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G:\Website\Website\Better returns programme\Beef rationing calculator\"/>
    </mc:Choice>
  </mc:AlternateContent>
  <workbookProtection workbookAlgorithmName="SHA-512" workbookHashValue="0Dvw1AgXpYC4edGtAh0YEGSEgDMb/LDjtqsnBP5mbwkHk1puUdLfHgKotyHl8EAq7vyYN5bUo/sSQU4TVhmeTw==" workbookSaltValue="FJXn03AA2WF/B95vG46Efw==" workbookSpinCount="100000" lockStructure="1"/>
  <bookViews>
    <workbookView xWindow="0" yWindow="0" windowWidth="20490" windowHeight="7455" tabRatio="550"/>
  </bookViews>
  <sheets>
    <sheet name="Start" sheetId="1" r:id="rId1"/>
    <sheet name="Feed cost &amp; analysis" sheetId="2" r:id="rId2"/>
    <sheet name="Ration Calculator" sheetId="3" r:id="rId3"/>
    <sheet name="ME reqmts" sheetId="4" r:id="rId4"/>
    <sheet name="Rationing tips" sheetId="5" r:id="rId5"/>
    <sheet name="Your notes" sheetId="6" r:id="rId6"/>
    <sheet name="Hidden sheet" sheetId="7" state="hidden" r:id="rId7"/>
    <sheet name="Spec - hidden" sheetId="8" state="hidden" r:id="rId8"/>
    <sheet name="Sheet1" sheetId="9" r:id="rId9"/>
  </sheets>
  <definedNames>
    <definedName name="_xlnm.Print_Area" localSheetId="3">'ME reqmts'!$A$1:$J$63</definedName>
    <definedName name="_xlnm.Print_Area" localSheetId="2">'Ration Calculator'!$B$1:$H$21</definedName>
    <definedName name="Z_21B05B81_D95E_449C_AD08_1810390F7208_.wvu.Cols" localSheetId="1" hidden="1">'Feed cost &amp; analysis'!$A:$A</definedName>
    <definedName name="Z_21B05B81_D95E_449C_AD08_1810390F7208_.wvu.Cols" localSheetId="2" hidden="1">'Ration Calculator'!$F:$G</definedName>
    <definedName name="Z_21B05B81_D95E_449C_AD08_1810390F7208_.wvu.PrintArea" localSheetId="3" hidden="1">'ME reqmts'!$A$1:$J$63</definedName>
    <definedName name="Z_21B05B81_D95E_449C_AD08_1810390F7208_.wvu.PrintArea" localSheetId="2" hidden="1">'Ration Calculator'!$B$1:$H$21</definedName>
    <definedName name="Z_8128AB26_A442_411A_8857_6A9772212617_.wvu.Cols" localSheetId="1" hidden="1">'Feed cost &amp; analysis'!$A:$A</definedName>
    <definedName name="Z_8128AB26_A442_411A_8857_6A9772212617_.wvu.Cols" localSheetId="2" hidden="1">'Ration Calculator'!$F:$G</definedName>
    <definedName name="Z_8128AB26_A442_411A_8857_6A9772212617_.wvu.PrintArea" localSheetId="3" hidden="1">'ME reqmts'!$A$1:$J$63</definedName>
    <definedName name="Z_8128AB26_A442_411A_8857_6A9772212617_.wvu.PrintArea" localSheetId="2" hidden="1">'Ration Calculator'!$B$1:$H$21</definedName>
  </definedNames>
  <calcPr calcId="152511"/>
  <customWorkbookViews>
    <customWorkbookView name="vickersm - Personal View" guid="{8128AB26-A442-411A-8857-6A9772212617}" mergeInterval="0" personalView="1" maximized="1" xWindow="-8" yWindow="-8" windowWidth="1382" windowHeight="744" tabRatio="550" activeSheetId="4"/>
    <customWorkbookView name="Administrator - Personal View" guid="{21B05B81-D95E-449C-AD08-1810390F7208}" mergeInterval="0" personalView="1" maximized="1" windowWidth="1276" windowHeight="800" tabRatio="550" activeSheetId="4"/>
  </customWorkbookViews>
</workbook>
</file>

<file path=xl/calcChain.xml><?xml version="1.0" encoding="utf-8"?>
<calcChain xmlns="http://schemas.openxmlformats.org/spreadsheetml/2006/main">
  <c r="A2" i="8" l="1"/>
  <c r="A3" i="8"/>
  <c r="A8" i="8"/>
  <c r="A9" i="8"/>
  <c r="A2" i="7"/>
  <c r="K2" i="7" s="1"/>
  <c r="B2" i="7"/>
  <c r="C2" i="7"/>
  <c r="D2" i="7"/>
  <c r="E2" i="7"/>
  <c r="F2" i="7"/>
  <c r="G2" i="7"/>
  <c r="H2" i="7"/>
  <c r="H14" i="7" s="1"/>
  <c r="A3" i="7"/>
  <c r="I3" i="7" s="1"/>
  <c r="B3" i="7"/>
  <c r="C3" i="7"/>
  <c r="D3" i="7"/>
  <c r="E3" i="7"/>
  <c r="F3" i="7"/>
  <c r="G3" i="7"/>
  <c r="H3" i="7"/>
  <c r="A4" i="7"/>
  <c r="I4" i="7" s="1"/>
  <c r="B4" i="7"/>
  <c r="C4" i="7"/>
  <c r="D4" i="7"/>
  <c r="E4" i="7"/>
  <c r="F4" i="7"/>
  <c r="G4" i="7"/>
  <c r="H4" i="7"/>
  <c r="K4" i="7" s="1"/>
  <c r="P4" i="7" s="1"/>
  <c r="A5" i="7"/>
  <c r="B5" i="7"/>
  <c r="C5" i="7"/>
  <c r="D5" i="7"/>
  <c r="E5" i="7"/>
  <c r="F5" i="7"/>
  <c r="G5" i="7"/>
  <c r="H5" i="7"/>
  <c r="I5" i="7"/>
  <c r="A6" i="7"/>
  <c r="B6" i="7"/>
  <c r="C6" i="7"/>
  <c r="D6" i="7"/>
  <c r="E6" i="7"/>
  <c r="F6" i="7"/>
  <c r="G6" i="7"/>
  <c r="H6" i="7"/>
  <c r="I6" i="7" s="1"/>
  <c r="A7" i="7"/>
  <c r="I7" i="7" s="1"/>
  <c r="B7" i="7"/>
  <c r="C7" i="7"/>
  <c r="D7" i="7"/>
  <c r="E7" i="7"/>
  <c r="F7" i="7"/>
  <c r="G7" i="7"/>
  <c r="H7" i="7"/>
  <c r="K7" i="7"/>
  <c r="A8" i="7"/>
  <c r="K8" i="7" s="1"/>
  <c r="B8" i="7"/>
  <c r="C8" i="7"/>
  <c r="D8" i="7"/>
  <c r="E8" i="7"/>
  <c r="F8" i="7"/>
  <c r="G8" i="7"/>
  <c r="H8" i="7"/>
  <c r="A9" i="7"/>
  <c r="K9" i="7" s="1"/>
  <c r="B9" i="7"/>
  <c r="C9" i="7"/>
  <c r="D9" i="7"/>
  <c r="E9" i="7"/>
  <c r="F9" i="7"/>
  <c r="G9" i="7"/>
  <c r="H9" i="7"/>
  <c r="A10" i="7"/>
  <c r="K10" i="7" s="1"/>
  <c r="B10" i="7"/>
  <c r="C10" i="7"/>
  <c r="D10" i="7"/>
  <c r="E10" i="7"/>
  <c r="F10" i="7"/>
  <c r="G10" i="7"/>
  <c r="H10" i="7"/>
  <c r="I10" i="7"/>
  <c r="A11" i="7"/>
  <c r="B11" i="7"/>
  <c r="C11" i="7"/>
  <c r="D11" i="7"/>
  <c r="E11" i="7"/>
  <c r="F11" i="7"/>
  <c r="G11" i="7"/>
  <c r="H11" i="7"/>
  <c r="K11" i="7"/>
  <c r="O11" i="7" s="1"/>
  <c r="A12" i="7"/>
  <c r="B12" i="7"/>
  <c r="C12" i="7"/>
  <c r="D12" i="7"/>
  <c r="E12" i="7"/>
  <c r="F12" i="7"/>
  <c r="G12" i="7"/>
  <c r="H12" i="7"/>
  <c r="M10" i="3"/>
  <c r="O10" i="3"/>
  <c r="M11" i="3"/>
  <c r="O11" i="3"/>
  <c r="M12" i="3"/>
  <c r="O12" i="3"/>
  <c r="M13" i="3"/>
  <c r="O13" i="3"/>
  <c r="M14" i="3"/>
  <c r="O14" i="3"/>
  <c r="F17" i="3"/>
  <c r="J11" i="7" s="1"/>
  <c r="D20" i="3"/>
  <c r="D22" i="3"/>
  <c r="D4" i="2"/>
  <c r="E4" i="2"/>
  <c r="D5" i="2"/>
  <c r="F5" i="2"/>
  <c r="D6" i="2"/>
  <c r="E6" i="2" s="1"/>
  <c r="D7" i="2"/>
  <c r="E7" i="2" s="1"/>
  <c r="D8" i="2"/>
  <c r="F8" i="2" s="1"/>
  <c r="E8" i="2"/>
  <c r="D9" i="2"/>
  <c r="F9" i="2"/>
  <c r="E9" i="2"/>
  <c r="D10" i="2"/>
  <c r="E10" i="2" s="1"/>
  <c r="D11" i="2"/>
  <c r="E11" i="2"/>
  <c r="F11" i="2"/>
  <c r="D12" i="2"/>
  <c r="E12" i="2"/>
  <c r="F12" i="2"/>
  <c r="D13" i="2"/>
  <c r="F13" i="2" s="1"/>
  <c r="D14" i="2"/>
  <c r="E14" i="2"/>
  <c r="F14" i="2"/>
  <c r="D15" i="2"/>
  <c r="E15" i="2"/>
  <c r="F15" i="2"/>
  <c r="D16" i="2"/>
  <c r="E16" i="2" s="1"/>
  <c r="D17" i="2"/>
  <c r="F17" i="2"/>
  <c r="E17" i="2"/>
  <c r="D18" i="2"/>
  <c r="E18" i="2"/>
  <c r="D19" i="2"/>
  <c r="F19" i="2" s="1"/>
  <c r="E19" i="2"/>
  <c r="D20" i="2"/>
  <c r="E20" i="2"/>
  <c r="F20" i="2"/>
  <c r="D21" i="2"/>
  <c r="F21" i="2"/>
  <c r="D22" i="2"/>
  <c r="F22" i="2" s="1"/>
  <c r="E22" i="2"/>
  <c r="D23" i="2"/>
  <c r="E23" i="2"/>
  <c r="F23" i="2"/>
  <c r="D24" i="2"/>
  <c r="E24" i="2"/>
  <c r="D25" i="2"/>
  <c r="E25" i="2" s="1"/>
  <c r="F25" i="2"/>
  <c r="D26" i="2"/>
  <c r="E26" i="2"/>
  <c r="F26" i="2"/>
  <c r="D27" i="2"/>
  <c r="E27" i="2"/>
  <c r="F27" i="2"/>
  <c r="D28" i="2"/>
  <c r="E28" i="2" s="1"/>
  <c r="D29" i="2"/>
  <c r="E29" i="2"/>
  <c r="F29" i="2"/>
  <c r="D30" i="2"/>
  <c r="F30" i="2"/>
  <c r="E30" i="2"/>
  <c r="D31" i="2"/>
  <c r="E31" i="2"/>
  <c r="F31" i="2"/>
  <c r="D32" i="2"/>
  <c r="E32" i="2" s="1"/>
  <c r="D33" i="2"/>
  <c r="E33" i="2" s="1"/>
  <c r="F33" i="2"/>
  <c r="D34" i="2"/>
  <c r="E34" i="2"/>
  <c r="F34" i="2"/>
  <c r="D35" i="2"/>
  <c r="E35" i="2"/>
  <c r="F35" i="2"/>
  <c r="D36" i="2"/>
  <c r="E36" i="2" s="1"/>
  <c r="D37" i="2"/>
  <c r="E37" i="2" s="1"/>
  <c r="F37" i="2"/>
  <c r="D38" i="2"/>
  <c r="F38" i="2"/>
  <c r="E38" i="2"/>
  <c r="D39" i="2"/>
  <c r="E39" i="2"/>
  <c r="F39" i="2"/>
  <c r="D40" i="2"/>
  <c r="E40" i="2" s="1"/>
  <c r="D41" i="2"/>
  <c r="E41" i="2" s="1"/>
  <c r="F41" i="2"/>
  <c r="D42" i="2"/>
  <c r="E42" i="2"/>
  <c r="F42" i="2"/>
  <c r="D43" i="2"/>
  <c r="E43" i="2"/>
  <c r="F43" i="2"/>
  <c r="D44" i="2"/>
  <c r="E44" i="2" s="1"/>
  <c r="D45" i="2"/>
  <c r="E45" i="2" s="1"/>
  <c r="F45" i="2"/>
  <c r="D46" i="2"/>
  <c r="F46" i="2"/>
  <c r="E46" i="2"/>
  <c r="D47" i="2"/>
  <c r="F9" i="3" s="1"/>
  <c r="E47" i="2"/>
  <c r="F47" i="2"/>
  <c r="D48" i="2"/>
  <c r="E48" i="2" s="1"/>
  <c r="D49" i="2"/>
  <c r="E49" i="2" s="1"/>
  <c r="F49" i="2"/>
  <c r="D50" i="2"/>
  <c r="E50" i="2"/>
  <c r="F50" i="2"/>
  <c r="D51" i="2"/>
  <c r="E51" i="2"/>
  <c r="F51" i="2"/>
  <c r="D52" i="2"/>
  <c r="E52" i="2" s="1"/>
  <c r="D53" i="2"/>
  <c r="E53" i="2" s="1"/>
  <c r="F53" i="2"/>
  <c r="D54" i="2"/>
  <c r="F54" i="2"/>
  <c r="E54" i="2"/>
  <c r="D55" i="2"/>
  <c r="E55" i="2"/>
  <c r="F55" i="2"/>
  <c r="D56" i="2"/>
  <c r="E56" i="2" s="1"/>
  <c r="D57" i="2"/>
  <c r="E57" i="2" s="1"/>
  <c r="F57" i="2"/>
  <c r="D58" i="2"/>
  <c r="E58" i="2"/>
  <c r="F58" i="2"/>
  <c r="D59" i="2"/>
  <c r="E59" i="2"/>
  <c r="F59" i="2"/>
  <c r="D60" i="2"/>
  <c r="E60" i="2" s="1"/>
  <c r="D61" i="2"/>
  <c r="E61" i="2" s="1"/>
  <c r="F61" i="2"/>
  <c r="D62" i="2"/>
  <c r="F62" i="2" s="1"/>
  <c r="F12" i="3"/>
  <c r="E62" i="2"/>
  <c r="D63" i="2"/>
  <c r="E63" i="2"/>
  <c r="F63" i="2"/>
  <c r="D64" i="2"/>
  <c r="E64" i="2" s="1"/>
  <c r="D65" i="2"/>
  <c r="E65" i="2" s="1"/>
  <c r="F65" i="2"/>
  <c r="D66" i="2"/>
  <c r="E66" i="2"/>
  <c r="F66" i="2"/>
  <c r="D67" i="2"/>
  <c r="E67" i="2"/>
  <c r="F67" i="2"/>
  <c r="D68" i="2"/>
  <c r="E68" i="2" s="1"/>
  <c r="D69" i="2"/>
  <c r="F69" i="2"/>
  <c r="E69" i="2"/>
  <c r="D70" i="2"/>
  <c r="F70" i="2"/>
  <c r="E70" i="2"/>
  <c r="D71" i="2"/>
  <c r="E71" i="2"/>
  <c r="F71" i="2"/>
  <c r="D72" i="2"/>
  <c r="E72" i="2" s="1"/>
  <c r="D73" i="2"/>
  <c r="E73" i="2" s="1"/>
  <c r="F73" i="2"/>
  <c r="D74" i="2"/>
  <c r="E74" i="2"/>
  <c r="F74" i="2"/>
  <c r="D75" i="2"/>
  <c r="E75" i="2"/>
  <c r="F75" i="2"/>
  <c r="D76" i="2"/>
  <c r="E76" i="2" s="1"/>
  <c r="D77" i="2"/>
  <c r="E77" i="2" s="1"/>
  <c r="F77" i="2"/>
  <c r="D78" i="2"/>
  <c r="F78" i="2"/>
  <c r="E78" i="2"/>
  <c r="D79" i="2"/>
  <c r="E79" i="2"/>
  <c r="F79" i="2"/>
  <c r="D80" i="2"/>
  <c r="E80" i="2" s="1"/>
  <c r="D81" i="2"/>
  <c r="E81" i="2" s="1"/>
  <c r="F81" i="2"/>
  <c r="D82" i="2"/>
  <c r="F82" i="2" s="1"/>
  <c r="F11" i="3"/>
  <c r="E82" i="2"/>
  <c r="D83" i="2"/>
  <c r="E83" i="2"/>
  <c r="F83" i="2"/>
  <c r="F4" i="2"/>
  <c r="I11" i="7"/>
  <c r="N7" i="7"/>
  <c r="F18" i="2"/>
  <c r="F18" i="3"/>
  <c r="F8" i="3"/>
  <c r="K6" i="7"/>
  <c r="O6" i="7" s="1"/>
  <c r="F24" i="2"/>
  <c r="E21" i="2"/>
  <c r="F16" i="2"/>
  <c r="E5" i="2"/>
  <c r="F15" i="3"/>
  <c r="F13" i="3"/>
  <c r="F10" i="3"/>
  <c r="K5" i="7"/>
  <c r="P5" i="7" s="1"/>
  <c r="F16" i="3" l="1"/>
  <c r="J10" i="7" s="1"/>
  <c r="F80" i="2"/>
  <c r="F72" i="2"/>
  <c r="F64" i="2"/>
  <c r="F56" i="2"/>
  <c r="F48" i="2"/>
  <c r="F40" i="2"/>
  <c r="F36" i="2"/>
  <c r="F28" i="2"/>
  <c r="F7" i="2"/>
  <c r="F76" i="2"/>
  <c r="F68" i="2"/>
  <c r="F60" i="2"/>
  <c r="F52" i="2"/>
  <c r="F44" i="2"/>
  <c r="F32" i="2"/>
  <c r="F14" i="3"/>
  <c r="J8" i="7" s="1"/>
  <c r="E13" i="2"/>
  <c r="F10" i="2"/>
  <c r="K12" i="7"/>
  <c r="O12" i="7" s="1"/>
  <c r="M5" i="7"/>
  <c r="F6" i="2"/>
  <c r="L11" i="7"/>
  <c r="O2" i="7"/>
  <c r="J2" i="7"/>
  <c r="N2" i="7"/>
  <c r="I2" i="7"/>
  <c r="Q2" i="7"/>
  <c r="M4" i="7"/>
  <c r="Q6" i="7"/>
  <c r="N4" i="7"/>
  <c r="J4" i="7"/>
  <c r="Q11" i="7"/>
  <c r="M11" i="7"/>
  <c r="M7" i="7"/>
  <c r="Q4" i="7"/>
  <c r="K3" i="7"/>
  <c r="L3" i="7" s="1"/>
  <c r="J7" i="7"/>
  <c r="J5" i="7"/>
  <c r="M10" i="7"/>
  <c r="L10" i="7"/>
  <c r="P10" i="7"/>
  <c r="N5" i="7"/>
  <c r="M2" i="7"/>
  <c r="L5" i="7"/>
  <c r="P7" i="7"/>
  <c r="J6" i="7"/>
  <c r="J3" i="7"/>
  <c r="Q10" i="7"/>
  <c r="L2" i="7"/>
  <c r="N6" i="7"/>
  <c r="O7" i="7"/>
  <c r="L4" i="7"/>
  <c r="N11" i="7"/>
  <c r="L9" i="7"/>
  <c r="M9" i="7"/>
  <c r="J9" i="7"/>
  <c r="P9" i="7"/>
  <c r="N9" i="7"/>
  <c r="O9" i="7"/>
  <c r="Q9" i="7"/>
  <c r="M8" i="7"/>
  <c r="Q8" i="7"/>
  <c r="N8" i="7"/>
  <c r="L8" i="7"/>
  <c r="O8" i="7"/>
  <c r="P8" i="7"/>
  <c r="L12" i="7"/>
  <c r="N12" i="7"/>
  <c r="M12" i="7"/>
  <c r="P12" i="7"/>
  <c r="Q12" i="7"/>
  <c r="P3" i="7"/>
  <c r="Q7" i="7"/>
  <c r="P11" i="7"/>
  <c r="P6" i="7"/>
  <c r="O3" i="7"/>
  <c r="M6" i="7"/>
  <c r="Q5" i="7"/>
  <c r="O5" i="7"/>
  <c r="N10" i="7"/>
  <c r="O10" i="7"/>
  <c r="L7" i="7"/>
  <c r="I12" i="7"/>
  <c r="P2" i="7"/>
  <c r="L6" i="7"/>
  <c r="O4" i="7"/>
  <c r="I9" i="7"/>
  <c r="I8" i="7"/>
  <c r="Q3" i="7" l="1"/>
  <c r="J12" i="7"/>
  <c r="N3" i="7"/>
  <c r="N15" i="7" s="1"/>
  <c r="N16" i="7" s="1"/>
  <c r="J14" i="7"/>
  <c r="J17" i="3" s="1"/>
  <c r="M3" i="7"/>
  <c r="K15" i="7"/>
  <c r="O15" i="7"/>
  <c r="Q15" i="7"/>
  <c r="L15" i="7"/>
  <c r="J9" i="3" s="1"/>
  <c r="K16" i="7"/>
  <c r="P15" i="7"/>
  <c r="M15" i="7"/>
  <c r="J15" i="7" l="1"/>
  <c r="L16" i="7"/>
  <c r="J10" i="3" s="1"/>
  <c r="M16" i="7"/>
  <c r="J11" i="3" s="1"/>
  <c r="O16" i="7"/>
  <c r="P16" i="7"/>
  <c r="J12" i="3" s="1"/>
  <c r="D21" i="3"/>
  <c r="Q16" i="7"/>
  <c r="J14" i="3" s="1"/>
  <c r="J13" i="3"/>
  <c r="J8" i="3"/>
  <c r="K17" i="7"/>
  <c r="J16" i="7"/>
  <c r="J15" i="3"/>
  <c r="J16" i="3" l="1"/>
</calcChain>
</file>

<file path=xl/sharedStrings.xml><?xml version="1.0" encoding="utf-8"?>
<sst xmlns="http://schemas.openxmlformats.org/spreadsheetml/2006/main" count="390" uniqueCount="319">
  <si>
    <t xml:space="preserve">Urea (Feed Grade)                                                                                   </t>
  </si>
  <si>
    <t>Wet Distillers Grains eg. Vitagold</t>
  </si>
  <si>
    <t>Very palatable high energy feed usually only available in the north of the country. Composition will vary according to the grain used as the raw material.</t>
  </si>
  <si>
    <t xml:space="preserve">Wheat                                                                                               </t>
  </si>
  <si>
    <t>Wheat (Crimped)</t>
  </si>
  <si>
    <t xml:space="preserve">Wheat Bran                                                                                          </t>
  </si>
  <si>
    <t>Good palatability, maximum inclusion rates of 50-60% of total daily DM intake are recommended for finishing cattle.</t>
  </si>
  <si>
    <t>Wheat Distillers Dark Grains</t>
  </si>
  <si>
    <t>Can be unpalatable unless mixed in with other moist feeds.</t>
  </si>
  <si>
    <t xml:space="preserve">Whey Syrup                                                                                          </t>
  </si>
  <si>
    <t>Low dry matter and high salt content.  Maximum recommended inclusion rate is 10%.</t>
  </si>
  <si>
    <t>DM %</t>
  </si>
  <si>
    <t>NDF %</t>
  </si>
  <si>
    <t>Starch %</t>
  </si>
  <si>
    <t>Sugar %</t>
  </si>
  <si>
    <t>CP %</t>
  </si>
  <si>
    <t>Nutrient composition expressed on a dry matter basis</t>
  </si>
  <si>
    <t>Feeding notes  (also refer to EBLEX Mini Feeds Directory)</t>
  </si>
  <si>
    <t>Cost £/tonne DM</t>
  </si>
  <si>
    <t>ME
MJ/kgDM</t>
  </si>
  <si>
    <t>Try different formulations as appropriate</t>
  </si>
  <si>
    <t>DM</t>
  </si>
  <si>
    <t>CP</t>
  </si>
  <si>
    <t>Starch</t>
  </si>
  <si>
    <t>Low energy value and of generally low nutritive value.</t>
  </si>
  <si>
    <t>No anti-nutritive factors, although the physical nature may limit inclusion rates.</t>
  </si>
  <si>
    <t>Wheat (Caustic Treated)</t>
  </si>
  <si>
    <t>DM
£/tonne DM</t>
  </si>
  <si>
    <t>ID</t>
  </si>
  <si>
    <t>To use this tool:</t>
  </si>
  <si>
    <t>ME</t>
  </si>
  <si>
    <t>Feeds</t>
  </si>
  <si>
    <t xml:space="preserve">Barley                                                                                              </t>
  </si>
  <si>
    <t>Barley (Caustic Treated)</t>
  </si>
  <si>
    <t>High in sodium, this product needs a low salt mineral.  Sodium hydroxide is a hazardous chemical and should be handled with care, adhering to safety instructions of supplier.  Storage of moist grains will reduce the Vitamin E level.</t>
  </si>
  <si>
    <t>Barley (Crimped)</t>
  </si>
  <si>
    <t>May cause acidosis if fed at high levels. Crimp as coarsely as possible to ensure all grains are just slightly damaged.</t>
  </si>
  <si>
    <t>Barley (Propcorn treated)</t>
  </si>
  <si>
    <t xml:space="preserve">Barley Distillers Dark Grain                                                                        </t>
  </si>
  <si>
    <t xml:space="preserve">Beans                                                                                               </t>
  </si>
  <si>
    <t>Biscuit Meal (10% Oil)</t>
  </si>
  <si>
    <t>High in energy, low in fibre. variable composition depending on source.</t>
  </si>
  <si>
    <t>Brewers Grains</t>
  </si>
  <si>
    <t xml:space="preserve">Citrus Pulp Feed                                                                                    </t>
  </si>
  <si>
    <t>Product should not be added or removed quickly from a ration as it may cause refusal.</t>
  </si>
  <si>
    <t xml:space="preserve">Coconut Meal (Expellers)                                                                            </t>
  </si>
  <si>
    <t>Compound Feed 12% Protein</t>
  </si>
  <si>
    <t>Compound Feed 14% Protein</t>
  </si>
  <si>
    <t>Compound Feed 16% Protein</t>
  </si>
  <si>
    <t>Compound Feed 18% Protein</t>
  </si>
  <si>
    <t xml:space="preserve">Corn Steep Liquor                                                                                   </t>
  </si>
  <si>
    <t>Physical consistency may vary and gelling may produce physical problems. pH is low (4-5).  Potassium and salt levels are high which can cause scouring at higher levels.</t>
  </si>
  <si>
    <t xml:space="preserve">Cotton Seed Meal (Extraction)                                                                       </t>
  </si>
  <si>
    <t xml:space="preserve">Draff                                                                                               </t>
  </si>
  <si>
    <t xml:space="preserve">Fat (Calcium soap Protected)                                                                                     </t>
  </si>
  <si>
    <t>Good energy source but very expensive and usually not economical for beef diets.</t>
  </si>
  <si>
    <t xml:space="preserve">Fodder Beet                                                                                         </t>
  </si>
  <si>
    <t xml:space="preserve">Groundnut Meal/Cake                                                                                 </t>
  </si>
  <si>
    <t>Aflatoxin contamination is common but all consignments are tested at port. Ensure each load has a test certificate. Can be delivered with large lumps present so avoid use in auger mixing systems.</t>
  </si>
  <si>
    <t>Limestone Flour</t>
  </si>
  <si>
    <t>A cost effective acid neutraliser in the rumen.</t>
  </si>
  <si>
    <t>Linseed Meal (Expellers)</t>
  </si>
  <si>
    <t xml:space="preserve">Linseed Whole                                                                                       </t>
  </si>
  <si>
    <t>Lupins</t>
  </si>
  <si>
    <t>Maize (Ground ear)</t>
  </si>
  <si>
    <t>Dry matter and quality can vary due to stage of maturity at harvesting. Suggest samples are analysed if forming a significant part of the diet.</t>
  </si>
  <si>
    <t>Maize Distiller Grains</t>
  </si>
  <si>
    <t xml:space="preserve">Maize Germ Meal                                                              </t>
  </si>
  <si>
    <t>High oil maize germ can reduce fibre digestion if fed for long periods.  It can also cause scouring. Lower oil products have few limits to usage.</t>
  </si>
  <si>
    <t xml:space="preserve">Maize Gluten Feed                                                                                   </t>
  </si>
  <si>
    <t>This starch can be highly degradable.  Protein levels can vary from source to source.  Needs a good source of supplementary minerals when used at maximum levels for ruminant diets (45% of total daily DMI).</t>
  </si>
  <si>
    <t>Maize Grain (Crimped)</t>
  </si>
  <si>
    <t>A very high feed value grain with lower risk of acidosis than other cereals.</t>
  </si>
  <si>
    <t>Maize Meal</t>
  </si>
  <si>
    <t>Malt Culms</t>
  </si>
  <si>
    <t>Dried sprouts and roots of barley grains with low digestibility.</t>
  </si>
  <si>
    <t xml:space="preserve">Malt Pellets                                                                                        </t>
  </si>
  <si>
    <t>Less palatable than the barley they were derived from but usually a good physical pellet which can be useful in a mix.</t>
  </si>
  <si>
    <t>Malt Residual Pellets</t>
  </si>
  <si>
    <t>Mineral/Vitamin Supplement</t>
  </si>
  <si>
    <t>A range of supplements is available, seek expert help for balancing the correct one with the feeds being used and the stock being fed.</t>
  </si>
  <si>
    <t xml:space="preserve">Molasses (Beet)                                                                                     </t>
  </si>
  <si>
    <t>It has a high potassium and salt content which can lead to 'scouring' especially in younger animals.  High levels of sugar could lead to acidosis.</t>
  </si>
  <si>
    <t xml:space="preserve">Molasses (Cane)                                                                                     </t>
  </si>
  <si>
    <t>Molasses with Urea (24% Protein)</t>
  </si>
  <si>
    <t>This product contains a high level of urea and should be fed at 1 to 2 litres depending on size of animal. Not suitable for calves under 3 months old. 
Can be used as a dust suppressant with rolled cereal mixes.</t>
  </si>
  <si>
    <t>Molasses with Urea (30% Protein)</t>
  </si>
  <si>
    <t>This product contains a high level of urea and should be fed at 1 to 1.5 litres depending on size of animal. Not suitable for calves under 3 months old. 
Can be used as a dust suppressant with rolled cereal mixes.</t>
  </si>
  <si>
    <t>Molasses with Urea (44% Protein)</t>
  </si>
  <si>
    <t>This product contains a high level of urea and should be fed at 0.5 to 1 litre depending on size of animal. Not suitable for calves under 3 months old. 
Can be used as a dust suppressant with rolled cereal mixes.</t>
  </si>
  <si>
    <t xml:space="preserve">Oat Feed                                                                                            </t>
  </si>
  <si>
    <t xml:space="preserve">Oats                                                                                                </t>
  </si>
  <si>
    <t xml:space="preserve">Palm Kernel Meal (Expeller)                                                                         </t>
  </si>
  <si>
    <t xml:space="preserve">Parsnips                                                                                            </t>
  </si>
  <si>
    <t>High in energy but low in protein.  Soil contamination can be a problem.</t>
  </si>
  <si>
    <t xml:space="preserve">Peas (Dried)                                                                                        </t>
  </si>
  <si>
    <t>Very palatable to all stock.</t>
  </si>
  <si>
    <t xml:space="preserve">Pot Ale Syrup                                                                                       </t>
  </si>
  <si>
    <t>High in copper and potassium which may cause scouring.  Can be highly viscous.</t>
  </si>
  <si>
    <t xml:space="preserve">Potatoes                                                                                            </t>
  </si>
  <si>
    <t>Protein Concentrate with minerals (33%)</t>
  </si>
  <si>
    <t>Protein Concentrate with minerals (50%)</t>
  </si>
  <si>
    <t xml:space="preserve">Rapeseed Meal                                                                                       </t>
  </si>
  <si>
    <t>A good basic protein source for ruminants. Can make mixes bitter if used at over 20% inclusion.</t>
  </si>
  <si>
    <t xml:space="preserve">Rye                                                                                                 </t>
  </si>
  <si>
    <t>Beware of contamination by the fungus ergot.</t>
  </si>
  <si>
    <t>Soya Bean Hulls</t>
  </si>
  <si>
    <t>Very palatable and used as a slightly lower grade sugar beet pulp replacer. Pelleted but with still quite a lot of dust in some loads.</t>
  </si>
  <si>
    <t xml:space="preserve">Soya Bean Meal (Brazilian)                                                                          </t>
  </si>
  <si>
    <t>A very good protein source with the hulls (husk) left in the meal giving it a higher fibre and lower protein content than North American Soya.</t>
  </si>
  <si>
    <t xml:space="preserve">Soya Bean Meal (Hi-pro)                                                                             </t>
  </si>
  <si>
    <t>A very good protein source with the hulls (husk) removed giving it a lower fibre and higher protein content than South American Soya.</t>
  </si>
  <si>
    <t xml:space="preserve">Sugar Beet Pulp (Molassed)                                                                          </t>
  </si>
  <si>
    <t>Contains highly digestible fibre which helps maintain  rumen function.</t>
  </si>
  <si>
    <t xml:space="preserve">Sugar Beet Pulp (Pressed)                                                                           </t>
  </si>
  <si>
    <t>Should be used within 5-7 days of leaving the factory to avoid the growth of harmful moulds.  If kept for more than 2-3 days, it should be ensiled and fully sealed.  Care must be taken to ensure that there is adequate coarse long fibre in the ration.</t>
  </si>
  <si>
    <t>Sunflower Meal (32% protein)</t>
  </si>
  <si>
    <t>A high fibre protein source with poor palatability so limit inclusion to 20% of concentrate feeds.</t>
  </si>
  <si>
    <t>Sunflower Meal (38% protein)</t>
  </si>
  <si>
    <t>Sugar Beet  (Whole roots)</t>
  </si>
  <si>
    <t>Can be very hard in cold weather and cattle around 12 months old changing their teeth may struggle to acheive adequate intakes if grazed. If lifted and fed to housed cattle they may need chopping.</t>
  </si>
  <si>
    <t>Disclaimer</t>
  </si>
  <si>
    <t>Data can only be entered in the white cells</t>
  </si>
  <si>
    <t>Contain tannins and high levels in diets may reduce protein digestibility. Can be bitter if included at levels over 25% for calves but suitable at up to 50 % for older cattle in the concentrate mix.</t>
  </si>
  <si>
    <t>High in oil so additional vitamin E may be requied in the diet. Can be delivered with large lumps present so avoid use in auger mixing systems.</t>
  </si>
  <si>
    <t>Aflatoxins can be high and guarantees should be sought from suppliers.  Gossypol present can produce digestive and palatability upsets, reducing performance at high levels in young animals by affecting protein digestibility.  Can be delivered with large large lumps present so avoid use in auger mixing systems.</t>
  </si>
  <si>
    <t>Compound feeds must be fed alongside long roughage. Introduce gradually and usually do not exceed 65% of total dry matter intake unless on an ad lib system. If feeding ad lib ensure cattle never run out or they will gorge when re-fed and suffer severe acidosis.</t>
  </si>
  <si>
    <t xml:space="preserve"> High levels can have a laxative effect.</t>
  </si>
  <si>
    <t>High in starch, so over feeding may encourage acidosis.  Rotten, green and dirty potatoes should be avoided, as they may contain alkaloids.  Chopping is recommended to reduce the risk of choking and always feed at ground level, not in raised troughs.  Sprouted potatoes are dangerous to livestock.  Avoid soil contamination.</t>
  </si>
  <si>
    <t>Contains high levels of gluten which, if finely ground, can result in a sticky dough reducing digestion.  The readily fermentable carbohydrate present can also cause acidosis when fed at high levels. Consider using limestone or sodium bicarbonate to neutralise acidity of fed at high levels.</t>
  </si>
  <si>
    <t>Feed</t>
  </si>
  <si>
    <t>FW</t>
  </si>
  <si>
    <t>Dry matter %</t>
  </si>
  <si>
    <t>Inclusion rates must total 100%</t>
  </si>
  <si>
    <t>ME   MJ/kg DM</t>
  </si>
  <si>
    <t>Enter your own feed prices on the 'Feed cost &amp; analysis' work sheet</t>
  </si>
  <si>
    <t>A simple calculator to enable users to calculate the cost and,</t>
  </si>
  <si>
    <t>Reference herein to trade names and proprietary products and services without stating that they are protected does not imply that they may be regarded as unprotected</t>
  </si>
  <si>
    <t>and thus free for general use.  No endorsement of named products is intended nor any criticism implied of alternative but unamed products.</t>
  </si>
  <si>
    <t>Triticale</t>
  </si>
  <si>
    <t>Contains high levels of gluten which, if finely ground, can result in a sticky dough reducing digestion.  The readily fermentable carbohydrate present can also cause acidosis when fed at high levels. Consider using limestone or sodium bicarbonate to neutralise acidity in rumen if fed at high levels.</t>
  </si>
  <si>
    <t>Oil %</t>
  </si>
  <si>
    <t>Modern varieties can be as high in energy as barley and the combination of fibre and starch makes them the safest of all the cereals to feed at high levels.</t>
  </si>
  <si>
    <t xml:space="preserve">High in sodium, this product needs a low salt mineral.  Sodium hydroxide is a hazardous chemical and should be handled with care, adhering to safety instructions of supplier.  Storage of moist grains will reduce the Vitamin E level. </t>
  </si>
  <si>
    <t>DM basis</t>
  </si>
  <si>
    <t>Brewers grains possess few limiting factors and can be fed up to 45% of total daily DM intake for cattle. Copper levels in distillery products can be dangerous for sheep. Can make dung loose.</t>
  </si>
  <si>
    <t>High copper levels (60mg/kg DM) can make this dangerous to sheep, but low in other minerals except phosphorus.</t>
  </si>
  <si>
    <t xml:space="preserve">Distillers products are low in starch and high in oil. The oil can reduce fibre digestion and reduce total feed intake so limit inclusion to 30% of the total diet dry matter.  High copper levels in distillery products can make them dangerous to sheep.  </t>
  </si>
  <si>
    <t>Can be bitter and reduce feed intake if included at more than 15% of total DM in calf feeds, Good energy and protein source for cattle over 4 months and sheep at higher inclusion rates.</t>
  </si>
  <si>
    <t xml:space="preserve">May contain high levels of aflaxtoxin and salmonella so seek supplier assurances.  </t>
  </si>
  <si>
    <t>A mineralised protein concentrate which may contain urea. If urea present do not feed to cattle/sheep under 3 months old.</t>
  </si>
  <si>
    <t>May cause acidosis if fed at high levels. Roll or grind as coarsely as possible to ensure all grains are just slightly damaged when fed to cattle or ewes fed high quality forage. Cereal grains can be fed whole to sheep.</t>
  </si>
  <si>
    <t>May cause acidosis if fed at high levels. Roll or grind as coarsely as possible to ensure all grains are just slightly damaged when fed to cattle or ewes fed high quality forage.  Cereal grains can be fed whole to sheep.</t>
  </si>
  <si>
    <t>May contain high copper levels (150 ppm) which could be particulalrly dangerous to sheep so check with supplier. New biofuel plants in the UK using stainless steel plant will not produce high copper material. Maximum inclusion rate of 40% recommended.</t>
  </si>
  <si>
    <t>Many contain high levels of copper (50ppm) therefore can be dangerous to sheep.  The oil being cereal derived is unsaturated.</t>
  </si>
  <si>
    <t>Fodder beet should be well cleaned, preferably at harvesting, but certainly before feeding.  Fodder beet tops can also be fed and are of a lower of dry matter (12%) and energy (10MJ/kg DM),but higher in protein (16%) content.  Tops should be wilted to avoid metabolic and digestive upsets.  Can be grazed in situ.</t>
  </si>
  <si>
    <t>Ration cost  (tonne DM)</t>
  </si>
  <si>
    <t>Ration cost  (tonne FW)</t>
  </si>
  <si>
    <t>Wheat Moist Co-Product eg. Trafford Gold</t>
  </si>
  <si>
    <t>Note:  All feeds must be allocated a cost £/tonne FW</t>
  </si>
  <si>
    <t>DM intake</t>
  </si>
  <si>
    <t>% Live weight</t>
  </si>
  <si>
    <t>Growing
cattle</t>
  </si>
  <si>
    <t>10.5-11.4</t>
  </si>
  <si>
    <t>+12.2</t>
  </si>
  <si>
    <t>MJ/kg DM</t>
  </si>
  <si>
    <t>Metabolisable energy</t>
  </si>
  <si>
    <t>Crude Protein</t>
  </si>
  <si>
    <t>% DM</t>
  </si>
  <si>
    <t>14-16%</t>
  </si>
  <si>
    <t>12-14%</t>
  </si>
  <si>
    <t>Starch &amp; sugars</t>
  </si>
  <si>
    <t>+20%</t>
  </si>
  <si>
    <t>+33%</t>
  </si>
  <si>
    <t>+40%</t>
  </si>
  <si>
    <t>+25%</t>
  </si>
  <si>
    <t>NDF</t>
  </si>
  <si>
    <t>Sugars</t>
  </si>
  <si>
    <t>Crude protein</t>
  </si>
  <si>
    <t>Oil</t>
  </si>
  <si>
    <t>Starch &amp; sugars %</t>
  </si>
  <si>
    <t>Neutral detergent fibre</t>
  </si>
  <si>
    <t xml:space="preserve">Ration Composition </t>
  </si>
  <si>
    <t>Finishing 
cattle</t>
  </si>
  <si>
    <t>nutrient density of simple beef cattle rations</t>
  </si>
  <si>
    <t xml:space="preserve">Then go the 'Ration Calculator' sheet and select the feeds available </t>
  </si>
  <si>
    <t>Units</t>
  </si>
  <si>
    <t>test 2</t>
  </si>
  <si>
    <t>test 3</t>
  </si>
  <si>
    <t>test 4</t>
  </si>
  <si>
    <t>test 5</t>
  </si>
  <si>
    <t>Feed Costs</t>
  </si>
  <si>
    <t>Growing cattle</t>
  </si>
  <si>
    <t>Finishing cattle</t>
  </si>
  <si>
    <t>12.2</t>
  </si>
  <si>
    <t>Target diet specification</t>
  </si>
  <si>
    <t>Minimium</t>
  </si>
  <si>
    <t>Maximum</t>
  </si>
  <si>
    <t>DMI</t>
  </si>
  <si>
    <t>kg liveweight</t>
  </si>
  <si>
    <t xml:space="preserve">can finish on diets which would be classified </t>
  </si>
  <si>
    <t>as fitting a 'Growing cattle' specification</t>
  </si>
  <si>
    <t xml:space="preserve">Note that some native breed cattle and heifers </t>
  </si>
  <si>
    <t>Please enter the cattle type, liveweight and ration composition in the white cells</t>
  </si>
  <si>
    <t>Cost 
£/tonne FW</t>
  </si>
  <si>
    <t xml:space="preserve">Breed type, genetics and animal health will influence </t>
  </si>
  <si>
    <t>how well cattle perform on a diet</t>
  </si>
  <si>
    <t>Min.</t>
  </si>
  <si>
    <t>Max.</t>
  </si>
  <si>
    <t>Always introduce a new ration slowly to avoid digestive upsets</t>
  </si>
  <si>
    <t>Monitor the consistency of the dung, e.g., as an indicator of levels of fibre and protein in the diet as well as rumen function.</t>
  </si>
  <si>
    <t>Clean feed storage facilities and feed troughs are vital to ensuring good feed intake levels</t>
  </si>
  <si>
    <t>A clean supply of drinking water should always be available</t>
  </si>
  <si>
    <t>Monitor the frequency of rumination.  The majority of cattle not eating, sleeping or drinking should be ruminating</t>
  </si>
  <si>
    <t>Enter as much accurate information into this program as possible, e.g., cattle weights, silage analysis</t>
  </si>
  <si>
    <t>Remember that the physical characteristics as well as the chemical composition of the ration will have a big impact on intake and performance, e.g. the inclusion of 'scratchy' forage in the ration is important to stimulate rumination</t>
  </si>
  <si>
    <t>Practical rationing tips</t>
  </si>
  <si>
    <t>Always monitor how cattle eat the diet, e.g. is bullying, feed sorting or are feed refusals apparent?</t>
  </si>
  <si>
    <t>The Mini Feeds Directory</t>
  </si>
  <si>
    <t>More information about feeding beef cattle can be found in:</t>
  </si>
  <si>
    <t>The Home Grown Forage Directory</t>
  </si>
  <si>
    <t xml:space="preserve">the time of issue, no warranty is given in respect thereof and, to the maximum extent permitted by law, the Agriculture and Horticulture Development Board accepts no liability for </t>
  </si>
  <si>
    <t xml:space="preserve">loss, damage or injury howsoever caused (including that caused by negligence) or suffered directly or indirectly in relation to information and opinions contained in or omitted from this program. </t>
  </si>
  <si>
    <t>This tool is designed to help farmers feed their cattle better. It does not replace the advice of a suitably qualified nutritionist, which is highly recommended.</t>
  </si>
  <si>
    <t>Other feeds</t>
  </si>
  <si>
    <t>My maize silage</t>
  </si>
  <si>
    <t>Ration cost (£ per day)</t>
  </si>
  <si>
    <t>kg (FW)</t>
  </si>
  <si>
    <t>kg per day (FW)</t>
  </si>
  <si>
    <t>kg (DM)</t>
  </si>
  <si>
    <t>£/d Cost</t>
  </si>
  <si>
    <t>CP kg/day</t>
  </si>
  <si>
    <t>What feeds are available?</t>
  </si>
  <si>
    <t>Total fresh intake (kg/day)</t>
  </si>
  <si>
    <t>Total DM intake (kg/day)</t>
  </si>
  <si>
    <t>Predicted DM intake (kg/day)</t>
  </si>
  <si>
    <t>CP%</t>
  </si>
  <si>
    <t>Starch%</t>
  </si>
  <si>
    <t>Sugars%</t>
  </si>
  <si>
    <t>NDF%</t>
  </si>
  <si>
    <t>Oil%</t>
  </si>
  <si>
    <t>DM kg/d</t>
  </si>
  <si>
    <t>£/tonne DM or kg in DM</t>
  </si>
  <si>
    <t>% of DM or £/t FW</t>
  </si>
  <si>
    <t xml:space="preserve">The orange colour </t>
  </si>
  <si>
    <t xml:space="preserve">denotes a figure </t>
  </si>
  <si>
    <t xml:space="preserve">outside the </t>
  </si>
  <si>
    <t>recommended range</t>
  </si>
  <si>
    <t>Straw (cereal)</t>
  </si>
  <si>
    <t>Enter the weight of each feed in the ration</t>
  </si>
  <si>
    <t>Look at the composition and cost of the ration</t>
  </si>
  <si>
    <t>p/MJ</t>
  </si>
  <si>
    <t>p/%CP</t>
  </si>
  <si>
    <t>All feeds must have a £/tonne</t>
  </si>
  <si>
    <t>fresh weight entered below</t>
  </si>
  <si>
    <t>Relative</t>
  </si>
  <si>
    <t>nutrient cost</t>
  </si>
  <si>
    <t>ME 
(MJ/kg DM)</t>
  </si>
  <si>
    <t>Enter the average live weight of the cattle and category of either growing/finishing cattle</t>
  </si>
  <si>
    <t>ME  MJ/day</t>
  </si>
  <si>
    <t>My grass silage</t>
  </si>
  <si>
    <t>*</t>
  </si>
  <si>
    <t>Check the dry matter (DM) intake figure against the estimated figure shown below the table</t>
  </si>
  <si>
    <t>Make notes on your rations</t>
  </si>
  <si>
    <t>Dry suckler cow</t>
  </si>
  <si>
    <t>Lactating suckler cow</t>
  </si>
  <si>
    <t>My grass silage (poor)</t>
  </si>
  <si>
    <t>Very high protein content so accurate mixing is essential and ensure all lumps are broken up. Feed rate is very low due to the high protein content at 25g per head at 200 kg LW to 100 g at 600 kg LW, maximum (0.01 (1%) of DM intake). Must not be fed to cattle under 3 months old.</t>
  </si>
  <si>
    <t>Red clover silage</t>
  </si>
  <si>
    <t>Total daily ME allowances for growing and finishing cattle</t>
  </si>
  <si>
    <t>Total ME requirement</t>
  </si>
  <si>
    <t>Liveweight (kg)</t>
  </si>
  <si>
    <t>Maintenance</t>
  </si>
  <si>
    <t>Maintenance + DLWG</t>
  </si>
  <si>
    <t xml:space="preserve">These figures are provided for guidance only and </t>
  </si>
  <si>
    <t>0.50kg</t>
  </si>
  <si>
    <t>0.75kg</t>
  </si>
  <si>
    <t>1.00kg</t>
  </si>
  <si>
    <t>1.25kg</t>
  </si>
  <si>
    <t>1.50kg</t>
  </si>
  <si>
    <t>and will change according to breed, genetic potential,</t>
  </si>
  <si>
    <t>weather conditions, sex category and animal health.</t>
  </si>
  <si>
    <t>Total daily ME allowances for dry suckler cows</t>
  </si>
  <si>
    <t>DLWG</t>
  </si>
  <si>
    <t>-0.50kg</t>
  </si>
  <si>
    <t>-0.75kg</t>
  </si>
  <si>
    <t>-1.00kg</t>
  </si>
  <si>
    <t>+0.50kg</t>
  </si>
  <si>
    <t>+0.75kg</t>
  </si>
  <si>
    <t>+1.00kg</t>
  </si>
  <si>
    <t>Total daily ME allowances for cows with calves at foot                                                                                 (milk production, and milk production and weight gain [0.50kg/day])</t>
  </si>
  <si>
    <t>l/day</t>
  </si>
  <si>
    <t>+5lts</t>
  </si>
  <si>
    <t>+7.5lts</t>
  </si>
  <si>
    <t>+10lts</t>
  </si>
  <si>
    <t>Total daily ME allowances for cows with calves at foot                                                                               (milk production and weight gain [0.75kg &amp; 1.0kg/day])</t>
  </si>
  <si>
    <t>1.0kg</t>
  </si>
  <si>
    <t xml:space="preserve">Wheat Feed                                                                        </t>
  </si>
  <si>
    <t xml:space="preserve">Allowances are for silage-based rations (0.5 to 1kgDLWG) </t>
  </si>
  <si>
    <t>and intensive rations (1.25 and 1.5kgDLWG).</t>
  </si>
  <si>
    <t>Allowances for suckler cows are for silage-based diets.</t>
  </si>
  <si>
    <t>on requirements 8 weeks before calving.</t>
  </si>
  <si>
    <t xml:space="preserve">Allowances for dry cows are for flat rate feeding based </t>
  </si>
  <si>
    <t>Allowances for bulls are similar but for heifers should be increased by 5%.</t>
  </si>
  <si>
    <t>late maturing breeds are 5% lower.</t>
  </si>
  <si>
    <t>Allowances are for steers of medium maturing breeds.</t>
  </si>
  <si>
    <t>Allowances for early maturing breeds are 5% higher and for</t>
  </si>
  <si>
    <t xml:space="preserve">Long roughage is recommended in cattle diets to promote rumen function.  Suggested levels are &gt;40% of DM in forage based diets &amp; &gt;12% in intensive diets. </t>
  </si>
  <si>
    <t>Recommended ration specifications - this has been altered now in 2015</t>
  </si>
  <si>
    <t xml:space="preserve">While the Agriculture and Horticulture Development Board, operating through its Beef &amp; Lamb division, seeks to ensure that the information contained within this program is accurate at </t>
  </si>
  <si>
    <t>Enter any of your feeds and their analysis that are not in the feeds list in the white cells</t>
  </si>
  <si>
    <t>More details about some of the feeds included in this program can be found in the AHDB Beef &amp; Lamb Mini Feeds Directory</t>
  </si>
  <si>
    <t>AHDB Beef Ration Calculator</t>
  </si>
  <si>
    <r>
      <t xml:space="preserve">AHDB Beef Ration Calculator   </t>
    </r>
    <r>
      <rPr>
        <b/>
        <sz val="11"/>
        <color indexed="16"/>
        <rFont val="Arial"/>
        <family val="2"/>
      </rPr>
      <t>(Version 2015:01)</t>
    </r>
  </si>
  <si>
    <t>AHDB Beef &amp; Lamb BRP Manual 7:  Feeding growing and finishing cattle for Better Returns</t>
  </si>
  <si>
    <t>AHDB Beef &amp; Lamb BRP Manual 5:  Feeding suckler cows and calves for Returns</t>
  </si>
  <si>
    <t>AHDB Beef &amp; Lamb BRP Manual 5: Making grass silage for Better Returns</t>
  </si>
  <si>
    <t>These can be requested at: Tel: 024 7647 8834 or email: brp@ahdb.org.uk</t>
  </si>
  <si>
    <t>xxxx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</si>
</sst>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quot;£&quot;#,##0.00"/>
    <numFmt numFmtId="164" formatCode="0.0"/>
    <numFmt numFmtId="165" formatCode="0.0%"/>
    <numFmt numFmtId="166" formatCode="&quot;£&quot;#,##0.00"/>
    <numFmt numFmtId="167" formatCode="#,##0.00_ ;\-#,##0.00\ "/>
  </numFmts>
  <fonts count="68" x14ac:knownFonts="1">
    <font>
      <sz val="10"/>
      <name val="Arial"/>
    </font>
    <font>
      <sz val="10"/>
      <name val="Arial"/>
    </font>
    <font>
      <sz val="14"/>
      <name val="Arial"/>
      <family val="2"/>
    </font>
    <font>
      <b/>
      <sz val="14"/>
      <name val="Arial"/>
      <family val="2"/>
    </font>
    <font>
      <sz val="12"/>
      <name val="Arial"/>
      <family val="2"/>
    </font>
    <font>
      <b/>
      <sz val="12"/>
      <name val="Arial"/>
      <family val="2"/>
    </font>
    <font>
      <sz val="10"/>
      <name val="Arial"/>
      <family val="2"/>
    </font>
    <font>
      <i/>
      <sz val="12"/>
      <name val="Arial"/>
      <family val="2"/>
    </font>
    <font>
      <sz val="11"/>
      <name val="Arial"/>
      <family val="2"/>
    </font>
    <font>
      <sz val="8"/>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indexed="8"/>
      <name val="Calibri"/>
      <charset val="238"/>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color indexed="8"/>
      <name val="Arial"/>
    </font>
    <font>
      <b/>
      <sz val="11"/>
      <color indexed="63"/>
      <name val="Calibri"/>
      <family val="2"/>
    </font>
    <font>
      <b/>
      <sz val="18"/>
      <color indexed="56"/>
      <name val="Cambria"/>
      <family val="2"/>
    </font>
    <font>
      <b/>
      <sz val="11"/>
      <color indexed="8"/>
      <name val="Calibri"/>
      <family val="2"/>
    </font>
    <font>
      <sz val="11"/>
      <color indexed="10"/>
      <name val="Calibri"/>
      <family val="2"/>
    </font>
    <font>
      <b/>
      <sz val="11"/>
      <color indexed="8"/>
      <name val="Calibri"/>
      <charset val="238"/>
    </font>
    <font>
      <b/>
      <sz val="10"/>
      <color indexed="8"/>
      <name val="Arial"/>
    </font>
    <font>
      <b/>
      <sz val="10"/>
      <color indexed="8"/>
      <name val="Arial"/>
      <family val="2"/>
    </font>
    <font>
      <b/>
      <i/>
      <sz val="10"/>
      <color indexed="8"/>
      <name val="Arial"/>
      <family val="2"/>
    </font>
    <font>
      <b/>
      <sz val="14"/>
      <color indexed="10"/>
      <name val="Arial"/>
      <family val="2"/>
    </font>
    <font>
      <sz val="10"/>
      <color indexed="61"/>
      <name val="Arial"/>
    </font>
    <font>
      <b/>
      <sz val="14"/>
      <color indexed="16"/>
      <name val="Arial"/>
      <family val="2"/>
    </font>
    <font>
      <sz val="12"/>
      <color indexed="16"/>
      <name val="Arial"/>
      <family val="2"/>
    </font>
    <font>
      <b/>
      <sz val="14"/>
      <color indexed="16"/>
      <name val="Arial"/>
    </font>
    <font>
      <sz val="10"/>
      <color indexed="16"/>
      <name val="Arial"/>
    </font>
    <font>
      <b/>
      <sz val="12"/>
      <color indexed="16"/>
      <name val="Arial"/>
    </font>
    <font>
      <sz val="12"/>
      <color indexed="16"/>
      <name val="Arial"/>
    </font>
    <font>
      <b/>
      <sz val="10"/>
      <color indexed="16"/>
      <name val="Arial"/>
    </font>
    <font>
      <i/>
      <sz val="10"/>
      <color indexed="16"/>
      <name val="Arial"/>
    </font>
    <font>
      <b/>
      <sz val="10"/>
      <name val="Arial"/>
      <family val="2"/>
    </font>
    <font>
      <b/>
      <sz val="11"/>
      <color indexed="16"/>
      <name val="Arial"/>
      <family val="2"/>
    </font>
    <font>
      <b/>
      <sz val="10"/>
      <color indexed="16"/>
      <name val="Arial"/>
      <family val="2"/>
    </font>
    <font>
      <b/>
      <sz val="12"/>
      <color indexed="16"/>
      <name val="Arial"/>
      <family val="2"/>
    </font>
    <font>
      <b/>
      <i/>
      <sz val="12"/>
      <color indexed="16"/>
      <name val="Arial"/>
      <family val="2"/>
    </font>
    <font>
      <b/>
      <sz val="10"/>
      <color indexed="10"/>
      <name val="Arial"/>
      <family val="2"/>
    </font>
    <font>
      <sz val="14"/>
      <color indexed="17"/>
      <name val="Arial"/>
      <family val="2"/>
    </font>
    <font>
      <sz val="14"/>
      <color indexed="9"/>
      <name val="Arial"/>
      <family val="2"/>
    </font>
    <font>
      <b/>
      <i/>
      <sz val="14"/>
      <color indexed="16"/>
      <name val="Arial"/>
      <family val="2"/>
    </font>
    <font>
      <sz val="14"/>
      <color indexed="16"/>
      <name val="Arial"/>
      <family val="2"/>
    </font>
    <font>
      <sz val="11"/>
      <color indexed="16"/>
      <name val="Arial"/>
      <family val="2"/>
    </font>
    <font>
      <b/>
      <sz val="12"/>
      <color indexed="8"/>
      <name val="Calibri"/>
      <family val="2"/>
    </font>
    <font>
      <b/>
      <i/>
      <sz val="12"/>
      <color indexed="10"/>
      <name val="Arial"/>
      <family val="2"/>
    </font>
    <font>
      <sz val="12"/>
      <name val="Arial"/>
    </font>
    <font>
      <i/>
      <sz val="12"/>
      <color indexed="16"/>
      <name val="Arial"/>
      <family val="2"/>
    </font>
    <font>
      <i/>
      <sz val="10"/>
      <color indexed="16"/>
      <name val="Arial"/>
      <family val="2"/>
    </font>
    <font>
      <b/>
      <sz val="14"/>
      <color indexed="8"/>
      <name val="Arial"/>
      <family val="2"/>
    </font>
    <font>
      <b/>
      <sz val="13"/>
      <color indexed="16"/>
      <name val="Arial"/>
      <family val="2"/>
    </font>
    <font>
      <sz val="13"/>
      <name val="Arial"/>
      <family val="2"/>
    </font>
    <font>
      <sz val="10"/>
      <color indexed="16"/>
      <name val="Arial"/>
      <family val="2"/>
    </font>
    <font>
      <b/>
      <sz val="11"/>
      <color indexed="10"/>
      <name val="Arial"/>
      <family val="2"/>
    </font>
    <font>
      <b/>
      <u/>
      <sz val="10"/>
      <name val="Arial"/>
      <family val="2"/>
    </font>
    <font>
      <b/>
      <i/>
      <sz val="12"/>
      <color indexed="8"/>
      <name val="Calibri"/>
      <family val="2"/>
    </font>
    <font>
      <b/>
      <sz val="12"/>
      <color indexed="8"/>
      <name val="Calibri"/>
      <charset val="238"/>
    </font>
    <font>
      <i/>
      <sz val="10"/>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22"/>
        <bgColor indexed="0"/>
      </patternFill>
    </fill>
    <fill>
      <patternFill patternType="solid">
        <fgColor indexed="50"/>
        <bgColor indexed="0"/>
      </patternFill>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50"/>
        <bgColor indexed="64"/>
      </patternFill>
    </fill>
    <fill>
      <patternFill patternType="solid">
        <fgColor indexed="49"/>
        <bgColor indexed="0"/>
      </patternFill>
    </fill>
    <fill>
      <patternFill patternType="solid">
        <fgColor indexed="41"/>
        <bgColor indexed="64"/>
      </patternFill>
    </fill>
    <fill>
      <patternFill patternType="solid">
        <fgColor theme="0"/>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diagonal/>
    </border>
    <border>
      <left/>
      <right/>
      <top/>
      <bottom style="double">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22"/>
      </left>
      <right style="thin">
        <color indexed="22"/>
      </right>
      <top style="thin">
        <color indexed="22"/>
      </top>
      <bottom style="thin">
        <color indexed="64"/>
      </bottom>
      <diagonal/>
    </border>
    <border>
      <left style="thin">
        <color indexed="22"/>
      </left>
      <right/>
      <top style="thin">
        <color indexed="22"/>
      </top>
      <bottom style="thin">
        <color indexed="22"/>
      </bottom>
      <diagonal/>
    </border>
    <border>
      <left style="thin">
        <color indexed="22"/>
      </left>
      <right/>
      <top style="thin">
        <color indexed="22"/>
      </top>
      <bottom style="thin">
        <color indexed="64"/>
      </bottom>
      <diagonal/>
    </border>
    <border>
      <left style="thin">
        <color indexed="64"/>
      </left>
      <right style="thin">
        <color indexed="64"/>
      </right>
      <top style="thin">
        <color indexed="64"/>
      </top>
      <bottom/>
      <diagonal/>
    </border>
    <border>
      <left/>
      <right style="thin">
        <color indexed="22"/>
      </right>
      <top style="thin">
        <color indexed="22"/>
      </top>
      <bottom style="thin">
        <color indexed="22"/>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8"/>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22" borderId="0" applyNumberFormat="0" applyBorder="0" applyAlignment="0" applyProtection="0"/>
    <xf numFmtId="0" fontId="24" fillId="0" borderId="0"/>
    <xf numFmtId="0" fontId="24" fillId="23" borderId="7" applyNumberFormat="0" applyFont="0" applyAlignment="0" applyProtection="0"/>
    <xf numFmtId="0" fontId="25" fillId="20"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305">
    <xf numFmtId="0" fontId="0" fillId="0" borderId="0" xfId="0"/>
    <xf numFmtId="0" fontId="0" fillId="0" borderId="0" xfId="0" applyAlignment="1">
      <alignment horizontal="center"/>
    </xf>
    <xf numFmtId="0" fontId="15" fillId="0" borderId="7" xfId="37" applyFont="1" applyFill="1" applyBorder="1" applyAlignment="1">
      <alignment horizontal="right" wrapText="1"/>
    </xf>
    <xf numFmtId="0" fontId="24" fillId="0" borderId="0" xfId="37"/>
    <xf numFmtId="0" fontId="24" fillId="0" borderId="0" xfId="37" applyAlignment="1">
      <alignment horizontal="center"/>
    </xf>
    <xf numFmtId="0" fontId="15" fillId="24" borderId="7" xfId="37" applyFont="1" applyFill="1" applyBorder="1" applyAlignment="1">
      <alignment horizontal="center" wrapText="1"/>
    </xf>
    <xf numFmtId="0" fontId="15" fillId="24" borderId="7" xfId="37" applyFont="1" applyFill="1" applyBorder="1" applyAlignment="1">
      <alignment wrapText="1"/>
    </xf>
    <xf numFmtId="0" fontId="29" fillId="25" borderId="10" xfId="37" applyFont="1" applyFill="1" applyBorder="1" applyAlignment="1">
      <alignment horizontal="center" wrapText="1"/>
    </xf>
    <xf numFmtId="0" fontId="30" fillId="0" borderId="0" xfId="37" applyFont="1" applyAlignment="1">
      <alignment wrapText="1"/>
    </xf>
    <xf numFmtId="0" fontId="29" fillId="26" borderId="10" xfId="37" applyFont="1" applyFill="1" applyBorder="1" applyAlignment="1">
      <alignment horizontal="center" wrapText="1"/>
    </xf>
    <xf numFmtId="0" fontId="31" fillId="27" borderId="0" xfId="37" applyFont="1" applyFill="1"/>
    <xf numFmtId="1" fontId="15" fillId="24" borderId="7" xfId="37" applyNumberFormat="1" applyFont="1" applyFill="1" applyBorder="1" applyAlignment="1">
      <alignment horizontal="center" wrapText="1"/>
    </xf>
    <xf numFmtId="0" fontId="34" fillId="28" borderId="0" xfId="0" applyFont="1" applyFill="1"/>
    <xf numFmtId="0" fontId="4" fillId="28" borderId="0" xfId="0" applyFont="1" applyFill="1"/>
    <xf numFmtId="0" fontId="4" fillId="28" borderId="0" xfId="0" applyFont="1" applyFill="1" applyAlignment="1">
      <alignment horizontal="center"/>
    </xf>
    <xf numFmtId="0" fontId="34" fillId="24" borderId="0" xfId="0" applyFont="1" applyFill="1"/>
    <xf numFmtId="7" fontId="27" fillId="0" borderId="7" xfId="37" applyNumberFormat="1" applyFont="1" applyFill="1" applyBorder="1" applyAlignment="1" applyProtection="1">
      <alignment horizontal="center" wrapText="1"/>
      <protection locked="0"/>
    </xf>
    <xf numFmtId="7" fontId="27" fillId="24" borderId="7" xfId="37" applyNumberFormat="1" applyFont="1" applyFill="1" applyBorder="1" applyAlignment="1" applyProtection="1">
      <alignment horizontal="center" wrapText="1"/>
      <protection hidden="1"/>
    </xf>
    <xf numFmtId="0" fontId="0" fillId="0" borderId="0" xfId="0" applyProtection="1">
      <protection hidden="1"/>
    </xf>
    <xf numFmtId="0" fontId="5" fillId="29" borderId="11" xfId="0" applyFont="1" applyFill="1" applyBorder="1" applyAlignment="1" applyProtection="1">
      <alignment horizontal="center" wrapText="1"/>
      <protection hidden="1"/>
    </xf>
    <xf numFmtId="0" fontId="0" fillId="0" borderId="0" xfId="0" applyAlignment="1" applyProtection="1">
      <alignment horizontal="center"/>
      <protection hidden="1"/>
    </xf>
    <xf numFmtId="2" fontId="0" fillId="0" borderId="0" xfId="0" applyNumberFormat="1" applyProtection="1">
      <protection hidden="1"/>
    </xf>
    <xf numFmtId="164" fontId="0" fillId="0" borderId="0" xfId="0" applyNumberFormat="1" applyAlignment="1" applyProtection="1">
      <alignment horizontal="center"/>
      <protection hidden="1"/>
    </xf>
    <xf numFmtId="2" fontId="0" fillId="0" borderId="0" xfId="0" applyNumberFormat="1" applyAlignment="1" applyProtection="1">
      <alignment horizontal="center"/>
      <protection hidden="1"/>
    </xf>
    <xf numFmtId="1" fontId="4" fillId="30" borderId="12" xfId="0" applyNumberFormat="1" applyFont="1" applyFill="1" applyBorder="1" applyAlignment="1" applyProtection="1">
      <alignment horizontal="center" wrapText="1"/>
      <protection hidden="1"/>
    </xf>
    <xf numFmtId="0" fontId="4" fillId="24" borderId="0" xfId="0" applyFont="1" applyFill="1" applyAlignment="1" applyProtection="1">
      <alignment horizontal="center"/>
      <protection hidden="1"/>
    </xf>
    <xf numFmtId="0" fontId="2" fillId="24" borderId="0" xfId="0" applyFont="1" applyFill="1" applyProtection="1">
      <protection hidden="1"/>
    </xf>
    <xf numFmtId="0" fontId="31" fillId="24" borderId="0" xfId="37" applyFont="1" applyFill="1"/>
    <xf numFmtId="0" fontId="15" fillId="0" borderId="7" xfId="37" applyFont="1" applyFill="1" applyBorder="1" applyAlignment="1" applyProtection="1">
      <alignment horizontal="center" wrapText="1"/>
      <protection locked="0"/>
    </xf>
    <xf numFmtId="0" fontId="37" fillId="28" borderId="0" xfId="0" applyFont="1" applyFill="1"/>
    <xf numFmtId="0" fontId="38" fillId="28" borderId="0" xfId="0" applyFont="1" applyFill="1"/>
    <xf numFmtId="0" fontId="39" fillId="28" borderId="0" xfId="0" applyFont="1" applyFill="1"/>
    <xf numFmtId="0" fontId="40" fillId="28" borderId="0" xfId="0" applyFont="1" applyFill="1"/>
    <xf numFmtId="0" fontId="40" fillId="28" borderId="0" xfId="0" applyFont="1" applyFill="1" applyAlignment="1">
      <alignment horizontal="center"/>
    </xf>
    <xf numFmtId="0" fontId="41" fillId="28" borderId="0" xfId="0" applyFont="1" applyFill="1"/>
    <xf numFmtId="0" fontId="42" fillId="28" borderId="0" xfId="0" applyFont="1" applyFill="1"/>
    <xf numFmtId="0" fontId="42" fillId="28" borderId="0" xfId="0" applyNumberFormat="1" applyFont="1" applyFill="1"/>
    <xf numFmtId="0" fontId="29" fillId="26" borderId="10" xfId="37" applyFont="1" applyFill="1" applyBorder="1" applyAlignment="1">
      <alignment horizontal="center" vertical="center" wrapText="1"/>
    </xf>
    <xf numFmtId="0" fontId="29" fillId="26" borderId="10" xfId="37" applyFont="1" applyFill="1" applyBorder="1" applyAlignment="1">
      <alignment horizontal="left" vertical="center" wrapText="1"/>
    </xf>
    <xf numFmtId="0" fontId="35" fillId="24" borderId="0" xfId="0" applyFont="1" applyFill="1" applyProtection="1">
      <protection hidden="1"/>
    </xf>
    <xf numFmtId="0" fontId="2" fillId="24" borderId="0" xfId="0" applyFont="1" applyFill="1" applyAlignment="1" applyProtection="1">
      <alignment horizontal="center"/>
      <protection hidden="1"/>
    </xf>
    <xf numFmtId="0" fontId="6" fillId="24" borderId="0" xfId="0" applyFont="1" applyFill="1" applyProtection="1">
      <protection hidden="1"/>
    </xf>
    <xf numFmtId="0" fontId="7" fillId="24" borderId="0" xfId="0" applyFont="1" applyFill="1" applyProtection="1">
      <protection hidden="1"/>
    </xf>
    <xf numFmtId="0" fontId="8" fillId="24" borderId="0" xfId="0" applyFont="1" applyFill="1" applyAlignment="1" applyProtection="1">
      <alignment horizontal="center"/>
      <protection hidden="1"/>
    </xf>
    <xf numFmtId="0" fontId="2" fillId="30" borderId="12" xfId="0" applyFont="1" applyFill="1" applyBorder="1" applyAlignment="1" applyProtection="1">
      <alignment horizontal="center"/>
      <protection hidden="1"/>
    </xf>
    <xf numFmtId="0" fontId="2" fillId="30" borderId="12" xfId="0" applyFont="1" applyFill="1" applyBorder="1" applyAlignment="1" applyProtection="1">
      <alignment horizontal="center" wrapText="1"/>
      <protection hidden="1"/>
    </xf>
    <xf numFmtId="0" fontId="0" fillId="29" borderId="13" xfId="0" applyFill="1" applyBorder="1" applyProtection="1">
      <protection hidden="1"/>
    </xf>
    <xf numFmtId="0" fontId="0" fillId="29" borderId="14" xfId="0" applyFill="1" applyBorder="1" applyProtection="1">
      <protection hidden="1"/>
    </xf>
    <xf numFmtId="0" fontId="2" fillId="24" borderId="0" xfId="0" applyFont="1" applyFill="1" applyAlignment="1" applyProtection="1">
      <alignment horizontal="right"/>
      <protection hidden="1"/>
    </xf>
    <xf numFmtId="0" fontId="2" fillId="24" borderId="12" xfId="0" applyFont="1" applyFill="1" applyBorder="1" applyProtection="1">
      <protection locked="0" hidden="1"/>
    </xf>
    <xf numFmtId="0" fontId="2" fillId="24" borderId="0" xfId="0" applyFont="1" applyFill="1" applyProtection="1">
      <protection locked="0" hidden="1"/>
    </xf>
    <xf numFmtId="164" fontId="0" fillId="0" borderId="15" xfId="0" applyNumberFormat="1" applyBorder="1" applyAlignment="1" applyProtection="1">
      <alignment horizontal="center"/>
      <protection hidden="1"/>
    </xf>
    <xf numFmtId="9" fontId="0" fillId="0" borderId="16" xfId="40" applyFont="1" applyBorder="1" applyAlignment="1" applyProtection="1">
      <alignment horizontal="center"/>
      <protection hidden="1"/>
    </xf>
    <xf numFmtId="9" fontId="0" fillId="0" borderId="0" xfId="0" applyNumberFormat="1" applyAlignment="1" applyProtection="1">
      <alignment horizontal="center"/>
      <protection hidden="1"/>
    </xf>
    <xf numFmtId="0" fontId="43" fillId="0" borderId="0" xfId="0" applyFont="1" applyAlignment="1" applyProtection="1">
      <alignment horizontal="center"/>
      <protection hidden="1"/>
    </xf>
    <xf numFmtId="166" fontId="0" fillId="0" borderId="16" xfId="40" applyNumberFormat="1" applyFont="1" applyFill="1" applyBorder="1" applyAlignment="1" applyProtection="1">
      <alignment horizontal="center"/>
      <protection hidden="1"/>
    </xf>
    <xf numFmtId="0" fontId="31" fillId="29" borderId="0" xfId="37" applyFont="1" applyFill="1"/>
    <xf numFmtId="0" fontId="45" fillId="29" borderId="0" xfId="37" applyFont="1" applyFill="1"/>
    <xf numFmtId="0" fontId="46" fillId="28" borderId="0" xfId="0" applyFont="1" applyFill="1"/>
    <xf numFmtId="0" fontId="46" fillId="28" borderId="0" xfId="0" applyFont="1" applyFill="1" applyAlignment="1">
      <alignment horizontal="center"/>
    </xf>
    <xf numFmtId="0" fontId="36" fillId="28" borderId="0" xfId="0" applyFont="1" applyFill="1"/>
    <xf numFmtId="0" fontId="47" fillId="28" borderId="0" xfId="0" applyFont="1" applyFill="1"/>
    <xf numFmtId="0" fontId="44" fillId="28" borderId="0" xfId="0" applyFont="1" applyFill="1"/>
    <xf numFmtId="0" fontId="48" fillId="0" borderId="0" xfId="37" applyFont="1"/>
    <xf numFmtId="0" fontId="49" fillId="24" borderId="0" xfId="0" applyFont="1" applyFill="1" applyProtection="1">
      <protection hidden="1"/>
    </xf>
    <xf numFmtId="0" fontId="0" fillId="24" borderId="0" xfId="0" applyFill="1" applyBorder="1" applyProtection="1">
      <protection hidden="1"/>
    </xf>
    <xf numFmtId="0" fontId="5" fillId="29" borderId="14" xfId="0" applyFont="1" applyFill="1" applyBorder="1" applyAlignment="1" applyProtection="1">
      <alignment horizontal="center" wrapText="1"/>
      <protection hidden="1"/>
    </xf>
    <xf numFmtId="166" fontId="35" fillId="29" borderId="17" xfId="0" applyNumberFormat="1" applyFont="1" applyFill="1" applyBorder="1" applyAlignment="1" applyProtection="1">
      <alignment horizontal="center"/>
      <protection hidden="1"/>
    </xf>
    <xf numFmtId="166" fontId="35" fillId="29" borderId="18" xfId="0" applyNumberFormat="1" applyFont="1" applyFill="1" applyBorder="1" applyAlignment="1" applyProtection="1">
      <alignment horizontal="center"/>
      <protection hidden="1"/>
    </xf>
    <xf numFmtId="0" fontId="50" fillId="24" borderId="0" xfId="0" applyFont="1" applyFill="1" applyProtection="1">
      <protection hidden="1"/>
    </xf>
    <xf numFmtId="0" fontId="51" fillId="29" borderId="19" xfId="0" applyFont="1" applyFill="1" applyBorder="1" applyProtection="1">
      <protection hidden="1"/>
    </xf>
    <xf numFmtId="0" fontId="52" fillId="29" borderId="20" xfId="0" applyFont="1" applyFill="1" applyBorder="1" applyProtection="1">
      <protection hidden="1"/>
    </xf>
    <xf numFmtId="0" fontId="4" fillId="29" borderId="20" xfId="0" applyFont="1" applyFill="1" applyBorder="1" applyAlignment="1" applyProtection="1">
      <alignment horizontal="center"/>
      <protection hidden="1"/>
    </xf>
    <xf numFmtId="0" fontId="8" fillId="29" borderId="20" xfId="0" applyFont="1" applyFill="1" applyBorder="1" applyAlignment="1" applyProtection="1">
      <alignment horizontal="center"/>
      <protection hidden="1"/>
    </xf>
    <xf numFmtId="0" fontId="2" fillId="29" borderId="20" xfId="0" applyFont="1" applyFill="1" applyBorder="1" applyProtection="1">
      <protection hidden="1"/>
    </xf>
    <xf numFmtId="0" fontId="2" fillId="29" borderId="21" xfId="0" applyFont="1" applyFill="1" applyBorder="1" applyProtection="1">
      <protection hidden="1"/>
    </xf>
    <xf numFmtId="0" fontId="52" fillId="29" borderId="22" xfId="0" applyFont="1" applyFill="1" applyBorder="1" applyProtection="1">
      <protection hidden="1"/>
    </xf>
    <xf numFmtId="0" fontId="52" fillId="29" borderId="0" xfId="0" applyFont="1" applyFill="1" applyBorder="1" applyProtection="1">
      <protection hidden="1"/>
    </xf>
    <xf numFmtId="0" fontId="51" fillId="29" borderId="0" xfId="0" applyFont="1" applyFill="1" applyBorder="1" applyAlignment="1" applyProtection="1">
      <alignment horizontal="center" wrapText="1"/>
      <protection hidden="1"/>
    </xf>
    <xf numFmtId="0" fontId="52" fillId="29" borderId="0" xfId="0" applyFont="1" applyFill="1" applyBorder="1" applyAlignment="1" applyProtection="1">
      <alignment horizontal="center"/>
      <protection hidden="1"/>
    </xf>
    <xf numFmtId="0" fontId="35" fillId="29" borderId="0" xfId="0" applyFont="1" applyFill="1" applyBorder="1" applyAlignment="1" applyProtection="1">
      <alignment horizontal="center" wrapText="1"/>
      <protection hidden="1"/>
    </xf>
    <xf numFmtId="0" fontId="52" fillId="29" borderId="23" xfId="0" applyFont="1" applyFill="1" applyBorder="1" applyAlignment="1" applyProtection="1">
      <alignment horizontal="center"/>
      <protection hidden="1"/>
    </xf>
    <xf numFmtId="165" fontId="52" fillId="29" borderId="0" xfId="0" applyNumberFormat="1" applyFont="1" applyFill="1" applyBorder="1" applyAlignment="1" applyProtection="1">
      <alignment horizontal="center"/>
      <protection hidden="1"/>
    </xf>
    <xf numFmtId="0" fontId="53" fillId="29" borderId="0" xfId="0" applyFont="1" applyFill="1" applyBorder="1" applyAlignment="1" applyProtection="1">
      <alignment horizontal="center"/>
      <protection hidden="1"/>
    </xf>
    <xf numFmtId="9" fontId="46" fillId="29" borderId="23" xfId="40" applyFont="1" applyFill="1" applyBorder="1" applyAlignment="1" applyProtection="1">
      <alignment horizontal="center"/>
      <protection hidden="1"/>
    </xf>
    <xf numFmtId="49" fontId="52" fillId="29" borderId="0" xfId="0" applyNumberFormat="1" applyFont="1" applyFill="1" applyBorder="1" applyAlignment="1" applyProtection="1">
      <alignment horizontal="center"/>
      <protection hidden="1"/>
    </xf>
    <xf numFmtId="0" fontId="46" fillId="29" borderId="23" xfId="0" applyFont="1" applyFill="1" applyBorder="1" applyAlignment="1" applyProtection="1">
      <alignment horizontal="center"/>
      <protection hidden="1"/>
    </xf>
    <xf numFmtId="0" fontId="52" fillId="29" borderId="13" xfId="0" applyFont="1" applyFill="1" applyBorder="1" applyProtection="1">
      <protection hidden="1"/>
    </xf>
    <xf numFmtId="0" fontId="52" fillId="29" borderId="14" xfId="0" applyFont="1" applyFill="1" applyBorder="1" applyProtection="1">
      <protection hidden="1"/>
    </xf>
    <xf numFmtId="49" fontId="52" fillId="29" borderId="14" xfId="0" applyNumberFormat="1" applyFont="1" applyFill="1" applyBorder="1" applyAlignment="1" applyProtection="1">
      <alignment horizontal="center"/>
      <protection hidden="1"/>
    </xf>
    <xf numFmtId="0" fontId="53" fillId="29" borderId="14" xfId="0" applyFont="1" applyFill="1" applyBorder="1" applyAlignment="1" applyProtection="1">
      <alignment horizontal="center"/>
      <protection hidden="1"/>
    </xf>
    <xf numFmtId="0" fontId="46" fillId="29" borderId="24" xfId="0" applyFont="1" applyFill="1" applyBorder="1" applyAlignment="1" applyProtection="1">
      <alignment horizontal="center"/>
      <protection hidden="1"/>
    </xf>
    <xf numFmtId="0" fontId="0" fillId="29" borderId="0" xfId="0" applyFill="1" applyAlignment="1">
      <alignment horizontal="center"/>
    </xf>
    <xf numFmtId="0" fontId="0" fillId="29" borderId="14" xfId="0" applyFill="1" applyBorder="1" applyAlignment="1">
      <alignment horizontal="center"/>
    </xf>
    <xf numFmtId="0" fontId="5" fillId="28" borderId="25" xfId="0" applyFont="1" applyFill="1" applyBorder="1" applyAlignment="1" applyProtection="1">
      <alignment horizontal="center"/>
      <protection locked="0" hidden="1"/>
    </xf>
    <xf numFmtId="0" fontId="54" fillId="30" borderId="7" xfId="37" applyFont="1" applyFill="1" applyBorder="1" applyAlignment="1">
      <alignment wrapText="1"/>
    </xf>
    <xf numFmtId="9" fontId="3" fillId="24" borderId="26" xfId="40" applyFont="1" applyFill="1" applyBorder="1" applyAlignment="1" applyProtection="1">
      <alignment horizontal="center"/>
      <protection hidden="1"/>
    </xf>
    <xf numFmtId="9" fontId="3" fillId="24" borderId="25" xfId="40" applyFont="1" applyFill="1" applyBorder="1" applyAlignment="1" applyProtection="1">
      <alignment horizontal="center"/>
      <protection hidden="1"/>
    </xf>
    <xf numFmtId="166" fontId="35" fillId="24" borderId="0" xfId="0" applyNumberFormat="1" applyFont="1" applyFill="1" applyBorder="1" applyAlignment="1" applyProtection="1">
      <alignment horizontal="center"/>
      <protection hidden="1"/>
    </xf>
    <xf numFmtId="0" fontId="4" fillId="24" borderId="0" xfId="0" applyFont="1" applyFill="1" applyProtection="1">
      <protection hidden="1"/>
    </xf>
    <xf numFmtId="0" fontId="55" fillId="24" borderId="0" xfId="0" applyFont="1" applyFill="1" applyProtection="1">
      <protection hidden="1"/>
    </xf>
    <xf numFmtId="0" fontId="3" fillId="24" borderId="0" xfId="0" applyFont="1" applyFill="1" applyProtection="1">
      <protection hidden="1"/>
    </xf>
    <xf numFmtId="0" fontId="3" fillId="24" borderId="0" xfId="0" applyFont="1" applyFill="1" applyAlignment="1" applyProtection="1">
      <alignment horizontal="center"/>
      <protection hidden="1"/>
    </xf>
    <xf numFmtId="0" fontId="7" fillId="24" borderId="0" xfId="0" applyFont="1" applyFill="1" applyAlignment="1" applyProtection="1">
      <alignment horizontal="left"/>
      <protection hidden="1"/>
    </xf>
    <xf numFmtId="0" fontId="0" fillId="28" borderId="0" xfId="0" applyFill="1"/>
    <xf numFmtId="0" fontId="57" fillId="28" borderId="0" xfId="0" applyFont="1" applyFill="1"/>
    <xf numFmtId="0" fontId="56" fillId="28" borderId="0" xfId="0" applyFont="1" applyFill="1"/>
    <xf numFmtId="0" fontId="57" fillId="28" borderId="0" xfId="0" applyFont="1" applyFill="1" applyAlignment="1">
      <alignment wrapText="1"/>
    </xf>
    <xf numFmtId="0" fontId="56" fillId="28" borderId="0" xfId="0" applyFont="1" applyFill="1" applyAlignment="1">
      <alignment horizontal="center"/>
    </xf>
    <xf numFmtId="0" fontId="58" fillId="28" borderId="0" xfId="0" applyNumberFormat="1" applyFont="1" applyFill="1"/>
    <xf numFmtId="0" fontId="15" fillId="24" borderId="7" xfId="37" applyFont="1" applyFill="1" applyBorder="1" applyAlignment="1" applyProtection="1">
      <alignment wrapText="1"/>
      <protection locked="0"/>
    </xf>
    <xf numFmtId="0" fontId="24" fillId="0" borderId="0" xfId="37" applyAlignment="1" applyProtection="1">
      <alignment horizontal="center"/>
      <protection locked="0"/>
    </xf>
    <xf numFmtId="0" fontId="51" fillId="29" borderId="20" xfId="0" applyFont="1" applyFill="1" applyBorder="1" applyProtection="1">
      <protection hidden="1"/>
    </xf>
    <xf numFmtId="0" fontId="5" fillId="30" borderId="12" xfId="0" applyFont="1" applyFill="1" applyBorder="1" applyProtection="1">
      <protection hidden="1"/>
    </xf>
    <xf numFmtId="0" fontId="0" fillId="0" borderId="0" xfId="0" applyAlignment="1" applyProtection="1">
      <alignment horizontal="right"/>
      <protection hidden="1"/>
    </xf>
    <xf numFmtId="164" fontId="0" fillId="0" borderId="16" xfId="0" applyNumberFormat="1" applyBorder="1" applyAlignment="1" applyProtection="1">
      <alignment horizontal="center"/>
      <protection hidden="1"/>
    </xf>
    <xf numFmtId="2" fontId="0" fillId="0" borderId="15" xfId="0" applyNumberFormat="1" applyBorder="1" applyAlignment="1" applyProtection="1">
      <alignment horizontal="center"/>
      <protection hidden="1"/>
    </xf>
    <xf numFmtId="165" fontId="0" fillId="0" borderId="16" xfId="40" applyNumberFormat="1" applyFont="1" applyBorder="1" applyAlignment="1" applyProtection="1">
      <alignment horizontal="center"/>
      <protection hidden="1"/>
    </xf>
    <xf numFmtId="7" fontId="0" fillId="0" borderId="15" xfId="0" applyNumberFormat="1" applyBorder="1" applyAlignment="1">
      <alignment horizontal="center"/>
    </xf>
    <xf numFmtId="166" fontId="0" fillId="0" borderId="12" xfId="0" applyNumberFormat="1" applyBorder="1" applyAlignment="1" applyProtection="1">
      <alignment horizontal="center"/>
      <protection hidden="1"/>
    </xf>
    <xf numFmtId="0" fontId="54" fillId="28" borderId="7" xfId="37" applyFont="1" applyFill="1" applyBorder="1" applyAlignment="1" applyProtection="1">
      <alignment wrapText="1"/>
      <protection locked="0"/>
    </xf>
    <xf numFmtId="7" fontId="27" fillId="0" borderId="27" xfId="37" applyNumberFormat="1" applyFont="1" applyFill="1" applyBorder="1" applyAlignment="1" applyProtection="1">
      <alignment horizontal="center" wrapText="1"/>
      <protection locked="0"/>
    </xf>
    <xf numFmtId="7" fontId="27" fillId="24" borderId="27" xfId="37" applyNumberFormat="1" applyFont="1" applyFill="1" applyBorder="1" applyAlignment="1" applyProtection="1">
      <alignment horizontal="center" wrapText="1"/>
      <protection hidden="1"/>
    </xf>
    <xf numFmtId="0" fontId="15" fillId="0" borderId="27" xfId="37" applyFont="1" applyFill="1" applyBorder="1" applyAlignment="1" applyProtection="1">
      <alignment horizontal="center" wrapText="1"/>
      <protection locked="0"/>
    </xf>
    <xf numFmtId="0" fontId="15" fillId="24" borderId="27" xfId="37" applyFont="1" applyFill="1" applyBorder="1" applyAlignment="1" applyProtection="1">
      <alignment wrapText="1"/>
      <protection locked="0"/>
    </xf>
    <xf numFmtId="0" fontId="24" fillId="0" borderId="11" xfId="37" applyBorder="1"/>
    <xf numFmtId="0" fontId="43" fillId="0" borderId="0" xfId="0" applyFont="1" applyFill="1" applyAlignment="1" applyProtection="1">
      <alignment horizontal="center"/>
      <protection hidden="1"/>
    </xf>
    <xf numFmtId="2" fontId="0" fillId="0" borderId="0" xfId="0" applyNumberFormat="1" applyFill="1" applyAlignment="1" applyProtection="1">
      <alignment horizontal="center"/>
      <protection hidden="1"/>
    </xf>
    <xf numFmtId="167" fontId="27" fillId="24" borderId="7" xfId="37" applyNumberFormat="1" applyFont="1" applyFill="1" applyBorder="1" applyAlignment="1" applyProtection="1">
      <alignment horizontal="center" wrapText="1"/>
      <protection hidden="1"/>
    </xf>
    <xf numFmtId="0" fontId="33" fillId="24" borderId="0" xfId="0" applyFont="1" applyFill="1" applyProtection="1">
      <protection hidden="1"/>
    </xf>
    <xf numFmtId="0" fontId="29" fillId="31" borderId="10" xfId="37" applyFont="1" applyFill="1" applyBorder="1" applyAlignment="1">
      <alignment horizontal="center" wrapText="1"/>
    </xf>
    <xf numFmtId="2" fontId="27" fillId="24" borderId="28" xfId="37" applyNumberFormat="1" applyFont="1" applyFill="1" applyBorder="1" applyAlignment="1" applyProtection="1">
      <alignment horizontal="center" wrapText="1"/>
      <protection hidden="1"/>
    </xf>
    <xf numFmtId="2" fontId="27" fillId="24" borderId="29" xfId="37" applyNumberFormat="1" applyFont="1" applyFill="1" applyBorder="1" applyAlignment="1" applyProtection="1">
      <alignment horizontal="center" wrapText="1"/>
      <protection hidden="1"/>
    </xf>
    <xf numFmtId="167" fontId="27" fillId="24" borderId="27" xfId="37" applyNumberFormat="1" applyFont="1" applyFill="1" applyBorder="1" applyAlignment="1" applyProtection="1">
      <alignment horizontal="center" wrapText="1"/>
      <protection hidden="1"/>
    </xf>
    <xf numFmtId="0" fontId="46" fillId="24" borderId="0" xfId="0" applyFont="1" applyFill="1" applyAlignment="1" applyProtection="1">
      <alignment horizontal="right"/>
      <protection hidden="1"/>
    </xf>
    <xf numFmtId="0" fontId="52" fillId="24" borderId="0" xfId="0" applyFont="1" applyFill="1" applyAlignment="1" applyProtection="1">
      <alignment horizontal="right"/>
      <protection hidden="1"/>
    </xf>
    <xf numFmtId="164" fontId="35" fillId="24" borderId="12" xfId="0" applyNumberFormat="1" applyFont="1" applyFill="1" applyBorder="1" applyAlignment="1">
      <alignment horizontal="center"/>
    </xf>
    <xf numFmtId="164" fontId="35" fillId="24" borderId="30" xfId="0" applyNumberFormat="1" applyFont="1" applyFill="1" applyBorder="1" applyAlignment="1" applyProtection="1">
      <alignment horizontal="center"/>
      <protection hidden="1"/>
    </xf>
    <xf numFmtId="0" fontId="5" fillId="24" borderId="0" xfId="0" applyFont="1" applyFill="1" applyAlignment="1" applyProtection="1">
      <alignment horizontal="right"/>
      <protection hidden="1"/>
    </xf>
    <xf numFmtId="164" fontId="35" fillId="28" borderId="12" xfId="0" applyNumberFormat="1" applyFont="1" applyFill="1" applyBorder="1" applyAlignment="1" applyProtection="1">
      <alignment horizontal="center"/>
      <protection locked="0" hidden="1"/>
    </xf>
    <xf numFmtId="0" fontId="60" fillId="29" borderId="22" xfId="0" applyFont="1" applyFill="1" applyBorder="1" applyProtection="1">
      <protection hidden="1"/>
    </xf>
    <xf numFmtId="0" fontId="60" fillId="29" borderId="0" xfId="0" applyFont="1" applyFill="1" applyBorder="1" applyAlignment="1" applyProtection="1">
      <alignment horizontal="center"/>
      <protection hidden="1"/>
    </xf>
    <xf numFmtId="164" fontId="60" fillId="29" borderId="0" xfId="40" applyNumberFormat="1" applyFont="1" applyFill="1" applyBorder="1" applyAlignment="1" applyProtection="1">
      <alignment horizontal="center"/>
      <protection hidden="1"/>
    </xf>
    <xf numFmtId="164" fontId="60" fillId="29" borderId="0" xfId="0" applyNumberFormat="1" applyFont="1" applyFill="1" applyBorder="1" applyAlignment="1" applyProtection="1">
      <alignment horizontal="center"/>
      <protection hidden="1"/>
    </xf>
    <xf numFmtId="0" fontId="61" fillId="29" borderId="0" xfId="0" applyFont="1" applyFill="1" applyBorder="1" applyProtection="1">
      <protection hidden="1"/>
    </xf>
    <xf numFmtId="164" fontId="15" fillId="24" borderId="7" xfId="37" applyNumberFormat="1" applyFont="1" applyFill="1" applyBorder="1" applyAlignment="1">
      <alignment horizontal="center" wrapText="1"/>
    </xf>
    <xf numFmtId="164" fontId="15" fillId="28" borderId="7" xfId="37" applyNumberFormat="1" applyFont="1" applyFill="1" applyBorder="1" applyAlignment="1" applyProtection="1">
      <alignment horizontal="center" wrapText="1"/>
      <protection locked="0"/>
    </xf>
    <xf numFmtId="164" fontId="15" fillId="28" borderId="31" xfId="37" applyNumberFormat="1" applyFont="1" applyFill="1" applyBorder="1" applyAlignment="1" applyProtection="1">
      <alignment horizontal="center" wrapText="1"/>
      <protection locked="0"/>
    </xf>
    <xf numFmtId="2" fontId="15" fillId="24" borderId="7" xfId="37" applyNumberFormat="1" applyFont="1" applyFill="1" applyBorder="1" applyAlignment="1">
      <alignment horizontal="center" wrapText="1"/>
    </xf>
    <xf numFmtId="0" fontId="45" fillId="24" borderId="0" xfId="0" applyFont="1" applyFill="1"/>
    <xf numFmtId="0" fontId="6" fillId="24" borderId="0" xfId="0" applyFont="1" applyFill="1"/>
    <xf numFmtId="0" fontId="43" fillId="24" borderId="0" xfId="0" applyFont="1" applyFill="1"/>
    <xf numFmtId="2" fontId="3" fillId="24" borderId="25" xfId="0" applyNumberFormat="1" applyFont="1" applyFill="1" applyBorder="1" applyAlignment="1" applyProtection="1">
      <alignment horizontal="center"/>
      <protection hidden="1"/>
    </xf>
    <xf numFmtId="0" fontId="7" fillId="24" borderId="0" xfId="0" applyFont="1" applyFill="1" applyProtection="1">
      <protection locked="0" hidden="1"/>
    </xf>
    <xf numFmtId="0" fontId="8" fillId="29" borderId="0" xfId="0" applyFont="1" applyFill="1"/>
    <xf numFmtId="0" fontId="63" fillId="29" borderId="0" xfId="0" applyFont="1" applyFill="1"/>
    <xf numFmtId="0" fontId="8" fillId="29" borderId="0" xfId="0" applyFont="1" applyFill="1" applyAlignment="1">
      <alignment horizontal="center"/>
    </xf>
    <xf numFmtId="0" fontId="43" fillId="29" borderId="0" xfId="0" applyFont="1" applyFill="1"/>
    <xf numFmtId="0" fontId="0" fillId="29" borderId="0" xfId="0" applyFill="1" applyAlignment="1">
      <alignment horizontal="left"/>
    </xf>
    <xf numFmtId="0" fontId="0" fillId="29" borderId="0" xfId="0" applyFill="1"/>
    <xf numFmtId="0" fontId="0" fillId="29" borderId="0" xfId="0" applyFill="1" applyAlignment="1">
      <alignment wrapText="1"/>
    </xf>
    <xf numFmtId="0" fontId="0" fillId="29" borderId="0" xfId="0" applyFill="1" applyAlignment="1">
      <alignment horizontal="left" wrapText="1"/>
    </xf>
    <xf numFmtId="0" fontId="6" fillId="29" borderId="0" xfId="0" applyFont="1" applyFill="1" applyAlignment="1">
      <alignment wrapText="1"/>
    </xf>
    <xf numFmtId="0" fontId="64" fillId="29" borderId="0" xfId="0" applyFont="1" applyFill="1" applyBorder="1" applyAlignment="1">
      <alignment horizontal="center" wrapText="1"/>
    </xf>
    <xf numFmtId="0" fontId="0" fillId="29" borderId="0" xfId="0" applyFill="1" applyAlignment="1">
      <alignment horizontal="center" wrapText="1"/>
    </xf>
    <xf numFmtId="0" fontId="43" fillId="29" borderId="32" xfId="0" applyFont="1" applyFill="1" applyBorder="1" applyAlignment="1">
      <alignment horizontal="center" wrapText="1"/>
    </xf>
    <xf numFmtId="0" fontId="43" fillId="29" borderId="11" xfId="0" applyFont="1" applyFill="1" applyBorder="1" applyAlignment="1">
      <alignment horizontal="center" wrapText="1"/>
    </xf>
    <xf numFmtId="0" fontId="43" fillId="29" borderId="33" xfId="0" applyFont="1" applyFill="1" applyBorder="1" applyAlignment="1">
      <alignment horizontal="center" wrapText="1"/>
    </xf>
    <xf numFmtId="0" fontId="0" fillId="29" borderId="34" xfId="0" applyFill="1" applyBorder="1" applyAlignment="1">
      <alignment horizontal="center" wrapText="1"/>
    </xf>
    <xf numFmtId="0" fontId="0" fillId="29" borderId="35" xfId="0" applyFill="1" applyBorder="1" applyAlignment="1">
      <alignment horizontal="center" wrapText="1"/>
    </xf>
    <xf numFmtId="0" fontId="0" fillId="29" borderId="36" xfId="0" applyFill="1" applyBorder="1" applyAlignment="1">
      <alignment horizontal="center" wrapText="1"/>
    </xf>
    <xf numFmtId="0" fontId="0" fillId="29" borderId="15" xfId="0" applyFill="1" applyBorder="1" applyAlignment="1">
      <alignment horizontal="center" wrapText="1"/>
    </xf>
    <xf numFmtId="0" fontId="0" fillId="29" borderId="37" xfId="0" applyFill="1" applyBorder="1" applyAlignment="1">
      <alignment horizontal="center" wrapText="1"/>
    </xf>
    <xf numFmtId="0" fontId="0" fillId="29" borderId="0" xfId="0" applyFill="1" applyBorder="1" applyAlignment="1">
      <alignment horizontal="center" wrapText="1"/>
    </xf>
    <xf numFmtId="9" fontId="1" fillId="29" borderId="0" xfId="40" applyFill="1" applyAlignment="1">
      <alignment horizontal="center"/>
    </xf>
    <xf numFmtId="165" fontId="1" fillId="29" borderId="0" xfId="40" applyNumberFormat="1" applyFill="1" applyAlignment="1">
      <alignment horizontal="center"/>
    </xf>
    <xf numFmtId="0" fontId="0" fillId="29" borderId="32" xfId="0" applyFill="1" applyBorder="1" applyAlignment="1">
      <alignment horizontal="center" wrapText="1"/>
    </xf>
    <xf numFmtId="0" fontId="0" fillId="29" borderId="33" xfId="0" applyFill="1" applyBorder="1" applyAlignment="1">
      <alignment horizontal="center" wrapText="1"/>
    </xf>
    <xf numFmtId="0" fontId="0" fillId="29" borderId="11" xfId="0" applyFill="1" applyBorder="1" applyAlignment="1">
      <alignment horizontal="center" wrapText="1"/>
    </xf>
    <xf numFmtId="0" fontId="0" fillId="24" borderId="0" xfId="0" applyFill="1" applyBorder="1" applyAlignment="1">
      <alignment horizontal="left" wrapText="1"/>
    </xf>
    <xf numFmtId="0" fontId="0" fillId="24" borderId="0" xfId="0" applyFill="1" applyAlignment="1">
      <alignment wrapText="1"/>
    </xf>
    <xf numFmtId="0" fontId="0" fillId="24" borderId="0" xfId="0" applyFill="1" applyBorder="1" applyAlignment="1">
      <alignment wrapText="1"/>
    </xf>
    <xf numFmtId="0" fontId="0" fillId="24" borderId="0" xfId="0" applyFill="1"/>
    <xf numFmtId="0" fontId="0" fillId="24" borderId="0" xfId="0" applyFill="1" applyAlignment="1">
      <alignment horizontal="center"/>
    </xf>
    <xf numFmtId="0" fontId="62" fillId="24" borderId="0" xfId="0" applyFont="1" applyFill="1" applyAlignment="1">
      <alignment horizontal="center"/>
    </xf>
    <xf numFmtId="0" fontId="62" fillId="24" borderId="0" xfId="0" applyFont="1" applyFill="1"/>
    <xf numFmtId="0" fontId="0" fillId="24" borderId="0" xfId="0" applyFill="1" applyAlignment="1">
      <alignment horizontal="left" wrapText="1"/>
    </xf>
    <xf numFmtId="0" fontId="0" fillId="24" borderId="0" xfId="0" applyFill="1" applyAlignment="1">
      <alignment horizontal="center" wrapText="1"/>
    </xf>
    <xf numFmtId="0" fontId="43" fillId="24" borderId="36" xfId="0" applyFont="1" applyFill="1" applyBorder="1" applyAlignment="1">
      <alignment horizontal="center" wrapText="1"/>
    </xf>
    <xf numFmtId="0" fontId="43" fillId="24" borderId="15" xfId="0" applyFont="1" applyFill="1" applyBorder="1" applyAlignment="1">
      <alignment horizontal="center" wrapText="1"/>
    </xf>
    <xf numFmtId="0" fontId="43" fillId="24" borderId="37" xfId="0" applyFont="1" applyFill="1" applyBorder="1" applyAlignment="1">
      <alignment horizontal="center" wrapText="1"/>
    </xf>
    <xf numFmtId="49" fontId="43" fillId="24" borderId="32" xfId="0" applyNumberFormat="1" applyFont="1" applyFill="1" applyBorder="1" applyAlignment="1">
      <alignment horizontal="center" wrapText="1"/>
    </xf>
    <xf numFmtId="49" fontId="43" fillId="24" borderId="11" xfId="0" applyNumberFormat="1" applyFont="1" applyFill="1" applyBorder="1" applyAlignment="1">
      <alignment horizontal="center" wrapText="1"/>
    </xf>
    <xf numFmtId="49" fontId="43" fillId="24" borderId="33" xfId="0" applyNumberFormat="1" applyFont="1" applyFill="1" applyBorder="1" applyAlignment="1">
      <alignment horizontal="center" wrapText="1"/>
    </xf>
    <xf numFmtId="0" fontId="0" fillId="24" borderId="36" xfId="0" applyFill="1" applyBorder="1" applyAlignment="1">
      <alignment horizontal="center" wrapText="1"/>
    </xf>
    <xf numFmtId="0" fontId="0" fillId="24" borderId="37" xfId="0" applyFill="1" applyBorder="1" applyAlignment="1">
      <alignment horizontal="center" wrapText="1"/>
    </xf>
    <xf numFmtId="0" fontId="0" fillId="24" borderId="15" xfId="0" applyFill="1" applyBorder="1" applyAlignment="1">
      <alignment horizontal="center" wrapText="1"/>
    </xf>
    <xf numFmtId="0" fontId="0" fillId="24" borderId="34" xfId="0" applyFill="1" applyBorder="1" applyAlignment="1">
      <alignment horizontal="center" wrapText="1"/>
    </xf>
    <xf numFmtId="0" fontId="0" fillId="24" borderId="0" xfId="0" applyFill="1" applyBorder="1" applyAlignment="1">
      <alignment horizontal="center" wrapText="1"/>
    </xf>
    <xf numFmtId="0" fontId="0" fillId="24" borderId="35" xfId="0" applyFill="1" applyBorder="1" applyAlignment="1">
      <alignment horizontal="center" wrapText="1"/>
    </xf>
    <xf numFmtId="0" fontId="0" fillId="24" borderId="32" xfId="0" applyFill="1" applyBorder="1" applyAlignment="1">
      <alignment horizontal="center" wrapText="1"/>
    </xf>
    <xf numFmtId="0" fontId="0" fillId="24" borderId="33" xfId="0" applyFill="1" applyBorder="1" applyAlignment="1">
      <alignment horizontal="center" wrapText="1"/>
    </xf>
    <xf numFmtId="0" fontId="0" fillId="24" borderId="11" xfId="0" applyFill="1" applyBorder="1" applyAlignment="1">
      <alignment horizontal="center" wrapText="1"/>
    </xf>
    <xf numFmtId="0" fontId="0" fillId="24" borderId="0" xfId="0" applyFill="1" applyAlignment="1"/>
    <xf numFmtId="49" fontId="43" fillId="24" borderId="34" xfId="0" applyNumberFormat="1" applyFont="1" applyFill="1" applyBorder="1" applyAlignment="1">
      <alignment horizontal="center" wrapText="1"/>
    </xf>
    <xf numFmtId="49" fontId="43" fillId="24" borderId="0" xfId="0" applyNumberFormat="1" applyFont="1" applyFill="1" applyBorder="1" applyAlignment="1">
      <alignment horizontal="center" wrapText="1"/>
    </xf>
    <xf numFmtId="49" fontId="43" fillId="24" borderId="35" xfId="0" applyNumberFormat="1" applyFont="1" applyFill="1" applyBorder="1" applyAlignment="1">
      <alignment horizontal="center" wrapText="1"/>
    </xf>
    <xf numFmtId="0" fontId="0" fillId="32" borderId="0" xfId="0" applyFill="1" applyAlignment="1">
      <alignment wrapText="1"/>
    </xf>
    <xf numFmtId="0" fontId="0" fillId="32" borderId="0" xfId="0" applyFill="1" applyAlignment="1">
      <alignment horizontal="left" wrapText="1"/>
    </xf>
    <xf numFmtId="0" fontId="0" fillId="32" borderId="0" xfId="0" applyFill="1"/>
    <xf numFmtId="0" fontId="0" fillId="32" borderId="0" xfId="0" applyFill="1" applyAlignment="1">
      <alignment horizontal="center"/>
    </xf>
    <xf numFmtId="0" fontId="0" fillId="32" borderId="0" xfId="0" applyFill="1" applyAlignment="1">
      <alignment horizontal="left"/>
    </xf>
    <xf numFmtId="164" fontId="3" fillId="24" borderId="12" xfId="0" applyNumberFormat="1" applyFont="1" applyFill="1" applyBorder="1" applyAlignment="1">
      <alignment horizontal="center"/>
    </xf>
    <xf numFmtId="0" fontId="15" fillId="0" borderId="27" xfId="37" applyFont="1" applyFill="1" applyBorder="1" applyAlignment="1">
      <alignment horizontal="right" wrapText="1"/>
    </xf>
    <xf numFmtId="0" fontId="66" fillId="26" borderId="10" xfId="37" applyFont="1" applyFill="1" applyBorder="1" applyAlignment="1">
      <alignment horizontal="center" vertical="center" wrapText="1"/>
    </xf>
    <xf numFmtId="164" fontId="15" fillId="0" borderId="7" xfId="37" applyNumberFormat="1" applyFont="1" applyFill="1" applyBorder="1" applyAlignment="1" applyProtection="1">
      <alignment horizontal="center" wrapText="1"/>
      <protection locked="0"/>
    </xf>
    <xf numFmtId="164" fontId="15" fillId="0" borderId="27" xfId="37" applyNumberFormat="1" applyFont="1" applyFill="1" applyBorder="1" applyAlignment="1" applyProtection="1">
      <alignment horizontal="center" wrapText="1"/>
      <protection locked="0"/>
    </xf>
    <xf numFmtId="0" fontId="65" fillId="0" borderId="7" xfId="37" applyFont="1" applyFill="1" applyBorder="1" applyAlignment="1" applyProtection="1">
      <alignment wrapText="1"/>
      <protection locked="0"/>
    </xf>
    <xf numFmtId="0" fontId="65" fillId="0" borderId="27" xfId="37" applyFont="1" applyFill="1" applyBorder="1" applyAlignment="1" applyProtection="1">
      <alignment wrapText="1"/>
      <protection locked="0"/>
    </xf>
    <xf numFmtId="1" fontId="0" fillId="29" borderId="0" xfId="0" applyNumberFormat="1" applyFill="1" applyAlignment="1">
      <alignment horizontal="center"/>
    </xf>
    <xf numFmtId="0" fontId="43" fillId="33" borderId="0" xfId="0" applyNumberFormat="1" applyFont="1" applyFill="1"/>
    <xf numFmtId="0" fontId="0" fillId="33" borderId="0" xfId="0" applyNumberFormat="1" applyFill="1"/>
    <xf numFmtId="0" fontId="43" fillId="33" borderId="0" xfId="0" applyNumberFormat="1" applyFont="1" applyFill="1" applyAlignment="1">
      <alignment horizontal="center"/>
    </xf>
    <xf numFmtId="0" fontId="43" fillId="33" borderId="0" xfId="0" applyFont="1" applyFill="1" applyAlignment="1">
      <alignment horizontal="center"/>
    </xf>
    <xf numFmtId="0" fontId="0" fillId="33" borderId="0" xfId="0" applyFill="1"/>
    <xf numFmtId="0" fontId="0" fillId="33" borderId="12" xfId="0" applyNumberFormat="1" applyFill="1" applyBorder="1" applyAlignment="1" applyProtection="1">
      <alignment horizontal="center"/>
      <protection hidden="1"/>
    </xf>
    <xf numFmtId="0" fontId="6" fillId="33" borderId="12" xfId="0" applyNumberFormat="1" applyFont="1" applyFill="1" applyBorder="1" applyAlignment="1" applyProtection="1">
      <alignment horizontal="center"/>
      <protection hidden="1"/>
    </xf>
    <xf numFmtId="165" fontId="6" fillId="33" borderId="12" xfId="40" applyNumberFormat="1" applyFont="1" applyFill="1" applyBorder="1" applyAlignment="1" applyProtection="1">
      <alignment horizontal="center"/>
      <protection hidden="1"/>
    </xf>
    <xf numFmtId="2" fontId="62" fillId="33" borderId="12" xfId="0" applyNumberFormat="1" applyFont="1" applyFill="1" applyBorder="1" applyAlignment="1" applyProtection="1">
      <alignment horizontal="center"/>
      <protection hidden="1"/>
    </xf>
    <xf numFmtId="9" fontId="62" fillId="33" borderId="12" xfId="40" applyFont="1" applyFill="1" applyBorder="1" applyAlignment="1" applyProtection="1">
      <alignment horizontal="center"/>
      <protection hidden="1"/>
    </xf>
    <xf numFmtId="9" fontId="6" fillId="33" borderId="12" xfId="40" applyFont="1" applyFill="1" applyBorder="1" applyAlignment="1">
      <alignment horizontal="center"/>
    </xf>
    <xf numFmtId="164" fontId="62" fillId="33" borderId="12" xfId="0" applyNumberFormat="1" applyFont="1" applyFill="1" applyBorder="1" applyAlignment="1" applyProtection="1">
      <alignment horizontal="center"/>
      <protection hidden="1"/>
    </xf>
    <xf numFmtId="0" fontId="6" fillId="33" borderId="0" xfId="0" applyNumberFormat="1" applyFont="1" applyFill="1"/>
    <xf numFmtId="0" fontId="6" fillId="33" borderId="0" xfId="0" applyNumberFormat="1" applyFont="1" applyFill="1" applyAlignment="1">
      <alignment horizontal="center"/>
    </xf>
    <xf numFmtId="0" fontId="6" fillId="33" borderId="0" xfId="0" applyFont="1" applyFill="1" applyAlignment="1">
      <alignment horizontal="center"/>
    </xf>
    <xf numFmtId="0" fontId="6" fillId="33" borderId="0" xfId="0" applyFont="1" applyFill="1" applyBorder="1" applyAlignment="1">
      <alignment horizontal="center"/>
    </xf>
    <xf numFmtId="0" fontId="43" fillId="33" borderId="0" xfId="0" applyFont="1" applyFill="1"/>
    <xf numFmtId="0" fontId="6" fillId="33" borderId="0" xfId="0" applyFont="1" applyFill="1"/>
    <xf numFmtId="0" fontId="6" fillId="33" borderId="0" xfId="0" applyFont="1" applyFill="1" applyBorder="1"/>
    <xf numFmtId="0" fontId="62" fillId="33" borderId="12" xfId="0" applyNumberFormat="1" applyFont="1" applyFill="1" applyBorder="1" applyAlignment="1" applyProtection="1">
      <alignment horizontal="center"/>
      <protection hidden="1"/>
    </xf>
    <xf numFmtId="0" fontId="0" fillId="33" borderId="0" xfId="0" applyFill="1" applyBorder="1"/>
    <xf numFmtId="164" fontId="52" fillId="33" borderId="0" xfId="0" applyNumberFormat="1" applyFont="1" applyFill="1" applyBorder="1" applyAlignment="1" applyProtection="1">
      <alignment horizontal="center"/>
      <protection hidden="1"/>
    </xf>
    <xf numFmtId="0" fontId="52" fillId="33" borderId="0" xfId="0" applyFont="1" applyFill="1" applyBorder="1" applyAlignment="1" applyProtection="1">
      <alignment horizontal="center"/>
      <protection hidden="1"/>
    </xf>
    <xf numFmtId="49" fontId="52" fillId="33" borderId="0" xfId="0" applyNumberFormat="1" applyFont="1" applyFill="1" applyBorder="1" applyAlignment="1" applyProtection="1">
      <alignment horizontal="center"/>
      <protection hidden="1"/>
    </xf>
    <xf numFmtId="9" fontId="62" fillId="33" borderId="12" xfId="40" applyNumberFormat="1" applyFont="1" applyFill="1" applyBorder="1" applyAlignment="1" applyProtection="1">
      <alignment horizontal="center"/>
      <protection hidden="1"/>
    </xf>
    <xf numFmtId="0" fontId="67" fillId="24" borderId="0" xfId="0" applyFont="1" applyFill="1" applyProtection="1">
      <protection hidden="1"/>
    </xf>
    <xf numFmtId="0" fontId="45" fillId="29" borderId="0" xfId="0" applyFont="1" applyFill="1"/>
    <xf numFmtId="0" fontId="56" fillId="28" borderId="0" xfId="0" applyFont="1" applyFill="1" applyAlignment="1">
      <alignment horizontal="center" vertical="center"/>
    </xf>
    <xf numFmtId="0" fontId="35" fillId="24" borderId="0" xfId="0" applyFont="1" applyFill="1"/>
    <xf numFmtId="0" fontId="6" fillId="0" borderId="0" xfId="0" applyFont="1"/>
    <xf numFmtId="0" fontId="32" fillId="30" borderId="38" xfId="37" applyFont="1" applyFill="1" applyBorder="1" applyAlignment="1">
      <alignment horizontal="center"/>
    </xf>
    <xf numFmtId="0" fontId="59" fillId="24" borderId="0" xfId="37" applyFont="1" applyFill="1" applyAlignment="1"/>
    <xf numFmtId="0" fontId="59" fillId="24" borderId="38" xfId="37" applyFont="1" applyFill="1" applyBorder="1" applyAlignment="1"/>
    <xf numFmtId="0" fontId="31" fillId="24" borderId="0" xfId="37" applyFont="1" applyFill="1" applyAlignment="1">
      <alignment horizontal="center"/>
    </xf>
    <xf numFmtId="0" fontId="31" fillId="24" borderId="38" xfId="37" applyFont="1" applyFill="1" applyBorder="1" applyAlignment="1">
      <alignment horizontal="center"/>
    </xf>
    <xf numFmtId="9" fontId="60" fillId="29" borderId="39" xfId="40" applyFont="1" applyFill="1" applyBorder="1" applyAlignment="1" applyProtection="1">
      <alignment horizontal="center"/>
      <protection hidden="1"/>
    </xf>
    <xf numFmtId="0" fontId="61" fillId="0" borderId="40" xfId="0" applyFont="1" applyBorder="1" applyAlignment="1">
      <alignment horizontal="center"/>
    </xf>
    <xf numFmtId="9" fontId="60" fillId="29" borderId="39" xfId="40" applyNumberFormat="1" applyFont="1" applyFill="1" applyBorder="1" applyAlignment="1" applyProtection="1">
      <alignment horizontal="center"/>
      <protection hidden="1"/>
    </xf>
    <xf numFmtId="9" fontId="61" fillId="0" borderId="40" xfId="0" applyNumberFormat="1" applyFont="1" applyBorder="1" applyAlignment="1">
      <alignment horizontal="center"/>
    </xf>
    <xf numFmtId="1" fontId="60" fillId="29" borderId="39" xfId="40" applyNumberFormat="1" applyFont="1" applyFill="1" applyBorder="1" applyAlignment="1" applyProtection="1">
      <alignment horizontal="center"/>
      <protection hidden="1"/>
    </xf>
    <xf numFmtId="1" fontId="61" fillId="0" borderId="40" xfId="0" applyNumberFormat="1" applyFont="1" applyBorder="1" applyAlignment="1">
      <alignment horizontal="center"/>
    </xf>
    <xf numFmtId="166" fontId="60" fillId="29" borderId="12" xfId="0" applyNumberFormat="1" applyFont="1" applyFill="1" applyBorder="1" applyAlignment="1" applyProtection="1">
      <alignment horizontal="center"/>
      <protection hidden="1"/>
    </xf>
    <xf numFmtId="166" fontId="60" fillId="29" borderId="44" xfId="0" applyNumberFormat="1" applyFont="1" applyFill="1" applyBorder="1" applyAlignment="1" applyProtection="1">
      <alignment horizontal="center"/>
      <protection hidden="1"/>
    </xf>
    <xf numFmtId="166" fontId="35" fillId="24" borderId="0" xfId="0" applyNumberFormat="1" applyFont="1" applyFill="1" applyBorder="1" applyAlignment="1" applyProtection="1">
      <alignment horizontal="center"/>
      <protection hidden="1"/>
    </xf>
    <xf numFmtId="0" fontId="3" fillId="29" borderId="19" xfId="0" applyFont="1" applyFill="1" applyBorder="1" applyAlignment="1" applyProtection="1">
      <alignment horizontal="center" vertical="center" wrapText="1"/>
      <protection hidden="1"/>
    </xf>
    <xf numFmtId="0" fontId="6" fillId="0" borderId="20" xfId="0" applyFont="1" applyBorder="1" applyAlignment="1">
      <alignment horizontal="center"/>
    </xf>
    <xf numFmtId="166" fontId="60" fillId="29" borderId="39" xfId="0" applyNumberFormat="1" applyFont="1" applyFill="1" applyBorder="1" applyAlignment="1" applyProtection="1">
      <alignment horizontal="center"/>
      <protection hidden="1"/>
    </xf>
    <xf numFmtId="166" fontId="60" fillId="29" borderId="40" xfId="0" applyNumberFormat="1" applyFont="1" applyFill="1" applyBorder="1" applyAlignment="1" applyProtection="1">
      <alignment horizontal="center"/>
      <protection hidden="1"/>
    </xf>
    <xf numFmtId="166" fontId="60" fillId="29" borderId="36" xfId="0" applyNumberFormat="1" applyFont="1" applyFill="1" applyBorder="1" applyAlignment="1" applyProtection="1">
      <alignment horizontal="center"/>
      <protection hidden="1"/>
    </xf>
    <xf numFmtId="166" fontId="60" fillId="29" borderId="41" xfId="0" applyNumberFormat="1" applyFont="1" applyFill="1" applyBorder="1" applyAlignment="1" applyProtection="1">
      <alignment horizontal="center"/>
      <protection hidden="1"/>
    </xf>
    <xf numFmtId="0" fontId="5" fillId="29" borderId="42" xfId="0" applyFont="1" applyFill="1" applyBorder="1" applyAlignment="1" applyProtection="1">
      <alignment horizontal="center" vertical="center" wrapText="1"/>
      <protection hidden="1"/>
    </xf>
    <xf numFmtId="0" fontId="43" fillId="0" borderId="43" xfId="0" applyFont="1" applyBorder="1" applyAlignment="1">
      <alignment horizontal="center" vertical="center" wrapText="1"/>
    </xf>
    <xf numFmtId="164" fontId="60" fillId="29" borderId="39" xfId="40" applyNumberFormat="1" applyFont="1" applyFill="1" applyBorder="1" applyAlignment="1" applyProtection="1">
      <alignment horizontal="center"/>
      <protection hidden="1"/>
    </xf>
    <xf numFmtId="164" fontId="61" fillId="0" borderId="40" xfId="0" applyNumberFormat="1" applyFont="1" applyBorder="1" applyAlignment="1">
      <alignment horizontal="center"/>
    </xf>
    <xf numFmtId="165" fontId="60" fillId="29" borderId="39" xfId="40" applyNumberFormat="1" applyFont="1" applyFill="1" applyBorder="1" applyAlignment="1" applyProtection="1">
      <alignment horizontal="center"/>
      <protection hidden="1"/>
    </xf>
    <xf numFmtId="165" fontId="61" fillId="0" borderId="40" xfId="0" applyNumberFormat="1" applyFont="1" applyBorder="1" applyAlignment="1">
      <alignment horizontal="center"/>
    </xf>
    <xf numFmtId="0" fontId="43" fillId="24" borderId="36" xfId="0" applyFont="1" applyFill="1" applyBorder="1" applyAlignment="1">
      <alignment horizontal="center" vertical="center" wrapText="1"/>
    </xf>
    <xf numFmtId="0" fontId="0" fillId="24" borderId="32" xfId="0" applyFill="1" applyBorder="1" applyAlignment="1">
      <alignment horizontal="center" vertical="center" wrapText="1"/>
    </xf>
    <xf numFmtId="0" fontId="43" fillId="24" borderId="37" xfId="0" applyFont="1" applyFill="1" applyBorder="1" applyAlignment="1">
      <alignment horizontal="center" vertical="center" wrapText="1"/>
    </xf>
    <xf numFmtId="0" fontId="0" fillId="24" borderId="33" xfId="0" applyFill="1" applyBorder="1" applyAlignment="1">
      <alignment horizontal="center" vertical="center" wrapText="1"/>
    </xf>
    <xf numFmtId="0" fontId="45" fillId="29" borderId="0" xfId="0" applyFont="1" applyFill="1" applyAlignment="1">
      <alignment horizontal="center"/>
    </xf>
    <xf numFmtId="0" fontId="62" fillId="29" borderId="0" xfId="0" applyFont="1" applyFill="1" applyAlignment="1">
      <alignment horizontal="center"/>
    </xf>
    <xf numFmtId="0" fontId="62" fillId="29" borderId="0" xfId="0" applyFont="1" applyFill="1" applyAlignment="1"/>
    <xf numFmtId="0" fontId="45" fillId="24" borderId="0" xfId="0" applyFont="1" applyFill="1" applyAlignment="1">
      <alignment horizontal="center"/>
    </xf>
    <xf numFmtId="0" fontId="62" fillId="24" borderId="0" xfId="0" applyFont="1" applyFill="1" applyAlignment="1">
      <alignment horizontal="center"/>
    </xf>
    <xf numFmtId="0" fontId="62" fillId="24" borderId="0" xfId="0" applyFont="1" applyFill="1" applyAlignment="1"/>
    <xf numFmtId="0" fontId="43" fillId="24" borderId="0" xfId="0" applyFont="1" applyFill="1" applyBorder="1" applyAlignment="1">
      <alignment horizontal="center" wrapText="1"/>
    </xf>
    <xf numFmtId="0" fontId="6" fillId="24" borderId="0" xfId="0" applyFont="1" applyFill="1" applyAlignment="1">
      <alignment wrapText="1"/>
    </xf>
    <xf numFmtId="0" fontId="43" fillId="29" borderId="36" xfId="0" applyFont="1" applyFill="1" applyBorder="1" applyAlignment="1">
      <alignment horizontal="center" vertical="center" wrapText="1"/>
    </xf>
    <xf numFmtId="0" fontId="0" fillId="29" borderId="32" xfId="0" applyFill="1" applyBorder="1" applyAlignment="1">
      <alignment horizontal="center" vertical="center" wrapText="1"/>
    </xf>
    <xf numFmtId="0" fontId="43" fillId="29" borderId="37" xfId="0" applyFont="1" applyFill="1" applyBorder="1" applyAlignment="1">
      <alignment horizontal="center" vertical="center" wrapText="1"/>
    </xf>
    <xf numFmtId="0" fontId="0" fillId="29" borderId="33" xfId="0" applyFill="1" applyBorder="1" applyAlignment="1">
      <alignment horizontal="center" vertical="center" wrapText="1"/>
    </xf>
    <xf numFmtId="0" fontId="43" fillId="29" borderId="0" xfId="0" applyFont="1" applyFill="1" applyBorder="1" applyAlignment="1">
      <alignment horizontal="center" wrapText="1"/>
    </xf>
    <xf numFmtId="0" fontId="43" fillId="29" borderId="36" xfId="0" applyFont="1" applyFill="1" applyBorder="1" applyAlignment="1">
      <alignment horizontal="center" wrapText="1"/>
    </xf>
    <xf numFmtId="0" fontId="43" fillId="29" borderId="15" xfId="0" applyFont="1" applyFill="1" applyBorder="1" applyAlignment="1">
      <alignment horizontal="center" wrapText="1"/>
    </xf>
    <xf numFmtId="0" fontId="43" fillId="29" borderId="37" xfId="0" applyFont="1" applyFill="1" applyBorder="1" applyAlignment="1">
      <alignment horizontal="center" wrapText="1"/>
    </xf>
    <xf numFmtId="0" fontId="0" fillId="24" borderId="34" xfId="0" applyFill="1" applyBorder="1" applyAlignment="1">
      <alignment horizontal="center" vertical="center" wrapText="1"/>
    </xf>
    <xf numFmtId="0" fontId="0" fillId="24" borderId="32" xfId="0" applyFill="1" applyBorder="1" applyAlignment="1">
      <alignment horizontal="center" wrapText="1"/>
    </xf>
    <xf numFmtId="0" fontId="0" fillId="24" borderId="35" xfId="0" applyFill="1" applyBorder="1" applyAlignment="1">
      <alignment horizontal="center" vertical="center" wrapText="1"/>
    </xf>
    <xf numFmtId="0" fontId="0" fillId="24" borderId="33" xfId="0" applyFill="1" applyBorder="1" applyAlignment="1">
      <alignment horizontal="center" wrapText="1"/>
    </xf>
    <xf numFmtId="0" fontId="64" fillId="24" borderId="0" xfId="0" applyFont="1" applyFill="1" applyBorder="1" applyAlignment="1">
      <alignment horizontal="center" wrapText="1"/>
    </xf>
    <xf numFmtId="0" fontId="0" fillId="24" borderId="0" xfId="0" applyFill="1" applyAlignment="1">
      <alignment wrapText="1"/>
    </xf>
    <xf numFmtId="0" fontId="45" fillId="24" borderId="0" xfId="0" applyFont="1" applyFill="1" applyAlignment="1">
      <alignment horizontal="center" wrapText="1"/>
    </xf>
    <xf numFmtId="0" fontId="62" fillId="24" borderId="0" xfId="0" applyFont="1" applyFill="1" applyAlignment="1">
      <alignment horizontal="center" wrapText="1"/>
    </xf>
    <xf numFmtId="0" fontId="62" fillId="24" borderId="0" xfId="0" applyFont="1" applyFill="1" applyAlignment="1">
      <alignmen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Feeds database updated to FIBS values Sept 2010" xfId="37"/>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indexed="52"/>
        </patternFill>
      </fill>
    </dxf>
    <dxf>
      <fill>
        <patternFill>
          <bgColor indexed="52"/>
        </patternFill>
      </fill>
    </dxf>
    <dxf>
      <font>
        <b/>
        <i val="0"/>
        <condense val="0"/>
        <extend val="0"/>
      </font>
      <fill>
        <patternFill>
          <bgColor indexed="52"/>
        </patternFill>
      </fill>
    </dxf>
    <dxf>
      <font>
        <b/>
        <i val="0"/>
        <condense val="0"/>
        <extend val="0"/>
      </font>
      <fill>
        <patternFill>
          <bgColor indexed="52"/>
        </patternFill>
      </fill>
    </dxf>
    <dxf>
      <font>
        <b/>
        <i val="0"/>
        <condense val="0"/>
        <extend val="0"/>
      </font>
      <fill>
        <patternFill>
          <bgColor indexed="52"/>
        </patternFill>
      </fill>
    </dxf>
    <dxf>
      <font>
        <b/>
        <i val="0"/>
        <condense val="0"/>
        <extend val="0"/>
      </font>
      <fill>
        <patternFill>
          <bgColor indexed="52"/>
        </patternFill>
      </fill>
    </dxf>
    <dxf>
      <font>
        <b/>
        <i val="0"/>
        <condense val="0"/>
        <extend val="0"/>
      </font>
      <fill>
        <patternFill>
          <bgColor indexed="52"/>
        </patternFill>
      </fill>
    </dxf>
    <dxf>
      <font>
        <b/>
        <i val="0"/>
        <condense val="0"/>
        <extend val="0"/>
      </font>
      <fill>
        <patternFill>
          <bgColor indexed="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Drop" dropStyle="combo" dx="22" fmlaLink="B9" fmlaRange="'Feed cost &amp; analysis'!$B$4:$B$83" noThreeD="1" sel="44" val="43"/>
</file>

<file path=xl/ctrlProps/ctrlProp10.xml><?xml version="1.0" encoding="utf-8"?>
<formControlPr xmlns="http://schemas.microsoft.com/office/spreadsheetml/2009/9/main" objectType="Drop" dropStyle="combo" dx="22" fmlaLink="B16" fmlaRange="'Feed cost &amp; analysis'!$B$4:$B$83" noThreeD="1" sel="78" val="72"/>
</file>

<file path=xl/ctrlProps/ctrlProp11.xml><?xml version="1.0" encoding="utf-8"?>
<formControlPr xmlns="http://schemas.microsoft.com/office/spreadsheetml/2009/9/main" objectType="Drop" dropLines="4" dropStyle="combo" dx="22" fmlaLink="D3" fmlaRange="'Spec - hidden'!$A$2:$A$5" noThreeD="1" sel="1" val="0"/>
</file>

<file path=xl/ctrlProps/ctrlProp12.xml><?xml version="1.0" encoding="utf-8"?>
<formControlPr xmlns="http://schemas.microsoft.com/office/spreadsheetml/2009/9/main" objectType="Drop" dropStyle="combo" dx="22" fmlaLink="$B$15" fmlaRange="'Feed cost &amp; analysis'!$B$4:$B$83" noThreeD="1" sel="73" val="72"/>
</file>

<file path=xl/ctrlProps/ctrlProp2.xml><?xml version="1.0" encoding="utf-8"?>
<formControlPr xmlns="http://schemas.microsoft.com/office/spreadsheetml/2009/9/main" objectType="Drop" dropStyle="combo" dx="22" fmlaLink="B10" fmlaRange="'Feed cost &amp; analysis'!$B$4:$B$83" noThreeD="1" sel="17" val="15"/>
</file>

<file path=xl/ctrlProps/ctrlProp3.xml><?xml version="1.0" encoding="utf-8"?>
<formControlPr xmlns="http://schemas.microsoft.com/office/spreadsheetml/2009/9/main" objectType="Drop" dropStyle="combo" dx="22" fmlaLink="B8" fmlaRange="'Feed cost &amp; analysis'!$B$4:$B$83" noThreeD="1" sel="1" val="0"/>
</file>

<file path=xl/ctrlProps/ctrlProp4.xml><?xml version="1.0" encoding="utf-8"?>
<formControlPr xmlns="http://schemas.microsoft.com/office/spreadsheetml/2009/9/main" objectType="Drop" dropStyle="combo" dx="22" fmlaLink="B11" fmlaRange="'Feed cost &amp; analysis'!$B$4:$B$83" noThreeD="1" sel="79" val="72"/>
</file>

<file path=xl/ctrlProps/ctrlProp5.xml><?xml version="1.0" encoding="utf-8"?>
<formControlPr xmlns="http://schemas.microsoft.com/office/spreadsheetml/2009/9/main" objectType="Drop" dropStyle="combo" dx="22" fmlaLink="B12" fmlaRange="'Feed cost &amp; analysis'!$B$4:$B$83" noThreeD="1" sel="59" val="57"/>
</file>

<file path=xl/ctrlProps/ctrlProp6.xml><?xml version="1.0" encoding="utf-8"?>
<formControlPr xmlns="http://schemas.microsoft.com/office/spreadsheetml/2009/9/main" objectType="Drop" dropStyle="combo" dx="22" fmlaLink="B13" fmlaRange="'Feed cost &amp; analysis'!$B$4:$B$83" noThreeD="1" sel="6" val="2"/>
</file>

<file path=xl/ctrlProps/ctrlProp7.xml><?xml version="1.0" encoding="utf-8"?>
<formControlPr xmlns="http://schemas.microsoft.com/office/spreadsheetml/2009/9/main" objectType="Drop" dropStyle="combo" dx="22" fmlaLink="B14" fmlaRange="'Feed cost &amp; analysis'!$B$4:$B$83" noThreeD="1" sel="58" val="57"/>
</file>

<file path=xl/ctrlProps/ctrlProp8.xml><?xml version="1.0" encoding="utf-8"?>
<formControlPr xmlns="http://schemas.microsoft.com/office/spreadsheetml/2009/9/main" objectType="Drop" dropStyle="combo" dx="22" fmlaLink="B17" fmlaRange="'Feed cost &amp; analysis'!$B$4:$B$83" noThreeD="1" sel="80" val="72"/>
</file>

<file path=xl/ctrlProps/ctrlProp9.xml><?xml version="1.0" encoding="utf-8"?>
<formControlPr xmlns="http://schemas.microsoft.com/office/spreadsheetml/2009/9/main" objectType="Drop" dropStyle="combo" dx="22" fmlaLink="B18" fmlaRange="'Feed cost &amp; analysis'!$B$4:$B$83" noThreeD="1" sel="79" val="72"/>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12</xdr:col>
      <xdr:colOff>609600</xdr:colOff>
      <xdr:row>1</xdr:row>
      <xdr:rowOff>38100</xdr:rowOff>
    </xdr:from>
    <xdr:to>
      <xdr:col>16</xdr:col>
      <xdr:colOff>114300</xdr:colOff>
      <xdr:row>7</xdr:row>
      <xdr:rowOff>85725</xdr:rowOff>
    </xdr:to>
    <xdr:pic>
      <xdr:nvPicPr>
        <xdr:cNvPr id="3138"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9525" y="352425"/>
          <a:ext cx="1943100"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8</xdr:row>
          <xdr:rowOff>9525</xdr:rowOff>
        </xdr:from>
        <xdr:to>
          <xdr:col>2</xdr:col>
          <xdr:colOff>0</xdr:colOff>
          <xdr:row>8</xdr:row>
          <xdr:rowOff>285750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9525</xdr:rowOff>
        </xdr:from>
        <xdr:to>
          <xdr:col>2</xdr:col>
          <xdr:colOff>0</xdr:colOff>
          <xdr:row>10</xdr:row>
          <xdr:rowOff>9525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xdr:row>
          <xdr:rowOff>9525</xdr:rowOff>
        </xdr:from>
        <xdr:to>
          <xdr:col>2</xdr:col>
          <xdr:colOff>0</xdr:colOff>
          <xdr:row>7</xdr:row>
          <xdr:rowOff>295275</xdr:rowOff>
        </xdr:to>
        <xdr:sp macro="" textlink="">
          <xdr:nvSpPr>
            <xdr:cNvPr id="1037" name="Drop Down 13"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19050</xdr:rowOff>
        </xdr:from>
        <xdr:to>
          <xdr:col>2</xdr:col>
          <xdr:colOff>0</xdr:colOff>
          <xdr:row>11</xdr:row>
          <xdr:rowOff>9525</xdr:rowOff>
        </xdr:to>
        <xdr:sp macro="" textlink="">
          <xdr:nvSpPr>
            <xdr:cNvPr id="1038" name="Drop Down 14" hidden="1">
              <a:extLst>
                <a:ext uri="{63B3BB69-23CF-44E3-9099-C40C66FF867C}">
                  <a14:compatExt spid="_x0000_s10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xdr:row>
          <xdr:rowOff>19050</xdr:rowOff>
        </xdr:from>
        <xdr:to>
          <xdr:col>2</xdr:col>
          <xdr:colOff>0</xdr:colOff>
          <xdr:row>12</xdr:row>
          <xdr:rowOff>9525</xdr:rowOff>
        </xdr:to>
        <xdr:sp macro="" textlink="">
          <xdr:nvSpPr>
            <xdr:cNvPr id="1039" name="Drop Down 15" hidden="1">
              <a:extLst>
                <a:ext uri="{63B3BB69-23CF-44E3-9099-C40C66FF867C}">
                  <a14:compatExt spid="_x0000_s10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xdr:row>
          <xdr:rowOff>19050</xdr:rowOff>
        </xdr:from>
        <xdr:to>
          <xdr:col>2</xdr:col>
          <xdr:colOff>0</xdr:colOff>
          <xdr:row>13</xdr:row>
          <xdr:rowOff>9525</xdr:rowOff>
        </xdr:to>
        <xdr:sp macro="" textlink="">
          <xdr:nvSpPr>
            <xdr:cNvPr id="1040" name="Drop Down 16" hidden="1">
              <a:extLst>
                <a:ext uri="{63B3BB69-23CF-44E3-9099-C40C66FF867C}">
                  <a14:compatExt spid="_x0000_s10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19050</xdr:rowOff>
        </xdr:from>
        <xdr:to>
          <xdr:col>2</xdr:col>
          <xdr:colOff>0</xdr:colOff>
          <xdr:row>14</xdr:row>
          <xdr:rowOff>9525</xdr:rowOff>
        </xdr:to>
        <xdr:sp macro="" textlink="">
          <xdr:nvSpPr>
            <xdr:cNvPr id="1041" name="Drop Down 17" hidden="1">
              <a:extLst>
                <a:ext uri="{63B3BB69-23CF-44E3-9099-C40C66FF867C}">
                  <a14:compatExt spid="_x0000_s10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9525</xdr:rowOff>
        </xdr:from>
        <xdr:to>
          <xdr:col>2</xdr:col>
          <xdr:colOff>0</xdr:colOff>
          <xdr:row>17</xdr:row>
          <xdr:rowOff>0</xdr:rowOff>
        </xdr:to>
        <xdr:sp macro="" textlink="">
          <xdr:nvSpPr>
            <xdr:cNvPr id="1043" name="Drop Down 19" hidden="1">
              <a:extLst>
                <a:ext uri="{63B3BB69-23CF-44E3-9099-C40C66FF867C}">
                  <a14:compatExt spid="_x0000_s10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9525</xdr:rowOff>
        </xdr:from>
        <xdr:to>
          <xdr:col>2</xdr:col>
          <xdr:colOff>0</xdr:colOff>
          <xdr:row>18</xdr:row>
          <xdr:rowOff>0</xdr:rowOff>
        </xdr:to>
        <xdr:sp macro="" textlink="">
          <xdr:nvSpPr>
            <xdr:cNvPr id="1044" name="Drop Down 20" hidden="1">
              <a:extLst>
                <a:ext uri="{63B3BB69-23CF-44E3-9099-C40C66FF867C}">
                  <a14:compatExt spid="_x0000_s10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xdr:row>
          <xdr:rowOff>9525</xdr:rowOff>
        </xdr:from>
        <xdr:to>
          <xdr:col>2</xdr:col>
          <xdr:colOff>0</xdr:colOff>
          <xdr:row>16</xdr:row>
          <xdr:rowOff>0</xdr:rowOff>
        </xdr:to>
        <xdr:sp macro="" textlink="">
          <xdr:nvSpPr>
            <xdr:cNvPr id="1049" name="Drop Down 25" hidden="1">
              <a:extLst>
                <a:ext uri="{63B3BB69-23CF-44E3-9099-C40C66FF867C}">
                  <a14:compatExt spid="_x0000_s1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2</xdr:row>
          <xdr:rowOff>19050</xdr:rowOff>
        </xdr:from>
        <xdr:to>
          <xdr:col>7</xdr:col>
          <xdr:colOff>257175</xdr:colOff>
          <xdr:row>3</xdr:row>
          <xdr:rowOff>200025</xdr:rowOff>
        </xdr:to>
        <xdr:sp macro="" textlink="">
          <xdr:nvSpPr>
            <xdr:cNvPr id="1050" name="Drop Down 26" hidden="1">
              <a:extLst>
                <a:ext uri="{63B3BB69-23CF-44E3-9099-C40C66FF867C}">
                  <a14:compatExt spid="_x0000_s1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xdr:row>
          <xdr:rowOff>19050</xdr:rowOff>
        </xdr:from>
        <xdr:to>
          <xdr:col>2</xdr:col>
          <xdr:colOff>0</xdr:colOff>
          <xdr:row>15</xdr:row>
          <xdr:rowOff>0</xdr:rowOff>
        </xdr:to>
        <xdr:sp macro="" textlink="">
          <xdr:nvSpPr>
            <xdr:cNvPr id="1056" name="Drop Down 32" hidden="1">
              <a:extLst>
                <a:ext uri="{63B3BB69-23CF-44E3-9099-C40C66FF867C}">
                  <a14:compatExt spid="_x0000_s1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15</xdr:col>
      <xdr:colOff>457200</xdr:colOff>
      <xdr:row>0</xdr:row>
      <xdr:rowOff>66675</xdr:rowOff>
    </xdr:from>
    <xdr:to>
      <xdr:col>18</xdr:col>
      <xdr:colOff>295275</xdr:colOff>
      <xdr:row>6</xdr:row>
      <xdr:rowOff>104775</xdr:rowOff>
    </xdr:to>
    <xdr:pic>
      <xdr:nvPicPr>
        <xdr:cNvPr id="112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91650" y="66675"/>
          <a:ext cx="1666875"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printerSettings" Target="../printerSettings/printerSettings9.bin"/><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 Type="http://schemas.openxmlformats.org/officeDocument/2006/relationships/printerSettings" Target="../printerSettings/printerSettings8.bin"/><Relationship Id="rId16" Type="http://schemas.openxmlformats.org/officeDocument/2006/relationships/ctrlProp" Target="../ctrlProps/ctrlProp11.xml"/><Relationship Id="rId1" Type="http://schemas.openxmlformats.org/officeDocument/2006/relationships/printerSettings" Target="../printerSettings/printerSettings7.bin"/><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5" Type="http://schemas.openxmlformats.org/officeDocument/2006/relationships/ctrlProp" Target="../ctrlProps/ctrlProp10.xml"/><Relationship Id="rId10" Type="http://schemas.openxmlformats.org/officeDocument/2006/relationships/ctrlProp" Target="../ctrlProps/ctrlProp5.xml"/><Relationship Id="rId4" Type="http://schemas.openxmlformats.org/officeDocument/2006/relationships/drawing" Target="../drawings/drawing2.xml"/><Relationship Id="rId9" Type="http://schemas.openxmlformats.org/officeDocument/2006/relationships/ctrlProp" Target="../ctrlProps/ctrlProp4.xml"/><Relationship Id="rId14" Type="http://schemas.openxmlformats.org/officeDocument/2006/relationships/ctrlProp" Target="../ctrlProps/ctrlProp9.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6"/>
  </sheetPr>
  <dimension ref="A1:U28"/>
  <sheetViews>
    <sheetView tabSelected="1" workbookViewId="0">
      <selection activeCell="B16" sqref="B16"/>
    </sheetView>
  </sheetViews>
  <sheetFormatPr defaultRowHeight="12.75" x14ac:dyDescent="0.2"/>
  <cols>
    <col min="1" max="1" width="2.42578125" style="12" customWidth="1"/>
    <col min="2" max="2" width="7.85546875" style="12" customWidth="1"/>
    <col min="3" max="3" width="3" style="12" customWidth="1"/>
    <col min="4" max="8" width="9.140625" style="12"/>
    <col min="9" max="9" width="13.5703125" style="12" customWidth="1"/>
    <col min="10" max="10" width="14.42578125" style="12" customWidth="1"/>
    <col min="11" max="16384" width="9.140625" style="12"/>
  </cols>
  <sheetData>
    <row r="1" spans="1:21" ht="24.75" customHeight="1" x14ac:dyDescent="0.25">
      <c r="A1" s="15"/>
      <c r="B1" s="248" t="s">
        <v>313</v>
      </c>
      <c r="C1" s="15"/>
      <c r="D1" s="15"/>
      <c r="E1" s="15"/>
      <c r="F1" s="15"/>
      <c r="G1" s="15"/>
      <c r="H1" s="15"/>
      <c r="I1" s="15"/>
      <c r="J1" s="15"/>
      <c r="K1" s="15"/>
      <c r="L1" s="15"/>
      <c r="M1" s="15"/>
      <c r="N1" s="15"/>
      <c r="O1" s="15"/>
      <c r="P1" s="15"/>
      <c r="Q1" s="15"/>
      <c r="R1" s="15"/>
      <c r="S1" s="15"/>
      <c r="T1" s="15"/>
      <c r="U1" s="15"/>
    </row>
    <row r="2" spans="1:21" ht="24.75" customHeight="1" x14ac:dyDescent="0.25">
      <c r="B2" s="29" t="s">
        <v>136</v>
      </c>
      <c r="C2" s="30"/>
      <c r="D2" s="30"/>
      <c r="E2" s="30"/>
      <c r="F2" s="30"/>
      <c r="G2" s="30"/>
      <c r="H2" s="30"/>
      <c r="I2" s="30"/>
      <c r="J2" s="30"/>
      <c r="K2" s="30"/>
      <c r="L2" s="30"/>
    </row>
    <row r="3" spans="1:21" ht="18" x14ac:dyDescent="0.25">
      <c r="B3" s="29" t="s">
        <v>184</v>
      </c>
      <c r="C3" s="30"/>
      <c r="D3" s="30"/>
      <c r="E3" s="30"/>
      <c r="F3" s="30"/>
      <c r="G3" s="30"/>
      <c r="H3" s="30"/>
      <c r="I3" s="30"/>
      <c r="J3" s="30"/>
      <c r="K3" s="30"/>
      <c r="L3" s="30"/>
    </row>
    <row r="4" spans="1:21" ht="9" customHeight="1" x14ac:dyDescent="0.2">
      <c r="B4" s="30"/>
      <c r="C4" s="30"/>
      <c r="D4" s="30"/>
      <c r="E4" s="30"/>
      <c r="F4" s="30"/>
      <c r="G4" s="30"/>
      <c r="H4" s="30"/>
      <c r="I4" s="30"/>
      <c r="J4" s="30"/>
      <c r="K4" s="30"/>
      <c r="L4" s="30"/>
    </row>
    <row r="5" spans="1:21" s="13" customFormat="1" ht="17.25" customHeight="1" x14ac:dyDescent="0.25">
      <c r="B5" s="31" t="s">
        <v>29</v>
      </c>
      <c r="C5" s="32"/>
      <c r="D5" s="32"/>
      <c r="E5" s="32"/>
      <c r="F5" s="32"/>
      <c r="G5" s="33"/>
      <c r="H5" s="33"/>
      <c r="I5" s="33"/>
      <c r="J5" s="33"/>
      <c r="K5" s="32"/>
      <c r="L5" s="32"/>
      <c r="N5" s="14"/>
    </row>
    <row r="6" spans="1:21" s="13" customFormat="1" ht="19.5" customHeight="1" x14ac:dyDescent="0.25">
      <c r="B6" s="61">
        <v>1</v>
      </c>
      <c r="C6" s="58"/>
      <c r="D6" s="58" t="s">
        <v>122</v>
      </c>
      <c r="E6" s="58"/>
      <c r="F6" s="58"/>
      <c r="G6" s="59"/>
      <c r="H6" s="59"/>
      <c r="I6" s="59"/>
      <c r="J6" s="59"/>
      <c r="K6" s="58"/>
      <c r="L6" s="60"/>
      <c r="N6" s="14"/>
    </row>
    <row r="7" spans="1:21" s="13" customFormat="1" ht="19.5" customHeight="1" x14ac:dyDescent="0.25">
      <c r="B7" s="61">
        <v>2</v>
      </c>
      <c r="C7" s="58"/>
      <c r="D7" s="58" t="s">
        <v>135</v>
      </c>
      <c r="E7" s="58"/>
      <c r="F7" s="58"/>
      <c r="G7" s="59"/>
      <c r="H7" s="59"/>
      <c r="I7" s="59"/>
      <c r="J7" s="59"/>
      <c r="K7" s="58"/>
      <c r="L7" s="60"/>
      <c r="N7" s="14"/>
    </row>
    <row r="8" spans="1:21" s="13" customFormat="1" ht="19.5" customHeight="1" x14ac:dyDescent="0.25">
      <c r="B8" s="61">
        <v>3</v>
      </c>
      <c r="C8" s="58"/>
      <c r="D8" s="58" t="s">
        <v>310</v>
      </c>
      <c r="E8" s="58"/>
      <c r="F8" s="58"/>
      <c r="G8" s="59"/>
      <c r="H8" s="59"/>
      <c r="I8" s="59"/>
      <c r="J8" s="59"/>
      <c r="K8" s="58"/>
      <c r="L8" s="60"/>
      <c r="N8" s="14"/>
    </row>
    <row r="9" spans="1:21" s="13" customFormat="1" ht="19.5" customHeight="1" x14ac:dyDescent="0.25">
      <c r="B9" s="61">
        <v>4</v>
      </c>
      <c r="C9" s="58"/>
      <c r="D9" s="58" t="s">
        <v>185</v>
      </c>
      <c r="E9" s="58"/>
      <c r="F9" s="58"/>
      <c r="G9" s="59"/>
      <c r="H9" s="59"/>
      <c r="I9" s="59"/>
      <c r="J9" s="59"/>
      <c r="K9" s="58"/>
      <c r="L9" s="60"/>
      <c r="N9" s="14"/>
    </row>
    <row r="10" spans="1:21" s="13" customFormat="1" ht="19.5" customHeight="1" x14ac:dyDescent="0.25">
      <c r="B10" s="61">
        <v>5</v>
      </c>
      <c r="C10" s="58"/>
      <c r="D10" s="58" t="s">
        <v>249</v>
      </c>
      <c r="E10" s="58"/>
      <c r="F10" s="58"/>
      <c r="G10" s="59"/>
      <c r="H10" s="59"/>
      <c r="I10" s="59"/>
      <c r="J10" s="59"/>
      <c r="K10" s="58"/>
      <c r="L10" s="60"/>
      <c r="N10" s="14"/>
    </row>
    <row r="11" spans="1:21" s="13" customFormat="1" ht="19.5" customHeight="1" x14ac:dyDescent="0.25">
      <c r="B11" s="61">
        <v>6</v>
      </c>
      <c r="C11" s="58"/>
      <c r="D11" s="58" t="s">
        <v>258</v>
      </c>
      <c r="E11" s="58"/>
      <c r="F11" s="58"/>
      <c r="G11" s="59"/>
      <c r="H11" s="59"/>
      <c r="I11" s="59"/>
      <c r="J11" s="59"/>
      <c r="K11" s="58"/>
      <c r="L11" s="60"/>
      <c r="N11" s="14"/>
    </row>
    <row r="12" spans="1:21" s="13" customFormat="1" ht="19.5" customHeight="1" x14ac:dyDescent="0.25">
      <c r="B12" s="61">
        <v>7</v>
      </c>
      <c r="C12" s="58"/>
      <c r="D12" s="58" t="s">
        <v>262</v>
      </c>
      <c r="E12" s="58"/>
      <c r="F12" s="58"/>
      <c r="G12" s="59"/>
      <c r="H12" s="59"/>
      <c r="I12" s="59"/>
      <c r="J12" s="59"/>
      <c r="K12" s="58"/>
      <c r="L12" s="60"/>
      <c r="N12" s="14"/>
    </row>
    <row r="13" spans="1:21" s="13" customFormat="1" ht="19.5" customHeight="1" x14ac:dyDescent="0.25">
      <c r="B13" s="61">
        <v>8</v>
      </c>
      <c r="C13" s="58"/>
      <c r="D13" s="58" t="s">
        <v>250</v>
      </c>
      <c r="E13" s="58"/>
      <c r="F13" s="58"/>
      <c r="G13" s="59"/>
      <c r="H13" s="59"/>
      <c r="I13" s="59"/>
      <c r="J13" s="59"/>
      <c r="L13" s="60"/>
      <c r="N13" s="14"/>
    </row>
    <row r="14" spans="1:21" s="13" customFormat="1" ht="19.5" customHeight="1" x14ac:dyDescent="0.25">
      <c r="B14" s="61">
        <v>9</v>
      </c>
      <c r="C14" s="58"/>
      <c r="D14" s="58" t="s">
        <v>20</v>
      </c>
      <c r="E14" s="58"/>
      <c r="F14" s="58"/>
      <c r="G14" s="59"/>
      <c r="H14" s="59"/>
      <c r="I14" s="59"/>
      <c r="J14" s="59"/>
      <c r="K14" s="58"/>
      <c r="L14" s="60"/>
    </row>
    <row r="15" spans="1:21" ht="21" customHeight="1" x14ac:dyDescent="0.25">
      <c r="B15" s="61">
        <v>10</v>
      </c>
      <c r="C15" s="34"/>
      <c r="D15" s="31" t="s">
        <v>263</v>
      </c>
      <c r="E15" s="34"/>
      <c r="F15" s="34"/>
      <c r="G15" s="34"/>
      <c r="H15" s="34"/>
      <c r="I15" s="34"/>
      <c r="J15" s="34"/>
      <c r="K15" s="34"/>
      <c r="L15" s="30"/>
    </row>
    <row r="16" spans="1:21" ht="26.25" customHeight="1" x14ac:dyDescent="0.25">
      <c r="B16" s="62" t="s">
        <v>223</v>
      </c>
      <c r="C16" s="34"/>
      <c r="D16" s="34"/>
      <c r="E16" s="34"/>
      <c r="F16" s="34"/>
      <c r="G16" s="34"/>
      <c r="H16" s="34"/>
      <c r="I16" s="34"/>
      <c r="J16" s="34"/>
      <c r="K16" s="34"/>
      <c r="L16" s="30"/>
    </row>
    <row r="17" spans="2:12" ht="21.75" customHeight="1" x14ac:dyDescent="0.25">
      <c r="B17" s="62"/>
      <c r="C17" s="30"/>
      <c r="D17" s="30"/>
      <c r="E17" s="30"/>
      <c r="F17" s="30"/>
      <c r="G17" s="30"/>
      <c r="H17" s="30"/>
      <c r="I17" s="30"/>
      <c r="J17" s="30"/>
      <c r="K17" s="30"/>
      <c r="L17" s="30"/>
    </row>
    <row r="18" spans="2:12" ht="19.5" customHeight="1" x14ac:dyDescent="0.2">
      <c r="B18" s="61" t="s">
        <v>121</v>
      </c>
      <c r="C18" s="30"/>
      <c r="D18" s="30"/>
      <c r="E18" s="30"/>
      <c r="F18" s="30"/>
      <c r="G18" s="30"/>
      <c r="H18" s="30"/>
      <c r="I18" s="30"/>
      <c r="J18" s="30"/>
      <c r="K18" s="30"/>
      <c r="L18" s="30"/>
    </row>
    <row r="19" spans="2:12" ht="7.5" customHeight="1" x14ac:dyDescent="0.2">
      <c r="B19" s="36"/>
      <c r="C19" s="35"/>
      <c r="D19" s="35"/>
      <c r="E19" s="30"/>
      <c r="F19" s="30"/>
      <c r="G19" s="30"/>
      <c r="H19" s="30"/>
      <c r="I19" s="30"/>
      <c r="J19" s="30"/>
      <c r="K19" s="30"/>
      <c r="L19" s="30"/>
    </row>
    <row r="20" spans="2:12" ht="17.25" customHeight="1" x14ac:dyDescent="0.2">
      <c r="B20" s="109" t="s">
        <v>309</v>
      </c>
      <c r="C20" s="35"/>
      <c r="D20" s="35"/>
      <c r="E20" s="30"/>
      <c r="F20" s="30"/>
      <c r="G20" s="30"/>
      <c r="H20" s="30"/>
      <c r="I20" s="30"/>
      <c r="J20" s="30"/>
      <c r="K20" s="30"/>
      <c r="L20" s="30"/>
    </row>
    <row r="21" spans="2:12" ht="17.25" customHeight="1" x14ac:dyDescent="0.2">
      <c r="B21" s="36" t="s">
        <v>221</v>
      </c>
      <c r="C21" s="35"/>
      <c r="D21" s="35"/>
      <c r="E21" s="30"/>
      <c r="F21" s="30"/>
      <c r="G21" s="30"/>
      <c r="H21" s="30"/>
      <c r="I21" s="30"/>
      <c r="J21" s="30"/>
      <c r="K21" s="30"/>
      <c r="L21" s="30"/>
    </row>
    <row r="22" spans="2:12" ht="17.25" customHeight="1" x14ac:dyDescent="0.2">
      <c r="B22" s="35" t="s">
        <v>222</v>
      </c>
      <c r="C22" s="35"/>
      <c r="D22" s="35"/>
      <c r="E22" s="30"/>
      <c r="F22" s="30"/>
      <c r="G22" s="30"/>
      <c r="H22" s="30"/>
      <c r="I22" s="30"/>
      <c r="J22" s="30"/>
      <c r="K22" s="30"/>
      <c r="L22" s="30"/>
    </row>
    <row r="23" spans="2:12" x14ac:dyDescent="0.2">
      <c r="B23" s="35"/>
      <c r="C23" s="35"/>
      <c r="D23" s="35"/>
      <c r="E23" s="30"/>
      <c r="F23" s="30"/>
      <c r="G23" s="30"/>
      <c r="H23" s="30"/>
      <c r="I23" s="30"/>
      <c r="J23" s="30"/>
      <c r="K23" s="30"/>
      <c r="L23" s="30"/>
    </row>
    <row r="24" spans="2:12" x14ac:dyDescent="0.2">
      <c r="B24" s="35" t="s">
        <v>137</v>
      </c>
      <c r="C24" s="30"/>
      <c r="D24" s="30"/>
      <c r="E24" s="30"/>
      <c r="F24" s="30"/>
      <c r="G24" s="30"/>
      <c r="H24" s="30"/>
      <c r="I24" s="30"/>
      <c r="J24" s="30"/>
      <c r="K24" s="30"/>
      <c r="L24" s="30"/>
    </row>
    <row r="25" spans="2:12" ht="15" customHeight="1" x14ac:dyDescent="0.2">
      <c r="B25" s="35" t="s">
        <v>138</v>
      </c>
      <c r="C25" s="30"/>
      <c r="D25" s="30"/>
      <c r="E25" s="30"/>
      <c r="F25" s="30"/>
      <c r="G25" s="30"/>
      <c r="H25" s="30"/>
      <c r="I25" s="30"/>
      <c r="J25" s="30"/>
      <c r="K25" s="30"/>
      <c r="L25" s="30"/>
    </row>
    <row r="26" spans="2:12" x14ac:dyDescent="0.2">
      <c r="B26" s="30"/>
      <c r="C26" s="30"/>
      <c r="D26" s="30"/>
      <c r="E26" s="30"/>
      <c r="F26" s="30"/>
      <c r="G26" s="30"/>
      <c r="H26" s="30"/>
      <c r="I26" s="30"/>
      <c r="J26" s="30"/>
      <c r="K26" s="30"/>
      <c r="L26" s="30"/>
    </row>
    <row r="27" spans="2:12" x14ac:dyDescent="0.2">
      <c r="B27" s="30"/>
      <c r="C27" s="30"/>
      <c r="D27" s="30"/>
      <c r="E27" s="30"/>
      <c r="F27" s="30"/>
      <c r="G27" s="30"/>
      <c r="H27" s="30"/>
      <c r="I27" s="30"/>
      <c r="J27" s="30"/>
      <c r="K27" s="30"/>
      <c r="L27" s="30"/>
    </row>
    <row r="28" spans="2:12" x14ac:dyDescent="0.2">
      <c r="B28" s="30"/>
      <c r="C28" s="30"/>
      <c r="D28" s="30"/>
      <c r="E28" s="30"/>
      <c r="F28" s="30"/>
      <c r="G28" s="30"/>
      <c r="H28" s="30"/>
      <c r="I28" s="30"/>
      <c r="J28" s="30"/>
      <c r="K28" s="30"/>
      <c r="L28" s="30"/>
    </row>
  </sheetData>
  <sheetProtection algorithmName="SHA-512" hashValue="FlCBpJT1iLJl8MoCeEyXFXRaZ09Pbwee+MGnUvB6EgB1uOcSd/9nXNDJA32Ti34Byx0ApTObjwBWtAPHL+uWDw==" saltValue="mR4DF12fju0uLTMQCkV6mQ==" spinCount="100000" sheet="1" formatCells="0" formatColumns="0" formatRows="0" insertColumns="0" insertRows="0" insertHyperlinks="0" deleteColumns="0" deleteRows="0"/>
  <customSheetViews>
    <customSheetView guid="{8128AB26-A442-411A-8857-6A9772212617}">
      <selection activeCell="F5" sqref="F5"/>
      <pageMargins left="0.75" right="0.75" top="1" bottom="1" header="0.5" footer="0.5"/>
      <pageSetup paperSize="9" orientation="portrait" horizontalDpi="4294967293" verticalDpi="0" r:id="rId1"/>
      <headerFooter alignWithMargins="0"/>
    </customSheetView>
    <customSheetView guid="{21B05B81-D95E-449C-AD08-1810390F7208}">
      <selection activeCell="F5" sqref="F5"/>
      <pageMargins left="0.75" right="0.75" top="1" bottom="1" header="0.5" footer="0.5"/>
      <pageSetup paperSize="9" orientation="portrait" horizontalDpi="4294967293" verticalDpi="0" r:id="rId2"/>
      <headerFooter alignWithMargins="0"/>
    </customSheetView>
  </customSheetViews>
  <phoneticPr fontId="9" type="noConversion"/>
  <pageMargins left="0.75" right="0.75" top="1" bottom="1" header="0.5" footer="0.5"/>
  <pageSetup paperSize="9" orientation="portrait" horizontalDpi="4294967293" verticalDpi="0"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AD85"/>
  <sheetViews>
    <sheetView topLeftCell="B1" zoomScaleNormal="100" zoomScaleSheetLayoutView="50" workbookViewId="0">
      <pane xSplit="1" ySplit="3" topLeftCell="C4" activePane="bottomRight" state="frozen"/>
      <selection activeCell="B1" sqref="B1"/>
      <selection pane="topRight" activeCell="C1" sqref="C1"/>
      <selection pane="bottomLeft" activeCell="B3" sqref="B3"/>
      <selection pane="bottomRight" activeCell="B14" sqref="B14"/>
    </sheetView>
  </sheetViews>
  <sheetFormatPr defaultRowHeight="12.75" x14ac:dyDescent="0.2"/>
  <cols>
    <col min="1" max="1" width="6.5703125" style="3" hidden="1" customWidth="1"/>
    <col min="2" max="2" width="40.85546875" style="3" customWidth="1"/>
    <col min="3" max="3" width="14.140625" style="3" customWidth="1"/>
    <col min="4" max="4" width="13.5703125" style="3" customWidth="1"/>
    <col min="5" max="5" width="9.7109375" style="3" customWidth="1"/>
    <col min="6" max="6" width="9.140625" style="3"/>
    <col min="7" max="7" width="9.28515625" style="4" customWidth="1"/>
    <col min="8" max="8" width="11.85546875" style="4" customWidth="1"/>
    <col min="9" max="9" width="9.28515625" style="4" customWidth="1"/>
    <col min="10" max="10" width="8.85546875" style="4" customWidth="1"/>
    <col min="11" max="11" width="9.85546875" style="4" customWidth="1"/>
    <col min="12" max="13" width="10.140625" style="4" customWidth="1"/>
    <col min="14" max="14" width="133.85546875" style="3" customWidth="1"/>
    <col min="15" max="28" width="9.140625" style="3"/>
    <col min="29" max="29" width="18.85546875" style="3" customWidth="1"/>
    <col min="30" max="16384" width="9.140625" style="3"/>
  </cols>
  <sheetData>
    <row r="1" spans="1:30" s="10" customFormat="1" ht="15.75" customHeight="1" x14ac:dyDescent="0.2">
      <c r="B1" s="251" t="s">
        <v>191</v>
      </c>
      <c r="C1" s="57" t="s">
        <v>253</v>
      </c>
      <c r="D1" s="56"/>
      <c r="E1" s="253" t="s">
        <v>255</v>
      </c>
      <c r="F1" s="253"/>
      <c r="G1" s="27"/>
      <c r="H1" s="27"/>
      <c r="I1" s="27"/>
      <c r="J1" s="27"/>
      <c r="K1" s="27"/>
      <c r="L1" s="27"/>
      <c r="M1" s="27"/>
      <c r="N1" s="27"/>
      <c r="O1" s="27"/>
      <c r="P1" s="27"/>
      <c r="Q1" s="27"/>
      <c r="R1" s="27"/>
      <c r="S1" s="27"/>
      <c r="T1" s="27"/>
      <c r="U1" s="27"/>
      <c r="V1" s="27"/>
      <c r="W1" s="27"/>
      <c r="X1" s="27"/>
      <c r="Y1" s="27"/>
      <c r="Z1" s="27"/>
      <c r="AA1" s="27"/>
      <c r="AB1" s="27"/>
      <c r="AC1" s="27"/>
      <c r="AD1" s="27"/>
    </row>
    <row r="2" spans="1:30" s="10" customFormat="1" ht="14.25" customHeight="1" x14ac:dyDescent="0.2">
      <c r="B2" s="252"/>
      <c r="C2" s="57" t="s">
        <v>254</v>
      </c>
      <c r="D2" s="56"/>
      <c r="E2" s="254" t="s">
        <v>256</v>
      </c>
      <c r="F2" s="254"/>
      <c r="G2" s="27"/>
      <c r="H2" s="27"/>
      <c r="I2" s="250" t="s">
        <v>16</v>
      </c>
      <c r="J2" s="250"/>
      <c r="K2" s="250"/>
      <c r="L2" s="250"/>
      <c r="M2" s="250"/>
      <c r="N2" s="27"/>
      <c r="O2" s="27"/>
      <c r="P2" s="27"/>
      <c r="Q2" s="27"/>
      <c r="R2" s="27"/>
      <c r="S2" s="27"/>
      <c r="T2" s="27"/>
      <c r="U2" s="27"/>
      <c r="V2" s="27"/>
      <c r="W2" s="27"/>
      <c r="X2" s="27"/>
      <c r="Y2" s="27"/>
      <c r="Z2" s="27"/>
      <c r="AA2" s="27"/>
      <c r="AB2" s="27"/>
      <c r="AC2" s="27"/>
      <c r="AD2" s="27"/>
    </row>
    <row r="3" spans="1:30" s="8" customFormat="1" ht="31.5" customHeight="1" x14ac:dyDescent="0.25">
      <c r="A3" s="7" t="s">
        <v>28</v>
      </c>
      <c r="B3" s="214" t="s">
        <v>130</v>
      </c>
      <c r="C3" s="130" t="s">
        <v>204</v>
      </c>
      <c r="D3" s="130" t="s">
        <v>18</v>
      </c>
      <c r="E3" s="130" t="s">
        <v>251</v>
      </c>
      <c r="F3" s="130" t="s">
        <v>252</v>
      </c>
      <c r="G3" s="37" t="s">
        <v>11</v>
      </c>
      <c r="H3" s="9" t="s">
        <v>257</v>
      </c>
      <c r="I3" s="37" t="s">
        <v>15</v>
      </c>
      <c r="J3" s="37" t="s">
        <v>141</v>
      </c>
      <c r="K3" s="37" t="s">
        <v>12</v>
      </c>
      <c r="L3" s="37" t="s">
        <v>13</v>
      </c>
      <c r="M3" s="37" t="s">
        <v>14</v>
      </c>
      <c r="N3" s="38" t="s">
        <v>17</v>
      </c>
    </row>
    <row r="4" spans="1:30" ht="20.25" customHeight="1" x14ac:dyDescent="0.25">
      <c r="A4" s="2">
        <v>1</v>
      </c>
      <c r="B4" s="120" t="s">
        <v>260</v>
      </c>
      <c r="C4" s="16">
        <v>31</v>
      </c>
      <c r="D4" s="17">
        <f>IF(G4=0,"",C4/(G4/100))</f>
        <v>103.33333333333334</v>
      </c>
      <c r="E4" s="131">
        <f t="shared" ref="E4:E9" si="0">IF(C4=0,"",(D4/10)/H4)</f>
        <v>0.95679012345679015</v>
      </c>
      <c r="F4" s="128">
        <f t="shared" ref="F4:F9" si="1">IF(C4=0,"",(D4/10)/I4)</f>
        <v>0.73809523809523814</v>
      </c>
      <c r="G4" s="146">
        <v>30</v>
      </c>
      <c r="H4" s="146">
        <v>10.8</v>
      </c>
      <c r="I4" s="146">
        <v>14</v>
      </c>
      <c r="J4" s="146">
        <v>0</v>
      </c>
      <c r="K4" s="146">
        <v>60</v>
      </c>
      <c r="L4" s="146">
        <v>1</v>
      </c>
      <c r="M4" s="146">
        <v>5</v>
      </c>
      <c r="N4" s="110"/>
    </row>
    <row r="5" spans="1:30" ht="20.25" customHeight="1" x14ac:dyDescent="0.25">
      <c r="A5" s="2">
        <v>2</v>
      </c>
      <c r="B5" s="120" t="s">
        <v>266</v>
      </c>
      <c r="C5" s="16">
        <v>35</v>
      </c>
      <c r="D5" s="17">
        <f>IF(G5=0,"",C5/(G5/100))</f>
        <v>100</v>
      </c>
      <c r="E5" s="131">
        <f t="shared" si="0"/>
        <v>0.97087378640776689</v>
      </c>
      <c r="F5" s="128">
        <f t="shared" si="1"/>
        <v>0.76923076923076927</v>
      </c>
      <c r="G5" s="146">
        <v>35</v>
      </c>
      <c r="H5" s="146">
        <v>10.3</v>
      </c>
      <c r="I5" s="146">
        <v>13</v>
      </c>
      <c r="J5" s="146">
        <v>0</v>
      </c>
      <c r="K5" s="146">
        <v>65</v>
      </c>
      <c r="L5" s="146">
        <v>0</v>
      </c>
      <c r="M5" s="146">
        <v>2</v>
      </c>
      <c r="N5" s="110"/>
    </row>
    <row r="6" spans="1:30" ht="20.25" customHeight="1" x14ac:dyDescent="0.25">
      <c r="A6" s="2">
        <v>3</v>
      </c>
      <c r="B6" s="120" t="s">
        <v>318</v>
      </c>
      <c r="C6" s="16">
        <v>40</v>
      </c>
      <c r="D6" s="17">
        <f>IF(G6=0,"",C6/(G6/100))</f>
        <v>133.33333333333334</v>
      </c>
      <c r="E6" s="131">
        <f t="shared" si="0"/>
        <v>1.2121212121212122</v>
      </c>
      <c r="F6" s="128">
        <f t="shared" si="1"/>
        <v>0.88888888888888895</v>
      </c>
      <c r="G6" s="146">
        <v>30</v>
      </c>
      <c r="H6" s="146">
        <v>11</v>
      </c>
      <c r="I6" s="146">
        <v>15</v>
      </c>
      <c r="J6" s="146">
        <v>6</v>
      </c>
      <c r="K6" s="146">
        <v>40</v>
      </c>
      <c r="L6" s="146">
        <v>10</v>
      </c>
      <c r="M6" s="146">
        <v>5</v>
      </c>
      <c r="N6" s="110"/>
    </row>
    <row r="7" spans="1:30" ht="20.25" customHeight="1" x14ac:dyDescent="0.25">
      <c r="A7" s="2">
        <v>4</v>
      </c>
      <c r="B7" s="120" t="s">
        <v>225</v>
      </c>
      <c r="C7" s="16">
        <v>30</v>
      </c>
      <c r="D7" s="17">
        <f>IF(G7=0,"",C7/(G7/100))</f>
        <v>85.714285714285722</v>
      </c>
      <c r="E7" s="131">
        <f t="shared" si="0"/>
        <v>0.76530612244897978</v>
      </c>
      <c r="F7" s="128">
        <f t="shared" si="1"/>
        <v>1.0714285714285716</v>
      </c>
      <c r="G7" s="146">
        <v>35</v>
      </c>
      <c r="H7" s="146">
        <v>11.2</v>
      </c>
      <c r="I7" s="146">
        <v>8</v>
      </c>
      <c r="J7" s="146">
        <v>2</v>
      </c>
      <c r="K7" s="146">
        <v>48</v>
      </c>
      <c r="L7" s="146">
        <v>30</v>
      </c>
      <c r="M7" s="146">
        <v>2</v>
      </c>
      <c r="N7" s="110"/>
    </row>
    <row r="8" spans="1:30" ht="20.25" customHeight="1" x14ac:dyDescent="0.25">
      <c r="A8" s="2">
        <v>5</v>
      </c>
      <c r="B8" s="120" t="s">
        <v>268</v>
      </c>
      <c r="C8" s="16">
        <v>32</v>
      </c>
      <c r="D8" s="17">
        <f>IF(C8=0,"",C8/(G8/100))</f>
        <v>106.66666666666667</v>
      </c>
      <c r="E8" s="131">
        <f t="shared" si="0"/>
        <v>0.98765432098765438</v>
      </c>
      <c r="F8" s="128">
        <f t="shared" si="1"/>
        <v>0.66666666666666674</v>
      </c>
      <c r="G8" s="147">
        <v>30</v>
      </c>
      <c r="H8" s="146">
        <v>10.8</v>
      </c>
      <c r="I8" s="146">
        <v>16</v>
      </c>
      <c r="J8" s="146">
        <v>0</v>
      </c>
      <c r="K8" s="146">
        <v>50</v>
      </c>
      <c r="L8" s="146">
        <v>0</v>
      </c>
      <c r="M8" s="146">
        <v>3</v>
      </c>
      <c r="N8" s="110"/>
    </row>
    <row r="9" spans="1:30" ht="31.5" customHeight="1" x14ac:dyDescent="0.25">
      <c r="A9" s="2">
        <v>6</v>
      </c>
      <c r="B9" s="95" t="s">
        <v>32</v>
      </c>
      <c r="C9" s="16">
        <v>150</v>
      </c>
      <c r="D9" s="17">
        <f>IF(C9=0,"",C9/(G9/100))</f>
        <v>174.41860465116278</v>
      </c>
      <c r="E9" s="131">
        <f t="shared" si="0"/>
        <v>1.3213530655391121</v>
      </c>
      <c r="F9" s="128">
        <f t="shared" si="1"/>
        <v>1.441476071497213</v>
      </c>
      <c r="G9" s="5">
        <v>86</v>
      </c>
      <c r="H9" s="5">
        <v>13.2</v>
      </c>
      <c r="I9" s="5">
        <v>12.1</v>
      </c>
      <c r="J9" s="5">
        <v>2.8</v>
      </c>
      <c r="K9" s="5">
        <v>21</v>
      </c>
      <c r="L9" s="5">
        <v>57</v>
      </c>
      <c r="M9" s="5">
        <v>2.5</v>
      </c>
      <c r="N9" s="6" t="s">
        <v>152</v>
      </c>
    </row>
    <row r="10" spans="1:30" ht="33" customHeight="1" x14ac:dyDescent="0.25">
      <c r="A10" s="2">
        <v>7</v>
      </c>
      <c r="B10" s="95" t="s">
        <v>33</v>
      </c>
      <c r="C10" s="16">
        <v>160</v>
      </c>
      <c r="D10" s="17">
        <f t="shared" ref="D10:D16" si="2">IF(C10=0,"",C10/(G10/100))</f>
        <v>200</v>
      </c>
      <c r="E10" s="131">
        <f t="shared" ref="E10:E16" si="3">IF(C10=0,"",(D10/10)/H10)</f>
        <v>1.5384615384615385</v>
      </c>
      <c r="F10" s="128">
        <f t="shared" ref="F10:F16" si="4">IF(C10=0,"",(D10/10)/I10)</f>
        <v>1.6528925619834711</v>
      </c>
      <c r="G10" s="5">
        <v>80</v>
      </c>
      <c r="H10" s="145">
        <v>13</v>
      </c>
      <c r="I10" s="5">
        <v>12.1</v>
      </c>
      <c r="J10" s="5">
        <v>2.5</v>
      </c>
      <c r="K10" s="5">
        <v>22.1</v>
      </c>
      <c r="L10" s="5">
        <v>55</v>
      </c>
      <c r="M10" s="5">
        <v>2.5</v>
      </c>
      <c r="N10" s="6" t="s">
        <v>34</v>
      </c>
    </row>
    <row r="11" spans="1:30" ht="19.5" customHeight="1" x14ac:dyDescent="0.25">
      <c r="A11" s="2">
        <v>8</v>
      </c>
      <c r="B11" s="95" t="s">
        <v>35</v>
      </c>
      <c r="C11" s="16">
        <v>135</v>
      </c>
      <c r="D11" s="17">
        <f t="shared" si="2"/>
        <v>192.85714285714286</v>
      </c>
      <c r="E11" s="131">
        <f t="shared" si="3"/>
        <v>1.4610389610389611</v>
      </c>
      <c r="F11" s="128">
        <f t="shared" si="4"/>
        <v>1.5679442508710799</v>
      </c>
      <c r="G11" s="5">
        <v>70</v>
      </c>
      <c r="H11" s="5">
        <v>13.2</v>
      </c>
      <c r="I11" s="5">
        <v>12.3</v>
      </c>
      <c r="J11" s="5">
        <v>2.5</v>
      </c>
      <c r="K11" s="5">
        <v>23.1</v>
      </c>
      <c r="L11" s="5">
        <v>57</v>
      </c>
      <c r="M11" s="5">
        <v>2.5</v>
      </c>
      <c r="N11" s="6" t="s">
        <v>36</v>
      </c>
    </row>
    <row r="12" spans="1:30" ht="17.25" customHeight="1" x14ac:dyDescent="0.25">
      <c r="A12" s="2">
        <v>9</v>
      </c>
      <c r="B12" s="95" t="s">
        <v>37</v>
      </c>
      <c r="C12" s="16">
        <v>145</v>
      </c>
      <c r="D12" s="17">
        <f t="shared" si="2"/>
        <v>176.82926829268294</v>
      </c>
      <c r="E12" s="131">
        <f t="shared" si="3"/>
        <v>1.3396156688839618</v>
      </c>
      <c r="F12" s="128">
        <f t="shared" si="4"/>
        <v>1.4376363275827879</v>
      </c>
      <c r="G12" s="5">
        <v>82</v>
      </c>
      <c r="H12" s="5">
        <v>13.2</v>
      </c>
      <c r="I12" s="5">
        <v>12.3</v>
      </c>
      <c r="J12" s="5">
        <v>2.5</v>
      </c>
      <c r="K12" s="5">
        <v>23.1</v>
      </c>
      <c r="L12" s="5">
        <v>57</v>
      </c>
      <c r="M12" s="5">
        <v>2.5</v>
      </c>
      <c r="N12" s="6" t="s">
        <v>36</v>
      </c>
    </row>
    <row r="13" spans="1:30" ht="17.25" customHeight="1" x14ac:dyDescent="0.25">
      <c r="A13" s="2">
        <v>10</v>
      </c>
      <c r="B13" s="95" t="s">
        <v>38</v>
      </c>
      <c r="C13" s="16">
        <v>170</v>
      </c>
      <c r="D13" s="17">
        <f t="shared" si="2"/>
        <v>191.01123595505618</v>
      </c>
      <c r="E13" s="131">
        <f t="shared" si="3"/>
        <v>1.5656658684840672</v>
      </c>
      <c r="F13" s="128">
        <f t="shared" si="4"/>
        <v>0.7207971168115328</v>
      </c>
      <c r="G13" s="5">
        <v>89</v>
      </c>
      <c r="H13" s="5">
        <v>12.2</v>
      </c>
      <c r="I13" s="5">
        <v>26.5</v>
      </c>
      <c r="J13" s="5">
        <v>8.5</v>
      </c>
      <c r="K13" s="5">
        <v>42</v>
      </c>
      <c r="L13" s="5">
        <v>2.6</v>
      </c>
      <c r="M13" s="5">
        <v>3.7</v>
      </c>
      <c r="N13" s="6" t="s">
        <v>154</v>
      </c>
    </row>
    <row r="14" spans="1:30" ht="30.75" customHeight="1" x14ac:dyDescent="0.25">
      <c r="A14" s="2">
        <v>11</v>
      </c>
      <c r="B14" s="95" t="s">
        <v>39</v>
      </c>
      <c r="C14" s="16">
        <v>165</v>
      </c>
      <c r="D14" s="17">
        <f t="shared" si="2"/>
        <v>194.11764705882354</v>
      </c>
      <c r="E14" s="131">
        <f t="shared" si="3"/>
        <v>1.4595311808934102</v>
      </c>
      <c r="F14" s="128">
        <f t="shared" si="4"/>
        <v>0.6470588235294118</v>
      </c>
      <c r="G14" s="5">
        <v>85</v>
      </c>
      <c r="H14" s="5">
        <v>13.3</v>
      </c>
      <c r="I14" s="5">
        <v>30</v>
      </c>
      <c r="J14" s="5">
        <v>1.7</v>
      </c>
      <c r="K14" s="5">
        <v>16.7</v>
      </c>
      <c r="L14" s="5">
        <v>40</v>
      </c>
      <c r="M14" s="5">
        <v>5.5</v>
      </c>
      <c r="N14" s="6" t="s">
        <v>123</v>
      </c>
    </row>
    <row r="15" spans="1:30" ht="18" customHeight="1" x14ac:dyDescent="0.25">
      <c r="A15" s="2">
        <v>12</v>
      </c>
      <c r="B15" s="95" t="s">
        <v>40</v>
      </c>
      <c r="C15" s="16">
        <v>175</v>
      </c>
      <c r="D15" s="17">
        <f t="shared" si="2"/>
        <v>194.44444444444443</v>
      </c>
      <c r="E15" s="131">
        <f t="shared" si="3"/>
        <v>1.2962962962962963</v>
      </c>
      <c r="F15" s="128">
        <f t="shared" si="4"/>
        <v>1.7676767676767675</v>
      </c>
      <c r="G15" s="5">
        <v>90</v>
      </c>
      <c r="H15" s="145">
        <v>15</v>
      </c>
      <c r="I15" s="5">
        <v>11</v>
      </c>
      <c r="J15" s="5">
        <v>11</v>
      </c>
      <c r="K15" s="5">
        <v>12</v>
      </c>
      <c r="L15" s="5">
        <v>45</v>
      </c>
      <c r="M15" s="5">
        <v>10</v>
      </c>
      <c r="N15" s="6" t="s">
        <v>41</v>
      </c>
    </row>
    <row r="16" spans="1:30" ht="33.75" customHeight="1" x14ac:dyDescent="0.25">
      <c r="A16" s="2">
        <v>13</v>
      </c>
      <c r="B16" s="95" t="s">
        <v>42</v>
      </c>
      <c r="C16" s="16">
        <v>33</v>
      </c>
      <c r="D16" s="17">
        <f t="shared" si="2"/>
        <v>126.92307692307692</v>
      </c>
      <c r="E16" s="131">
        <f t="shared" si="3"/>
        <v>1.1036789297658862</v>
      </c>
      <c r="F16" s="128">
        <f t="shared" si="4"/>
        <v>0.51805337519623229</v>
      </c>
      <c r="G16" s="5">
        <v>26</v>
      </c>
      <c r="H16" s="5">
        <v>11.5</v>
      </c>
      <c r="I16" s="5">
        <v>24.5</v>
      </c>
      <c r="J16" s="5">
        <v>7.7</v>
      </c>
      <c r="K16" s="5">
        <v>61.8</v>
      </c>
      <c r="L16" s="5">
        <v>5.5</v>
      </c>
      <c r="M16" s="5">
        <v>1.5</v>
      </c>
      <c r="N16" s="6" t="s">
        <v>145</v>
      </c>
    </row>
    <row r="17" spans="1:14" ht="18.75" customHeight="1" x14ac:dyDescent="0.25">
      <c r="A17" s="2">
        <v>14</v>
      </c>
      <c r="B17" s="95" t="s">
        <v>43</v>
      </c>
      <c r="C17" s="16">
        <v>35</v>
      </c>
      <c r="D17" s="17">
        <f t="shared" ref="D17:D75" si="5">IF(C17=0,"",C17/(G17/100))</f>
        <v>38.888888888888886</v>
      </c>
      <c r="E17" s="131">
        <f t="shared" ref="E17:E75" si="6">IF(C17=0,"",(D17/10)/H17)</f>
        <v>0.31876138433515483</v>
      </c>
      <c r="F17" s="128">
        <f t="shared" ref="F17:F75" si="7">IF(C17=0,"",(D17/10)/I17)</f>
        <v>0.59829059829059816</v>
      </c>
      <c r="G17" s="5">
        <v>90</v>
      </c>
      <c r="H17" s="5">
        <v>12.2</v>
      </c>
      <c r="I17" s="5">
        <v>6.5</v>
      </c>
      <c r="J17" s="5">
        <v>2.6</v>
      </c>
      <c r="K17" s="5">
        <v>37</v>
      </c>
      <c r="L17" s="5">
        <v>0.2</v>
      </c>
      <c r="M17" s="5">
        <v>25.5</v>
      </c>
      <c r="N17" s="6" t="s">
        <v>44</v>
      </c>
    </row>
    <row r="18" spans="1:14" ht="17.25" customHeight="1" x14ac:dyDescent="0.25">
      <c r="A18" s="2">
        <v>15</v>
      </c>
      <c r="B18" s="95" t="s">
        <v>45</v>
      </c>
      <c r="C18" s="16">
        <v>190</v>
      </c>
      <c r="D18" s="17">
        <f t="shared" si="5"/>
        <v>211.11111111111111</v>
      </c>
      <c r="E18" s="131">
        <f t="shared" si="6"/>
        <v>1.6239316239316239</v>
      </c>
      <c r="F18" s="128">
        <f t="shared" si="7"/>
        <v>0.95959595959595956</v>
      </c>
      <c r="G18" s="5">
        <v>90</v>
      </c>
      <c r="H18" s="5">
        <v>13</v>
      </c>
      <c r="I18" s="5">
        <v>22</v>
      </c>
      <c r="J18" s="5">
        <v>8</v>
      </c>
      <c r="K18" s="5">
        <v>45.5</v>
      </c>
      <c r="L18" s="5">
        <v>2</v>
      </c>
      <c r="M18" s="5">
        <v>10.3</v>
      </c>
      <c r="N18" s="6" t="s">
        <v>124</v>
      </c>
    </row>
    <row r="19" spans="1:14" ht="33" customHeight="1" x14ac:dyDescent="0.25">
      <c r="A19" s="2">
        <v>16</v>
      </c>
      <c r="B19" s="95" t="s">
        <v>46</v>
      </c>
      <c r="C19" s="16">
        <v>175</v>
      </c>
      <c r="D19" s="17">
        <f t="shared" si="5"/>
        <v>201.14942528735634</v>
      </c>
      <c r="E19" s="131">
        <f t="shared" si="6"/>
        <v>1.6091954022988506</v>
      </c>
      <c r="F19" s="128">
        <f t="shared" si="7"/>
        <v>1.4576045310677994</v>
      </c>
      <c r="G19" s="5">
        <v>87</v>
      </c>
      <c r="H19" s="5">
        <v>12.5</v>
      </c>
      <c r="I19" s="5">
        <v>13.8</v>
      </c>
      <c r="J19" s="5">
        <v>5.5</v>
      </c>
      <c r="K19" s="5">
        <v>30</v>
      </c>
      <c r="L19" s="5">
        <v>33</v>
      </c>
      <c r="M19" s="5">
        <v>8</v>
      </c>
      <c r="N19" s="6" t="s">
        <v>126</v>
      </c>
    </row>
    <row r="20" spans="1:14" ht="31.5" customHeight="1" x14ac:dyDescent="0.25">
      <c r="A20" s="2">
        <v>17</v>
      </c>
      <c r="B20" s="95" t="s">
        <v>47</v>
      </c>
      <c r="C20" s="16">
        <v>185</v>
      </c>
      <c r="D20" s="17">
        <f t="shared" si="5"/>
        <v>212.64367816091954</v>
      </c>
      <c r="E20" s="131">
        <f t="shared" si="6"/>
        <v>1.7011494252873565</v>
      </c>
      <c r="F20" s="128">
        <f t="shared" si="7"/>
        <v>1.320768187334904</v>
      </c>
      <c r="G20" s="5">
        <v>87</v>
      </c>
      <c r="H20" s="5">
        <v>12.5</v>
      </c>
      <c r="I20" s="5">
        <v>16.100000000000001</v>
      </c>
      <c r="J20" s="5">
        <v>5.5</v>
      </c>
      <c r="K20" s="5">
        <v>30</v>
      </c>
      <c r="L20" s="5">
        <v>33</v>
      </c>
      <c r="M20" s="5">
        <v>8</v>
      </c>
      <c r="N20" s="6" t="s">
        <v>126</v>
      </c>
    </row>
    <row r="21" spans="1:14" ht="35.25" customHeight="1" x14ac:dyDescent="0.25">
      <c r="A21" s="2">
        <v>18</v>
      </c>
      <c r="B21" s="95" t="s">
        <v>48</v>
      </c>
      <c r="C21" s="16">
        <v>195</v>
      </c>
      <c r="D21" s="17">
        <f t="shared" si="5"/>
        <v>224.13793103448276</v>
      </c>
      <c r="E21" s="131">
        <f t="shared" si="6"/>
        <v>1.7931034482758621</v>
      </c>
      <c r="F21" s="128">
        <f t="shared" si="7"/>
        <v>1.2181409295352326</v>
      </c>
      <c r="G21" s="5">
        <v>87</v>
      </c>
      <c r="H21" s="5">
        <v>12.5</v>
      </c>
      <c r="I21" s="5">
        <v>18.399999999999999</v>
      </c>
      <c r="J21" s="5">
        <v>5.5</v>
      </c>
      <c r="K21" s="5">
        <v>30</v>
      </c>
      <c r="L21" s="5">
        <v>33</v>
      </c>
      <c r="M21" s="5">
        <v>8</v>
      </c>
      <c r="N21" s="6" t="s">
        <v>126</v>
      </c>
    </row>
    <row r="22" spans="1:14" ht="33" customHeight="1" x14ac:dyDescent="0.25">
      <c r="A22" s="2">
        <v>19</v>
      </c>
      <c r="B22" s="95" t="s">
        <v>49</v>
      </c>
      <c r="C22" s="16">
        <v>200</v>
      </c>
      <c r="D22" s="17">
        <f t="shared" si="5"/>
        <v>229.88505747126436</v>
      </c>
      <c r="E22" s="131">
        <f t="shared" si="6"/>
        <v>1.8390804597701149</v>
      </c>
      <c r="F22" s="128">
        <f t="shared" si="7"/>
        <v>1.1105558331945138</v>
      </c>
      <c r="G22" s="5">
        <v>87</v>
      </c>
      <c r="H22" s="5">
        <v>12.5</v>
      </c>
      <c r="I22" s="5">
        <v>20.7</v>
      </c>
      <c r="J22" s="5">
        <v>5.5</v>
      </c>
      <c r="K22" s="5">
        <v>30</v>
      </c>
      <c r="L22" s="5">
        <v>33</v>
      </c>
      <c r="M22" s="5">
        <v>8</v>
      </c>
      <c r="N22" s="6" t="s">
        <v>126</v>
      </c>
    </row>
    <row r="23" spans="1:14" ht="32.25" customHeight="1" x14ac:dyDescent="0.25">
      <c r="A23" s="2">
        <v>20</v>
      </c>
      <c r="B23" s="95" t="s">
        <v>50</v>
      </c>
      <c r="C23" s="16">
        <v>75</v>
      </c>
      <c r="D23" s="17">
        <f t="shared" si="5"/>
        <v>166.66666666666666</v>
      </c>
      <c r="E23" s="131">
        <f t="shared" si="6"/>
        <v>1.2820512820512819</v>
      </c>
      <c r="F23" s="128">
        <f t="shared" si="7"/>
        <v>0.41666666666666663</v>
      </c>
      <c r="G23" s="5">
        <v>45</v>
      </c>
      <c r="H23" s="145">
        <v>13</v>
      </c>
      <c r="I23" s="145">
        <v>40</v>
      </c>
      <c r="J23" s="5">
        <v>1</v>
      </c>
      <c r="K23" s="5">
        <v>0</v>
      </c>
      <c r="L23" s="5">
        <v>5</v>
      </c>
      <c r="M23" s="5">
        <v>24</v>
      </c>
      <c r="N23" s="6" t="s">
        <v>51</v>
      </c>
    </row>
    <row r="24" spans="1:14" ht="45" customHeight="1" x14ac:dyDescent="0.25">
      <c r="A24" s="2">
        <v>21</v>
      </c>
      <c r="B24" s="95" t="s">
        <v>52</v>
      </c>
      <c r="C24" s="16">
        <v>265</v>
      </c>
      <c r="D24" s="17">
        <f t="shared" si="5"/>
        <v>286.79653679653677</v>
      </c>
      <c r="E24" s="131">
        <f t="shared" si="6"/>
        <v>2.5837525837525837</v>
      </c>
      <c r="F24" s="128">
        <f t="shared" si="7"/>
        <v>0.76479076479076469</v>
      </c>
      <c r="G24" s="11">
        <v>92.4</v>
      </c>
      <c r="H24" s="5">
        <v>11.1</v>
      </c>
      <c r="I24" s="5">
        <v>37.5</v>
      </c>
      <c r="J24" s="5">
        <v>6.7</v>
      </c>
      <c r="K24" s="5">
        <v>38.5</v>
      </c>
      <c r="L24" s="5">
        <v>3</v>
      </c>
      <c r="M24" s="5">
        <v>6</v>
      </c>
      <c r="N24" s="6" t="s">
        <v>125</v>
      </c>
    </row>
    <row r="25" spans="1:14" ht="16.5" customHeight="1" x14ac:dyDescent="0.25">
      <c r="A25" s="2">
        <v>22</v>
      </c>
      <c r="B25" s="95" t="s">
        <v>53</v>
      </c>
      <c r="C25" s="16">
        <v>25</v>
      </c>
      <c r="D25" s="17">
        <f t="shared" si="5"/>
        <v>108.69565217391303</v>
      </c>
      <c r="E25" s="131">
        <f t="shared" si="6"/>
        <v>0.93703148425787097</v>
      </c>
      <c r="F25" s="128">
        <f t="shared" si="7"/>
        <v>0.43478260869565211</v>
      </c>
      <c r="G25" s="5">
        <v>23</v>
      </c>
      <c r="H25" s="148">
        <v>11.6</v>
      </c>
      <c r="I25" s="148">
        <v>25</v>
      </c>
      <c r="J25" s="5">
        <v>6</v>
      </c>
      <c r="K25" s="5">
        <v>57.5</v>
      </c>
      <c r="L25" s="5">
        <v>3.2</v>
      </c>
      <c r="M25" s="5">
        <v>1.8</v>
      </c>
      <c r="N25" s="6" t="s">
        <v>146</v>
      </c>
    </row>
    <row r="26" spans="1:14" ht="16.5" customHeight="1" x14ac:dyDescent="0.25">
      <c r="A26" s="2">
        <v>23</v>
      </c>
      <c r="B26" s="95" t="s">
        <v>54</v>
      </c>
      <c r="C26" s="16">
        <v>600</v>
      </c>
      <c r="D26" s="17">
        <f t="shared" si="5"/>
        <v>606.06060606060612</v>
      </c>
      <c r="E26" s="131">
        <f t="shared" si="6"/>
        <v>2.089864158829676</v>
      </c>
      <c r="F26" s="128" t="str">
        <f>IF(I26=0,"",(D26/10)/I26)</f>
        <v/>
      </c>
      <c r="G26" s="5">
        <v>99</v>
      </c>
      <c r="H26" s="148">
        <v>29</v>
      </c>
      <c r="I26" s="148">
        <v>0</v>
      </c>
      <c r="J26" s="5">
        <v>86</v>
      </c>
      <c r="K26" s="5">
        <v>0</v>
      </c>
      <c r="L26" s="5">
        <v>0</v>
      </c>
      <c r="M26" s="5">
        <v>0</v>
      </c>
      <c r="N26" s="6" t="s">
        <v>55</v>
      </c>
    </row>
    <row r="27" spans="1:14" ht="45" customHeight="1" x14ac:dyDescent="0.25">
      <c r="A27" s="2">
        <v>24</v>
      </c>
      <c r="B27" s="95" t="s">
        <v>56</v>
      </c>
      <c r="C27" s="16">
        <v>30</v>
      </c>
      <c r="D27" s="17">
        <f t="shared" si="5"/>
        <v>166.66666666666669</v>
      </c>
      <c r="E27" s="131">
        <f t="shared" si="6"/>
        <v>1.3888888888888891</v>
      </c>
      <c r="F27" s="128">
        <f t="shared" si="7"/>
        <v>2.7777777777777781</v>
      </c>
      <c r="G27" s="5">
        <v>18</v>
      </c>
      <c r="H27" s="148">
        <v>12</v>
      </c>
      <c r="I27" s="148">
        <v>6</v>
      </c>
      <c r="J27" s="5">
        <v>4</v>
      </c>
      <c r="K27" s="5">
        <v>13.6</v>
      </c>
      <c r="L27" s="5">
        <v>2</v>
      </c>
      <c r="M27" s="5">
        <v>64.7</v>
      </c>
      <c r="N27" s="6" t="s">
        <v>155</v>
      </c>
    </row>
    <row r="28" spans="1:14" ht="30.75" customHeight="1" x14ac:dyDescent="0.25">
      <c r="A28" s="2">
        <v>25</v>
      </c>
      <c r="B28" s="95" t="s">
        <v>57</v>
      </c>
      <c r="C28" s="16">
        <v>260</v>
      </c>
      <c r="D28" s="17">
        <f t="shared" si="5"/>
        <v>288.88888888888886</v>
      </c>
      <c r="E28" s="131">
        <f t="shared" si="6"/>
        <v>2.1885521885521886</v>
      </c>
      <c r="F28" s="128">
        <f t="shared" si="7"/>
        <v>0.54507337526205446</v>
      </c>
      <c r="G28" s="5">
        <v>90</v>
      </c>
      <c r="H28" s="148">
        <v>13.2</v>
      </c>
      <c r="I28" s="148">
        <v>53</v>
      </c>
      <c r="J28" s="5">
        <v>7</v>
      </c>
      <c r="K28" s="5">
        <v>16</v>
      </c>
      <c r="L28" s="5">
        <v>7</v>
      </c>
      <c r="M28" s="5">
        <v>7</v>
      </c>
      <c r="N28" s="6" t="s">
        <v>58</v>
      </c>
    </row>
    <row r="29" spans="1:14" ht="18" customHeight="1" x14ac:dyDescent="0.25">
      <c r="A29" s="2">
        <v>26</v>
      </c>
      <c r="B29" s="95" t="s">
        <v>59</v>
      </c>
      <c r="C29" s="16">
        <v>80</v>
      </c>
      <c r="D29" s="17">
        <f t="shared" si="5"/>
        <v>84.21052631578948</v>
      </c>
      <c r="E29" s="131" t="str">
        <f>IF(H29=0,"",(D29/10)/H29)</f>
        <v/>
      </c>
      <c r="F29" s="128" t="str">
        <f>IF(I29=0,"",(D29/10)/I29)</f>
        <v/>
      </c>
      <c r="G29" s="5">
        <v>95</v>
      </c>
      <c r="H29" s="5">
        <v>0</v>
      </c>
      <c r="I29" s="5">
        <v>0</v>
      </c>
      <c r="J29" s="5">
        <v>0</v>
      </c>
      <c r="K29" s="5">
        <v>0</v>
      </c>
      <c r="L29" s="5">
        <v>0</v>
      </c>
      <c r="M29" s="5">
        <v>0</v>
      </c>
      <c r="N29" s="6" t="s">
        <v>60</v>
      </c>
    </row>
    <row r="30" spans="1:14" ht="16.5" customHeight="1" x14ac:dyDescent="0.25">
      <c r="A30" s="2">
        <v>27</v>
      </c>
      <c r="B30" s="95" t="s">
        <v>61</v>
      </c>
      <c r="C30" s="16">
        <v>250</v>
      </c>
      <c r="D30" s="17">
        <f t="shared" si="5"/>
        <v>277.77777777777777</v>
      </c>
      <c r="E30" s="131">
        <f t="shared" si="6"/>
        <v>2.1701388888888888</v>
      </c>
      <c r="F30" s="128">
        <f t="shared" si="7"/>
        <v>0.77160493827160492</v>
      </c>
      <c r="G30" s="5">
        <v>90</v>
      </c>
      <c r="H30" s="5">
        <v>12.8</v>
      </c>
      <c r="I30" s="145">
        <v>36</v>
      </c>
      <c r="J30" s="5">
        <v>8.1</v>
      </c>
      <c r="K30" s="5">
        <v>18.899999999999999</v>
      </c>
      <c r="L30" s="5">
        <v>4.5</v>
      </c>
      <c r="M30" s="5">
        <v>4.5</v>
      </c>
      <c r="N30" s="6" t="s">
        <v>127</v>
      </c>
    </row>
    <row r="31" spans="1:14" ht="18" customHeight="1" x14ac:dyDescent="0.25">
      <c r="A31" s="2">
        <v>28</v>
      </c>
      <c r="B31" s="95" t="s">
        <v>62</v>
      </c>
      <c r="C31" s="16">
        <v>280</v>
      </c>
      <c r="D31" s="17">
        <f t="shared" si="5"/>
        <v>311.11111111111109</v>
      </c>
      <c r="E31" s="131">
        <f t="shared" si="6"/>
        <v>1.637426900584795</v>
      </c>
      <c r="F31" s="128">
        <f t="shared" si="7"/>
        <v>1.1965811965811963</v>
      </c>
      <c r="G31" s="5">
        <v>90</v>
      </c>
      <c r="H31" s="5">
        <v>19</v>
      </c>
      <c r="I31" s="145">
        <v>26</v>
      </c>
      <c r="J31" s="5">
        <v>31</v>
      </c>
      <c r="K31" s="5">
        <v>10</v>
      </c>
      <c r="L31" s="5">
        <v>10</v>
      </c>
      <c r="M31" s="5">
        <v>3.5</v>
      </c>
      <c r="N31" s="6" t="s">
        <v>127</v>
      </c>
    </row>
    <row r="32" spans="1:14" ht="31.5" customHeight="1" x14ac:dyDescent="0.25">
      <c r="A32" s="2">
        <v>29</v>
      </c>
      <c r="B32" s="95" t="s">
        <v>63</v>
      </c>
      <c r="C32" s="16">
        <v>250</v>
      </c>
      <c r="D32" s="17">
        <f t="shared" si="5"/>
        <v>290.69767441860466</v>
      </c>
      <c r="E32" s="131">
        <f t="shared" si="6"/>
        <v>2.0048115477145148</v>
      </c>
      <c r="F32" s="128">
        <f t="shared" si="7"/>
        <v>0.90843023255813959</v>
      </c>
      <c r="G32" s="5">
        <v>86</v>
      </c>
      <c r="H32" s="5">
        <v>14.5</v>
      </c>
      <c r="I32" s="145">
        <v>32</v>
      </c>
      <c r="J32" s="5">
        <v>5.3</v>
      </c>
      <c r="K32" s="5">
        <v>33.1</v>
      </c>
      <c r="L32" s="5">
        <v>9</v>
      </c>
      <c r="M32" s="5">
        <v>4</v>
      </c>
      <c r="N32" s="6" t="s">
        <v>148</v>
      </c>
    </row>
    <row r="33" spans="1:14" ht="16.5" customHeight="1" x14ac:dyDescent="0.25">
      <c r="A33" s="2">
        <v>30</v>
      </c>
      <c r="B33" s="95" t="s">
        <v>64</v>
      </c>
      <c r="C33" s="16">
        <v>90</v>
      </c>
      <c r="D33" s="17">
        <f t="shared" si="5"/>
        <v>163.63636363636363</v>
      </c>
      <c r="E33" s="131">
        <f t="shared" si="6"/>
        <v>1.3090909090909091</v>
      </c>
      <c r="F33" s="128">
        <f t="shared" si="7"/>
        <v>2.0979020979020979</v>
      </c>
      <c r="G33" s="5">
        <v>55</v>
      </c>
      <c r="H33" s="5">
        <v>12.5</v>
      </c>
      <c r="I33" s="5">
        <v>7.8</v>
      </c>
      <c r="J33" s="5">
        <v>4.4000000000000004</v>
      </c>
      <c r="K33" s="5">
        <v>25</v>
      </c>
      <c r="L33" s="5">
        <v>55</v>
      </c>
      <c r="M33" s="5">
        <v>5</v>
      </c>
      <c r="N33" s="6" t="s">
        <v>65</v>
      </c>
    </row>
    <row r="34" spans="1:14" ht="32.25" customHeight="1" x14ac:dyDescent="0.25">
      <c r="A34" s="2">
        <v>31</v>
      </c>
      <c r="B34" s="95" t="s">
        <v>66</v>
      </c>
      <c r="C34" s="16">
        <v>175</v>
      </c>
      <c r="D34" s="17">
        <f t="shared" si="5"/>
        <v>196.62921348314606</v>
      </c>
      <c r="E34" s="131">
        <f t="shared" si="6"/>
        <v>1.4044943820224718</v>
      </c>
      <c r="F34" s="128">
        <f t="shared" si="7"/>
        <v>0.62028143054620211</v>
      </c>
      <c r="G34" s="5">
        <v>89</v>
      </c>
      <c r="H34" s="145">
        <v>14</v>
      </c>
      <c r="I34" s="5">
        <v>31.7</v>
      </c>
      <c r="J34" s="5">
        <v>10.8</v>
      </c>
      <c r="K34" s="5">
        <v>34.299999999999997</v>
      </c>
      <c r="L34" s="5">
        <v>4.5</v>
      </c>
      <c r="M34" s="5">
        <v>5.5</v>
      </c>
      <c r="N34" s="6" t="s">
        <v>147</v>
      </c>
    </row>
    <row r="35" spans="1:14" ht="16.5" customHeight="1" x14ac:dyDescent="0.25">
      <c r="A35" s="2">
        <v>32</v>
      </c>
      <c r="B35" s="95" t="s">
        <v>67</v>
      </c>
      <c r="C35" s="16">
        <v>200</v>
      </c>
      <c r="D35" s="17">
        <f t="shared" si="5"/>
        <v>227.27272727272728</v>
      </c>
      <c r="E35" s="131">
        <f t="shared" si="6"/>
        <v>1.567398119122257</v>
      </c>
      <c r="F35" s="128">
        <f t="shared" si="7"/>
        <v>2.0661157024793386</v>
      </c>
      <c r="G35" s="5">
        <v>88</v>
      </c>
      <c r="H35" s="5">
        <v>14.5</v>
      </c>
      <c r="I35" s="145">
        <v>11</v>
      </c>
      <c r="J35" s="5">
        <v>8.1999999999999993</v>
      </c>
      <c r="K35" s="5">
        <v>36.5</v>
      </c>
      <c r="L35" s="5">
        <v>23</v>
      </c>
      <c r="M35" s="5">
        <v>7</v>
      </c>
      <c r="N35" s="6" t="s">
        <v>68</v>
      </c>
    </row>
    <row r="36" spans="1:14" ht="32.25" customHeight="1" x14ac:dyDescent="0.25">
      <c r="A36" s="2">
        <v>33</v>
      </c>
      <c r="B36" s="95" t="s">
        <v>69</v>
      </c>
      <c r="C36" s="16">
        <v>165</v>
      </c>
      <c r="D36" s="17">
        <f t="shared" si="5"/>
        <v>187.5</v>
      </c>
      <c r="E36" s="131">
        <f t="shared" si="6"/>
        <v>1.4534883720930232</v>
      </c>
      <c r="F36" s="128">
        <f t="shared" si="7"/>
        <v>0.85227272727272729</v>
      </c>
      <c r="G36" s="5">
        <v>88</v>
      </c>
      <c r="H36" s="145">
        <v>12.9</v>
      </c>
      <c r="I36" s="145">
        <v>22</v>
      </c>
      <c r="J36" s="5">
        <v>5.2</v>
      </c>
      <c r="K36" s="5">
        <v>38.6</v>
      </c>
      <c r="L36" s="5">
        <v>22</v>
      </c>
      <c r="M36" s="5">
        <v>3.5</v>
      </c>
      <c r="N36" s="6" t="s">
        <v>70</v>
      </c>
    </row>
    <row r="37" spans="1:14" ht="16.5" customHeight="1" x14ac:dyDescent="0.25">
      <c r="A37" s="2">
        <v>34</v>
      </c>
      <c r="B37" s="95" t="s">
        <v>71</v>
      </c>
      <c r="C37" s="16">
        <v>140</v>
      </c>
      <c r="D37" s="17">
        <f t="shared" si="5"/>
        <v>200</v>
      </c>
      <c r="E37" s="131">
        <f t="shared" si="6"/>
        <v>1.4492753623188406</v>
      </c>
      <c r="F37" s="128">
        <f t="shared" si="7"/>
        <v>2</v>
      </c>
      <c r="G37" s="5">
        <v>70</v>
      </c>
      <c r="H37" s="145">
        <v>13.8</v>
      </c>
      <c r="I37" s="145">
        <v>10</v>
      </c>
      <c r="J37" s="5">
        <v>4.4000000000000004</v>
      </c>
      <c r="K37" s="5">
        <v>11.7</v>
      </c>
      <c r="L37" s="5">
        <v>68</v>
      </c>
      <c r="M37" s="5">
        <v>2</v>
      </c>
      <c r="N37" s="6" t="s">
        <v>72</v>
      </c>
    </row>
    <row r="38" spans="1:14" ht="16.5" customHeight="1" x14ac:dyDescent="0.25">
      <c r="A38" s="2">
        <v>35</v>
      </c>
      <c r="B38" s="95" t="s">
        <v>73</v>
      </c>
      <c r="C38" s="16">
        <v>165</v>
      </c>
      <c r="D38" s="17">
        <f t="shared" si="5"/>
        <v>191.86046511627907</v>
      </c>
      <c r="E38" s="131">
        <f t="shared" si="6"/>
        <v>1.3902932254802831</v>
      </c>
      <c r="F38" s="128">
        <f t="shared" si="7"/>
        <v>1.9186046511627908</v>
      </c>
      <c r="G38" s="5">
        <v>86</v>
      </c>
      <c r="H38" s="145">
        <v>13.8</v>
      </c>
      <c r="I38" s="145">
        <v>10</v>
      </c>
      <c r="J38" s="5">
        <v>4.4000000000000004</v>
      </c>
      <c r="K38" s="5">
        <v>11.7</v>
      </c>
      <c r="L38" s="5">
        <v>68</v>
      </c>
      <c r="M38" s="5">
        <v>2</v>
      </c>
      <c r="N38" s="6" t="s">
        <v>72</v>
      </c>
    </row>
    <row r="39" spans="1:14" ht="16.5" customHeight="1" x14ac:dyDescent="0.25">
      <c r="A39" s="2">
        <v>36</v>
      </c>
      <c r="B39" s="95" t="s">
        <v>74</v>
      </c>
      <c r="C39" s="16">
        <v>125</v>
      </c>
      <c r="D39" s="17">
        <f t="shared" si="5"/>
        <v>138.88888888888889</v>
      </c>
      <c r="E39" s="131">
        <f t="shared" si="6"/>
        <v>1.2400793650793651</v>
      </c>
      <c r="F39" s="128">
        <f t="shared" si="7"/>
        <v>0.49603174603174605</v>
      </c>
      <c r="G39" s="5">
        <v>90</v>
      </c>
      <c r="H39" s="145">
        <v>11.2</v>
      </c>
      <c r="I39" s="145">
        <v>28</v>
      </c>
      <c r="J39" s="5">
        <v>2.6</v>
      </c>
      <c r="K39" s="5">
        <v>46</v>
      </c>
      <c r="L39" s="5">
        <v>6</v>
      </c>
      <c r="M39" s="5">
        <v>11</v>
      </c>
      <c r="N39" s="6" t="s">
        <v>75</v>
      </c>
    </row>
    <row r="40" spans="1:14" ht="16.5" customHeight="1" x14ac:dyDescent="0.25">
      <c r="A40" s="2">
        <v>37</v>
      </c>
      <c r="B40" s="95" t="s">
        <v>76</v>
      </c>
      <c r="C40" s="16">
        <v>125</v>
      </c>
      <c r="D40" s="17">
        <f t="shared" si="5"/>
        <v>138.88888888888889</v>
      </c>
      <c r="E40" s="131">
        <f t="shared" si="6"/>
        <v>1.2400793650793651</v>
      </c>
      <c r="F40" s="128">
        <f t="shared" si="7"/>
        <v>0.56689342403628118</v>
      </c>
      <c r="G40" s="5">
        <v>90</v>
      </c>
      <c r="H40" s="145">
        <v>11.2</v>
      </c>
      <c r="I40" s="145">
        <v>24.5</v>
      </c>
      <c r="J40" s="5">
        <v>2.2000000000000002</v>
      </c>
      <c r="K40" s="5">
        <v>51.2</v>
      </c>
      <c r="L40" s="5">
        <v>16.100000000000001</v>
      </c>
      <c r="M40" s="5">
        <v>0.4</v>
      </c>
      <c r="N40" s="6" t="s">
        <v>77</v>
      </c>
    </row>
    <row r="41" spans="1:14" ht="16.5" customHeight="1" x14ac:dyDescent="0.25">
      <c r="A41" s="2">
        <v>38</v>
      </c>
      <c r="B41" s="95" t="s">
        <v>78</v>
      </c>
      <c r="C41" s="16">
        <v>125</v>
      </c>
      <c r="D41" s="17">
        <f t="shared" si="5"/>
        <v>138.88888888888889</v>
      </c>
      <c r="E41" s="131">
        <f t="shared" si="6"/>
        <v>1.2400793650793651</v>
      </c>
      <c r="F41" s="128">
        <f t="shared" si="7"/>
        <v>0.56689342403628118</v>
      </c>
      <c r="G41" s="5">
        <v>90</v>
      </c>
      <c r="H41" s="145">
        <v>11.2</v>
      </c>
      <c r="I41" s="145">
        <v>24.5</v>
      </c>
      <c r="J41" s="5">
        <v>2.2000000000000002</v>
      </c>
      <c r="K41" s="5">
        <v>51.2</v>
      </c>
      <c r="L41" s="5">
        <v>16.100000000000001</v>
      </c>
      <c r="M41" s="5">
        <v>0.4</v>
      </c>
      <c r="N41" s="6" t="s">
        <v>77</v>
      </c>
    </row>
    <row r="42" spans="1:14" ht="16.5" customHeight="1" x14ac:dyDescent="0.25">
      <c r="A42" s="2">
        <v>39</v>
      </c>
      <c r="B42" s="95" t="s">
        <v>79</v>
      </c>
      <c r="C42" s="16">
        <v>350</v>
      </c>
      <c r="D42" s="17">
        <f t="shared" si="5"/>
        <v>384.61538461538458</v>
      </c>
      <c r="E42" s="131" t="str">
        <f>IF(H42=0,"",(D42/10)/H42)</f>
        <v/>
      </c>
      <c r="F42" s="128" t="str">
        <f>IF(I42=0,"",(D42/10)/I42)</f>
        <v/>
      </c>
      <c r="G42" s="5">
        <v>91</v>
      </c>
      <c r="H42" s="145">
        <v>0</v>
      </c>
      <c r="I42" s="145">
        <v>0</v>
      </c>
      <c r="J42" s="5">
        <v>0</v>
      </c>
      <c r="K42" s="5">
        <v>0</v>
      </c>
      <c r="L42" s="5">
        <v>0</v>
      </c>
      <c r="M42" s="5">
        <v>0</v>
      </c>
      <c r="N42" s="6" t="s">
        <v>80</v>
      </c>
    </row>
    <row r="43" spans="1:14" ht="16.5" customHeight="1" x14ac:dyDescent="0.25">
      <c r="A43" s="2">
        <v>40</v>
      </c>
      <c r="B43" s="95" t="s">
        <v>81</v>
      </c>
      <c r="C43" s="16">
        <v>155</v>
      </c>
      <c r="D43" s="17">
        <f t="shared" si="5"/>
        <v>206.66666666666666</v>
      </c>
      <c r="E43" s="131">
        <f t="shared" si="6"/>
        <v>1.6939890710382512</v>
      </c>
      <c r="F43" s="128">
        <f t="shared" si="7"/>
        <v>2.7555555555555551</v>
      </c>
      <c r="G43" s="5">
        <v>75</v>
      </c>
      <c r="H43" s="145">
        <v>12.2</v>
      </c>
      <c r="I43" s="145">
        <v>7.5</v>
      </c>
      <c r="J43" s="5">
        <v>0.4</v>
      </c>
      <c r="K43" s="5">
        <v>0</v>
      </c>
      <c r="L43" s="5">
        <v>0</v>
      </c>
      <c r="M43" s="5">
        <v>66</v>
      </c>
      <c r="N43" s="6" t="s">
        <v>82</v>
      </c>
    </row>
    <row r="44" spans="1:14" ht="18" customHeight="1" x14ac:dyDescent="0.25">
      <c r="A44" s="2">
        <v>41</v>
      </c>
      <c r="B44" s="95" t="s">
        <v>83</v>
      </c>
      <c r="C44" s="16">
        <v>160</v>
      </c>
      <c r="D44" s="17">
        <f t="shared" si="5"/>
        <v>213.33333333333334</v>
      </c>
      <c r="E44" s="131">
        <f t="shared" si="6"/>
        <v>1.6797900262467194</v>
      </c>
      <c r="F44" s="128">
        <f t="shared" si="7"/>
        <v>5.3333333333333339</v>
      </c>
      <c r="G44" s="5">
        <v>75</v>
      </c>
      <c r="H44" s="145">
        <v>12.7</v>
      </c>
      <c r="I44" s="145">
        <v>4</v>
      </c>
      <c r="J44" s="5">
        <v>0.2</v>
      </c>
      <c r="K44" s="5">
        <v>0</v>
      </c>
      <c r="L44" s="5">
        <v>0</v>
      </c>
      <c r="M44" s="5">
        <v>65</v>
      </c>
      <c r="N44" s="6" t="s">
        <v>82</v>
      </c>
    </row>
    <row r="45" spans="1:14" ht="16.5" customHeight="1" x14ac:dyDescent="0.25">
      <c r="A45" s="2">
        <v>42</v>
      </c>
      <c r="B45" s="95" t="s">
        <v>84</v>
      </c>
      <c r="C45" s="16">
        <v>180</v>
      </c>
      <c r="D45" s="17">
        <f t="shared" si="5"/>
        <v>260.86956521739131</v>
      </c>
      <c r="E45" s="131">
        <f t="shared" si="6"/>
        <v>2.210759027266028</v>
      </c>
      <c r="F45" s="128">
        <f t="shared" si="7"/>
        <v>1.0869565217391306</v>
      </c>
      <c r="G45" s="5">
        <v>69</v>
      </c>
      <c r="H45" s="145">
        <v>11.8</v>
      </c>
      <c r="I45" s="145">
        <v>24</v>
      </c>
      <c r="J45" s="5">
        <v>0.4</v>
      </c>
      <c r="K45" s="5">
        <v>0</v>
      </c>
      <c r="L45" s="5">
        <v>0</v>
      </c>
      <c r="M45" s="5">
        <v>55</v>
      </c>
      <c r="N45" s="6" t="s">
        <v>85</v>
      </c>
    </row>
    <row r="46" spans="1:14" ht="16.5" customHeight="1" x14ac:dyDescent="0.25">
      <c r="A46" s="2">
        <v>43</v>
      </c>
      <c r="B46" s="95" t="s">
        <v>86</v>
      </c>
      <c r="C46" s="16">
        <v>180</v>
      </c>
      <c r="D46" s="17">
        <f t="shared" si="5"/>
        <v>260.86956521739131</v>
      </c>
      <c r="E46" s="131">
        <f t="shared" si="6"/>
        <v>2.210759027266028</v>
      </c>
      <c r="F46" s="128">
        <f t="shared" si="7"/>
        <v>0.86956521739130443</v>
      </c>
      <c r="G46" s="5">
        <v>69</v>
      </c>
      <c r="H46" s="145">
        <v>11.8</v>
      </c>
      <c r="I46" s="145">
        <v>30</v>
      </c>
      <c r="J46" s="5">
        <v>0.4</v>
      </c>
      <c r="K46" s="5">
        <v>0</v>
      </c>
      <c r="L46" s="5">
        <v>0</v>
      </c>
      <c r="M46" s="5">
        <v>55</v>
      </c>
      <c r="N46" s="6" t="s">
        <v>87</v>
      </c>
    </row>
    <row r="47" spans="1:14" ht="16.5" customHeight="1" x14ac:dyDescent="0.25">
      <c r="A47" s="2">
        <v>44</v>
      </c>
      <c r="B47" s="95" t="s">
        <v>88</v>
      </c>
      <c r="C47" s="16">
        <v>180</v>
      </c>
      <c r="D47" s="17">
        <f t="shared" si="5"/>
        <v>260.86956521739131</v>
      </c>
      <c r="E47" s="131">
        <f t="shared" si="6"/>
        <v>2.210759027266028</v>
      </c>
      <c r="F47" s="128">
        <f t="shared" si="7"/>
        <v>0.59288537549407117</v>
      </c>
      <c r="G47" s="5">
        <v>69</v>
      </c>
      <c r="H47" s="145">
        <v>11.8</v>
      </c>
      <c r="I47" s="145">
        <v>44</v>
      </c>
      <c r="J47" s="5">
        <v>0.4</v>
      </c>
      <c r="K47" s="5">
        <v>0</v>
      </c>
      <c r="L47" s="5">
        <v>0</v>
      </c>
      <c r="M47" s="5">
        <v>55</v>
      </c>
      <c r="N47" s="6" t="s">
        <v>89</v>
      </c>
    </row>
    <row r="48" spans="1:14" ht="16.5" customHeight="1" x14ac:dyDescent="0.25">
      <c r="A48" s="2">
        <v>45</v>
      </c>
      <c r="B48" s="95" t="s">
        <v>90</v>
      </c>
      <c r="C48" s="16">
        <v>90</v>
      </c>
      <c r="D48" s="17">
        <f t="shared" si="5"/>
        <v>104.65116279069768</v>
      </c>
      <c r="E48" s="131">
        <f t="shared" si="6"/>
        <v>1.8687707641196016</v>
      </c>
      <c r="F48" s="128">
        <f t="shared" si="7"/>
        <v>2.0519835841313272</v>
      </c>
      <c r="G48" s="5">
        <v>86</v>
      </c>
      <c r="H48" s="145">
        <v>5.6</v>
      </c>
      <c r="I48" s="145">
        <v>5.0999999999999996</v>
      </c>
      <c r="J48" s="5">
        <v>2.5</v>
      </c>
      <c r="K48" s="5">
        <v>70</v>
      </c>
      <c r="L48" s="5">
        <v>7.5</v>
      </c>
      <c r="M48" s="5">
        <v>2</v>
      </c>
      <c r="N48" s="6" t="s">
        <v>24</v>
      </c>
    </row>
    <row r="49" spans="1:14" ht="32.25" customHeight="1" x14ac:dyDescent="0.25">
      <c r="A49" s="2">
        <v>46</v>
      </c>
      <c r="B49" s="95" t="s">
        <v>91</v>
      </c>
      <c r="C49" s="16">
        <v>120</v>
      </c>
      <c r="D49" s="17">
        <f t="shared" si="5"/>
        <v>139.53488372093022</v>
      </c>
      <c r="E49" s="131">
        <f t="shared" si="6"/>
        <v>1.1437285550895921</v>
      </c>
      <c r="F49" s="128">
        <f t="shared" si="7"/>
        <v>1.2458471760797343</v>
      </c>
      <c r="G49" s="5">
        <v>86</v>
      </c>
      <c r="H49" s="145">
        <v>12.2</v>
      </c>
      <c r="I49" s="145">
        <v>11.2</v>
      </c>
      <c r="J49" s="5">
        <v>4</v>
      </c>
      <c r="K49" s="5">
        <v>37</v>
      </c>
      <c r="L49" s="5">
        <v>42</v>
      </c>
      <c r="M49" s="5">
        <v>1.1000000000000001</v>
      </c>
      <c r="N49" s="6" t="s">
        <v>142</v>
      </c>
    </row>
    <row r="50" spans="1:14" ht="17.25" customHeight="1" x14ac:dyDescent="0.25">
      <c r="A50" s="2">
        <v>47</v>
      </c>
      <c r="B50" s="95" t="s">
        <v>92</v>
      </c>
      <c r="C50" s="16">
        <v>130</v>
      </c>
      <c r="D50" s="17">
        <f t="shared" si="5"/>
        <v>144.44444444444443</v>
      </c>
      <c r="E50" s="131">
        <f t="shared" si="6"/>
        <v>1.2452107279693485</v>
      </c>
      <c r="F50" s="128">
        <f t="shared" si="7"/>
        <v>0.84967320261437895</v>
      </c>
      <c r="G50" s="5">
        <v>90</v>
      </c>
      <c r="H50" s="145">
        <v>11.6</v>
      </c>
      <c r="I50" s="145">
        <v>17</v>
      </c>
      <c r="J50" s="5">
        <v>7.6</v>
      </c>
      <c r="K50" s="5">
        <v>69.3</v>
      </c>
      <c r="L50" s="5">
        <v>4</v>
      </c>
      <c r="M50" s="5">
        <v>1.7</v>
      </c>
      <c r="N50" s="6" t="s">
        <v>149</v>
      </c>
    </row>
    <row r="51" spans="1:14" ht="16.5" customHeight="1" x14ac:dyDescent="0.25">
      <c r="A51" s="2">
        <v>48</v>
      </c>
      <c r="B51" s="95" t="s">
        <v>93</v>
      </c>
      <c r="C51" s="16">
        <v>20</v>
      </c>
      <c r="D51" s="17">
        <f t="shared" si="5"/>
        <v>133.33333333333334</v>
      </c>
      <c r="E51" s="131">
        <f t="shared" si="6"/>
        <v>1.0256410256410258</v>
      </c>
      <c r="F51" s="128">
        <f t="shared" si="7"/>
        <v>1.5686274509803921</v>
      </c>
      <c r="G51" s="5">
        <v>15</v>
      </c>
      <c r="H51" s="145">
        <v>13</v>
      </c>
      <c r="I51" s="145">
        <v>8.5</v>
      </c>
      <c r="J51" s="5">
        <v>1.5</v>
      </c>
      <c r="K51" s="5">
        <v>47.5</v>
      </c>
      <c r="L51" s="5">
        <v>3</v>
      </c>
      <c r="M51" s="5">
        <v>8</v>
      </c>
      <c r="N51" s="6" t="s">
        <v>94</v>
      </c>
    </row>
    <row r="52" spans="1:14" ht="16.5" customHeight="1" x14ac:dyDescent="0.25">
      <c r="A52" s="2">
        <v>49</v>
      </c>
      <c r="B52" s="95" t="s">
        <v>95</v>
      </c>
      <c r="C52" s="16">
        <v>185</v>
      </c>
      <c r="D52" s="17">
        <f t="shared" si="5"/>
        <v>211.42857142857142</v>
      </c>
      <c r="E52" s="131">
        <f t="shared" si="6"/>
        <v>1.5661375661375661</v>
      </c>
      <c r="F52" s="128">
        <f t="shared" si="7"/>
        <v>0.82267926625903276</v>
      </c>
      <c r="G52" s="5">
        <v>87.5</v>
      </c>
      <c r="H52" s="145">
        <v>13.5</v>
      </c>
      <c r="I52" s="145">
        <v>25.7</v>
      </c>
      <c r="J52" s="5">
        <v>2.4</v>
      </c>
      <c r="K52" s="5">
        <v>15.9</v>
      </c>
      <c r="L52" s="5">
        <v>43.5</v>
      </c>
      <c r="M52" s="5">
        <v>6</v>
      </c>
      <c r="N52" s="6" t="s">
        <v>96</v>
      </c>
    </row>
    <row r="53" spans="1:14" ht="16.5" customHeight="1" x14ac:dyDescent="0.25">
      <c r="A53" s="2">
        <v>50</v>
      </c>
      <c r="B53" s="95" t="s">
        <v>97</v>
      </c>
      <c r="C53" s="16">
        <v>70</v>
      </c>
      <c r="D53" s="17">
        <f t="shared" si="5"/>
        <v>155.55555555555554</v>
      </c>
      <c r="E53" s="131">
        <f t="shared" si="6"/>
        <v>1.0954616588419404</v>
      </c>
      <c r="F53" s="128">
        <f t="shared" si="7"/>
        <v>0.42042042042042038</v>
      </c>
      <c r="G53" s="5">
        <v>45</v>
      </c>
      <c r="H53" s="145">
        <v>14.2</v>
      </c>
      <c r="I53" s="145">
        <v>37</v>
      </c>
      <c r="J53" s="5">
        <v>0.2</v>
      </c>
      <c r="K53" s="5">
        <v>0.7</v>
      </c>
      <c r="L53" s="5">
        <v>1.3</v>
      </c>
      <c r="M53" s="5">
        <v>2.8</v>
      </c>
      <c r="N53" s="6" t="s">
        <v>98</v>
      </c>
    </row>
    <row r="54" spans="1:14" ht="48" customHeight="1" x14ac:dyDescent="0.25">
      <c r="A54" s="2">
        <v>51</v>
      </c>
      <c r="B54" s="95" t="s">
        <v>99</v>
      </c>
      <c r="C54" s="16">
        <v>25</v>
      </c>
      <c r="D54" s="17">
        <f t="shared" si="5"/>
        <v>119.04761904761905</v>
      </c>
      <c r="E54" s="131">
        <f t="shared" si="6"/>
        <v>0.8950948800572861</v>
      </c>
      <c r="F54" s="128">
        <f t="shared" si="7"/>
        <v>1.2800819252432154</v>
      </c>
      <c r="G54" s="5">
        <v>21</v>
      </c>
      <c r="H54" s="145">
        <v>13.3</v>
      </c>
      <c r="I54" s="145">
        <v>9.3000000000000007</v>
      </c>
      <c r="J54" s="5">
        <v>0.2</v>
      </c>
      <c r="K54" s="5">
        <v>7.6</v>
      </c>
      <c r="L54" s="5">
        <v>62</v>
      </c>
      <c r="M54" s="5">
        <v>8</v>
      </c>
      <c r="N54" s="6" t="s">
        <v>128</v>
      </c>
    </row>
    <row r="55" spans="1:14" ht="16.5" customHeight="1" x14ac:dyDescent="0.25">
      <c r="A55" s="2">
        <v>52</v>
      </c>
      <c r="B55" s="95" t="s">
        <v>100</v>
      </c>
      <c r="C55" s="16">
        <v>280</v>
      </c>
      <c r="D55" s="17">
        <f t="shared" si="5"/>
        <v>318.18181818181819</v>
      </c>
      <c r="E55" s="131">
        <f t="shared" si="6"/>
        <v>2.6296018031555226</v>
      </c>
      <c r="F55" s="128">
        <f t="shared" si="7"/>
        <v>0.96418732782369154</v>
      </c>
      <c r="G55" s="5">
        <v>88</v>
      </c>
      <c r="H55" s="145">
        <v>12.1</v>
      </c>
      <c r="I55" s="145">
        <v>33</v>
      </c>
      <c r="J55" s="5">
        <v>3.2</v>
      </c>
      <c r="K55" s="5">
        <v>36.5</v>
      </c>
      <c r="L55" s="5">
        <v>5</v>
      </c>
      <c r="M55" s="5">
        <v>9.5</v>
      </c>
      <c r="N55" s="6" t="s">
        <v>150</v>
      </c>
    </row>
    <row r="56" spans="1:14" ht="16.5" customHeight="1" x14ac:dyDescent="0.25">
      <c r="A56" s="2">
        <v>53</v>
      </c>
      <c r="B56" s="95" t="s">
        <v>101</v>
      </c>
      <c r="C56" s="16">
        <v>300</v>
      </c>
      <c r="D56" s="17">
        <f t="shared" si="5"/>
        <v>340.90909090909093</v>
      </c>
      <c r="E56" s="131">
        <f t="shared" si="6"/>
        <v>2.8174305033809168</v>
      </c>
      <c r="F56" s="128">
        <f t="shared" si="7"/>
        <v>0.68181818181818188</v>
      </c>
      <c r="G56" s="5">
        <v>88</v>
      </c>
      <c r="H56" s="145">
        <v>12.1</v>
      </c>
      <c r="I56" s="145">
        <v>50</v>
      </c>
      <c r="J56" s="5">
        <v>3.2</v>
      </c>
      <c r="K56" s="5">
        <v>36.5</v>
      </c>
      <c r="L56" s="5">
        <v>5</v>
      </c>
      <c r="M56" s="5">
        <v>9.5</v>
      </c>
      <c r="N56" s="6" t="s">
        <v>150</v>
      </c>
    </row>
    <row r="57" spans="1:14" ht="18" customHeight="1" x14ac:dyDescent="0.25">
      <c r="A57" s="2">
        <v>54</v>
      </c>
      <c r="B57" s="95" t="s">
        <v>102</v>
      </c>
      <c r="C57" s="16">
        <v>175</v>
      </c>
      <c r="D57" s="17">
        <f t="shared" si="5"/>
        <v>194.44444444444443</v>
      </c>
      <c r="E57" s="131">
        <f t="shared" si="6"/>
        <v>1.6203703703703702</v>
      </c>
      <c r="F57" s="128">
        <f t="shared" si="7"/>
        <v>0.50505050505050497</v>
      </c>
      <c r="G57" s="5">
        <v>90</v>
      </c>
      <c r="H57" s="145">
        <v>12</v>
      </c>
      <c r="I57" s="145">
        <v>38.5</v>
      </c>
      <c r="J57" s="5">
        <v>5.3</v>
      </c>
      <c r="K57" s="5">
        <v>29.4</v>
      </c>
      <c r="L57" s="5">
        <v>5</v>
      </c>
      <c r="M57" s="5">
        <v>9.5</v>
      </c>
      <c r="N57" s="6" t="s">
        <v>103</v>
      </c>
    </row>
    <row r="58" spans="1:14" ht="17.25" customHeight="1" x14ac:dyDescent="0.25">
      <c r="A58" s="2">
        <v>55</v>
      </c>
      <c r="B58" s="95" t="s">
        <v>104</v>
      </c>
      <c r="C58" s="16">
        <v>150</v>
      </c>
      <c r="D58" s="17">
        <f t="shared" si="5"/>
        <v>172.41379310344828</v>
      </c>
      <c r="E58" s="131">
        <f t="shared" si="6"/>
        <v>1.277139208173691</v>
      </c>
      <c r="F58" s="128">
        <f t="shared" si="7"/>
        <v>1.4863258026159336</v>
      </c>
      <c r="G58" s="5">
        <v>87</v>
      </c>
      <c r="H58" s="145">
        <v>13.5</v>
      </c>
      <c r="I58" s="145">
        <v>11.6</v>
      </c>
      <c r="J58" s="5">
        <v>1.8</v>
      </c>
      <c r="K58" s="5">
        <v>38</v>
      </c>
      <c r="L58" s="5">
        <v>45</v>
      </c>
      <c r="M58" s="5">
        <v>3</v>
      </c>
      <c r="N58" s="6" t="s">
        <v>105</v>
      </c>
    </row>
    <row r="59" spans="1:14" ht="17.25" customHeight="1" x14ac:dyDescent="0.25">
      <c r="A59" s="2">
        <v>56</v>
      </c>
      <c r="B59" s="95" t="s">
        <v>106</v>
      </c>
      <c r="C59" s="16">
        <v>135</v>
      </c>
      <c r="D59" s="17">
        <f t="shared" si="5"/>
        <v>150</v>
      </c>
      <c r="E59" s="131">
        <f t="shared" si="6"/>
        <v>1.2605042016806722</v>
      </c>
      <c r="F59" s="128">
        <f t="shared" si="7"/>
        <v>1.2931034482758621</v>
      </c>
      <c r="G59" s="5">
        <v>90</v>
      </c>
      <c r="H59" s="145">
        <v>11.9</v>
      </c>
      <c r="I59" s="145">
        <v>11.6</v>
      </c>
      <c r="J59" s="5">
        <v>2.4</v>
      </c>
      <c r="K59" s="5">
        <v>67.5</v>
      </c>
      <c r="L59" s="5">
        <v>5</v>
      </c>
      <c r="M59" s="5">
        <v>9</v>
      </c>
      <c r="N59" s="6" t="s">
        <v>107</v>
      </c>
    </row>
    <row r="60" spans="1:14" ht="18" customHeight="1" x14ac:dyDescent="0.25">
      <c r="A60" s="2">
        <v>57</v>
      </c>
      <c r="B60" s="95" t="s">
        <v>108</v>
      </c>
      <c r="C60" s="16">
        <v>280</v>
      </c>
      <c r="D60" s="17">
        <f t="shared" si="5"/>
        <v>311.11111111111109</v>
      </c>
      <c r="E60" s="131">
        <f t="shared" si="6"/>
        <v>2.3217247097844109</v>
      </c>
      <c r="F60" s="128">
        <f t="shared" si="7"/>
        <v>0.62222222222222212</v>
      </c>
      <c r="G60" s="5">
        <v>90</v>
      </c>
      <c r="H60" s="145">
        <v>13.4</v>
      </c>
      <c r="I60" s="145">
        <v>50</v>
      </c>
      <c r="J60" s="5">
        <v>3.1</v>
      </c>
      <c r="K60" s="5">
        <v>11</v>
      </c>
      <c r="L60" s="5">
        <v>4.5</v>
      </c>
      <c r="M60" s="5">
        <v>10</v>
      </c>
      <c r="N60" s="6" t="s">
        <v>109</v>
      </c>
    </row>
    <row r="61" spans="1:14" ht="18.75" customHeight="1" x14ac:dyDescent="0.25">
      <c r="A61" s="2">
        <v>58</v>
      </c>
      <c r="B61" s="95" t="s">
        <v>110</v>
      </c>
      <c r="C61" s="16">
        <v>290</v>
      </c>
      <c r="D61" s="17">
        <f t="shared" si="5"/>
        <v>322.22222222222223</v>
      </c>
      <c r="E61" s="131">
        <f t="shared" si="6"/>
        <v>2.4227234753550539</v>
      </c>
      <c r="F61" s="128">
        <f t="shared" si="7"/>
        <v>0.61965811965811968</v>
      </c>
      <c r="G61" s="5">
        <v>90</v>
      </c>
      <c r="H61" s="145">
        <v>13.3</v>
      </c>
      <c r="I61" s="145">
        <v>52</v>
      </c>
      <c r="J61" s="5">
        <v>2.7</v>
      </c>
      <c r="K61" s="5">
        <v>12.5</v>
      </c>
      <c r="L61" s="5">
        <v>5</v>
      </c>
      <c r="M61" s="5">
        <v>11</v>
      </c>
      <c r="N61" s="6" t="s">
        <v>111</v>
      </c>
    </row>
    <row r="62" spans="1:14" ht="18.75" customHeight="1" x14ac:dyDescent="0.25">
      <c r="A62" s="2">
        <v>59</v>
      </c>
      <c r="B62" s="95" t="s">
        <v>248</v>
      </c>
      <c r="C62" s="16">
        <v>40</v>
      </c>
      <c r="D62" s="17">
        <f t="shared" si="5"/>
        <v>45.977011494252871</v>
      </c>
      <c r="E62" s="131">
        <f t="shared" si="6"/>
        <v>0.76628352490421447</v>
      </c>
      <c r="F62" s="128">
        <f t="shared" si="7"/>
        <v>1.1494252873563218</v>
      </c>
      <c r="G62" s="5">
        <v>87</v>
      </c>
      <c r="H62" s="145">
        <v>6</v>
      </c>
      <c r="I62" s="145">
        <v>4</v>
      </c>
      <c r="J62" s="5"/>
      <c r="K62" s="5">
        <v>80</v>
      </c>
      <c r="L62" s="5"/>
      <c r="M62" s="5"/>
      <c r="N62" s="6"/>
    </row>
    <row r="63" spans="1:14" ht="31.5" customHeight="1" x14ac:dyDescent="0.25">
      <c r="A63" s="2">
        <v>60</v>
      </c>
      <c r="B63" s="95" t="s">
        <v>119</v>
      </c>
      <c r="C63" s="16">
        <v>24</v>
      </c>
      <c r="D63" s="17">
        <f t="shared" si="5"/>
        <v>114.28571428571429</v>
      </c>
      <c r="E63" s="131">
        <f t="shared" si="6"/>
        <v>0.91428571428571426</v>
      </c>
      <c r="F63" s="128">
        <f t="shared" si="7"/>
        <v>1.7582417582417582</v>
      </c>
      <c r="G63" s="5">
        <v>21</v>
      </c>
      <c r="H63" s="145">
        <v>12.5</v>
      </c>
      <c r="I63" s="145">
        <v>6.5</v>
      </c>
      <c r="J63" s="5">
        <v>1</v>
      </c>
      <c r="K63" s="5">
        <v>20</v>
      </c>
      <c r="L63" s="5">
        <v>0.1</v>
      </c>
      <c r="M63" s="5">
        <v>59.9</v>
      </c>
      <c r="N63" s="6" t="s">
        <v>120</v>
      </c>
    </row>
    <row r="64" spans="1:14" ht="18.75" customHeight="1" x14ac:dyDescent="0.25">
      <c r="A64" s="2">
        <v>61</v>
      </c>
      <c r="B64" s="95" t="s">
        <v>112</v>
      </c>
      <c r="C64" s="16">
        <v>160</v>
      </c>
      <c r="D64" s="17">
        <f t="shared" si="5"/>
        <v>177.77777777777777</v>
      </c>
      <c r="E64" s="131">
        <f t="shared" si="6"/>
        <v>1.4222222222222223</v>
      </c>
      <c r="F64" s="128">
        <f t="shared" si="7"/>
        <v>1.4692378328741966</v>
      </c>
      <c r="G64" s="5">
        <v>90</v>
      </c>
      <c r="H64" s="145">
        <v>12.5</v>
      </c>
      <c r="I64" s="145">
        <v>12.1</v>
      </c>
      <c r="J64" s="5">
        <v>0.4</v>
      </c>
      <c r="K64" s="5">
        <v>32</v>
      </c>
      <c r="L64" s="5">
        <v>20</v>
      </c>
      <c r="M64" s="5">
        <v>23</v>
      </c>
      <c r="N64" s="6" t="s">
        <v>113</v>
      </c>
    </row>
    <row r="65" spans="1:14" ht="33" customHeight="1" x14ac:dyDescent="0.25">
      <c r="A65" s="2">
        <v>62</v>
      </c>
      <c r="B65" s="95" t="s">
        <v>114</v>
      </c>
      <c r="C65" s="16">
        <v>48</v>
      </c>
      <c r="D65" s="17">
        <f t="shared" si="5"/>
        <v>240</v>
      </c>
      <c r="E65" s="131">
        <f t="shared" si="6"/>
        <v>1.9834710743801653</v>
      </c>
      <c r="F65" s="128">
        <f t="shared" si="7"/>
        <v>2.5263157894736841</v>
      </c>
      <c r="G65" s="5">
        <v>20</v>
      </c>
      <c r="H65" s="145">
        <v>12.1</v>
      </c>
      <c r="I65" s="145">
        <v>9.5</v>
      </c>
      <c r="J65" s="5">
        <v>0.2</v>
      </c>
      <c r="K65" s="5">
        <v>52.3</v>
      </c>
      <c r="L65" s="5">
        <v>0.4</v>
      </c>
      <c r="M65" s="5">
        <v>4.5999999999999996</v>
      </c>
      <c r="N65" s="6" t="s">
        <v>115</v>
      </c>
    </row>
    <row r="66" spans="1:14" ht="20.25" customHeight="1" x14ac:dyDescent="0.25">
      <c r="A66" s="2">
        <v>63</v>
      </c>
      <c r="B66" s="95" t="s">
        <v>116</v>
      </c>
      <c r="C66" s="16">
        <v>155</v>
      </c>
      <c r="D66" s="17">
        <f t="shared" si="5"/>
        <v>176.13636363636363</v>
      </c>
      <c r="E66" s="131">
        <f t="shared" si="6"/>
        <v>1.8540669856459331</v>
      </c>
      <c r="F66" s="128">
        <f t="shared" si="7"/>
        <v>0.48926767676767674</v>
      </c>
      <c r="G66" s="5">
        <v>88</v>
      </c>
      <c r="H66" s="145">
        <v>9.5</v>
      </c>
      <c r="I66" s="145">
        <v>36</v>
      </c>
      <c r="J66" s="5">
        <v>2.5</v>
      </c>
      <c r="K66" s="5">
        <v>47</v>
      </c>
      <c r="L66" s="5">
        <v>1</v>
      </c>
      <c r="M66" s="5">
        <v>6</v>
      </c>
      <c r="N66" s="6" t="s">
        <v>117</v>
      </c>
    </row>
    <row r="67" spans="1:14" ht="17.25" customHeight="1" x14ac:dyDescent="0.25">
      <c r="A67" s="2">
        <v>64</v>
      </c>
      <c r="B67" s="95" t="s">
        <v>118</v>
      </c>
      <c r="C67" s="16">
        <v>175</v>
      </c>
      <c r="D67" s="17">
        <f t="shared" si="5"/>
        <v>198.86363636363637</v>
      </c>
      <c r="E67" s="131">
        <f t="shared" si="6"/>
        <v>1.7292490118577075</v>
      </c>
      <c r="F67" s="128">
        <f t="shared" si="7"/>
        <v>0.44191919191919193</v>
      </c>
      <c r="G67" s="5">
        <v>88</v>
      </c>
      <c r="H67" s="145">
        <v>11.5</v>
      </c>
      <c r="I67" s="145">
        <v>45</v>
      </c>
      <c r="J67" s="5">
        <v>3</v>
      </c>
      <c r="K67" s="5">
        <v>42</v>
      </c>
      <c r="L67" s="5">
        <v>6</v>
      </c>
      <c r="M67" s="5">
        <v>6.5</v>
      </c>
      <c r="N67" s="6" t="s">
        <v>117</v>
      </c>
    </row>
    <row r="68" spans="1:14" ht="33" customHeight="1" x14ac:dyDescent="0.25">
      <c r="A68" s="2">
        <v>65</v>
      </c>
      <c r="B68" s="95" t="s">
        <v>139</v>
      </c>
      <c r="C68" s="16">
        <v>140</v>
      </c>
      <c r="D68" s="17">
        <f t="shared" si="5"/>
        <v>162.7906976744186</v>
      </c>
      <c r="E68" s="131">
        <f t="shared" si="6"/>
        <v>1.2148559527941687</v>
      </c>
      <c r="F68" s="128">
        <f t="shared" si="7"/>
        <v>1.3565891472868217</v>
      </c>
      <c r="G68" s="5">
        <v>86</v>
      </c>
      <c r="H68" s="145">
        <v>13.4</v>
      </c>
      <c r="I68" s="145">
        <v>12</v>
      </c>
      <c r="J68" s="5">
        <v>1.9</v>
      </c>
      <c r="K68" s="5">
        <v>13.2</v>
      </c>
      <c r="L68" s="5">
        <v>65</v>
      </c>
      <c r="M68" s="5">
        <v>4</v>
      </c>
      <c r="N68" s="6" t="s">
        <v>151</v>
      </c>
    </row>
    <row r="69" spans="1:14" ht="31.5" customHeight="1" x14ac:dyDescent="0.25">
      <c r="A69" s="2">
        <v>66</v>
      </c>
      <c r="B69" s="95" t="s">
        <v>0</v>
      </c>
      <c r="C69" s="16">
        <v>350</v>
      </c>
      <c r="D69" s="17">
        <f t="shared" si="5"/>
        <v>351.75879396984925</v>
      </c>
      <c r="E69" s="131" t="str">
        <f>IF(H69=0,"",(D69/10)/H69)</f>
        <v/>
      </c>
      <c r="F69" s="128">
        <f t="shared" si="7"/>
        <v>0.12562814070351758</v>
      </c>
      <c r="G69" s="5">
        <v>99.5</v>
      </c>
      <c r="H69" s="145">
        <v>0</v>
      </c>
      <c r="I69" s="145">
        <v>280</v>
      </c>
      <c r="J69" s="5">
        <v>0</v>
      </c>
      <c r="K69" s="5">
        <v>0</v>
      </c>
      <c r="L69" s="5">
        <v>0</v>
      </c>
      <c r="M69" s="5">
        <v>0</v>
      </c>
      <c r="N69" s="6" t="s">
        <v>267</v>
      </c>
    </row>
    <row r="70" spans="1:14" ht="31.5" customHeight="1" x14ac:dyDescent="0.25">
      <c r="A70" s="2">
        <v>67</v>
      </c>
      <c r="B70" s="95" t="s">
        <v>1</v>
      </c>
      <c r="C70" s="16">
        <v>70</v>
      </c>
      <c r="D70" s="17">
        <f t="shared" si="5"/>
        <v>200</v>
      </c>
      <c r="E70" s="131">
        <f t="shared" si="6"/>
        <v>1.3793103448275863</v>
      </c>
      <c r="F70" s="128">
        <f t="shared" si="7"/>
        <v>0.55555555555555558</v>
      </c>
      <c r="G70" s="5">
        <v>35</v>
      </c>
      <c r="H70" s="145">
        <v>14.5</v>
      </c>
      <c r="I70" s="145">
        <v>36</v>
      </c>
      <c r="J70" s="5">
        <v>10</v>
      </c>
      <c r="K70" s="5">
        <v>43</v>
      </c>
      <c r="L70" s="5">
        <v>6</v>
      </c>
      <c r="M70" s="5">
        <v>1</v>
      </c>
      <c r="N70" s="6" t="s">
        <v>2</v>
      </c>
    </row>
    <row r="71" spans="1:14" ht="30" customHeight="1" x14ac:dyDescent="0.25">
      <c r="A71" s="2">
        <v>68</v>
      </c>
      <c r="B71" s="95" t="s">
        <v>3</v>
      </c>
      <c r="C71" s="16">
        <v>165</v>
      </c>
      <c r="D71" s="17">
        <f t="shared" si="5"/>
        <v>191.86046511627907</v>
      </c>
      <c r="E71" s="131">
        <f t="shared" si="6"/>
        <v>1.4004413512137159</v>
      </c>
      <c r="F71" s="128">
        <f t="shared" si="7"/>
        <v>1.5227021040974531</v>
      </c>
      <c r="G71" s="5">
        <v>86</v>
      </c>
      <c r="H71" s="145">
        <v>13.7</v>
      </c>
      <c r="I71" s="145">
        <v>12.6</v>
      </c>
      <c r="J71" s="5">
        <v>2.2999999999999998</v>
      </c>
      <c r="K71" s="5">
        <v>12</v>
      </c>
      <c r="L71" s="5">
        <v>67</v>
      </c>
      <c r="M71" s="5">
        <v>4</v>
      </c>
      <c r="N71" s="6" t="s">
        <v>140</v>
      </c>
    </row>
    <row r="72" spans="1:14" ht="33" customHeight="1" x14ac:dyDescent="0.25">
      <c r="A72" s="2">
        <v>69</v>
      </c>
      <c r="B72" s="95" t="s">
        <v>26</v>
      </c>
      <c r="C72" s="16">
        <v>165</v>
      </c>
      <c r="D72" s="17">
        <f t="shared" si="5"/>
        <v>235.71428571428572</v>
      </c>
      <c r="E72" s="131">
        <f t="shared" si="6"/>
        <v>1.746031746031746</v>
      </c>
      <c r="F72" s="128">
        <f t="shared" si="7"/>
        <v>1.8857142857142859</v>
      </c>
      <c r="G72" s="5">
        <v>70</v>
      </c>
      <c r="H72" s="145">
        <v>13.5</v>
      </c>
      <c r="I72" s="145">
        <v>12.5</v>
      </c>
      <c r="J72" s="5">
        <v>2</v>
      </c>
      <c r="K72" s="5">
        <v>11</v>
      </c>
      <c r="L72" s="5">
        <v>66</v>
      </c>
      <c r="M72" s="5">
        <v>4</v>
      </c>
      <c r="N72" s="6" t="s">
        <v>143</v>
      </c>
    </row>
    <row r="73" spans="1:14" ht="31.5" customHeight="1" x14ac:dyDescent="0.25">
      <c r="A73" s="2">
        <v>70</v>
      </c>
      <c r="B73" s="95" t="s">
        <v>4</v>
      </c>
      <c r="C73" s="16">
        <v>155</v>
      </c>
      <c r="D73" s="17">
        <f t="shared" si="5"/>
        <v>221.42857142857144</v>
      </c>
      <c r="E73" s="131">
        <f t="shared" si="6"/>
        <v>1.6045548654244308</v>
      </c>
      <c r="F73" s="128">
        <f t="shared" si="7"/>
        <v>1.7032967032967035</v>
      </c>
      <c r="G73" s="5">
        <v>70</v>
      </c>
      <c r="H73" s="145">
        <v>13.8</v>
      </c>
      <c r="I73" s="145">
        <v>13</v>
      </c>
      <c r="J73" s="5">
        <v>1.8</v>
      </c>
      <c r="K73" s="5">
        <v>12</v>
      </c>
      <c r="L73" s="5">
        <v>67</v>
      </c>
      <c r="M73" s="5">
        <v>4</v>
      </c>
      <c r="N73" s="6" t="s">
        <v>129</v>
      </c>
    </row>
    <row r="74" spans="1:14" ht="20.25" customHeight="1" x14ac:dyDescent="0.25">
      <c r="A74" s="2">
        <v>71</v>
      </c>
      <c r="B74" s="95" t="s">
        <v>5</v>
      </c>
      <c r="C74" s="16">
        <v>130</v>
      </c>
      <c r="D74" s="17">
        <f t="shared" si="5"/>
        <v>151.16279069767441</v>
      </c>
      <c r="E74" s="131">
        <f t="shared" si="6"/>
        <v>1.3742071881606763</v>
      </c>
      <c r="F74" s="128">
        <f t="shared" si="7"/>
        <v>0.86378737541528228</v>
      </c>
      <c r="G74" s="5">
        <v>86</v>
      </c>
      <c r="H74" s="145">
        <v>11</v>
      </c>
      <c r="I74" s="145">
        <v>17.5</v>
      </c>
      <c r="J74" s="5">
        <v>4</v>
      </c>
      <c r="K74" s="5">
        <v>47</v>
      </c>
      <c r="L74" s="5">
        <v>19.5</v>
      </c>
      <c r="M74" s="5">
        <v>6.5</v>
      </c>
      <c r="N74" s="6" t="s">
        <v>25</v>
      </c>
    </row>
    <row r="75" spans="1:14" ht="33" customHeight="1" x14ac:dyDescent="0.25">
      <c r="A75" s="2">
        <v>72</v>
      </c>
      <c r="B75" s="95" t="s">
        <v>158</v>
      </c>
      <c r="C75" s="16">
        <v>70</v>
      </c>
      <c r="D75" s="17">
        <f t="shared" si="5"/>
        <v>140</v>
      </c>
      <c r="E75" s="131">
        <f t="shared" si="6"/>
        <v>1.044776119402985</v>
      </c>
      <c r="F75" s="128">
        <f t="shared" si="7"/>
        <v>0.66666666666666663</v>
      </c>
      <c r="G75" s="5">
        <v>50</v>
      </c>
      <c r="H75" s="145">
        <v>13.4</v>
      </c>
      <c r="I75" s="145">
        <v>21</v>
      </c>
      <c r="J75" s="5">
        <v>5</v>
      </c>
      <c r="K75" s="5">
        <v>21</v>
      </c>
      <c r="L75" s="5">
        <v>17.5</v>
      </c>
      <c r="M75" s="5">
        <v>6.5</v>
      </c>
      <c r="N75" s="6" t="s">
        <v>6</v>
      </c>
    </row>
    <row r="76" spans="1:14" ht="31.5" customHeight="1" x14ac:dyDescent="0.25">
      <c r="A76" s="2">
        <v>73</v>
      </c>
      <c r="B76" s="95" t="s">
        <v>7</v>
      </c>
      <c r="C76" s="16">
        <v>175</v>
      </c>
      <c r="D76" s="17">
        <f>IF(C76=0,"",C76/(G76/100))</f>
        <v>194.44444444444443</v>
      </c>
      <c r="E76" s="131">
        <f>IF(C76=0,"",(D76/10)/H76)</f>
        <v>1.4403292181069958</v>
      </c>
      <c r="F76" s="128">
        <f>IF(C76=0,"",(D76/10)/I76)</f>
        <v>0.57189542483660127</v>
      </c>
      <c r="G76" s="5">
        <v>90</v>
      </c>
      <c r="H76" s="145">
        <v>13.5</v>
      </c>
      <c r="I76" s="145">
        <v>34</v>
      </c>
      <c r="J76" s="5">
        <v>7</v>
      </c>
      <c r="K76" s="5">
        <v>33.5</v>
      </c>
      <c r="L76" s="5">
        <v>5</v>
      </c>
      <c r="M76" s="5">
        <v>5</v>
      </c>
      <c r="N76" s="6" t="s">
        <v>153</v>
      </c>
    </row>
    <row r="77" spans="1:14" ht="31.5" customHeight="1" x14ac:dyDescent="0.25">
      <c r="A77" s="2">
        <v>74</v>
      </c>
      <c r="B77" s="95" t="s">
        <v>297</v>
      </c>
      <c r="C77" s="16">
        <v>150</v>
      </c>
      <c r="D77" s="17">
        <f t="shared" ref="D77:D83" si="8">IF(C77=0,"",C77/(G77/100))</f>
        <v>170.45454545454547</v>
      </c>
      <c r="E77" s="131">
        <f t="shared" ref="E77:E83" si="9">IF(C77=0,"",(D77/10)/H77)</f>
        <v>1.4323911382734913</v>
      </c>
      <c r="F77" s="128">
        <f t="shared" ref="F77:F83" si="10">IF(C77=0,"",(D77/10)/I77)</f>
        <v>0.93656343656343666</v>
      </c>
      <c r="G77" s="5">
        <v>88</v>
      </c>
      <c r="H77" s="145">
        <v>11.9</v>
      </c>
      <c r="I77" s="145">
        <v>18.2</v>
      </c>
      <c r="J77" s="5">
        <v>5.0999999999999996</v>
      </c>
      <c r="K77" s="5">
        <v>10.5</v>
      </c>
      <c r="L77" s="5">
        <v>27.5</v>
      </c>
      <c r="M77" s="5">
        <v>6.5</v>
      </c>
      <c r="N77" s="6" t="s">
        <v>8</v>
      </c>
    </row>
    <row r="78" spans="1:14" ht="31.5" customHeight="1" x14ac:dyDescent="0.25">
      <c r="A78" s="2">
        <v>75</v>
      </c>
      <c r="B78" s="95" t="s">
        <v>9</v>
      </c>
      <c r="C78" s="16">
        <v>65</v>
      </c>
      <c r="D78" s="17">
        <f t="shared" si="8"/>
        <v>138.29787234042553</v>
      </c>
      <c r="E78" s="131">
        <f t="shared" si="9"/>
        <v>1.0638297872340425</v>
      </c>
      <c r="F78" s="128">
        <f t="shared" si="10"/>
        <v>0.62862669245647962</v>
      </c>
      <c r="G78" s="5">
        <v>47</v>
      </c>
      <c r="H78" s="145">
        <v>13</v>
      </c>
      <c r="I78" s="145">
        <v>22</v>
      </c>
      <c r="J78" s="5">
        <v>0</v>
      </c>
      <c r="K78" s="5">
        <v>0</v>
      </c>
      <c r="L78" s="5">
        <v>0</v>
      </c>
      <c r="M78" s="5">
        <v>12</v>
      </c>
      <c r="N78" s="6" t="s">
        <v>10</v>
      </c>
    </row>
    <row r="79" spans="1:14" ht="29.25" customHeight="1" x14ac:dyDescent="0.25">
      <c r="A79" s="2">
        <v>76</v>
      </c>
      <c r="B79" s="217" t="s">
        <v>224</v>
      </c>
      <c r="C79" s="16">
        <v>100</v>
      </c>
      <c r="D79" s="17">
        <f t="shared" si="8"/>
        <v>200</v>
      </c>
      <c r="E79" s="131">
        <f t="shared" si="9"/>
        <v>1.8181818181818181</v>
      </c>
      <c r="F79" s="128">
        <f t="shared" si="10"/>
        <v>1</v>
      </c>
      <c r="G79" s="28">
        <v>50</v>
      </c>
      <c r="H79" s="215">
        <v>11</v>
      </c>
      <c r="I79" s="215">
        <v>20</v>
      </c>
      <c r="J79" s="28"/>
      <c r="K79" s="28"/>
      <c r="L79" s="28"/>
      <c r="M79" s="28"/>
      <c r="N79" s="110"/>
    </row>
    <row r="80" spans="1:14" ht="26.25" customHeight="1" x14ac:dyDescent="0.25">
      <c r="A80" s="2">
        <v>77</v>
      </c>
      <c r="B80" s="217" t="s">
        <v>187</v>
      </c>
      <c r="C80" s="16">
        <v>100</v>
      </c>
      <c r="D80" s="17">
        <f t="shared" si="8"/>
        <v>200</v>
      </c>
      <c r="E80" s="131">
        <f t="shared" si="9"/>
        <v>1.8181818181818181</v>
      </c>
      <c r="F80" s="128">
        <f t="shared" si="10"/>
        <v>1</v>
      </c>
      <c r="G80" s="28">
        <v>50</v>
      </c>
      <c r="H80" s="215">
        <v>11</v>
      </c>
      <c r="I80" s="215">
        <v>20</v>
      </c>
      <c r="J80" s="28"/>
      <c r="K80" s="28"/>
      <c r="L80" s="28"/>
      <c r="M80" s="28"/>
      <c r="N80" s="110"/>
    </row>
    <row r="81" spans="1:14" ht="26.25" customHeight="1" x14ac:dyDescent="0.25">
      <c r="A81" s="2">
        <v>78</v>
      </c>
      <c r="B81" s="217" t="s">
        <v>188</v>
      </c>
      <c r="C81" s="16">
        <v>100</v>
      </c>
      <c r="D81" s="17">
        <f t="shared" si="8"/>
        <v>200</v>
      </c>
      <c r="E81" s="131">
        <f t="shared" si="9"/>
        <v>1.8181818181818181</v>
      </c>
      <c r="F81" s="128">
        <f t="shared" si="10"/>
        <v>1</v>
      </c>
      <c r="G81" s="28">
        <v>50</v>
      </c>
      <c r="H81" s="215">
        <v>11</v>
      </c>
      <c r="I81" s="215">
        <v>20</v>
      </c>
      <c r="J81" s="28"/>
      <c r="K81" s="28"/>
      <c r="L81" s="28"/>
      <c r="M81" s="28"/>
      <c r="N81" s="110"/>
    </row>
    <row r="82" spans="1:14" ht="26.25" customHeight="1" x14ac:dyDescent="0.25">
      <c r="A82" s="2">
        <v>79</v>
      </c>
      <c r="B82" s="217" t="s">
        <v>189</v>
      </c>
      <c r="C82" s="16">
        <v>100</v>
      </c>
      <c r="D82" s="17">
        <f t="shared" si="8"/>
        <v>200</v>
      </c>
      <c r="E82" s="131">
        <f t="shared" si="9"/>
        <v>1.8181818181818181</v>
      </c>
      <c r="F82" s="128">
        <f t="shared" si="10"/>
        <v>1</v>
      </c>
      <c r="G82" s="28">
        <v>50</v>
      </c>
      <c r="H82" s="215">
        <v>11</v>
      </c>
      <c r="I82" s="215">
        <v>20</v>
      </c>
      <c r="J82" s="28"/>
      <c r="K82" s="28"/>
      <c r="L82" s="28"/>
      <c r="M82" s="28"/>
      <c r="N82" s="110"/>
    </row>
    <row r="83" spans="1:14" s="125" customFormat="1" ht="26.25" customHeight="1" x14ac:dyDescent="0.25">
      <c r="A83" s="213">
        <v>80</v>
      </c>
      <c r="B83" s="218" t="s">
        <v>190</v>
      </c>
      <c r="C83" s="121">
        <v>50</v>
      </c>
      <c r="D83" s="122">
        <f t="shared" si="8"/>
        <v>100</v>
      </c>
      <c r="E83" s="132">
        <f t="shared" si="9"/>
        <v>0.90909090909090906</v>
      </c>
      <c r="F83" s="133">
        <f t="shared" si="10"/>
        <v>0.5</v>
      </c>
      <c r="G83" s="123">
        <v>50</v>
      </c>
      <c r="H83" s="216">
        <v>11</v>
      </c>
      <c r="I83" s="216">
        <v>20</v>
      </c>
      <c r="J83" s="123"/>
      <c r="K83" s="123"/>
      <c r="L83" s="123"/>
      <c r="M83" s="123"/>
      <c r="N83" s="124"/>
    </row>
    <row r="84" spans="1:14" x14ac:dyDescent="0.2">
      <c r="G84" s="111"/>
      <c r="H84" s="111"/>
      <c r="I84" s="111"/>
      <c r="J84" s="111"/>
      <c r="K84" s="111"/>
      <c r="L84" s="111"/>
      <c r="M84" s="111"/>
    </row>
    <row r="85" spans="1:14" x14ac:dyDescent="0.2">
      <c r="B85" s="63" t="s">
        <v>159</v>
      </c>
    </row>
  </sheetData>
  <sheetProtection algorithmName="SHA-512" hashValue="vZfk/w1E/EkVxRsNagik62EP4D2dt7LYbZDaRsG5nz/XokPmhjuGeOraBf1tiQOzevJ+vS9QJELekHuKUnP7RQ==" saltValue="8az5lpzmijgx4o4R+yKULw==" spinCount="100000" sheet="1" formatCells="0" formatColumns="0" formatRows="0"/>
  <protectedRanges>
    <protectedRange password="EC0A" sqref="C9:C61 C63:C67 C69:C83" name="Range1"/>
  </protectedRanges>
  <customSheetViews>
    <customSheetView guid="{8128AB26-A442-411A-8857-6A9772212617}" hiddenColumns="1" topLeftCell="B1">
      <pane xSplit="1" ySplit="3" topLeftCell="C4" activePane="bottomRight" state="frozen"/>
      <selection pane="bottomRight" activeCell="B13" sqref="B13"/>
      <pageMargins left="0.75" right="0.75" top="1" bottom="1" header="0.5" footer="0.5"/>
      <pageSetup paperSize="9" orientation="portrait" verticalDpi="300" r:id="rId1"/>
      <headerFooter alignWithMargins="0"/>
    </customSheetView>
    <customSheetView guid="{21B05B81-D95E-449C-AD08-1810390F7208}" hiddenColumns="1" topLeftCell="B1">
      <pane xSplit="1" ySplit="3" topLeftCell="C4" activePane="bottomRight" state="frozen"/>
      <selection pane="bottomRight" activeCell="B13" sqref="B13"/>
      <pageMargins left="0.75" right="0.75" top="1" bottom="1" header="0.5" footer="0.5"/>
      <pageSetup paperSize="9" orientation="portrait" verticalDpi="300" r:id="rId2"/>
      <headerFooter alignWithMargins="0"/>
    </customSheetView>
  </customSheetViews>
  <mergeCells count="4">
    <mergeCell ref="I2:M2"/>
    <mergeCell ref="B1:B2"/>
    <mergeCell ref="E1:F1"/>
    <mergeCell ref="E2:F2"/>
  </mergeCells>
  <phoneticPr fontId="24" type="noConversion"/>
  <pageMargins left="0.75" right="0.75" top="1" bottom="1" header="0.5" footer="0.5"/>
  <pageSetup paperSize="9" orientation="portrait" verticalDpi="300" r:id="rId3"/>
  <headerFooter alignWithMargins="0"/>
  <ignoredErrors>
    <ignoredError sqref="F8 D8 E29:F29 F26 E42:F42 E69"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sheetPr>
  <dimension ref="A1:P31"/>
  <sheetViews>
    <sheetView zoomScale="90" workbookViewId="0">
      <selection activeCell="H13" sqref="H13"/>
    </sheetView>
  </sheetViews>
  <sheetFormatPr defaultRowHeight="18" x14ac:dyDescent="0.25"/>
  <cols>
    <col min="1" max="1" width="0.5703125" style="26" customWidth="1"/>
    <col min="2" max="2" width="36.85546875" style="26" customWidth="1"/>
    <col min="3" max="3" width="1.85546875" style="26" customWidth="1"/>
    <col min="4" max="4" width="16" style="26" customWidth="1"/>
    <col min="5" max="5" width="0.85546875" style="26" customWidth="1"/>
    <col min="6" max="6" width="15.42578125" style="26" hidden="1" customWidth="1"/>
    <col min="7" max="7" width="1.28515625" style="25" hidden="1" customWidth="1"/>
    <col min="8" max="8" width="19.140625" style="26" customWidth="1"/>
    <col min="9" max="9" width="14.28515625" style="26" customWidth="1"/>
    <col min="10" max="10" width="9.28515625" style="40" customWidth="1"/>
    <col min="11" max="11" width="6.5703125" style="26" customWidth="1"/>
    <col min="12" max="12" width="2" style="26" customWidth="1"/>
    <col min="13" max="13" width="12.85546875" style="26" customWidth="1"/>
    <col min="14" max="14" width="1" style="26" customWidth="1"/>
    <col min="15" max="15" width="12.7109375" style="26" customWidth="1"/>
    <col min="16" max="16384" width="9.140625" style="26"/>
  </cols>
  <sheetData>
    <row r="1" spans="1:16" ht="22.5" customHeight="1" x14ac:dyDescent="0.25">
      <c r="B1" s="39" t="s">
        <v>312</v>
      </c>
      <c r="C1" s="100"/>
      <c r="D1" s="100" t="s">
        <v>203</v>
      </c>
      <c r="E1" s="99"/>
      <c r="F1" s="99"/>
      <c r="H1" s="99"/>
      <c r="I1" s="99"/>
      <c r="J1" s="25"/>
      <c r="K1" s="99"/>
    </row>
    <row r="2" spans="1:16" ht="4.5" customHeight="1" x14ac:dyDescent="0.25">
      <c r="A2" s="41"/>
      <c r="B2" s="42"/>
      <c r="G2" s="43"/>
    </row>
    <row r="3" spans="1:16" ht="18" customHeight="1" x14ac:dyDescent="0.25">
      <c r="A3" s="41"/>
      <c r="B3" s="42"/>
      <c r="C3" s="42"/>
      <c r="D3" s="153">
        <v>1</v>
      </c>
      <c r="E3" s="42"/>
      <c r="F3" s="42"/>
      <c r="G3" s="43"/>
      <c r="H3" s="69"/>
    </row>
    <row r="4" spans="1:16" ht="18.75" thickBot="1" x14ac:dyDescent="0.3">
      <c r="B4" s="42"/>
      <c r="C4" s="42"/>
      <c r="D4" s="42"/>
      <c r="F4" s="43"/>
      <c r="G4" s="43"/>
      <c r="H4" s="69"/>
    </row>
    <row r="5" spans="1:16" ht="24.75" customHeight="1" thickBot="1" x14ac:dyDescent="0.3">
      <c r="B5" s="113" t="s">
        <v>232</v>
      </c>
      <c r="D5" s="94">
        <v>300</v>
      </c>
      <c r="F5" s="25"/>
      <c r="G5" s="43"/>
      <c r="H5" s="26" t="s">
        <v>199</v>
      </c>
      <c r="M5" s="101" t="s">
        <v>195</v>
      </c>
    </row>
    <row r="6" spans="1:16" ht="4.5" customHeight="1" thickBot="1" x14ac:dyDescent="0.3">
      <c r="F6" s="25"/>
      <c r="G6" s="43"/>
      <c r="J6" s="26"/>
      <c r="N6" s="101"/>
      <c r="O6" s="101"/>
    </row>
    <row r="7" spans="1:16" ht="40.5" customHeight="1" x14ac:dyDescent="0.25">
      <c r="B7" s="44" t="s">
        <v>31</v>
      </c>
      <c r="D7" s="45" t="s">
        <v>228</v>
      </c>
      <c r="F7" s="45" t="s">
        <v>27</v>
      </c>
      <c r="G7" s="43"/>
      <c r="H7" s="264" t="s">
        <v>182</v>
      </c>
      <c r="I7" s="265"/>
      <c r="J7" s="270" t="s">
        <v>144</v>
      </c>
      <c r="K7" s="271"/>
      <c r="M7" s="102" t="s">
        <v>207</v>
      </c>
      <c r="N7" s="102"/>
      <c r="O7" s="102" t="s">
        <v>208</v>
      </c>
    </row>
    <row r="8" spans="1:16" ht="24" customHeight="1" x14ac:dyDescent="0.25">
      <c r="B8" s="49">
        <v>1</v>
      </c>
      <c r="D8" s="139">
        <v>14.5</v>
      </c>
      <c r="F8" s="24">
        <f>IF(VLOOKUP(B8,'Feed cost &amp; analysis'!1:1048576,4,FALSE)=0,"",VLOOKUP(B8,'Feed cost &amp; analysis'!1:1048576,4,FALSE))</f>
        <v>103.33333333333334</v>
      </c>
      <c r="G8" s="43"/>
      <c r="H8" s="140" t="s">
        <v>132</v>
      </c>
      <c r="I8" s="141"/>
      <c r="J8" s="255">
        <f>'Hidden sheet'!K16</f>
        <v>0.36848484848484847</v>
      </c>
      <c r="K8" s="256"/>
      <c r="M8" s="42"/>
    </row>
    <row r="9" spans="1:16" ht="23.25" customHeight="1" thickBot="1" x14ac:dyDescent="0.3">
      <c r="B9" s="49">
        <v>44</v>
      </c>
      <c r="D9" s="139">
        <v>0</v>
      </c>
      <c r="F9" s="24">
        <f>IF(VLOOKUP(B9,'Feed cost &amp; analysis'!1:1048576,4,FALSE)=0,"",VLOOKUP(B9,'Feed cost &amp; analysis'!1:1048576,4,FALSE))</f>
        <v>260.86956521739131</v>
      </c>
      <c r="G9" s="43"/>
      <c r="H9" s="140" t="s">
        <v>259</v>
      </c>
      <c r="I9" s="142"/>
      <c r="J9" s="259">
        <f>'Hidden sheet'!L15</f>
        <v>69.206999999999994</v>
      </c>
      <c r="K9" s="260"/>
    </row>
    <row r="10" spans="1:16" ht="22.5" customHeight="1" thickBot="1" x14ac:dyDescent="0.3">
      <c r="B10" s="49">
        <v>17</v>
      </c>
      <c r="D10" s="139">
        <v>1</v>
      </c>
      <c r="F10" s="24">
        <f>IF(VLOOKUP(B10,'Feed cost &amp; analysis'!1:1048576,4,FALSE)=0,"",VLOOKUP(B10,'Feed cost &amp; analysis'!1:1048576,4,FALSE))</f>
        <v>212.64367816091954</v>
      </c>
      <c r="G10" s="43"/>
      <c r="H10" s="140" t="s">
        <v>134</v>
      </c>
      <c r="I10" s="142"/>
      <c r="J10" s="272">
        <f>'Hidden sheet'!L16</f>
        <v>11.382730263157894</v>
      </c>
      <c r="K10" s="273"/>
      <c r="M10" s="152">
        <f>IF(VLOOKUP(D3,'Spec - hidden'!$B$2:H$5,3,FALSE)=0,"",VLOOKUP(D3,'Spec - hidden'!$B$2:H$5,3,FALSE))</f>
        <v>10.5</v>
      </c>
      <c r="O10" s="152">
        <f>IF(VLOOKUP(D3,'Spec - hidden'!$B$8:J$11,3,FALSE)=0,"",VLOOKUP(D3,'Spec - hidden'!$B$8:J$11,3,FALSE))</f>
        <v>11.5</v>
      </c>
      <c r="P10" s="245" t="s">
        <v>244</v>
      </c>
    </row>
    <row r="11" spans="1:16" ht="22.5" customHeight="1" thickBot="1" x14ac:dyDescent="0.3">
      <c r="B11" s="49">
        <v>79</v>
      </c>
      <c r="D11" s="139">
        <v>0</v>
      </c>
      <c r="F11" s="24">
        <f>IF(VLOOKUP(B11,'Feed cost &amp; analysis'!1:1048576,4,FALSE)=0,"",VLOOKUP(B11,'Feed cost &amp; analysis'!1:1048576,4,FALSE))</f>
        <v>200</v>
      </c>
      <c r="G11" s="43"/>
      <c r="H11" s="140" t="s">
        <v>178</v>
      </c>
      <c r="I11" s="142"/>
      <c r="J11" s="274">
        <f>'Hidden sheet'!M16</f>
        <v>0.14031743421052631</v>
      </c>
      <c r="K11" s="275"/>
      <c r="M11" s="96">
        <f>VLOOKUP(D3,'Spec - hidden'!$B$2:H$5,4,FALSE)</f>
        <v>0.12</v>
      </c>
      <c r="O11" s="96">
        <f>VLOOKUP(D3,'Spec - hidden'!$B$8:J$11,4,FALSE)</f>
        <v>0.160001</v>
      </c>
      <c r="P11" s="245" t="s">
        <v>245</v>
      </c>
    </row>
    <row r="12" spans="1:16" ht="22.5" customHeight="1" thickBot="1" x14ac:dyDescent="0.3">
      <c r="B12" s="49">
        <v>59</v>
      </c>
      <c r="D12" s="139">
        <v>0</v>
      </c>
      <c r="F12" s="24">
        <f>IF(VLOOKUP(B12,'Feed cost &amp; analysis'!1:1048576,4,FALSE)=0,"",VLOOKUP(B12,'Feed cost &amp; analysis'!1:1048576,4,FALSE))</f>
        <v>45.977011494252871</v>
      </c>
      <c r="G12" s="43"/>
      <c r="H12" s="140" t="s">
        <v>12</v>
      </c>
      <c r="I12" s="143"/>
      <c r="J12" s="255">
        <f>'Hidden sheet'!P16</f>
        <v>0.48069078947368421</v>
      </c>
      <c r="K12" s="256"/>
      <c r="M12" s="96">
        <f>VLOOKUP(D3,'Spec - hidden'!$B$2:H$5,6,FALSE)</f>
        <v>0.25</v>
      </c>
      <c r="O12" s="96" t="str">
        <f>IF(VLOOKUP(D3,'Spec - hidden'!$B$8:J$11,6,FALSE)=0,"",VLOOKUP(D3,'Spec - hidden'!$B$8:J$11,6,FALSE))</f>
        <v/>
      </c>
      <c r="P12" s="245" t="s">
        <v>246</v>
      </c>
    </row>
    <row r="13" spans="1:16" ht="22.5" customHeight="1" thickBot="1" x14ac:dyDescent="0.3">
      <c r="B13" s="49">
        <v>6</v>
      </c>
      <c r="D13" s="139">
        <v>1</v>
      </c>
      <c r="F13" s="24">
        <f>IF(VLOOKUP(B13,'Feed cost &amp; analysis'!1:1048576,4,FALSE)=0,"",VLOOKUP(B13,'Feed cost &amp; analysis'!1:1048576,4,FALSE))</f>
        <v>174.41860465116278</v>
      </c>
      <c r="G13" s="43"/>
      <c r="H13" s="140" t="s">
        <v>180</v>
      </c>
      <c r="I13" s="142"/>
      <c r="J13" s="257">
        <f>(('Hidden sheet'!N16)+('Hidden sheet'!O16))</f>
        <v>0.18575657894736841</v>
      </c>
      <c r="K13" s="256"/>
      <c r="M13" s="96">
        <f>IF(VLOOKUP(D3,'Spec - hidden'!$B$2:H$5,5,FALSE)=0,"",VLOOKUP(D3,'Spec - hidden'!$B$2:H$5,5,FALSE))</f>
        <v>0.15</v>
      </c>
      <c r="O13" s="96">
        <f>IF(VLOOKUP(D3,'Spec - hidden'!$B$8:J$11,5,FALSE)=0,"",VLOOKUP(D3,'Spec - hidden'!$B$8:J$11,5,FALSE))</f>
        <v>0.25</v>
      </c>
      <c r="P13" s="245" t="s">
        <v>247</v>
      </c>
    </row>
    <row r="14" spans="1:16" ht="22.5" customHeight="1" thickBot="1" x14ac:dyDescent="0.3">
      <c r="B14" s="49">
        <v>58</v>
      </c>
      <c r="D14" s="139">
        <v>0</v>
      </c>
      <c r="F14" s="24">
        <f>IF(VLOOKUP(B14,'Feed cost &amp; analysis'!1:1048576,4,FALSE)=0,"",VLOOKUP(B14,'Feed cost &amp; analysis'!1:1048576,4,FALSE))</f>
        <v>322.22222222222223</v>
      </c>
      <c r="G14" s="43"/>
      <c r="H14" s="140" t="s">
        <v>141</v>
      </c>
      <c r="I14" s="142"/>
      <c r="J14" s="257">
        <f>('Hidden sheet'!Q16)</f>
        <v>1.1830592105263157E-2</v>
      </c>
      <c r="K14" s="258"/>
      <c r="M14" s="97" t="str">
        <f>IF(VLOOKUP(D3,'Spec - hidden'!$B$2:H$5,7,FALSE)=0,"",VLOOKUP(D3,'Spec - hidden'!$B$2:H$3,7,FALSE))</f>
        <v/>
      </c>
      <c r="O14" s="97">
        <f>VLOOKUP(D3,'Spec - hidden'!$B$8:J$11,7,FALSE)</f>
        <v>6.0010000000000001E-2</v>
      </c>
    </row>
    <row r="15" spans="1:16" ht="22.5" customHeight="1" x14ac:dyDescent="0.25">
      <c r="B15" s="49">
        <v>73</v>
      </c>
      <c r="D15" s="139">
        <v>0</v>
      </c>
      <c r="F15" s="24">
        <f>IF(VLOOKUP(B15,'Feed cost &amp; analysis'!1:1048576,4,FALSE)=0,"",VLOOKUP(B15,'Feed cost &amp; analysis'!1:1048576,4,FALSE))</f>
        <v>194.44444444444443</v>
      </c>
      <c r="G15" s="43"/>
      <c r="H15" s="140" t="s">
        <v>156</v>
      </c>
      <c r="I15" s="143"/>
      <c r="J15" s="266">
        <f>'Hidden sheet'!J15</f>
        <v>129.02960526315786</v>
      </c>
      <c r="K15" s="267"/>
    </row>
    <row r="16" spans="1:16" ht="22.5" customHeight="1" x14ac:dyDescent="0.25">
      <c r="B16" s="49">
        <v>78</v>
      </c>
      <c r="D16" s="139">
        <v>0</v>
      </c>
      <c r="F16" s="24">
        <f>IF(VLOOKUP(B16,'Feed cost &amp; analysis'!1:1048576,4,FALSE)=0,"",VLOOKUP(B16,'Feed cost &amp; analysis'!1:1048576,4,FALSE))</f>
        <v>200</v>
      </c>
      <c r="G16" s="43"/>
      <c r="H16" s="140" t="s">
        <v>157</v>
      </c>
      <c r="I16" s="143"/>
      <c r="J16" s="268">
        <f>J15*J8</f>
        <v>47.545454545454533</v>
      </c>
      <c r="K16" s="269"/>
      <c r="L16" s="26" t="s">
        <v>261</v>
      </c>
      <c r="M16" s="42" t="s">
        <v>202</v>
      </c>
    </row>
    <row r="17" spans="2:13" ht="22.5" customHeight="1" x14ac:dyDescent="0.25">
      <c r="B17" s="49">
        <v>80</v>
      </c>
      <c r="D17" s="139">
        <v>0</v>
      </c>
      <c r="F17" s="24">
        <f>IF(VLOOKUP(B17,'Feed cost &amp; analysis'!1:1048576,4,FALSE)=0,"",VLOOKUP(B17,'Feed cost &amp; analysis'!1:1048576,4,FALSE))</f>
        <v>100</v>
      </c>
      <c r="G17" s="43"/>
      <c r="H17" s="140" t="s">
        <v>226</v>
      </c>
      <c r="I17" s="144"/>
      <c r="J17" s="261">
        <f>'Hidden sheet'!J14</f>
        <v>0.78449999999999998</v>
      </c>
      <c r="K17" s="262"/>
      <c r="M17" s="42" t="s">
        <v>200</v>
      </c>
    </row>
    <row r="18" spans="2:13" ht="22.5" customHeight="1" thickBot="1" x14ac:dyDescent="0.3">
      <c r="B18" s="49">
        <v>79</v>
      </c>
      <c r="D18" s="139">
        <v>0</v>
      </c>
      <c r="F18" s="24">
        <f>IF(VLOOKUP(B18,'Feed cost &amp; analysis'!1:1048576,4,FALSE)=0,"",VLOOKUP(B18,'Feed cost &amp; analysis'!1:1048576,4,FALSE))</f>
        <v>200</v>
      </c>
      <c r="G18" s="43"/>
      <c r="H18" s="46"/>
      <c r="I18" s="47"/>
      <c r="J18" s="67"/>
      <c r="K18" s="68"/>
      <c r="M18" s="42" t="s">
        <v>201</v>
      </c>
    </row>
    <row r="19" spans="2:13" ht="4.5" customHeight="1" x14ac:dyDescent="0.25">
      <c r="B19" s="50"/>
      <c r="G19" s="43"/>
      <c r="H19" s="65"/>
      <c r="I19" s="65"/>
      <c r="J19" s="263"/>
      <c r="K19" s="263"/>
    </row>
    <row r="20" spans="2:13" x14ac:dyDescent="0.25">
      <c r="B20" s="135"/>
      <c r="C20" s="135" t="s">
        <v>233</v>
      </c>
      <c r="D20" s="136">
        <f>SUM(D8:D18)</f>
        <v>16.5</v>
      </c>
      <c r="F20" s="129" t="s">
        <v>133</v>
      </c>
      <c r="G20" s="26"/>
      <c r="I20" s="65"/>
      <c r="K20" s="98"/>
      <c r="L20" s="26" t="s">
        <v>261</v>
      </c>
      <c r="M20" s="42" t="s">
        <v>205</v>
      </c>
    </row>
    <row r="21" spans="2:13" ht="21.75" customHeight="1" x14ac:dyDescent="0.25">
      <c r="B21" s="134"/>
      <c r="C21" s="135" t="s">
        <v>234</v>
      </c>
      <c r="D21" s="137">
        <f>'Hidden sheet'!K15</f>
        <v>6.08</v>
      </c>
      <c r="G21" s="43"/>
      <c r="M21" s="103" t="s">
        <v>206</v>
      </c>
    </row>
    <row r="22" spans="2:13" ht="21.75" customHeight="1" x14ac:dyDescent="0.25">
      <c r="B22" s="138"/>
      <c r="C22" s="48" t="s">
        <v>235</v>
      </c>
      <c r="D22" s="212">
        <f>(VLOOKUP(D3,'Spec - hidden'!B2:C5,2,FALSE))*D5</f>
        <v>6</v>
      </c>
      <c r="G22" s="26"/>
    </row>
    <row r="23" spans="2:13" ht="27.75" customHeight="1" x14ac:dyDescent="0.25">
      <c r="B23" s="42" t="s">
        <v>307</v>
      </c>
      <c r="G23" s="26"/>
    </row>
    <row r="24" spans="2:13" ht="28.5" customHeight="1" x14ac:dyDescent="0.25">
      <c r="G24" s="26"/>
    </row>
    <row r="25" spans="2:13" ht="27.75" customHeight="1" x14ac:dyDescent="0.25">
      <c r="G25" s="26"/>
    </row>
    <row r="26" spans="2:13" ht="25.5" customHeight="1" x14ac:dyDescent="0.25">
      <c r="G26" s="26"/>
    </row>
    <row r="27" spans="2:13" ht="24.75" customHeight="1" x14ac:dyDescent="0.25">
      <c r="G27" s="26"/>
    </row>
    <row r="28" spans="2:13" ht="24.75" customHeight="1" x14ac:dyDescent="0.25">
      <c r="G28" s="26"/>
    </row>
    <row r="29" spans="2:13" ht="24.75" customHeight="1" x14ac:dyDescent="0.25">
      <c r="G29" s="26"/>
    </row>
    <row r="30" spans="2:13" ht="24.75" customHeight="1" x14ac:dyDescent="0.25">
      <c r="E30" s="64"/>
      <c r="F30" s="64"/>
      <c r="G30" s="43"/>
    </row>
    <row r="31" spans="2:13" ht="24.75" customHeight="1" x14ac:dyDescent="0.25"/>
  </sheetData>
  <sheetProtection algorithmName="SHA-512" hashValue="rSbwSAk21bDi1ySXuQkf6LdRh8/KVDMG6rU6qd9DObx2K+5P4OgeP1rIEM2bwqbskrV1nqU9twn8yQbS5v3AzQ==" saltValue="9p3MXljlL8Mo+UOBn5t/kg==" spinCount="100000" sheet="1" formatCells="0" formatColumns="0" insertColumns="0" insertRows="0" deleteColumns="0" deleteRows="0"/>
  <customSheetViews>
    <customSheetView guid="{8128AB26-A442-411A-8857-6A9772212617}" scale="90" hiddenColumns="1">
      <selection activeCell="U7" sqref="U7"/>
      <pageMargins left="0.35433070866141736" right="0.27559055118110237" top="0.98425196850393704" bottom="0.98425196850393704" header="0.51181102362204722" footer="0.51181102362204722"/>
      <printOptions horizontalCentered="1"/>
      <pageSetup paperSize="9" scale="90" orientation="landscape" horizontalDpi="4294967293" verticalDpi="0" r:id="rId1"/>
      <headerFooter alignWithMargins="0"/>
    </customSheetView>
    <customSheetView guid="{21B05B81-D95E-449C-AD08-1810390F7208}" scale="90" hiddenColumns="1">
      <selection activeCell="U7" sqref="U7"/>
      <pageMargins left="0.35433070866141736" right="0.27559055118110237" top="0.98425196850393704" bottom="0.98425196850393704" header="0.51181102362204722" footer="0.51181102362204722"/>
      <printOptions horizontalCentered="1"/>
      <pageSetup paperSize="9" scale="90" orientation="landscape" horizontalDpi="4294967293" verticalDpi="0" r:id="rId2"/>
      <headerFooter alignWithMargins="0"/>
    </customSheetView>
  </customSheetViews>
  <mergeCells count="13">
    <mergeCell ref="J19:K19"/>
    <mergeCell ref="H7:I7"/>
    <mergeCell ref="J15:K15"/>
    <mergeCell ref="J16:K16"/>
    <mergeCell ref="J7:K7"/>
    <mergeCell ref="J8:K8"/>
    <mergeCell ref="J10:K10"/>
    <mergeCell ref="J11:K11"/>
    <mergeCell ref="J12:K12"/>
    <mergeCell ref="J13:K13"/>
    <mergeCell ref="J14:K14"/>
    <mergeCell ref="J9:K9"/>
    <mergeCell ref="J17:K17"/>
  </mergeCells>
  <phoneticPr fontId="0" type="noConversion"/>
  <conditionalFormatting sqref="M10">
    <cfRule type="cellIs" dxfId="7" priority="1" stopIfTrue="1" operator="greaterThan">
      <formula>$J$10</formula>
    </cfRule>
  </conditionalFormatting>
  <conditionalFormatting sqref="O10">
    <cfRule type="cellIs" dxfId="6" priority="2" stopIfTrue="1" operator="lessThan">
      <formula>$J$10</formula>
    </cfRule>
  </conditionalFormatting>
  <conditionalFormatting sqref="M12">
    <cfRule type="cellIs" dxfId="5" priority="3" stopIfTrue="1" operator="greaterThan">
      <formula>$J$12</formula>
    </cfRule>
  </conditionalFormatting>
  <conditionalFormatting sqref="M11">
    <cfRule type="cellIs" dxfId="4" priority="4" stopIfTrue="1" operator="greaterThan">
      <formula>$J$11</formula>
    </cfRule>
  </conditionalFormatting>
  <conditionalFormatting sqref="O14">
    <cfRule type="cellIs" dxfId="3" priority="5" stopIfTrue="1" operator="lessThan">
      <formula>$J$14</formula>
    </cfRule>
  </conditionalFormatting>
  <conditionalFormatting sqref="O11">
    <cfRule type="cellIs" dxfId="2" priority="6" stopIfTrue="1" operator="lessThan">
      <formula>$J$11</formula>
    </cfRule>
  </conditionalFormatting>
  <conditionalFormatting sqref="D21">
    <cfRule type="cellIs" dxfId="1" priority="7" stopIfTrue="1" operator="greaterThan">
      <formula>1.05*$D$22</formula>
    </cfRule>
    <cfRule type="cellIs" dxfId="0" priority="8" stopIfTrue="1" operator="lessThan">
      <formula>0.95*$D$22</formula>
    </cfRule>
  </conditionalFormatting>
  <printOptions horizontalCentered="1"/>
  <pageMargins left="0.35433070866141736" right="0.27559055118110237" top="0.98425196850393704" bottom="0.98425196850393704" header="0.51181102362204722" footer="0.51181102362204722"/>
  <pageSetup paperSize="9" scale="90" orientation="landscape" horizontalDpi="4294967293" verticalDpi="300"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031" r:id="rId6" name="Drop Down 7">
              <controlPr defaultSize="0" autoLine="0" autoPict="0">
                <anchor moveWithCells="1">
                  <from>
                    <xdr:col>1</xdr:col>
                    <xdr:colOff>9525</xdr:colOff>
                    <xdr:row>8</xdr:row>
                    <xdr:rowOff>9525</xdr:rowOff>
                  </from>
                  <to>
                    <xdr:col>2</xdr:col>
                    <xdr:colOff>0</xdr:colOff>
                    <xdr:row>8</xdr:row>
                    <xdr:rowOff>285750</xdr:rowOff>
                  </to>
                </anchor>
              </controlPr>
            </control>
          </mc:Choice>
        </mc:AlternateContent>
        <mc:AlternateContent xmlns:mc="http://schemas.openxmlformats.org/markup-compatibility/2006">
          <mc:Choice Requires="x14">
            <control shapeId="1032" r:id="rId7" name="Drop Down 8">
              <controlPr defaultSize="0" autoLine="0" autoPict="0">
                <anchor moveWithCells="1">
                  <from>
                    <xdr:col>1</xdr:col>
                    <xdr:colOff>9525</xdr:colOff>
                    <xdr:row>9</xdr:row>
                    <xdr:rowOff>9525</xdr:rowOff>
                  </from>
                  <to>
                    <xdr:col>2</xdr:col>
                    <xdr:colOff>0</xdr:colOff>
                    <xdr:row>10</xdr:row>
                    <xdr:rowOff>9525</xdr:rowOff>
                  </to>
                </anchor>
              </controlPr>
            </control>
          </mc:Choice>
        </mc:AlternateContent>
        <mc:AlternateContent xmlns:mc="http://schemas.openxmlformats.org/markup-compatibility/2006">
          <mc:Choice Requires="x14">
            <control shapeId="1037" r:id="rId8" name="Drop Down 13">
              <controlPr defaultSize="0" autoLine="0" autoPict="0">
                <anchor moveWithCells="1">
                  <from>
                    <xdr:col>1</xdr:col>
                    <xdr:colOff>38100</xdr:colOff>
                    <xdr:row>7</xdr:row>
                    <xdr:rowOff>9525</xdr:rowOff>
                  </from>
                  <to>
                    <xdr:col>2</xdr:col>
                    <xdr:colOff>0</xdr:colOff>
                    <xdr:row>7</xdr:row>
                    <xdr:rowOff>295275</xdr:rowOff>
                  </to>
                </anchor>
              </controlPr>
            </control>
          </mc:Choice>
        </mc:AlternateContent>
        <mc:AlternateContent xmlns:mc="http://schemas.openxmlformats.org/markup-compatibility/2006">
          <mc:Choice Requires="x14">
            <control shapeId="1038" r:id="rId9" name="Drop Down 14">
              <controlPr defaultSize="0" autoLine="0" autoPict="0">
                <anchor moveWithCells="1">
                  <from>
                    <xdr:col>1</xdr:col>
                    <xdr:colOff>9525</xdr:colOff>
                    <xdr:row>10</xdr:row>
                    <xdr:rowOff>19050</xdr:rowOff>
                  </from>
                  <to>
                    <xdr:col>2</xdr:col>
                    <xdr:colOff>0</xdr:colOff>
                    <xdr:row>11</xdr:row>
                    <xdr:rowOff>9525</xdr:rowOff>
                  </to>
                </anchor>
              </controlPr>
            </control>
          </mc:Choice>
        </mc:AlternateContent>
        <mc:AlternateContent xmlns:mc="http://schemas.openxmlformats.org/markup-compatibility/2006">
          <mc:Choice Requires="x14">
            <control shapeId="1039" r:id="rId10" name="Drop Down 15">
              <controlPr defaultSize="0" autoLine="0" autoPict="0">
                <anchor moveWithCells="1">
                  <from>
                    <xdr:col>1</xdr:col>
                    <xdr:colOff>9525</xdr:colOff>
                    <xdr:row>11</xdr:row>
                    <xdr:rowOff>19050</xdr:rowOff>
                  </from>
                  <to>
                    <xdr:col>2</xdr:col>
                    <xdr:colOff>0</xdr:colOff>
                    <xdr:row>12</xdr:row>
                    <xdr:rowOff>9525</xdr:rowOff>
                  </to>
                </anchor>
              </controlPr>
            </control>
          </mc:Choice>
        </mc:AlternateContent>
        <mc:AlternateContent xmlns:mc="http://schemas.openxmlformats.org/markup-compatibility/2006">
          <mc:Choice Requires="x14">
            <control shapeId="1040" r:id="rId11" name="Drop Down 16">
              <controlPr defaultSize="0" autoLine="0" autoPict="0">
                <anchor moveWithCells="1">
                  <from>
                    <xdr:col>1</xdr:col>
                    <xdr:colOff>9525</xdr:colOff>
                    <xdr:row>12</xdr:row>
                    <xdr:rowOff>19050</xdr:rowOff>
                  </from>
                  <to>
                    <xdr:col>2</xdr:col>
                    <xdr:colOff>0</xdr:colOff>
                    <xdr:row>13</xdr:row>
                    <xdr:rowOff>9525</xdr:rowOff>
                  </to>
                </anchor>
              </controlPr>
            </control>
          </mc:Choice>
        </mc:AlternateContent>
        <mc:AlternateContent xmlns:mc="http://schemas.openxmlformats.org/markup-compatibility/2006">
          <mc:Choice Requires="x14">
            <control shapeId="1041" r:id="rId12" name="Drop Down 17">
              <controlPr defaultSize="0" autoLine="0" autoPict="0">
                <anchor moveWithCells="1">
                  <from>
                    <xdr:col>1</xdr:col>
                    <xdr:colOff>9525</xdr:colOff>
                    <xdr:row>13</xdr:row>
                    <xdr:rowOff>19050</xdr:rowOff>
                  </from>
                  <to>
                    <xdr:col>2</xdr:col>
                    <xdr:colOff>0</xdr:colOff>
                    <xdr:row>14</xdr:row>
                    <xdr:rowOff>9525</xdr:rowOff>
                  </to>
                </anchor>
              </controlPr>
            </control>
          </mc:Choice>
        </mc:AlternateContent>
        <mc:AlternateContent xmlns:mc="http://schemas.openxmlformats.org/markup-compatibility/2006">
          <mc:Choice Requires="x14">
            <control shapeId="1043" r:id="rId13" name="Drop Down 19">
              <controlPr defaultSize="0" autoLine="0" autoPict="0">
                <anchor moveWithCells="1">
                  <from>
                    <xdr:col>1</xdr:col>
                    <xdr:colOff>9525</xdr:colOff>
                    <xdr:row>16</xdr:row>
                    <xdr:rowOff>9525</xdr:rowOff>
                  </from>
                  <to>
                    <xdr:col>2</xdr:col>
                    <xdr:colOff>0</xdr:colOff>
                    <xdr:row>17</xdr:row>
                    <xdr:rowOff>0</xdr:rowOff>
                  </to>
                </anchor>
              </controlPr>
            </control>
          </mc:Choice>
        </mc:AlternateContent>
        <mc:AlternateContent xmlns:mc="http://schemas.openxmlformats.org/markup-compatibility/2006">
          <mc:Choice Requires="x14">
            <control shapeId="1044" r:id="rId14" name="Drop Down 20">
              <controlPr defaultSize="0" autoLine="0" autoPict="0">
                <anchor moveWithCells="1">
                  <from>
                    <xdr:col>1</xdr:col>
                    <xdr:colOff>9525</xdr:colOff>
                    <xdr:row>17</xdr:row>
                    <xdr:rowOff>9525</xdr:rowOff>
                  </from>
                  <to>
                    <xdr:col>2</xdr:col>
                    <xdr:colOff>0</xdr:colOff>
                    <xdr:row>18</xdr:row>
                    <xdr:rowOff>0</xdr:rowOff>
                  </to>
                </anchor>
              </controlPr>
            </control>
          </mc:Choice>
        </mc:AlternateContent>
        <mc:AlternateContent xmlns:mc="http://schemas.openxmlformats.org/markup-compatibility/2006">
          <mc:Choice Requires="x14">
            <control shapeId="1049" r:id="rId15" name="Drop Down 25">
              <controlPr defaultSize="0" autoLine="0" autoPict="0">
                <anchor moveWithCells="1">
                  <from>
                    <xdr:col>1</xdr:col>
                    <xdr:colOff>9525</xdr:colOff>
                    <xdr:row>15</xdr:row>
                    <xdr:rowOff>9525</xdr:rowOff>
                  </from>
                  <to>
                    <xdr:col>2</xdr:col>
                    <xdr:colOff>0</xdr:colOff>
                    <xdr:row>16</xdr:row>
                    <xdr:rowOff>0</xdr:rowOff>
                  </to>
                </anchor>
              </controlPr>
            </control>
          </mc:Choice>
        </mc:AlternateContent>
        <mc:AlternateContent xmlns:mc="http://schemas.openxmlformats.org/markup-compatibility/2006">
          <mc:Choice Requires="x14">
            <control shapeId="1050" r:id="rId16" name="Drop Down 26">
              <controlPr defaultSize="0" autoLine="0" autoPict="0">
                <anchor moveWithCells="1">
                  <from>
                    <xdr:col>2</xdr:col>
                    <xdr:colOff>66675</xdr:colOff>
                    <xdr:row>2</xdr:row>
                    <xdr:rowOff>19050</xdr:rowOff>
                  </from>
                  <to>
                    <xdr:col>7</xdr:col>
                    <xdr:colOff>257175</xdr:colOff>
                    <xdr:row>3</xdr:row>
                    <xdr:rowOff>200025</xdr:rowOff>
                  </to>
                </anchor>
              </controlPr>
            </control>
          </mc:Choice>
        </mc:AlternateContent>
        <mc:AlternateContent xmlns:mc="http://schemas.openxmlformats.org/markup-compatibility/2006">
          <mc:Choice Requires="x14">
            <control shapeId="1056" r:id="rId17" name="Drop Down 32">
              <controlPr defaultSize="0" autoLine="0" autoPict="0">
                <anchor moveWithCells="1">
                  <from>
                    <xdr:col>1</xdr:col>
                    <xdr:colOff>9525</xdr:colOff>
                    <xdr:row>14</xdr:row>
                    <xdr:rowOff>19050</xdr:rowOff>
                  </from>
                  <to>
                    <xdr:col>2</xdr:col>
                    <xdr:colOff>0</xdr:colOff>
                    <xdr:row>15</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B1:T175"/>
  <sheetViews>
    <sheetView workbookViewId="0">
      <selection activeCell="G16" sqref="G16"/>
    </sheetView>
  </sheetViews>
  <sheetFormatPr defaultRowHeight="12.75" x14ac:dyDescent="0.2"/>
  <cols>
    <col min="1" max="1" width="3.28515625" style="209" customWidth="1"/>
    <col min="2" max="2" width="13.28515625" style="209" customWidth="1"/>
    <col min="3" max="3" width="13.28515625" style="211" customWidth="1"/>
    <col min="4" max="4" width="3.7109375" style="209" customWidth="1"/>
    <col min="5" max="10" width="10.7109375" style="209" customWidth="1"/>
    <col min="11" max="12" width="9.140625" style="209"/>
    <col min="13" max="13" width="5.7109375" style="210" customWidth="1"/>
    <col min="14" max="14" width="8.7109375" style="210" customWidth="1"/>
    <col min="15" max="15" width="6.42578125" style="210" customWidth="1"/>
    <col min="16" max="16384" width="9.140625" style="209"/>
  </cols>
  <sheetData>
    <row r="1" spans="2:20" s="154" customFormat="1" ht="18.75" customHeight="1" x14ac:dyDescent="0.25">
      <c r="B1" s="280" t="s">
        <v>269</v>
      </c>
      <c r="C1" s="281"/>
      <c r="D1" s="281"/>
      <c r="E1" s="281"/>
      <c r="F1" s="281"/>
      <c r="G1" s="281"/>
      <c r="H1" s="281"/>
      <c r="I1" s="281"/>
      <c r="J1" s="282"/>
      <c r="L1" s="155"/>
      <c r="M1" s="156"/>
      <c r="N1" s="156"/>
      <c r="O1" s="156"/>
    </row>
    <row r="2" spans="2:20" s="159" customFormat="1" ht="4.5" customHeight="1" x14ac:dyDescent="0.2">
      <c r="B2" s="157"/>
      <c r="C2" s="158"/>
      <c r="M2" s="92"/>
      <c r="N2" s="92"/>
      <c r="O2" s="92"/>
    </row>
    <row r="3" spans="2:20" s="159" customFormat="1" ht="12.75" customHeight="1" x14ac:dyDescent="0.2">
      <c r="B3" s="160"/>
      <c r="C3" s="161"/>
      <c r="D3" s="160"/>
      <c r="E3" s="292" t="s">
        <v>270</v>
      </c>
      <c r="F3" s="292"/>
      <c r="G3" s="292"/>
      <c r="H3" s="292"/>
      <c r="I3" s="292"/>
      <c r="J3" s="162"/>
      <c r="M3" s="92"/>
      <c r="N3" s="92"/>
      <c r="O3" s="92"/>
    </row>
    <row r="4" spans="2:20" s="159" customFormat="1" ht="5.0999999999999996" customHeight="1" x14ac:dyDescent="0.2">
      <c r="B4" s="160"/>
      <c r="C4" s="161"/>
      <c r="D4" s="160"/>
      <c r="E4" s="160"/>
      <c r="F4" s="163"/>
      <c r="G4" s="163"/>
      <c r="H4" s="163"/>
      <c r="I4" s="160"/>
      <c r="J4" s="160"/>
      <c r="M4" s="92"/>
      <c r="N4" s="92"/>
      <c r="O4" s="92"/>
    </row>
    <row r="5" spans="2:20" s="159" customFormat="1" ht="15.75" customHeight="1" x14ac:dyDescent="0.2">
      <c r="B5" s="288" t="s">
        <v>271</v>
      </c>
      <c r="C5" s="290" t="s">
        <v>272</v>
      </c>
      <c r="D5" s="164"/>
      <c r="E5" s="293" t="s">
        <v>273</v>
      </c>
      <c r="F5" s="294"/>
      <c r="G5" s="294"/>
      <c r="H5" s="294"/>
      <c r="I5" s="295"/>
      <c r="J5" s="160"/>
      <c r="K5" s="246" t="s">
        <v>274</v>
      </c>
      <c r="M5" s="92"/>
      <c r="N5" s="92"/>
      <c r="O5" s="92"/>
    </row>
    <row r="6" spans="2:20" s="159" customFormat="1" x14ac:dyDescent="0.2">
      <c r="B6" s="289"/>
      <c r="C6" s="291"/>
      <c r="D6" s="164"/>
      <c r="E6" s="165" t="s">
        <v>275</v>
      </c>
      <c r="F6" s="166" t="s">
        <v>276</v>
      </c>
      <c r="G6" s="166" t="s">
        <v>277</v>
      </c>
      <c r="H6" s="166" t="s">
        <v>278</v>
      </c>
      <c r="I6" s="167" t="s">
        <v>279</v>
      </c>
      <c r="J6" s="160"/>
      <c r="K6" s="246" t="s">
        <v>280</v>
      </c>
      <c r="M6" s="92"/>
      <c r="N6" s="92"/>
      <c r="O6" s="92"/>
    </row>
    <row r="7" spans="2:20" s="159" customFormat="1" x14ac:dyDescent="0.2">
      <c r="B7" s="168">
        <v>100</v>
      </c>
      <c r="C7" s="169">
        <v>20</v>
      </c>
      <c r="D7" s="164"/>
      <c r="E7" s="170">
        <v>28</v>
      </c>
      <c r="F7" s="171">
        <v>32</v>
      </c>
      <c r="G7" s="171">
        <v>36</v>
      </c>
      <c r="H7" s="171"/>
      <c r="I7" s="172"/>
      <c r="J7" s="160"/>
      <c r="K7" s="246" t="s">
        <v>281</v>
      </c>
      <c r="M7" s="92"/>
      <c r="N7" s="92"/>
      <c r="O7" s="92"/>
      <c r="R7" s="219"/>
      <c r="S7" s="219"/>
      <c r="T7" s="219"/>
    </row>
    <row r="8" spans="2:20" s="159" customFormat="1" x14ac:dyDescent="0.2">
      <c r="B8" s="168">
        <v>150</v>
      </c>
      <c r="C8" s="169">
        <v>26</v>
      </c>
      <c r="D8" s="164"/>
      <c r="E8" s="168">
        <v>37</v>
      </c>
      <c r="F8" s="173">
        <v>42</v>
      </c>
      <c r="G8" s="173">
        <v>47</v>
      </c>
      <c r="H8" s="173">
        <v>51</v>
      </c>
      <c r="I8" s="169"/>
      <c r="J8" s="160"/>
      <c r="M8" s="92"/>
      <c r="N8" s="92"/>
      <c r="O8" s="92"/>
      <c r="R8" s="219"/>
      <c r="S8" s="219"/>
      <c r="T8" s="219"/>
    </row>
    <row r="9" spans="2:20" s="159" customFormat="1" x14ac:dyDescent="0.2">
      <c r="B9" s="168">
        <v>200</v>
      </c>
      <c r="C9" s="169">
        <v>32</v>
      </c>
      <c r="D9" s="164"/>
      <c r="E9" s="168">
        <v>45</v>
      </c>
      <c r="F9" s="173">
        <v>52</v>
      </c>
      <c r="G9" s="173">
        <v>57</v>
      </c>
      <c r="H9" s="173">
        <v>61</v>
      </c>
      <c r="I9" s="169">
        <v>72</v>
      </c>
      <c r="J9" s="160"/>
      <c r="K9" s="159" t="s">
        <v>298</v>
      </c>
      <c r="M9" s="92"/>
      <c r="N9" s="92"/>
      <c r="O9" s="92"/>
      <c r="R9" s="219"/>
      <c r="S9" s="219"/>
      <c r="T9" s="219"/>
    </row>
    <row r="10" spans="2:20" s="159" customFormat="1" x14ac:dyDescent="0.2">
      <c r="B10" s="168">
        <v>250</v>
      </c>
      <c r="C10" s="169">
        <v>37</v>
      </c>
      <c r="D10" s="164"/>
      <c r="E10" s="168">
        <v>53</v>
      </c>
      <c r="F10" s="173">
        <v>59</v>
      </c>
      <c r="G10" s="173">
        <v>66</v>
      </c>
      <c r="H10" s="173">
        <v>70</v>
      </c>
      <c r="I10" s="169">
        <v>83</v>
      </c>
      <c r="J10" s="160"/>
      <c r="K10" s="159" t="s">
        <v>299</v>
      </c>
      <c r="M10" s="92"/>
      <c r="N10" s="92"/>
      <c r="O10" s="92"/>
      <c r="R10" s="219"/>
      <c r="S10" s="219"/>
      <c r="T10" s="219"/>
    </row>
    <row r="11" spans="2:20" s="159" customFormat="1" x14ac:dyDescent="0.2">
      <c r="B11" s="168">
        <v>300</v>
      </c>
      <c r="C11" s="169">
        <v>42</v>
      </c>
      <c r="D11" s="164"/>
      <c r="E11" s="168">
        <v>60</v>
      </c>
      <c r="F11" s="173">
        <v>68</v>
      </c>
      <c r="G11" s="173">
        <v>75</v>
      </c>
      <c r="H11" s="173">
        <v>78</v>
      </c>
      <c r="I11" s="169">
        <v>92</v>
      </c>
      <c r="J11" s="160"/>
      <c r="M11" s="92"/>
      <c r="N11" s="92"/>
      <c r="O11" s="92"/>
      <c r="R11" s="219"/>
      <c r="S11" s="219"/>
      <c r="T11" s="219"/>
    </row>
    <row r="12" spans="2:20" s="159" customFormat="1" x14ac:dyDescent="0.2">
      <c r="B12" s="168">
        <v>350</v>
      </c>
      <c r="C12" s="169">
        <v>47</v>
      </c>
      <c r="D12" s="164"/>
      <c r="E12" s="168">
        <v>67</v>
      </c>
      <c r="F12" s="173">
        <v>75</v>
      </c>
      <c r="G12" s="173">
        <v>84</v>
      </c>
      <c r="H12" s="173">
        <v>87</v>
      </c>
      <c r="I12" s="169">
        <v>101</v>
      </c>
      <c r="J12" s="160"/>
      <c r="K12" s="159" t="s">
        <v>305</v>
      </c>
      <c r="M12" s="92"/>
      <c r="N12" s="92"/>
      <c r="O12" s="92"/>
      <c r="R12" s="219"/>
      <c r="S12" s="219"/>
      <c r="T12" s="219"/>
    </row>
    <row r="13" spans="2:20" s="159" customFormat="1" x14ac:dyDescent="0.2">
      <c r="B13" s="168">
        <v>400</v>
      </c>
      <c r="C13" s="169">
        <v>52</v>
      </c>
      <c r="D13" s="164"/>
      <c r="E13" s="168">
        <v>74</v>
      </c>
      <c r="F13" s="173">
        <v>82</v>
      </c>
      <c r="G13" s="173">
        <v>92</v>
      </c>
      <c r="H13" s="173">
        <v>94</v>
      </c>
      <c r="I13" s="169">
        <v>110</v>
      </c>
      <c r="J13" s="160"/>
      <c r="K13" s="159" t="s">
        <v>303</v>
      </c>
      <c r="M13" s="92"/>
      <c r="N13" s="92"/>
      <c r="O13" s="174"/>
      <c r="R13" s="219"/>
      <c r="S13" s="219"/>
      <c r="T13" s="219"/>
    </row>
    <row r="14" spans="2:20" s="159" customFormat="1" x14ac:dyDescent="0.2">
      <c r="B14" s="168">
        <v>450</v>
      </c>
      <c r="C14" s="169">
        <v>56</v>
      </c>
      <c r="D14" s="164"/>
      <c r="E14" s="168">
        <v>80</v>
      </c>
      <c r="F14" s="173">
        <v>89</v>
      </c>
      <c r="G14" s="173">
        <v>99</v>
      </c>
      <c r="H14" s="173">
        <v>102</v>
      </c>
      <c r="I14" s="169">
        <v>118</v>
      </c>
      <c r="J14" s="160"/>
      <c r="K14" s="159" t="s">
        <v>306</v>
      </c>
      <c r="M14" s="92"/>
      <c r="N14" s="175"/>
      <c r="O14" s="174"/>
      <c r="R14" s="219"/>
      <c r="S14" s="219"/>
      <c r="T14" s="219"/>
    </row>
    <row r="15" spans="2:20" s="159" customFormat="1" x14ac:dyDescent="0.2">
      <c r="B15" s="168">
        <v>500</v>
      </c>
      <c r="C15" s="169">
        <v>60</v>
      </c>
      <c r="D15" s="164"/>
      <c r="E15" s="168">
        <v>85</v>
      </c>
      <c r="F15" s="173">
        <v>95</v>
      </c>
      <c r="G15" s="173">
        <v>106</v>
      </c>
      <c r="H15" s="173">
        <v>109</v>
      </c>
      <c r="I15" s="169">
        <v>127</v>
      </c>
      <c r="J15" s="160"/>
      <c r="K15" s="159" t="s">
        <v>304</v>
      </c>
      <c r="M15" s="92"/>
      <c r="N15" s="92"/>
      <c r="O15" s="174"/>
      <c r="R15" s="219"/>
      <c r="S15" s="219"/>
      <c r="T15" s="219"/>
    </row>
    <row r="16" spans="2:20" s="159" customFormat="1" x14ac:dyDescent="0.2">
      <c r="B16" s="168">
        <v>550</v>
      </c>
      <c r="C16" s="169">
        <v>64</v>
      </c>
      <c r="D16" s="164"/>
      <c r="E16" s="168">
        <v>91</v>
      </c>
      <c r="F16" s="173">
        <v>101</v>
      </c>
      <c r="G16" s="173">
        <v>113</v>
      </c>
      <c r="H16" s="173">
        <v>116</v>
      </c>
      <c r="I16" s="169">
        <v>134</v>
      </c>
      <c r="J16" s="160"/>
      <c r="M16" s="92"/>
      <c r="N16" s="175"/>
      <c r="O16" s="174"/>
      <c r="R16" s="219"/>
      <c r="S16" s="219"/>
      <c r="T16" s="219"/>
    </row>
    <row r="17" spans="2:20" s="159" customFormat="1" x14ac:dyDescent="0.2">
      <c r="B17" s="168">
        <v>600</v>
      </c>
      <c r="C17" s="169">
        <v>68</v>
      </c>
      <c r="D17" s="164"/>
      <c r="E17" s="168">
        <v>95</v>
      </c>
      <c r="F17" s="173">
        <v>107</v>
      </c>
      <c r="G17" s="173">
        <v>120</v>
      </c>
      <c r="H17" s="173">
        <v>122</v>
      </c>
      <c r="I17" s="169">
        <v>142</v>
      </c>
      <c r="J17" s="160"/>
      <c r="M17" s="92"/>
      <c r="N17" s="92"/>
      <c r="O17" s="174"/>
      <c r="R17" s="219"/>
      <c r="S17" s="219"/>
      <c r="T17" s="219"/>
    </row>
    <row r="18" spans="2:20" s="159" customFormat="1" x14ac:dyDescent="0.2">
      <c r="B18" s="168">
        <v>650</v>
      </c>
      <c r="C18" s="169">
        <v>72</v>
      </c>
      <c r="D18" s="164"/>
      <c r="E18" s="168">
        <v>100</v>
      </c>
      <c r="F18" s="173">
        <v>112</v>
      </c>
      <c r="G18" s="173">
        <v>125</v>
      </c>
      <c r="H18" s="173">
        <v>128</v>
      </c>
      <c r="I18" s="169">
        <v>149</v>
      </c>
      <c r="J18" s="160"/>
      <c r="M18" s="92"/>
      <c r="N18" s="175"/>
      <c r="O18" s="174"/>
      <c r="R18" s="219"/>
      <c r="S18" s="219"/>
      <c r="T18" s="219"/>
    </row>
    <row r="19" spans="2:20" s="159" customFormat="1" x14ac:dyDescent="0.2">
      <c r="B19" s="168">
        <v>700</v>
      </c>
      <c r="C19" s="169">
        <v>76</v>
      </c>
      <c r="D19" s="164"/>
      <c r="E19" s="168">
        <v>104</v>
      </c>
      <c r="F19" s="173">
        <v>117</v>
      </c>
      <c r="G19" s="173">
        <v>131</v>
      </c>
      <c r="H19" s="173">
        <v>135</v>
      </c>
      <c r="I19" s="169">
        <v>156</v>
      </c>
      <c r="J19" s="160"/>
      <c r="M19" s="92"/>
      <c r="N19" s="92"/>
      <c r="O19" s="174"/>
      <c r="R19" s="219"/>
      <c r="S19" s="219"/>
      <c r="T19" s="219"/>
    </row>
    <row r="20" spans="2:20" s="159" customFormat="1" x14ac:dyDescent="0.2">
      <c r="B20" s="176">
        <v>750</v>
      </c>
      <c r="C20" s="177">
        <v>80</v>
      </c>
      <c r="D20" s="164"/>
      <c r="E20" s="176">
        <v>108</v>
      </c>
      <c r="F20" s="178">
        <v>121</v>
      </c>
      <c r="G20" s="178">
        <v>136</v>
      </c>
      <c r="H20" s="178">
        <v>141</v>
      </c>
      <c r="I20" s="177">
        <v>163</v>
      </c>
      <c r="J20" s="160"/>
      <c r="M20" s="92"/>
      <c r="N20" s="92"/>
      <c r="O20" s="92"/>
      <c r="R20" s="219"/>
      <c r="S20" s="219"/>
      <c r="T20" s="219"/>
    </row>
    <row r="21" spans="2:20" s="182" customFormat="1" x14ac:dyDescent="0.2">
      <c r="B21" s="179"/>
      <c r="C21" s="179"/>
      <c r="D21" s="180"/>
      <c r="E21" s="181"/>
      <c r="F21" s="181"/>
      <c r="G21" s="181"/>
      <c r="H21" s="181"/>
      <c r="I21" s="181"/>
      <c r="J21" s="180"/>
      <c r="M21" s="183"/>
      <c r="N21" s="183"/>
      <c r="O21" s="183"/>
    </row>
    <row r="22" spans="2:20" s="185" customFormat="1" x14ac:dyDescent="0.2">
      <c r="B22" s="283" t="s">
        <v>282</v>
      </c>
      <c r="C22" s="284"/>
      <c r="D22" s="284"/>
      <c r="E22" s="284"/>
      <c r="F22" s="284"/>
      <c r="G22" s="284"/>
      <c r="H22" s="284"/>
      <c r="I22" s="284"/>
      <c r="J22" s="285"/>
      <c r="M22" s="184"/>
      <c r="N22" s="184"/>
      <c r="O22" s="184"/>
    </row>
    <row r="23" spans="2:20" s="182" customFormat="1" ht="6.75" customHeight="1" x14ac:dyDescent="0.2">
      <c r="B23" s="180"/>
      <c r="C23" s="186"/>
      <c r="D23" s="180"/>
      <c r="E23" s="180"/>
      <c r="F23" s="180"/>
      <c r="G23" s="180"/>
      <c r="H23" s="180"/>
      <c r="I23" s="180"/>
      <c r="J23" s="180"/>
      <c r="M23" s="183"/>
      <c r="N23" s="183"/>
      <c r="O23" s="183"/>
    </row>
    <row r="24" spans="2:20" s="182" customFormat="1" ht="12.75" customHeight="1" x14ac:dyDescent="0.2">
      <c r="B24" s="180"/>
      <c r="C24" s="186"/>
      <c r="D24" s="180"/>
      <c r="E24" s="286" t="s">
        <v>270</v>
      </c>
      <c r="F24" s="287"/>
      <c r="G24" s="287"/>
      <c r="H24" s="287"/>
      <c r="I24" s="287"/>
      <c r="J24" s="287"/>
      <c r="M24" s="183"/>
      <c r="N24" s="183"/>
      <c r="O24" s="183"/>
    </row>
    <row r="25" spans="2:20" s="182" customFormat="1" ht="5.0999999999999996" customHeight="1" x14ac:dyDescent="0.2">
      <c r="B25" s="180"/>
      <c r="C25" s="186"/>
      <c r="D25" s="180"/>
      <c r="E25" s="180"/>
      <c r="F25" s="180"/>
      <c r="G25" s="180"/>
      <c r="H25" s="180"/>
      <c r="I25" s="180"/>
      <c r="J25" s="180"/>
      <c r="M25" s="183"/>
      <c r="N25" s="183"/>
      <c r="O25" s="183"/>
    </row>
    <row r="26" spans="2:20" s="182" customFormat="1" x14ac:dyDescent="0.2">
      <c r="B26" s="276" t="s">
        <v>271</v>
      </c>
      <c r="C26" s="278" t="s">
        <v>272</v>
      </c>
      <c r="D26" s="187"/>
      <c r="E26" s="188" t="s">
        <v>283</v>
      </c>
      <c r="F26" s="189" t="s">
        <v>283</v>
      </c>
      <c r="G26" s="190" t="s">
        <v>283</v>
      </c>
      <c r="H26" s="188" t="s">
        <v>283</v>
      </c>
      <c r="I26" s="189" t="s">
        <v>283</v>
      </c>
      <c r="J26" s="190" t="s">
        <v>283</v>
      </c>
      <c r="L26" s="182" t="s">
        <v>300</v>
      </c>
      <c r="M26" s="183"/>
      <c r="N26" s="183"/>
      <c r="O26" s="183"/>
    </row>
    <row r="27" spans="2:20" s="182" customFormat="1" x14ac:dyDescent="0.2">
      <c r="B27" s="277"/>
      <c r="C27" s="279"/>
      <c r="D27" s="187"/>
      <c r="E27" s="191" t="s">
        <v>284</v>
      </c>
      <c r="F27" s="192" t="s">
        <v>285</v>
      </c>
      <c r="G27" s="193" t="s">
        <v>286</v>
      </c>
      <c r="H27" s="191" t="s">
        <v>287</v>
      </c>
      <c r="I27" s="192" t="s">
        <v>288</v>
      </c>
      <c r="J27" s="193" t="s">
        <v>289</v>
      </c>
      <c r="M27" s="183"/>
      <c r="N27" s="183"/>
      <c r="O27" s="183"/>
    </row>
    <row r="28" spans="2:20" s="182" customFormat="1" x14ac:dyDescent="0.2">
      <c r="B28" s="194">
        <v>500</v>
      </c>
      <c r="C28" s="195">
        <v>62</v>
      </c>
      <c r="D28" s="187"/>
      <c r="E28" s="194">
        <v>55</v>
      </c>
      <c r="F28" s="196">
        <v>47</v>
      </c>
      <c r="G28" s="195">
        <v>38</v>
      </c>
      <c r="H28" s="197">
        <v>93</v>
      </c>
      <c r="I28" s="198">
        <v>103</v>
      </c>
      <c r="J28" s="199">
        <v>111</v>
      </c>
      <c r="L28" s="182" t="s">
        <v>302</v>
      </c>
      <c r="M28" s="183"/>
      <c r="N28" s="183"/>
      <c r="O28" s="183"/>
    </row>
    <row r="29" spans="2:20" s="182" customFormat="1" x14ac:dyDescent="0.2">
      <c r="B29" s="197">
        <v>550</v>
      </c>
      <c r="C29" s="199">
        <v>66</v>
      </c>
      <c r="D29" s="187"/>
      <c r="E29" s="197">
        <v>59</v>
      </c>
      <c r="F29" s="198">
        <v>50</v>
      </c>
      <c r="G29" s="199">
        <v>42</v>
      </c>
      <c r="H29" s="197">
        <v>97</v>
      </c>
      <c r="I29" s="198">
        <v>107</v>
      </c>
      <c r="J29" s="199">
        <v>116</v>
      </c>
      <c r="L29" s="182" t="s">
        <v>301</v>
      </c>
      <c r="M29" s="183"/>
      <c r="N29" s="183"/>
      <c r="O29" s="183"/>
    </row>
    <row r="30" spans="2:20" s="182" customFormat="1" x14ac:dyDescent="0.2">
      <c r="B30" s="197">
        <v>600</v>
      </c>
      <c r="C30" s="199">
        <v>71</v>
      </c>
      <c r="D30" s="187"/>
      <c r="E30" s="197">
        <v>63</v>
      </c>
      <c r="F30" s="198">
        <v>54</v>
      </c>
      <c r="G30" s="199">
        <v>46</v>
      </c>
      <c r="H30" s="197">
        <v>101</v>
      </c>
      <c r="I30" s="198">
        <v>111</v>
      </c>
      <c r="J30" s="199">
        <v>120</v>
      </c>
      <c r="M30" s="183"/>
      <c r="N30" s="183"/>
      <c r="O30" s="183"/>
    </row>
    <row r="31" spans="2:20" s="182" customFormat="1" x14ac:dyDescent="0.2">
      <c r="B31" s="197">
        <v>650</v>
      </c>
      <c r="C31" s="199">
        <v>75</v>
      </c>
      <c r="D31" s="187"/>
      <c r="E31" s="197">
        <v>67</v>
      </c>
      <c r="F31" s="198">
        <v>58</v>
      </c>
      <c r="G31" s="199">
        <v>49</v>
      </c>
      <c r="H31" s="197">
        <v>105</v>
      </c>
      <c r="I31" s="198">
        <v>115</v>
      </c>
      <c r="J31" s="199">
        <v>124</v>
      </c>
      <c r="M31" s="183"/>
      <c r="N31" s="183"/>
      <c r="O31" s="183"/>
    </row>
    <row r="32" spans="2:20" s="182" customFormat="1" x14ac:dyDescent="0.2">
      <c r="B32" s="197">
        <v>700</v>
      </c>
      <c r="C32" s="199">
        <v>79</v>
      </c>
      <c r="D32" s="187"/>
      <c r="E32" s="197">
        <v>70</v>
      </c>
      <c r="F32" s="198">
        <v>62</v>
      </c>
      <c r="G32" s="199">
        <v>53</v>
      </c>
      <c r="H32" s="197">
        <v>108</v>
      </c>
      <c r="I32" s="198">
        <v>119</v>
      </c>
      <c r="J32" s="199">
        <v>128</v>
      </c>
      <c r="M32" s="183"/>
      <c r="N32" s="183"/>
      <c r="O32" s="183"/>
    </row>
    <row r="33" spans="2:15" s="182" customFormat="1" x14ac:dyDescent="0.2">
      <c r="B33" s="200">
        <v>750</v>
      </c>
      <c r="C33" s="201">
        <v>83</v>
      </c>
      <c r="D33" s="187"/>
      <c r="E33" s="200">
        <v>74</v>
      </c>
      <c r="F33" s="202">
        <v>65</v>
      </c>
      <c r="G33" s="201">
        <v>56</v>
      </c>
      <c r="H33" s="200">
        <v>112</v>
      </c>
      <c r="I33" s="202">
        <v>122</v>
      </c>
      <c r="J33" s="201">
        <v>132</v>
      </c>
      <c r="M33" s="183"/>
      <c r="N33" s="183"/>
      <c r="O33" s="183"/>
    </row>
    <row r="34" spans="2:15" s="182" customFormat="1" x14ac:dyDescent="0.2">
      <c r="B34" s="180"/>
      <c r="C34" s="186"/>
      <c r="D34" s="180"/>
      <c r="E34" s="180"/>
      <c r="F34" s="180"/>
      <c r="G34" s="180"/>
      <c r="H34" s="180"/>
      <c r="I34" s="180"/>
      <c r="J34" s="180"/>
      <c r="M34" s="183"/>
      <c r="N34" s="183"/>
      <c r="O34" s="183"/>
    </row>
    <row r="35" spans="2:15" s="185" customFormat="1" x14ac:dyDescent="0.2">
      <c r="B35" s="302" t="s">
        <v>290</v>
      </c>
      <c r="C35" s="303"/>
      <c r="D35" s="303"/>
      <c r="E35" s="303"/>
      <c r="F35" s="303"/>
      <c r="G35" s="303"/>
      <c r="H35" s="303"/>
      <c r="I35" s="303"/>
      <c r="J35" s="304"/>
      <c r="M35" s="184"/>
      <c r="N35" s="184"/>
      <c r="O35" s="184"/>
    </row>
    <row r="36" spans="2:15" s="185" customFormat="1" x14ac:dyDescent="0.2">
      <c r="B36" s="304"/>
      <c r="C36" s="304"/>
      <c r="D36" s="304"/>
      <c r="E36" s="304"/>
      <c r="F36" s="304"/>
      <c r="G36" s="304"/>
      <c r="H36" s="304"/>
      <c r="I36" s="304"/>
      <c r="J36" s="304"/>
      <c r="M36" s="184"/>
      <c r="N36" s="184"/>
      <c r="O36" s="184"/>
    </row>
    <row r="37" spans="2:15" s="182" customFormat="1" ht="6.75" customHeight="1" x14ac:dyDescent="0.2">
      <c r="B37" s="203"/>
      <c r="C37" s="203"/>
      <c r="D37" s="203"/>
      <c r="E37" s="203"/>
      <c r="F37" s="203"/>
      <c r="G37" s="203"/>
      <c r="H37" s="203"/>
      <c r="I37" s="203"/>
      <c r="J37" s="203"/>
      <c r="M37" s="183"/>
      <c r="N37" s="183"/>
      <c r="O37" s="183"/>
    </row>
    <row r="38" spans="2:15" s="182" customFormat="1" ht="12.75" customHeight="1" x14ac:dyDescent="0.2">
      <c r="B38" s="180"/>
      <c r="C38" s="186"/>
      <c r="D38" s="180"/>
      <c r="E38" s="286" t="s">
        <v>270</v>
      </c>
      <c r="F38" s="287"/>
      <c r="G38" s="287"/>
      <c r="H38" s="287"/>
      <c r="I38" s="287"/>
      <c r="J38" s="287"/>
      <c r="M38" s="183"/>
      <c r="N38" s="183"/>
      <c r="O38" s="183"/>
    </row>
    <row r="39" spans="2:15" s="182" customFormat="1" ht="5.0999999999999996" customHeight="1" x14ac:dyDescent="0.2">
      <c r="B39" s="180"/>
      <c r="C39" s="186"/>
      <c r="D39" s="180"/>
      <c r="E39" s="180"/>
      <c r="F39" s="180"/>
      <c r="G39" s="180"/>
      <c r="H39" s="180"/>
      <c r="I39" s="180"/>
      <c r="J39" s="180"/>
      <c r="M39" s="183"/>
      <c r="N39" s="183"/>
      <c r="O39" s="183"/>
    </row>
    <row r="40" spans="2:15" s="182" customFormat="1" x14ac:dyDescent="0.2">
      <c r="B40" s="276" t="s">
        <v>271</v>
      </c>
      <c r="C40" s="278" t="s">
        <v>272</v>
      </c>
      <c r="D40" s="187"/>
      <c r="E40" s="188" t="s">
        <v>291</v>
      </c>
      <c r="F40" s="189" t="s">
        <v>291</v>
      </c>
      <c r="G40" s="190" t="s">
        <v>291</v>
      </c>
      <c r="H40" s="188" t="s">
        <v>283</v>
      </c>
      <c r="I40" s="189" t="s">
        <v>283</v>
      </c>
      <c r="J40" s="190" t="s">
        <v>283</v>
      </c>
      <c r="M40" s="183"/>
      <c r="N40" s="183"/>
      <c r="O40" s="183"/>
    </row>
    <row r="41" spans="2:15" s="182" customFormat="1" x14ac:dyDescent="0.2">
      <c r="B41" s="296"/>
      <c r="C41" s="298"/>
      <c r="D41" s="187"/>
      <c r="E41" s="204" t="s">
        <v>292</v>
      </c>
      <c r="F41" s="205" t="s">
        <v>293</v>
      </c>
      <c r="G41" s="206" t="s">
        <v>294</v>
      </c>
      <c r="H41" s="204" t="s">
        <v>275</v>
      </c>
      <c r="I41" s="205" t="s">
        <v>275</v>
      </c>
      <c r="J41" s="206" t="s">
        <v>275</v>
      </c>
      <c r="M41" s="183"/>
      <c r="N41" s="183"/>
      <c r="O41" s="183"/>
    </row>
    <row r="42" spans="2:15" s="182" customFormat="1" x14ac:dyDescent="0.2">
      <c r="B42" s="297"/>
      <c r="C42" s="299"/>
      <c r="D42" s="187"/>
      <c r="E42" s="200"/>
      <c r="F42" s="202"/>
      <c r="G42" s="201"/>
      <c r="H42" s="191" t="s">
        <v>292</v>
      </c>
      <c r="I42" s="192" t="s">
        <v>293</v>
      </c>
      <c r="J42" s="193" t="s">
        <v>294</v>
      </c>
      <c r="M42" s="183"/>
      <c r="N42" s="183"/>
      <c r="O42" s="183"/>
    </row>
    <row r="43" spans="2:15" s="182" customFormat="1" x14ac:dyDescent="0.2">
      <c r="B43" s="194">
        <v>500</v>
      </c>
      <c r="C43" s="195">
        <v>62</v>
      </c>
      <c r="D43" s="187"/>
      <c r="E43" s="194">
        <v>87</v>
      </c>
      <c r="F43" s="196">
        <v>102</v>
      </c>
      <c r="G43" s="195">
        <v>115</v>
      </c>
      <c r="H43" s="194">
        <v>106</v>
      </c>
      <c r="I43" s="196">
        <v>119</v>
      </c>
      <c r="J43" s="195">
        <v>131</v>
      </c>
      <c r="M43" s="183"/>
      <c r="N43" s="183"/>
      <c r="O43" s="183"/>
    </row>
    <row r="44" spans="2:15" s="182" customFormat="1" x14ac:dyDescent="0.2">
      <c r="B44" s="197">
        <v>550</v>
      </c>
      <c r="C44" s="199">
        <v>66</v>
      </c>
      <c r="D44" s="187"/>
      <c r="E44" s="197">
        <v>91</v>
      </c>
      <c r="F44" s="198">
        <v>106</v>
      </c>
      <c r="G44" s="199">
        <v>119</v>
      </c>
      <c r="H44" s="197">
        <v>110</v>
      </c>
      <c r="I44" s="198">
        <v>124</v>
      </c>
      <c r="J44" s="199">
        <v>136</v>
      </c>
      <c r="M44" s="183"/>
      <c r="N44" s="183"/>
      <c r="O44" s="183"/>
    </row>
    <row r="45" spans="2:15" s="182" customFormat="1" x14ac:dyDescent="0.2">
      <c r="B45" s="197">
        <v>600</v>
      </c>
      <c r="C45" s="199">
        <v>71</v>
      </c>
      <c r="D45" s="187"/>
      <c r="E45" s="197">
        <v>94</v>
      </c>
      <c r="F45" s="198">
        <v>110</v>
      </c>
      <c r="G45" s="199">
        <v>123</v>
      </c>
      <c r="H45" s="197">
        <v>114</v>
      </c>
      <c r="I45" s="198">
        <v>128</v>
      </c>
      <c r="J45" s="199">
        <v>140</v>
      </c>
      <c r="M45" s="183"/>
      <c r="N45" s="183"/>
      <c r="O45" s="183"/>
    </row>
    <row r="46" spans="2:15" s="182" customFormat="1" x14ac:dyDescent="0.2">
      <c r="B46" s="197">
        <v>650</v>
      </c>
      <c r="C46" s="199">
        <v>75</v>
      </c>
      <c r="D46" s="187"/>
      <c r="E46" s="197">
        <v>98</v>
      </c>
      <c r="F46" s="198">
        <v>114</v>
      </c>
      <c r="G46" s="199">
        <v>128</v>
      </c>
      <c r="H46" s="197">
        <v>118</v>
      </c>
      <c r="I46" s="198">
        <v>132</v>
      </c>
      <c r="J46" s="199">
        <v>145</v>
      </c>
      <c r="M46" s="183"/>
      <c r="N46" s="183"/>
      <c r="O46" s="183"/>
    </row>
    <row r="47" spans="2:15" s="182" customFormat="1" x14ac:dyDescent="0.2">
      <c r="B47" s="197">
        <v>700</v>
      </c>
      <c r="C47" s="199">
        <v>79</v>
      </c>
      <c r="D47" s="187"/>
      <c r="E47" s="197">
        <v>102</v>
      </c>
      <c r="F47" s="198">
        <v>118</v>
      </c>
      <c r="G47" s="199">
        <v>132</v>
      </c>
      <c r="H47" s="197">
        <v>122</v>
      </c>
      <c r="I47" s="198">
        <v>136</v>
      </c>
      <c r="J47" s="199">
        <v>149</v>
      </c>
      <c r="M47" s="183"/>
      <c r="N47" s="183"/>
      <c r="O47" s="183"/>
    </row>
    <row r="48" spans="2:15" s="182" customFormat="1" x14ac:dyDescent="0.2">
      <c r="B48" s="200">
        <v>750</v>
      </c>
      <c r="C48" s="201">
        <v>83</v>
      </c>
      <c r="D48" s="187"/>
      <c r="E48" s="200">
        <v>105</v>
      </c>
      <c r="F48" s="202">
        <v>121</v>
      </c>
      <c r="G48" s="201">
        <v>136</v>
      </c>
      <c r="H48" s="200">
        <v>126</v>
      </c>
      <c r="I48" s="202">
        <v>140</v>
      </c>
      <c r="J48" s="201">
        <v>153</v>
      </c>
      <c r="M48" s="183"/>
      <c r="N48" s="183"/>
      <c r="O48" s="183"/>
    </row>
    <row r="49" spans="2:15" s="182" customFormat="1" x14ac:dyDescent="0.2">
      <c r="B49" s="180"/>
      <c r="C49" s="186"/>
      <c r="D49" s="180"/>
      <c r="E49" s="180"/>
      <c r="F49" s="180"/>
      <c r="G49" s="180"/>
      <c r="H49" s="180"/>
      <c r="I49" s="180"/>
      <c r="J49" s="180"/>
      <c r="M49" s="183"/>
      <c r="N49" s="183"/>
      <c r="O49" s="183"/>
    </row>
    <row r="50" spans="2:15" s="182" customFormat="1" x14ac:dyDescent="0.2">
      <c r="B50" s="302" t="s">
        <v>295</v>
      </c>
      <c r="C50" s="303"/>
      <c r="D50" s="303"/>
      <c r="E50" s="303"/>
      <c r="F50" s="303"/>
      <c r="G50" s="303"/>
      <c r="H50" s="303"/>
      <c r="I50" s="303"/>
      <c r="J50" s="304"/>
      <c r="M50" s="183"/>
      <c r="N50" s="183"/>
      <c r="O50" s="183"/>
    </row>
    <row r="51" spans="2:15" s="182" customFormat="1" x14ac:dyDescent="0.2">
      <c r="B51" s="304"/>
      <c r="C51" s="304"/>
      <c r="D51" s="304"/>
      <c r="E51" s="304"/>
      <c r="F51" s="304"/>
      <c r="G51" s="304"/>
      <c r="H51" s="304"/>
      <c r="I51" s="304"/>
      <c r="J51" s="304"/>
      <c r="M51" s="183"/>
      <c r="N51" s="183"/>
      <c r="O51" s="183"/>
    </row>
    <row r="52" spans="2:15" s="182" customFormat="1" ht="6" customHeight="1" x14ac:dyDescent="0.2">
      <c r="B52" s="203"/>
      <c r="C52" s="203"/>
      <c r="D52" s="203"/>
      <c r="E52" s="203"/>
      <c r="F52" s="203"/>
      <c r="G52" s="203"/>
      <c r="H52" s="203"/>
      <c r="I52" s="203"/>
      <c r="J52" s="203"/>
      <c r="M52" s="183"/>
      <c r="N52" s="183"/>
      <c r="O52" s="183"/>
    </row>
    <row r="53" spans="2:15" s="182" customFormat="1" ht="12.75" customHeight="1" x14ac:dyDescent="0.2">
      <c r="B53" s="180"/>
      <c r="C53" s="186"/>
      <c r="D53" s="180"/>
      <c r="E53" s="300" t="s">
        <v>270</v>
      </c>
      <c r="F53" s="301"/>
      <c r="G53" s="301"/>
      <c r="H53" s="301"/>
      <c r="I53" s="301"/>
      <c r="J53" s="301"/>
      <c r="M53" s="183"/>
      <c r="N53" s="183"/>
      <c r="O53" s="183"/>
    </row>
    <row r="54" spans="2:15" s="182" customFormat="1" ht="5.0999999999999996" customHeight="1" x14ac:dyDescent="0.2">
      <c r="B54" s="180"/>
      <c r="C54" s="186"/>
      <c r="D54" s="180"/>
      <c r="E54" s="180"/>
      <c r="F54" s="180"/>
      <c r="G54" s="180"/>
      <c r="H54" s="180"/>
      <c r="I54" s="180"/>
      <c r="J54" s="180"/>
      <c r="M54" s="183"/>
      <c r="N54" s="183"/>
      <c r="O54" s="183"/>
    </row>
    <row r="55" spans="2:15" s="182" customFormat="1" x14ac:dyDescent="0.2">
      <c r="B55" s="276" t="s">
        <v>271</v>
      </c>
      <c r="C55" s="278" t="s">
        <v>272</v>
      </c>
      <c r="D55" s="187"/>
      <c r="E55" s="188" t="s">
        <v>283</v>
      </c>
      <c r="F55" s="189" t="s">
        <v>283</v>
      </c>
      <c r="G55" s="190" t="s">
        <v>283</v>
      </c>
      <c r="H55" s="188" t="s">
        <v>283</v>
      </c>
      <c r="I55" s="189" t="s">
        <v>283</v>
      </c>
      <c r="J55" s="190" t="s">
        <v>283</v>
      </c>
      <c r="M55" s="183"/>
      <c r="N55" s="183"/>
      <c r="O55" s="183"/>
    </row>
    <row r="56" spans="2:15" s="182" customFormat="1" x14ac:dyDescent="0.2">
      <c r="B56" s="296"/>
      <c r="C56" s="298"/>
      <c r="D56" s="187"/>
      <c r="E56" s="204" t="s">
        <v>276</v>
      </c>
      <c r="F56" s="205" t="s">
        <v>276</v>
      </c>
      <c r="G56" s="206" t="s">
        <v>276</v>
      </c>
      <c r="H56" s="204" t="s">
        <v>296</v>
      </c>
      <c r="I56" s="205" t="s">
        <v>296</v>
      </c>
      <c r="J56" s="206" t="s">
        <v>296</v>
      </c>
      <c r="M56" s="183"/>
      <c r="N56" s="183"/>
      <c r="O56" s="183"/>
    </row>
    <row r="57" spans="2:15" s="182" customFormat="1" x14ac:dyDescent="0.2">
      <c r="B57" s="297"/>
      <c r="C57" s="299"/>
      <c r="D57" s="187"/>
      <c r="E57" s="204" t="s">
        <v>292</v>
      </c>
      <c r="F57" s="205" t="s">
        <v>293</v>
      </c>
      <c r="G57" s="206" t="s">
        <v>294</v>
      </c>
      <c r="H57" s="191" t="s">
        <v>292</v>
      </c>
      <c r="I57" s="192" t="s">
        <v>293</v>
      </c>
      <c r="J57" s="193" t="s">
        <v>294</v>
      </c>
      <c r="M57" s="183"/>
      <c r="N57" s="183"/>
      <c r="O57" s="183"/>
    </row>
    <row r="58" spans="2:15" s="182" customFormat="1" x14ac:dyDescent="0.2">
      <c r="B58" s="194">
        <v>500</v>
      </c>
      <c r="C58" s="195">
        <v>62</v>
      </c>
      <c r="D58" s="187"/>
      <c r="E58" s="194">
        <v>114</v>
      </c>
      <c r="F58" s="196">
        <v>127</v>
      </c>
      <c r="G58" s="195">
        <v>139</v>
      </c>
      <c r="H58" s="194">
        <v>123</v>
      </c>
      <c r="I58" s="196">
        <v>135</v>
      </c>
      <c r="J58" s="195">
        <v>147</v>
      </c>
      <c r="M58" s="183"/>
      <c r="N58" s="183"/>
      <c r="O58" s="183"/>
    </row>
    <row r="59" spans="2:15" s="182" customFormat="1" x14ac:dyDescent="0.2">
      <c r="B59" s="197">
        <v>550</v>
      </c>
      <c r="C59" s="199">
        <v>66</v>
      </c>
      <c r="D59" s="187"/>
      <c r="E59" s="197">
        <v>119</v>
      </c>
      <c r="F59" s="198">
        <v>132</v>
      </c>
      <c r="G59" s="199">
        <v>144</v>
      </c>
      <c r="H59" s="197">
        <v>127</v>
      </c>
      <c r="I59" s="198">
        <v>140</v>
      </c>
      <c r="J59" s="199">
        <v>152</v>
      </c>
      <c r="M59" s="183"/>
      <c r="N59" s="183"/>
      <c r="O59" s="183"/>
    </row>
    <row r="60" spans="2:15" s="182" customFormat="1" x14ac:dyDescent="0.2">
      <c r="B60" s="197">
        <v>600</v>
      </c>
      <c r="C60" s="199">
        <v>71</v>
      </c>
      <c r="D60" s="187"/>
      <c r="E60" s="197">
        <v>123</v>
      </c>
      <c r="F60" s="198">
        <v>136</v>
      </c>
      <c r="G60" s="199">
        <v>149</v>
      </c>
      <c r="H60" s="197">
        <v>132</v>
      </c>
      <c r="I60" s="198">
        <v>145</v>
      </c>
      <c r="J60" s="199">
        <v>157</v>
      </c>
      <c r="M60" s="183"/>
      <c r="N60" s="183"/>
      <c r="O60" s="183"/>
    </row>
    <row r="61" spans="2:15" s="182" customFormat="1" x14ac:dyDescent="0.2">
      <c r="B61" s="197">
        <v>650</v>
      </c>
      <c r="C61" s="199">
        <v>75</v>
      </c>
      <c r="D61" s="187"/>
      <c r="E61" s="197">
        <v>127</v>
      </c>
      <c r="F61" s="198">
        <v>141</v>
      </c>
      <c r="G61" s="199">
        <v>153</v>
      </c>
      <c r="H61" s="197">
        <v>136</v>
      </c>
      <c r="I61" s="198">
        <v>149</v>
      </c>
      <c r="J61" s="199">
        <v>161</v>
      </c>
      <c r="M61" s="183"/>
      <c r="N61" s="183"/>
      <c r="O61" s="183"/>
    </row>
    <row r="62" spans="2:15" s="182" customFormat="1" x14ac:dyDescent="0.2">
      <c r="B62" s="197">
        <v>700</v>
      </c>
      <c r="C62" s="199">
        <v>79</v>
      </c>
      <c r="D62" s="187"/>
      <c r="E62" s="197">
        <v>131</v>
      </c>
      <c r="F62" s="198">
        <v>145</v>
      </c>
      <c r="G62" s="199">
        <v>157</v>
      </c>
      <c r="H62" s="197">
        <v>140</v>
      </c>
      <c r="I62" s="198">
        <v>153</v>
      </c>
      <c r="J62" s="199">
        <v>166</v>
      </c>
      <c r="M62" s="183"/>
      <c r="N62" s="183"/>
      <c r="O62" s="183"/>
    </row>
    <row r="63" spans="2:15" s="182" customFormat="1" x14ac:dyDescent="0.2">
      <c r="B63" s="200">
        <v>750</v>
      </c>
      <c r="C63" s="201">
        <v>83</v>
      </c>
      <c r="D63" s="187"/>
      <c r="E63" s="200">
        <v>135</v>
      </c>
      <c r="F63" s="202">
        <v>149</v>
      </c>
      <c r="G63" s="201">
        <v>162</v>
      </c>
      <c r="H63" s="200">
        <v>144</v>
      </c>
      <c r="I63" s="202">
        <v>157</v>
      </c>
      <c r="J63" s="201">
        <v>170</v>
      </c>
      <c r="M63" s="183"/>
      <c r="N63" s="183"/>
      <c r="O63" s="183"/>
    </row>
    <row r="64" spans="2:15" s="182" customFormat="1" x14ac:dyDescent="0.2">
      <c r="B64" s="180"/>
      <c r="C64" s="186"/>
      <c r="D64" s="180"/>
      <c r="E64" s="180"/>
      <c r="F64" s="180"/>
      <c r="G64" s="180"/>
      <c r="H64" s="180"/>
      <c r="I64" s="180"/>
      <c r="J64" s="180"/>
      <c r="M64" s="183"/>
      <c r="N64" s="183"/>
      <c r="O64" s="183"/>
    </row>
    <row r="65" spans="2:15" s="182" customFormat="1" x14ac:dyDescent="0.2">
      <c r="B65" s="180"/>
      <c r="C65" s="186"/>
      <c r="D65" s="180"/>
      <c r="E65" s="180"/>
      <c r="F65" s="180"/>
      <c r="G65" s="180"/>
      <c r="H65" s="180"/>
      <c r="I65" s="180"/>
      <c r="J65" s="180"/>
      <c r="M65" s="183"/>
      <c r="N65" s="183"/>
      <c r="O65" s="183"/>
    </row>
    <row r="66" spans="2:15" s="182" customFormat="1" x14ac:dyDescent="0.2">
      <c r="B66" s="180"/>
      <c r="C66" s="186"/>
      <c r="D66" s="180"/>
      <c r="E66" s="180"/>
      <c r="F66" s="180"/>
      <c r="G66" s="180"/>
      <c r="H66" s="180"/>
      <c r="I66" s="180"/>
      <c r="J66" s="180"/>
      <c r="M66" s="183"/>
      <c r="N66" s="183"/>
      <c r="O66" s="183"/>
    </row>
    <row r="67" spans="2:15" s="182" customFormat="1" x14ac:dyDescent="0.2">
      <c r="B67" s="180"/>
      <c r="C67" s="186"/>
      <c r="D67" s="180"/>
      <c r="E67" s="180"/>
      <c r="F67" s="180"/>
      <c r="G67" s="180"/>
      <c r="H67" s="180"/>
      <c r="I67" s="180"/>
      <c r="J67" s="180"/>
      <c r="M67" s="183"/>
      <c r="N67" s="183"/>
      <c r="O67" s="183"/>
    </row>
    <row r="68" spans="2:15" s="182" customFormat="1" x14ac:dyDescent="0.2">
      <c r="B68" s="180"/>
      <c r="C68" s="186"/>
      <c r="D68" s="180"/>
      <c r="E68" s="180"/>
      <c r="F68" s="180"/>
      <c r="G68" s="180"/>
      <c r="H68" s="180"/>
      <c r="I68" s="180"/>
      <c r="J68" s="180"/>
      <c r="M68" s="183"/>
      <c r="N68" s="183"/>
      <c r="O68" s="183"/>
    </row>
    <row r="69" spans="2:15" s="182" customFormat="1" x14ac:dyDescent="0.2">
      <c r="B69" s="180"/>
      <c r="C69" s="186"/>
      <c r="D69" s="180"/>
      <c r="E69" s="180"/>
      <c r="F69" s="180"/>
      <c r="G69" s="180"/>
      <c r="H69" s="180"/>
      <c r="I69" s="180"/>
      <c r="J69" s="180"/>
      <c r="M69" s="183"/>
      <c r="N69" s="183"/>
      <c r="O69" s="183"/>
    </row>
    <row r="70" spans="2:15" s="182" customFormat="1" x14ac:dyDescent="0.2">
      <c r="B70" s="180"/>
      <c r="C70" s="186"/>
      <c r="D70" s="180"/>
      <c r="E70" s="180"/>
      <c r="F70" s="180"/>
      <c r="G70" s="180"/>
      <c r="H70" s="180"/>
      <c r="I70" s="180"/>
      <c r="J70" s="180"/>
      <c r="M70" s="183"/>
      <c r="N70" s="183"/>
      <c r="O70" s="183"/>
    </row>
    <row r="71" spans="2:15" s="182" customFormat="1" x14ac:dyDescent="0.2">
      <c r="B71" s="180"/>
      <c r="C71" s="186"/>
      <c r="D71" s="180"/>
      <c r="E71" s="180"/>
      <c r="F71" s="180"/>
      <c r="G71" s="180"/>
      <c r="H71" s="180"/>
      <c r="I71" s="180"/>
      <c r="J71" s="180"/>
      <c r="M71" s="183"/>
      <c r="N71" s="183"/>
      <c r="O71" s="183"/>
    </row>
    <row r="72" spans="2:15" s="182" customFormat="1" x14ac:dyDescent="0.2">
      <c r="B72" s="180"/>
      <c r="C72" s="186"/>
      <c r="D72" s="180"/>
      <c r="E72" s="180"/>
      <c r="F72" s="180"/>
      <c r="G72" s="180"/>
      <c r="H72" s="180"/>
      <c r="I72" s="180"/>
      <c r="J72" s="180"/>
      <c r="M72" s="183"/>
      <c r="N72" s="183"/>
      <c r="O72" s="183"/>
    </row>
    <row r="73" spans="2:15" s="182" customFormat="1" x14ac:dyDescent="0.2">
      <c r="B73" s="180"/>
      <c r="C73" s="186"/>
      <c r="D73" s="180"/>
      <c r="E73" s="180"/>
      <c r="F73" s="180"/>
      <c r="G73" s="180"/>
      <c r="H73" s="180"/>
      <c r="I73" s="180"/>
      <c r="J73" s="180"/>
      <c r="M73" s="183"/>
      <c r="N73" s="183"/>
      <c r="O73" s="183"/>
    </row>
    <row r="74" spans="2:15" s="182" customFormat="1" x14ac:dyDescent="0.2">
      <c r="B74" s="180"/>
      <c r="C74" s="186"/>
      <c r="D74" s="180"/>
      <c r="E74" s="180"/>
      <c r="F74" s="180"/>
      <c r="G74" s="180"/>
      <c r="H74" s="180"/>
      <c r="I74" s="180"/>
      <c r="J74" s="180"/>
      <c r="M74" s="183"/>
      <c r="N74" s="183"/>
      <c r="O74" s="183"/>
    </row>
    <row r="75" spans="2:15" s="182" customFormat="1" x14ac:dyDescent="0.2">
      <c r="B75" s="180"/>
      <c r="C75" s="186"/>
      <c r="D75" s="180"/>
      <c r="E75" s="180"/>
      <c r="F75" s="180"/>
      <c r="G75" s="180"/>
      <c r="H75" s="180"/>
      <c r="I75" s="180"/>
      <c r="J75" s="180"/>
      <c r="M75" s="183"/>
      <c r="N75" s="183"/>
      <c r="O75" s="183"/>
    </row>
    <row r="76" spans="2:15" s="182" customFormat="1" x14ac:dyDescent="0.2">
      <c r="B76" s="180"/>
      <c r="C76" s="186"/>
      <c r="D76" s="180"/>
      <c r="E76" s="180"/>
      <c r="F76" s="180"/>
      <c r="G76" s="180"/>
      <c r="H76" s="180"/>
      <c r="I76" s="180"/>
      <c r="J76" s="180"/>
      <c r="M76" s="183"/>
      <c r="N76" s="183"/>
      <c r="O76" s="183"/>
    </row>
    <row r="77" spans="2:15" s="182" customFormat="1" x14ac:dyDescent="0.2">
      <c r="B77" s="180"/>
      <c r="C77" s="186"/>
      <c r="D77" s="180"/>
      <c r="E77" s="180"/>
      <c r="F77" s="180"/>
      <c r="G77" s="180"/>
      <c r="H77" s="180"/>
      <c r="I77" s="180"/>
      <c r="J77" s="180"/>
      <c r="M77" s="183"/>
      <c r="N77" s="183"/>
      <c r="O77" s="183"/>
    </row>
    <row r="78" spans="2:15" s="182" customFormat="1" x14ac:dyDescent="0.2">
      <c r="B78" s="180"/>
      <c r="C78" s="186"/>
      <c r="D78" s="180"/>
      <c r="E78" s="180"/>
      <c r="F78" s="180"/>
      <c r="G78" s="180"/>
      <c r="H78" s="180"/>
      <c r="I78" s="180"/>
      <c r="J78" s="180"/>
      <c r="M78" s="183"/>
      <c r="N78" s="183"/>
      <c r="O78" s="183"/>
    </row>
    <row r="79" spans="2:15" s="182" customFormat="1" x14ac:dyDescent="0.2">
      <c r="B79" s="180"/>
      <c r="C79" s="186"/>
      <c r="D79" s="180"/>
      <c r="E79" s="180"/>
      <c r="F79" s="180"/>
      <c r="G79" s="180"/>
      <c r="H79" s="180"/>
      <c r="I79" s="180"/>
      <c r="J79" s="180"/>
      <c r="M79" s="183"/>
      <c r="N79" s="183"/>
      <c r="O79" s="183"/>
    </row>
    <row r="80" spans="2:15" s="182" customFormat="1" x14ac:dyDescent="0.2">
      <c r="B80" s="180"/>
      <c r="C80" s="186"/>
      <c r="D80" s="180"/>
      <c r="E80" s="180"/>
      <c r="F80" s="180"/>
      <c r="G80" s="180"/>
      <c r="H80" s="180"/>
      <c r="I80" s="180"/>
      <c r="J80" s="180"/>
      <c r="M80" s="183"/>
      <c r="N80" s="183"/>
      <c r="O80" s="183"/>
    </row>
    <row r="81" spans="2:15" s="182" customFormat="1" x14ac:dyDescent="0.2">
      <c r="B81" s="180"/>
      <c r="C81" s="186"/>
      <c r="D81" s="180"/>
      <c r="E81" s="180"/>
      <c r="F81" s="180"/>
      <c r="G81" s="180"/>
      <c r="H81" s="180"/>
      <c r="I81" s="180"/>
      <c r="J81" s="180"/>
      <c r="M81" s="183"/>
      <c r="N81" s="183"/>
      <c r="O81" s="183"/>
    </row>
    <row r="82" spans="2:15" s="182" customFormat="1" x14ac:dyDescent="0.2">
      <c r="B82" s="180"/>
      <c r="C82" s="186"/>
      <c r="D82" s="180"/>
      <c r="E82" s="180"/>
      <c r="F82" s="180"/>
      <c r="G82" s="180"/>
      <c r="H82" s="180"/>
      <c r="I82" s="180"/>
      <c r="J82" s="180"/>
      <c r="M82" s="183"/>
      <c r="N82" s="183"/>
      <c r="O82" s="183"/>
    </row>
    <row r="83" spans="2:15" s="182" customFormat="1" x14ac:dyDescent="0.2">
      <c r="B83" s="180"/>
      <c r="C83" s="186"/>
      <c r="D83" s="180"/>
      <c r="E83" s="180"/>
      <c r="F83" s="180"/>
      <c r="G83" s="180"/>
      <c r="H83" s="180"/>
      <c r="I83" s="180"/>
      <c r="J83" s="180"/>
      <c r="M83" s="183"/>
      <c r="N83" s="183"/>
      <c r="O83" s="183"/>
    </row>
    <row r="84" spans="2:15" s="182" customFormat="1" x14ac:dyDescent="0.2">
      <c r="B84" s="180"/>
      <c r="C84" s="186"/>
      <c r="D84" s="180"/>
      <c r="E84" s="180"/>
      <c r="F84" s="180"/>
      <c r="G84" s="180"/>
      <c r="H84" s="180"/>
      <c r="I84" s="180"/>
      <c r="J84" s="180"/>
      <c r="M84" s="183"/>
      <c r="N84" s="183"/>
      <c r="O84" s="183"/>
    </row>
    <row r="85" spans="2:15" s="182" customFormat="1" x14ac:dyDescent="0.2">
      <c r="B85" s="180"/>
      <c r="C85" s="186"/>
      <c r="D85" s="180"/>
      <c r="E85" s="180"/>
      <c r="F85" s="180"/>
      <c r="G85" s="180"/>
      <c r="H85" s="180"/>
      <c r="I85" s="180"/>
      <c r="J85" s="180"/>
      <c r="M85" s="183"/>
      <c r="N85" s="183"/>
      <c r="O85" s="183"/>
    </row>
    <row r="86" spans="2:15" s="182" customFormat="1" x14ac:dyDescent="0.2">
      <c r="B86" s="180"/>
      <c r="C86" s="186"/>
      <c r="D86" s="180"/>
      <c r="E86" s="180"/>
      <c r="F86" s="180"/>
      <c r="G86" s="180"/>
      <c r="H86" s="180"/>
      <c r="I86" s="180"/>
      <c r="J86" s="180"/>
      <c r="M86" s="183"/>
      <c r="N86" s="183"/>
      <c r="O86" s="183"/>
    </row>
    <row r="87" spans="2:15" s="182" customFormat="1" x14ac:dyDescent="0.2">
      <c r="B87" s="180"/>
      <c r="C87" s="186"/>
      <c r="D87" s="180"/>
      <c r="E87" s="180"/>
      <c r="F87" s="180"/>
      <c r="G87" s="180"/>
      <c r="H87" s="180"/>
      <c r="I87" s="180"/>
      <c r="J87" s="180"/>
      <c r="M87" s="183"/>
      <c r="N87" s="183"/>
      <c r="O87" s="183"/>
    </row>
    <row r="88" spans="2:15" x14ac:dyDescent="0.2">
      <c r="B88" s="207"/>
      <c r="C88" s="208"/>
      <c r="D88" s="207"/>
      <c r="E88" s="207"/>
      <c r="F88" s="207"/>
      <c r="G88" s="207"/>
      <c r="H88" s="207"/>
      <c r="I88" s="207"/>
      <c r="J88" s="207"/>
    </row>
    <row r="89" spans="2:15" x14ac:dyDescent="0.2">
      <c r="B89" s="207"/>
      <c r="C89" s="208"/>
      <c r="D89" s="207"/>
      <c r="E89" s="207"/>
      <c r="F89" s="207"/>
      <c r="G89" s="207"/>
      <c r="H89" s="207"/>
      <c r="I89" s="207"/>
      <c r="J89" s="207"/>
    </row>
    <row r="90" spans="2:15" x14ac:dyDescent="0.2">
      <c r="B90" s="207"/>
      <c r="C90" s="208"/>
      <c r="D90" s="207"/>
      <c r="E90" s="207"/>
      <c r="F90" s="207"/>
      <c r="G90" s="207"/>
      <c r="H90" s="207"/>
      <c r="I90" s="207"/>
      <c r="J90" s="207"/>
    </row>
    <row r="91" spans="2:15" x14ac:dyDescent="0.2">
      <c r="B91" s="207"/>
      <c r="C91" s="208"/>
      <c r="D91" s="207"/>
      <c r="E91" s="207"/>
      <c r="F91" s="207"/>
      <c r="G91" s="207"/>
      <c r="H91" s="207"/>
      <c r="I91" s="207"/>
      <c r="J91" s="207"/>
    </row>
    <row r="92" spans="2:15" x14ac:dyDescent="0.2">
      <c r="B92" s="207"/>
      <c r="C92" s="208"/>
      <c r="D92" s="207"/>
      <c r="E92" s="207"/>
      <c r="F92" s="207"/>
      <c r="G92" s="207"/>
      <c r="H92" s="207"/>
      <c r="I92" s="207"/>
      <c r="J92" s="207"/>
    </row>
    <row r="93" spans="2:15" x14ac:dyDescent="0.2">
      <c r="B93" s="207"/>
      <c r="C93" s="208"/>
      <c r="D93" s="207"/>
      <c r="E93" s="207"/>
      <c r="F93" s="207"/>
      <c r="G93" s="207"/>
      <c r="H93" s="207"/>
      <c r="I93" s="207"/>
      <c r="J93" s="207"/>
    </row>
    <row r="94" spans="2:15" x14ac:dyDescent="0.2">
      <c r="B94" s="207"/>
      <c r="C94" s="208"/>
      <c r="D94" s="207"/>
      <c r="E94" s="207"/>
      <c r="F94" s="207"/>
      <c r="G94" s="207"/>
      <c r="H94" s="207"/>
      <c r="I94" s="207"/>
      <c r="J94" s="207"/>
    </row>
    <row r="95" spans="2:15" x14ac:dyDescent="0.2">
      <c r="B95" s="207"/>
      <c r="C95" s="208"/>
      <c r="D95" s="207"/>
      <c r="E95" s="207"/>
      <c r="F95" s="207"/>
      <c r="G95" s="207"/>
      <c r="H95" s="207"/>
      <c r="I95" s="207"/>
      <c r="J95" s="207"/>
    </row>
    <row r="96" spans="2:15" x14ac:dyDescent="0.2">
      <c r="B96" s="207"/>
      <c r="C96" s="208"/>
      <c r="D96" s="207"/>
      <c r="E96" s="207"/>
      <c r="F96" s="207"/>
      <c r="G96" s="207"/>
      <c r="H96" s="207"/>
      <c r="I96" s="207"/>
      <c r="J96" s="207"/>
    </row>
    <row r="97" spans="2:10" x14ac:dyDescent="0.2">
      <c r="B97" s="207"/>
      <c r="C97" s="208"/>
      <c r="D97" s="207"/>
      <c r="E97" s="207"/>
      <c r="F97" s="207"/>
      <c r="G97" s="207"/>
      <c r="H97" s="207"/>
      <c r="I97" s="207"/>
      <c r="J97" s="207"/>
    </row>
    <row r="98" spans="2:10" x14ac:dyDescent="0.2">
      <c r="B98" s="207"/>
      <c r="C98" s="208"/>
      <c r="D98" s="207"/>
      <c r="E98" s="207"/>
      <c r="F98" s="207"/>
      <c r="G98" s="207"/>
      <c r="H98" s="207"/>
      <c r="I98" s="207"/>
      <c r="J98" s="207"/>
    </row>
    <row r="99" spans="2:10" x14ac:dyDescent="0.2">
      <c r="B99" s="207"/>
      <c r="C99" s="208"/>
      <c r="D99" s="207"/>
      <c r="E99" s="207"/>
      <c r="F99" s="207"/>
      <c r="G99" s="207"/>
      <c r="H99" s="207"/>
      <c r="I99" s="207"/>
      <c r="J99" s="207"/>
    </row>
    <row r="100" spans="2:10" x14ac:dyDescent="0.2">
      <c r="B100" s="207"/>
      <c r="C100" s="208"/>
      <c r="D100" s="207"/>
      <c r="E100" s="207"/>
      <c r="F100" s="207"/>
      <c r="G100" s="207"/>
      <c r="H100" s="207"/>
      <c r="I100" s="207"/>
      <c r="J100" s="207"/>
    </row>
    <row r="101" spans="2:10" x14ac:dyDescent="0.2">
      <c r="B101" s="207"/>
      <c r="C101" s="208"/>
      <c r="D101" s="207"/>
      <c r="E101" s="207"/>
      <c r="F101" s="207"/>
      <c r="G101" s="207"/>
      <c r="H101" s="207"/>
      <c r="I101" s="207"/>
      <c r="J101" s="207"/>
    </row>
    <row r="102" spans="2:10" x14ac:dyDescent="0.2">
      <c r="B102" s="207"/>
      <c r="C102" s="208"/>
      <c r="D102" s="207"/>
      <c r="E102" s="207"/>
      <c r="F102" s="207"/>
      <c r="G102" s="207"/>
      <c r="H102" s="207"/>
      <c r="I102" s="207"/>
      <c r="J102" s="207"/>
    </row>
    <row r="103" spans="2:10" x14ac:dyDescent="0.2">
      <c r="B103" s="207"/>
      <c r="C103" s="208"/>
      <c r="D103" s="207"/>
      <c r="E103" s="207"/>
      <c r="F103" s="207"/>
      <c r="G103" s="207"/>
      <c r="H103" s="207"/>
      <c r="I103" s="207"/>
      <c r="J103" s="207"/>
    </row>
    <row r="104" spans="2:10" x14ac:dyDescent="0.2">
      <c r="B104" s="207"/>
      <c r="C104" s="208"/>
      <c r="D104" s="207"/>
      <c r="E104" s="207"/>
      <c r="F104" s="207"/>
      <c r="G104" s="207"/>
      <c r="H104" s="207"/>
      <c r="I104" s="207"/>
      <c r="J104" s="207"/>
    </row>
    <row r="105" spans="2:10" x14ac:dyDescent="0.2">
      <c r="B105" s="207"/>
      <c r="C105" s="208"/>
      <c r="D105" s="207"/>
      <c r="E105" s="207"/>
      <c r="F105" s="207"/>
      <c r="G105" s="207"/>
      <c r="H105" s="207"/>
      <c r="I105" s="207"/>
      <c r="J105" s="207"/>
    </row>
    <row r="106" spans="2:10" x14ac:dyDescent="0.2">
      <c r="B106" s="207"/>
      <c r="C106" s="208"/>
      <c r="D106" s="207"/>
      <c r="E106" s="207"/>
      <c r="F106" s="207"/>
      <c r="G106" s="207"/>
      <c r="H106" s="207"/>
      <c r="I106" s="207"/>
      <c r="J106" s="207"/>
    </row>
    <row r="107" spans="2:10" x14ac:dyDescent="0.2">
      <c r="B107" s="207"/>
      <c r="C107" s="208"/>
      <c r="D107" s="207"/>
      <c r="E107" s="207"/>
      <c r="F107" s="207"/>
      <c r="G107" s="207"/>
      <c r="H107" s="207"/>
      <c r="I107" s="207"/>
      <c r="J107" s="207"/>
    </row>
    <row r="108" spans="2:10" x14ac:dyDescent="0.2">
      <c r="B108" s="207"/>
      <c r="C108" s="208"/>
      <c r="D108" s="207"/>
      <c r="E108" s="207"/>
      <c r="F108" s="207"/>
      <c r="G108" s="207"/>
      <c r="H108" s="207"/>
      <c r="I108" s="207"/>
      <c r="J108" s="207"/>
    </row>
    <row r="109" spans="2:10" x14ac:dyDescent="0.2">
      <c r="B109" s="207"/>
      <c r="C109" s="208"/>
      <c r="D109" s="207"/>
      <c r="E109" s="207"/>
      <c r="F109" s="207"/>
      <c r="G109" s="207"/>
      <c r="H109" s="207"/>
      <c r="I109" s="207"/>
      <c r="J109" s="207"/>
    </row>
    <row r="110" spans="2:10" x14ac:dyDescent="0.2">
      <c r="B110" s="207"/>
      <c r="C110" s="208"/>
      <c r="D110" s="207"/>
      <c r="E110" s="207"/>
      <c r="F110" s="207"/>
      <c r="G110" s="207"/>
      <c r="H110" s="207"/>
      <c r="I110" s="207"/>
      <c r="J110" s="207"/>
    </row>
    <row r="111" spans="2:10" x14ac:dyDescent="0.2">
      <c r="B111" s="207"/>
      <c r="C111" s="208"/>
      <c r="D111" s="207"/>
      <c r="E111" s="207"/>
      <c r="F111" s="207"/>
      <c r="G111" s="207"/>
      <c r="H111" s="207"/>
      <c r="I111" s="207"/>
      <c r="J111" s="207"/>
    </row>
    <row r="112" spans="2:10" x14ac:dyDescent="0.2">
      <c r="B112" s="207"/>
      <c r="C112" s="208"/>
      <c r="D112" s="207"/>
      <c r="E112" s="207"/>
      <c r="F112" s="207"/>
      <c r="G112" s="207"/>
      <c r="H112" s="207"/>
      <c r="I112" s="207"/>
      <c r="J112" s="207"/>
    </row>
    <row r="113" spans="2:10" x14ac:dyDescent="0.2">
      <c r="B113" s="207"/>
      <c r="C113" s="208"/>
      <c r="D113" s="207"/>
      <c r="E113" s="207"/>
      <c r="F113" s="207"/>
      <c r="G113" s="207"/>
      <c r="H113" s="207"/>
      <c r="I113" s="207"/>
      <c r="J113" s="207"/>
    </row>
    <row r="114" spans="2:10" x14ac:dyDescent="0.2">
      <c r="B114" s="207"/>
      <c r="C114" s="208"/>
      <c r="D114" s="207"/>
      <c r="E114" s="207"/>
      <c r="F114" s="207"/>
      <c r="G114" s="207"/>
      <c r="H114" s="207"/>
      <c r="I114" s="207"/>
      <c r="J114" s="207"/>
    </row>
    <row r="115" spans="2:10" x14ac:dyDescent="0.2">
      <c r="B115" s="207"/>
      <c r="C115" s="208"/>
      <c r="D115" s="207"/>
      <c r="E115" s="207"/>
      <c r="F115" s="207"/>
      <c r="G115" s="207"/>
      <c r="H115" s="207"/>
      <c r="I115" s="207"/>
      <c r="J115" s="207"/>
    </row>
    <row r="116" spans="2:10" x14ac:dyDescent="0.2">
      <c r="B116" s="207"/>
      <c r="C116" s="208"/>
      <c r="D116" s="207"/>
      <c r="E116" s="207"/>
      <c r="F116" s="207"/>
      <c r="G116" s="207"/>
      <c r="H116" s="207"/>
      <c r="I116" s="207"/>
      <c r="J116" s="207"/>
    </row>
    <row r="117" spans="2:10" x14ac:dyDescent="0.2">
      <c r="B117" s="207"/>
      <c r="C117" s="208"/>
      <c r="D117" s="207"/>
      <c r="E117" s="207"/>
      <c r="F117" s="207"/>
      <c r="G117" s="207"/>
      <c r="H117" s="207"/>
      <c r="I117" s="207"/>
      <c r="J117" s="207"/>
    </row>
    <row r="118" spans="2:10" x14ac:dyDescent="0.2">
      <c r="B118" s="207"/>
      <c r="C118" s="208"/>
      <c r="D118" s="207"/>
      <c r="E118" s="207"/>
      <c r="F118" s="207"/>
      <c r="G118" s="207"/>
      <c r="H118" s="207"/>
      <c r="I118" s="207"/>
      <c r="J118" s="207"/>
    </row>
    <row r="119" spans="2:10" x14ac:dyDescent="0.2">
      <c r="B119" s="207"/>
      <c r="C119" s="208"/>
      <c r="D119" s="207"/>
      <c r="E119" s="207"/>
      <c r="F119" s="207"/>
      <c r="G119" s="207"/>
      <c r="H119" s="207"/>
      <c r="I119" s="207"/>
      <c r="J119" s="207"/>
    </row>
    <row r="120" spans="2:10" x14ac:dyDescent="0.2">
      <c r="B120" s="207"/>
      <c r="C120" s="208"/>
      <c r="D120" s="207"/>
      <c r="E120" s="207"/>
      <c r="F120" s="207"/>
      <c r="G120" s="207"/>
      <c r="H120" s="207"/>
      <c r="I120" s="207"/>
      <c r="J120" s="207"/>
    </row>
    <row r="121" spans="2:10" x14ac:dyDescent="0.2">
      <c r="B121" s="207"/>
      <c r="C121" s="208"/>
      <c r="D121" s="207"/>
      <c r="E121" s="207"/>
      <c r="F121" s="207"/>
      <c r="G121" s="207"/>
      <c r="H121" s="207"/>
      <c r="I121" s="207"/>
      <c r="J121" s="207"/>
    </row>
    <row r="122" spans="2:10" x14ac:dyDescent="0.2">
      <c r="B122" s="207"/>
      <c r="C122" s="208"/>
      <c r="D122" s="207"/>
      <c r="E122" s="207"/>
      <c r="F122" s="207"/>
      <c r="G122" s="207"/>
      <c r="H122" s="207"/>
      <c r="I122" s="207"/>
      <c r="J122" s="207"/>
    </row>
    <row r="123" spans="2:10" x14ac:dyDescent="0.2">
      <c r="B123" s="207"/>
      <c r="C123" s="208"/>
      <c r="D123" s="207"/>
      <c r="E123" s="207"/>
      <c r="F123" s="207"/>
      <c r="G123" s="207"/>
      <c r="H123" s="207"/>
      <c r="I123" s="207"/>
      <c r="J123" s="207"/>
    </row>
    <row r="124" spans="2:10" x14ac:dyDescent="0.2">
      <c r="B124" s="207"/>
      <c r="C124" s="208"/>
      <c r="D124" s="207"/>
      <c r="E124" s="207"/>
      <c r="F124" s="207"/>
      <c r="G124" s="207"/>
      <c r="H124" s="207"/>
      <c r="I124" s="207"/>
      <c r="J124" s="207"/>
    </row>
    <row r="125" spans="2:10" x14ac:dyDescent="0.2">
      <c r="B125" s="207"/>
      <c r="C125" s="208"/>
      <c r="D125" s="207"/>
      <c r="E125" s="207"/>
      <c r="F125" s="207"/>
      <c r="G125" s="207"/>
      <c r="H125" s="207"/>
      <c r="I125" s="207"/>
      <c r="J125" s="207"/>
    </row>
    <row r="126" spans="2:10" x14ac:dyDescent="0.2">
      <c r="B126" s="207"/>
      <c r="C126" s="208"/>
      <c r="D126" s="207"/>
      <c r="E126" s="207"/>
      <c r="F126" s="207"/>
      <c r="G126" s="207"/>
      <c r="H126" s="207"/>
      <c r="I126" s="207"/>
      <c r="J126" s="207"/>
    </row>
    <row r="127" spans="2:10" x14ac:dyDescent="0.2">
      <c r="B127" s="207"/>
      <c r="C127" s="208"/>
      <c r="D127" s="207"/>
      <c r="E127" s="207"/>
      <c r="F127" s="207"/>
      <c r="G127" s="207"/>
      <c r="H127" s="207"/>
      <c r="I127" s="207"/>
      <c r="J127" s="207"/>
    </row>
    <row r="128" spans="2:10" x14ac:dyDescent="0.2">
      <c r="B128" s="207"/>
      <c r="C128" s="208"/>
      <c r="D128" s="207"/>
      <c r="E128" s="207"/>
      <c r="F128" s="207"/>
      <c r="G128" s="207"/>
      <c r="H128" s="207"/>
      <c r="I128" s="207"/>
      <c r="J128" s="207"/>
    </row>
    <row r="129" spans="2:10" x14ac:dyDescent="0.2">
      <c r="B129" s="207"/>
      <c r="C129" s="208"/>
      <c r="D129" s="207"/>
      <c r="E129" s="207"/>
      <c r="F129" s="207"/>
      <c r="G129" s="207"/>
      <c r="H129" s="207"/>
      <c r="I129" s="207"/>
      <c r="J129" s="207"/>
    </row>
    <row r="130" spans="2:10" x14ac:dyDescent="0.2">
      <c r="B130" s="207"/>
      <c r="C130" s="208"/>
      <c r="D130" s="207"/>
      <c r="E130" s="207"/>
      <c r="F130" s="207"/>
      <c r="G130" s="207"/>
      <c r="H130" s="207"/>
      <c r="I130" s="207"/>
      <c r="J130" s="207"/>
    </row>
    <row r="131" spans="2:10" x14ac:dyDescent="0.2">
      <c r="B131" s="207"/>
      <c r="C131" s="208"/>
      <c r="D131" s="207"/>
      <c r="E131" s="207"/>
      <c r="F131" s="207"/>
      <c r="G131" s="207"/>
      <c r="H131" s="207"/>
      <c r="I131" s="207"/>
      <c r="J131" s="207"/>
    </row>
    <row r="132" spans="2:10" x14ac:dyDescent="0.2">
      <c r="B132" s="207"/>
      <c r="C132" s="208"/>
      <c r="D132" s="207"/>
      <c r="E132" s="207"/>
      <c r="F132" s="207"/>
      <c r="G132" s="207"/>
      <c r="H132" s="207"/>
      <c r="I132" s="207"/>
      <c r="J132" s="207"/>
    </row>
    <row r="133" spans="2:10" x14ac:dyDescent="0.2">
      <c r="B133" s="207"/>
      <c r="C133" s="208"/>
      <c r="D133" s="207"/>
      <c r="E133" s="207"/>
      <c r="F133" s="207"/>
      <c r="G133" s="207"/>
      <c r="H133" s="207"/>
      <c r="I133" s="207"/>
      <c r="J133" s="207"/>
    </row>
    <row r="134" spans="2:10" x14ac:dyDescent="0.2">
      <c r="B134" s="207"/>
      <c r="C134" s="208"/>
      <c r="D134" s="207"/>
      <c r="E134" s="207"/>
      <c r="F134" s="207"/>
      <c r="G134" s="207"/>
      <c r="H134" s="207"/>
      <c r="I134" s="207"/>
      <c r="J134" s="207"/>
    </row>
    <row r="135" spans="2:10" x14ac:dyDescent="0.2">
      <c r="B135" s="207"/>
      <c r="C135" s="208"/>
      <c r="D135" s="207"/>
      <c r="E135" s="207"/>
      <c r="F135" s="207"/>
      <c r="G135" s="207"/>
      <c r="H135" s="207"/>
      <c r="I135" s="207"/>
      <c r="J135" s="207"/>
    </row>
    <row r="136" spans="2:10" x14ac:dyDescent="0.2">
      <c r="B136" s="207"/>
      <c r="C136" s="208"/>
      <c r="D136" s="207"/>
      <c r="E136" s="207"/>
      <c r="F136" s="207"/>
      <c r="G136" s="207"/>
      <c r="H136" s="207"/>
      <c r="I136" s="207"/>
      <c r="J136" s="207"/>
    </row>
    <row r="137" spans="2:10" x14ac:dyDescent="0.2">
      <c r="B137" s="207"/>
      <c r="C137" s="208"/>
      <c r="D137" s="207"/>
      <c r="E137" s="207"/>
      <c r="F137" s="207"/>
      <c r="G137" s="207"/>
      <c r="H137" s="207"/>
      <c r="I137" s="207"/>
      <c r="J137" s="207"/>
    </row>
    <row r="138" spans="2:10" x14ac:dyDescent="0.2">
      <c r="B138" s="207"/>
      <c r="C138" s="208"/>
      <c r="D138" s="207"/>
      <c r="E138" s="207"/>
      <c r="F138" s="207"/>
      <c r="G138" s="207"/>
      <c r="H138" s="207"/>
      <c r="I138" s="207"/>
      <c r="J138" s="207"/>
    </row>
    <row r="139" spans="2:10" x14ac:dyDescent="0.2">
      <c r="B139" s="207"/>
      <c r="C139" s="208"/>
      <c r="D139" s="207"/>
      <c r="E139" s="207"/>
      <c r="F139" s="207"/>
      <c r="G139" s="207"/>
      <c r="H139" s="207"/>
      <c r="I139" s="207"/>
      <c r="J139" s="207"/>
    </row>
    <row r="140" spans="2:10" x14ac:dyDescent="0.2">
      <c r="B140" s="207"/>
      <c r="C140" s="208"/>
      <c r="D140" s="207"/>
      <c r="E140" s="207"/>
      <c r="F140" s="207"/>
      <c r="G140" s="207"/>
      <c r="H140" s="207"/>
      <c r="I140" s="207"/>
      <c r="J140" s="207"/>
    </row>
    <row r="141" spans="2:10" x14ac:dyDescent="0.2">
      <c r="B141" s="207"/>
      <c r="C141" s="208"/>
      <c r="D141" s="207"/>
      <c r="E141" s="207"/>
      <c r="F141" s="207"/>
      <c r="G141" s="207"/>
      <c r="H141" s="207"/>
      <c r="I141" s="207"/>
      <c r="J141" s="207"/>
    </row>
    <row r="142" spans="2:10" x14ac:dyDescent="0.2">
      <c r="B142" s="207"/>
      <c r="C142" s="208"/>
      <c r="D142" s="207"/>
      <c r="E142" s="207"/>
      <c r="F142" s="207"/>
      <c r="G142" s="207"/>
      <c r="H142" s="207"/>
      <c r="I142" s="207"/>
      <c r="J142" s="207"/>
    </row>
    <row r="143" spans="2:10" x14ac:dyDescent="0.2">
      <c r="B143" s="207"/>
      <c r="C143" s="208"/>
      <c r="D143" s="207"/>
      <c r="E143" s="207"/>
      <c r="F143" s="207"/>
      <c r="G143" s="207"/>
      <c r="H143" s="207"/>
      <c r="I143" s="207"/>
      <c r="J143" s="207"/>
    </row>
    <row r="144" spans="2:10" x14ac:dyDescent="0.2">
      <c r="B144" s="207"/>
      <c r="C144" s="208"/>
      <c r="D144" s="207"/>
      <c r="E144" s="207"/>
      <c r="F144" s="207"/>
      <c r="G144" s="207"/>
      <c r="H144" s="207"/>
      <c r="I144" s="207"/>
      <c r="J144" s="207"/>
    </row>
    <row r="145" spans="2:10" x14ac:dyDescent="0.2">
      <c r="B145" s="207"/>
      <c r="C145" s="208"/>
      <c r="D145" s="207"/>
      <c r="E145" s="207"/>
      <c r="F145" s="207"/>
      <c r="G145" s="207"/>
      <c r="H145" s="207"/>
      <c r="I145" s="207"/>
      <c r="J145" s="207"/>
    </row>
    <row r="146" spans="2:10" x14ac:dyDescent="0.2">
      <c r="B146" s="207"/>
      <c r="C146" s="208"/>
      <c r="D146" s="207"/>
      <c r="E146" s="207"/>
      <c r="F146" s="207"/>
      <c r="G146" s="207"/>
      <c r="H146" s="207"/>
      <c r="I146" s="207"/>
      <c r="J146" s="207"/>
    </row>
    <row r="147" spans="2:10" x14ac:dyDescent="0.2">
      <c r="B147" s="207"/>
      <c r="C147" s="208"/>
      <c r="D147" s="207"/>
      <c r="E147" s="207"/>
      <c r="F147" s="207"/>
      <c r="G147" s="207"/>
      <c r="H147" s="207"/>
      <c r="I147" s="207"/>
      <c r="J147" s="207"/>
    </row>
    <row r="148" spans="2:10" x14ac:dyDescent="0.2">
      <c r="B148" s="207"/>
      <c r="C148" s="208"/>
      <c r="D148" s="207"/>
      <c r="E148" s="207"/>
      <c r="F148" s="207"/>
      <c r="G148" s="207"/>
      <c r="H148" s="207"/>
      <c r="I148" s="207"/>
      <c r="J148" s="207"/>
    </row>
    <row r="149" spans="2:10" x14ac:dyDescent="0.2">
      <c r="B149" s="207"/>
      <c r="C149" s="208"/>
      <c r="D149" s="207"/>
      <c r="E149" s="207"/>
      <c r="F149" s="207"/>
      <c r="G149" s="207"/>
      <c r="H149" s="207"/>
      <c r="I149" s="207"/>
      <c r="J149" s="207"/>
    </row>
    <row r="150" spans="2:10" x14ac:dyDescent="0.2">
      <c r="B150" s="207"/>
      <c r="C150" s="208"/>
      <c r="D150" s="207"/>
      <c r="E150" s="207"/>
      <c r="F150" s="207"/>
      <c r="G150" s="207"/>
      <c r="H150" s="207"/>
      <c r="I150" s="207"/>
      <c r="J150" s="207"/>
    </row>
    <row r="151" spans="2:10" x14ac:dyDescent="0.2">
      <c r="B151" s="207"/>
      <c r="C151" s="208"/>
      <c r="D151" s="207"/>
      <c r="E151" s="207"/>
      <c r="F151" s="207"/>
      <c r="G151" s="207"/>
      <c r="H151" s="207"/>
      <c r="I151" s="207"/>
      <c r="J151" s="207"/>
    </row>
    <row r="152" spans="2:10" x14ac:dyDescent="0.2">
      <c r="B152" s="207"/>
      <c r="C152" s="208"/>
      <c r="D152" s="207"/>
      <c r="E152" s="207"/>
      <c r="F152" s="207"/>
      <c r="G152" s="207"/>
      <c r="H152" s="207"/>
      <c r="I152" s="207"/>
      <c r="J152" s="207"/>
    </row>
    <row r="153" spans="2:10" x14ac:dyDescent="0.2">
      <c r="B153" s="207"/>
      <c r="C153" s="208"/>
      <c r="D153" s="207"/>
      <c r="E153" s="207"/>
      <c r="F153" s="207"/>
      <c r="G153" s="207"/>
      <c r="H153" s="207"/>
      <c r="I153" s="207"/>
      <c r="J153" s="207"/>
    </row>
    <row r="154" spans="2:10" x14ac:dyDescent="0.2">
      <c r="B154" s="207"/>
      <c r="C154" s="208"/>
      <c r="D154" s="207"/>
      <c r="E154" s="207"/>
      <c r="F154" s="207"/>
      <c r="G154" s="207"/>
      <c r="H154" s="207"/>
      <c r="I154" s="207"/>
      <c r="J154" s="207"/>
    </row>
    <row r="155" spans="2:10" x14ac:dyDescent="0.2">
      <c r="B155" s="207"/>
      <c r="C155" s="208"/>
      <c r="D155" s="207"/>
      <c r="E155" s="207"/>
      <c r="F155" s="207"/>
      <c r="G155" s="207"/>
      <c r="H155" s="207"/>
      <c r="I155" s="207"/>
      <c r="J155" s="207"/>
    </row>
    <row r="156" spans="2:10" x14ac:dyDescent="0.2">
      <c r="B156" s="207"/>
      <c r="C156" s="208"/>
      <c r="D156" s="207"/>
      <c r="E156" s="207"/>
      <c r="F156" s="207"/>
      <c r="G156" s="207"/>
      <c r="H156" s="207"/>
      <c r="I156" s="207"/>
      <c r="J156" s="207"/>
    </row>
    <row r="157" spans="2:10" x14ac:dyDescent="0.2">
      <c r="B157" s="207"/>
      <c r="C157" s="208"/>
      <c r="D157" s="207"/>
      <c r="E157" s="207"/>
      <c r="F157" s="207"/>
      <c r="G157" s="207"/>
      <c r="H157" s="207"/>
      <c r="I157" s="207"/>
      <c r="J157" s="207"/>
    </row>
    <row r="158" spans="2:10" x14ac:dyDescent="0.2">
      <c r="B158" s="207"/>
      <c r="C158" s="208"/>
      <c r="D158" s="207"/>
      <c r="E158" s="207"/>
      <c r="F158" s="207"/>
      <c r="G158" s="207"/>
      <c r="H158" s="207"/>
      <c r="I158" s="207"/>
      <c r="J158" s="207"/>
    </row>
    <row r="159" spans="2:10" x14ac:dyDescent="0.2">
      <c r="B159" s="207"/>
      <c r="C159" s="208"/>
      <c r="D159" s="207"/>
      <c r="E159" s="207"/>
      <c r="F159" s="207"/>
      <c r="G159" s="207"/>
      <c r="H159" s="207"/>
      <c r="I159" s="207"/>
      <c r="J159" s="207"/>
    </row>
    <row r="160" spans="2:10" x14ac:dyDescent="0.2">
      <c r="B160" s="207"/>
      <c r="C160" s="208"/>
      <c r="D160" s="207"/>
      <c r="E160" s="207"/>
      <c r="F160" s="207"/>
      <c r="G160" s="207"/>
      <c r="H160" s="207"/>
      <c r="I160" s="207"/>
      <c r="J160" s="207"/>
    </row>
    <row r="161" spans="2:10" x14ac:dyDescent="0.2">
      <c r="B161" s="207"/>
      <c r="C161" s="208"/>
      <c r="D161" s="207"/>
      <c r="E161" s="207"/>
      <c r="F161" s="207"/>
      <c r="G161" s="207"/>
      <c r="H161" s="207"/>
      <c r="I161" s="207"/>
      <c r="J161" s="207"/>
    </row>
    <row r="162" spans="2:10" x14ac:dyDescent="0.2">
      <c r="B162" s="207"/>
      <c r="C162" s="208"/>
      <c r="D162" s="207"/>
      <c r="E162" s="207"/>
      <c r="F162" s="207"/>
      <c r="G162" s="207"/>
      <c r="H162" s="207"/>
      <c r="I162" s="207"/>
      <c r="J162" s="207"/>
    </row>
    <row r="163" spans="2:10" x14ac:dyDescent="0.2">
      <c r="B163" s="207"/>
      <c r="C163" s="208"/>
      <c r="D163" s="207"/>
      <c r="E163" s="207"/>
      <c r="F163" s="207"/>
      <c r="G163" s="207"/>
      <c r="H163" s="207"/>
      <c r="I163" s="207"/>
      <c r="J163" s="207"/>
    </row>
    <row r="164" spans="2:10" x14ac:dyDescent="0.2">
      <c r="B164" s="207"/>
      <c r="C164" s="208"/>
      <c r="D164" s="207"/>
      <c r="E164" s="207"/>
      <c r="F164" s="207"/>
      <c r="G164" s="207"/>
      <c r="H164" s="207"/>
      <c r="I164" s="207"/>
      <c r="J164" s="207"/>
    </row>
    <row r="165" spans="2:10" x14ac:dyDescent="0.2">
      <c r="B165" s="207"/>
      <c r="C165" s="208"/>
      <c r="D165" s="207"/>
      <c r="E165" s="207"/>
      <c r="F165" s="207"/>
      <c r="G165" s="207"/>
      <c r="H165" s="207"/>
      <c r="I165" s="207"/>
      <c r="J165" s="207"/>
    </row>
    <row r="166" spans="2:10" x14ac:dyDescent="0.2">
      <c r="B166" s="207"/>
      <c r="C166" s="208"/>
      <c r="D166" s="207"/>
      <c r="E166" s="207"/>
      <c r="F166" s="207"/>
      <c r="G166" s="207"/>
      <c r="H166" s="207"/>
      <c r="I166" s="207"/>
      <c r="J166" s="207"/>
    </row>
    <row r="167" spans="2:10" x14ac:dyDescent="0.2">
      <c r="B167" s="207"/>
      <c r="C167" s="208"/>
      <c r="D167" s="207"/>
      <c r="E167" s="207"/>
      <c r="F167" s="207"/>
      <c r="G167" s="207"/>
      <c r="H167" s="207"/>
      <c r="I167" s="207"/>
      <c r="J167" s="207"/>
    </row>
    <row r="168" spans="2:10" x14ac:dyDescent="0.2">
      <c r="B168" s="207"/>
      <c r="C168" s="208"/>
      <c r="D168" s="207"/>
      <c r="E168" s="207"/>
      <c r="F168" s="207"/>
      <c r="G168" s="207"/>
      <c r="H168" s="207"/>
      <c r="I168" s="207"/>
      <c r="J168" s="207"/>
    </row>
    <row r="169" spans="2:10" x14ac:dyDescent="0.2">
      <c r="B169" s="207"/>
      <c r="C169" s="208"/>
      <c r="D169" s="207"/>
      <c r="E169" s="207"/>
      <c r="F169" s="207"/>
      <c r="G169" s="207"/>
      <c r="H169" s="207"/>
      <c r="I169" s="207"/>
      <c r="J169" s="207"/>
    </row>
    <row r="170" spans="2:10" x14ac:dyDescent="0.2">
      <c r="B170" s="207"/>
      <c r="C170" s="208"/>
      <c r="D170" s="207"/>
      <c r="E170" s="207"/>
      <c r="F170" s="207"/>
      <c r="G170" s="207"/>
      <c r="H170" s="207"/>
      <c r="I170" s="207"/>
      <c r="J170" s="207"/>
    </row>
    <row r="171" spans="2:10" x14ac:dyDescent="0.2">
      <c r="B171" s="207"/>
      <c r="C171" s="208"/>
      <c r="D171" s="207"/>
      <c r="E171" s="207"/>
      <c r="F171" s="207"/>
      <c r="G171" s="207"/>
      <c r="H171" s="207"/>
      <c r="I171" s="207"/>
      <c r="J171" s="207"/>
    </row>
    <row r="172" spans="2:10" x14ac:dyDescent="0.2">
      <c r="B172" s="207"/>
      <c r="C172" s="208"/>
      <c r="D172" s="207"/>
      <c r="E172" s="207"/>
      <c r="F172" s="207"/>
      <c r="G172" s="207"/>
      <c r="H172" s="207"/>
      <c r="I172" s="207"/>
      <c r="J172" s="207"/>
    </row>
    <row r="173" spans="2:10" x14ac:dyDescent="0.2">
      <c r="B173" s="207"/>
      <c r="C173" s="208"/>
      <c r="D173" s="207"/>
      <c r="E173" s="207"/>
      <c r="F173" s="207"/>
      <c r="G173" s="207"/>
      <c r="H173" s="207"/>
      <c r="I173" s="207"/>
      <c r="J173" s="207"/>
    </row>
    <row r="174" spans="2:10" x14ac:dyDescent="0.2">
      <c r="B174" s="207"/>
      <c r="C174" s="208"/>
      <c r="D174" s="207"/>
      <c r="E174" s="207"/>
      <c r="F174" s="207"/>
      <c r="G174" s="207"/>
      <c r="H174" s="207"/>
      <c r="I174" s="207"/>
      <c r="J174" s="207"/>
    </row>
    <row r="175" spans="2:10" x14ac:dyDescent="0.2">
      <c r="B175" s="207"/>
      <c r="C175" s="208"/>
      <c r="D175" s="207"/>
      <c r="E175" s="207"/>
      <c r="F175" s="207"/>
      <c r="G175" s="207"/>
      <c r="H175" s="207"/>
      <c r="I175" s="207"/>
      <c r="J175" s="207"/>
    </row>
  </sheetData>
  <sheetProtection algorithmName="SHA-512" hashValue="ujsYMdk52xbgNl9La6Q8CyByw4ULv3AvSampQj6GYKqChqC+KfJz9MvsReq9C+I4TMU5MCg3TZwD6MHYCZJWCQ==" saltValue="wQQQEVZBHJ8/aCy7o1aHIw==" spinCount="100000" sheet="1" formatCells="0" formatColumns="0" formatRows="0" insertColumns="0" insertRows="0" deleteColumns="0" deleteRows="0"/>
  <customSheetViews>
    <customSheetView guid="{8128AB26-A442-411A-8857-6A9772212617}">
      <selection activeCell="K11" sqref="K11"/>
      <pageMargins left="0.52" right="0.44" top="0.59" bottom="0.47" header="0.4" footer="0.37"/>
      <pageSetup paperSize="9" orientation="portrait" r:id="rId1"/>
      <headerFooter alignWithMargins="0"/>
    </customSheetView>
    <customSheetView guid="{21B05B81-D95E-449C-AD08-1810390F7208}">
      <selection activeCell="K11" sqref="K11"/>
      <pageMargins left="0.52" right="0.44" top="0.59" bottom="0.47" header="0.4" footer="0.37"/>
      <pageSetup paperSize="9" orientation="portrait" r:id="rId2"/>
      <headerFooter alignWithMargins="0"/>
    </customSheetView>
  </customSheetViews>
  <mergeCells count="17">
    <mergeCell ref="B55:B57"/>
    <mergeCell ref="C55:C57"/>
    <mergeCell ref="E53:J53"/>
    <mergeCell ref="B35:J36"/>
    <mergeCell ref="B40:B42"/>
    <mergeCell ref="C40:C42"/>
    <mergeCell ref="E38:J38"/>
    <mergeCell ref="B50:J51"/>
    <mergeCell ref="B26:B27"/>
    <mergeCell ref="C26:C27"/>
    <mergeCell ref="B1:J1"/>
    <mergeCell ref="B22:J22"/>
    <mergeCell ref="E24:J24"/>
    <mergeCell ref="B5:B6"/>
    <mergeCell ref="C5:C6"/>
    <mergeCell ref="E3:I3"/>
    <mergeCell ref="E5:I5"/>
  </mergeCells>
  <phoneticPr fontId="9" type="noConversion"/>
  <pageMargins left="0.52" right="0.44" top="0.59" bottom="0.47" header="0.4" footer="0.37"/>
  <pageSetup paperSize="9" orientation="portrait" r:id="rId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6"/>
  </sheetPr>
  <dimension ref="A1:B18"/>
  <sheetViews>
    <sheetView workbookViewId="0">
      <selection activeCell="B9" sqref="B9"/>
    </sheetView>
  </sheetViews>
  <sheetFormatPr defaultRowHeight="12.75" x14ac:dyDescent="0.2"/>
  <cols>
    <col min="1" max="1" width="4.28515625" style="104" customWidth="1"/>
    <col min="2" max="2" width="125.85546875" style="104" customWidth="1"/>
    <col min="3" max="16384" width="9.140625" style="104"/>
  </cols>
  <sheetData>
    <row r="1" spans="1:2" ht="26.25" customHeight="1" x14ac:dyDescent="0.2">
      <c r="B1" s="61" t="s">
        <v>216</v>
      </c>
    </row>
    <row r="2" spans="1:2" s="106" customFormat="1" ht="24.75" customHeight="1" x14ac:dyDescent="0.2">
      <c r="A2" s="108">
        <v>1</v>
      </c>
      <c r="B2" s="105" t="s">
        <v>214</v>
      </c>
    </row>
    <row r="3" spans="1:2" s="106" customFormat="1" ht="24.75" customHeight="1" x14ac:dyDescent="0.2">
      <c r="A3" s="108">
        <v>2</v>
      </c>
      <c r="B3" s="105" t="s">
        <v>209</v>
      </c>
    </row>
    <row r="4" spans="1:2" s="106" customFormat="1" ht="24.75" customHeight="1" x14ac:dyDescent="0.2">
      <c r="A4" s="108">
        <v>3</v>
      </c>
      <c r="B4" s="105" t="s">
        <v>217</v>
      </c>
    </row>
    <row r="5" spans="1:2" s="106" customFormat="1" ht="24.75" customHeight="1" x14ac:dyDescent="0.2">
      <c r="A5" s="108">
        <v>4</v>
      </c>
      <c r="B5" s="105" t="s">
        <v>211</v>
      </c>
    </row>
    <row r="6" spans="1:2" s="106" customFormat="1" ht="24.75" customHeight="1" x14ac:dyDescent="0.2">
      <c r="A6" s="108">
        <v>5</v>
      </c>
      <c r="B6" s="105" t="s">
        <v>212</v>
      </c>
    </row>
    <row r="7" spans="1:2" s="106" customFormat="1" ht="24.75" customHeight="1" x14ac:dyDescent="0.2">
      <c r="A7" s="108">
        <v>6</v>
      </c>
      <c r="B7" s="105" t="s">
        <v>213</v>
      </c>
    </row>
    <row r="8" spans="1:2" s="106" customFormat="1" ht="24.75" customHeight="1" x14ac:dyDescent="0.2">
      <c r="A8" s="108">
        <v>7</v>
      </c>
      <c r="B8" s="105" t="s">
        <v>210</v>
      </c>
    </row>
    <row r="9" spans="1:2" s="106" customFormat="1" ht="41.25" customHeight="1" x14ac:dyDescent="0.2">
      <c r="A9" s="247">
        <v>8</v>
      </c>
      <c r="B9" s="107" t="s">
        <v>215</v>
      </c>
    </row>
    <row r="10" spans="1:2" s="106" customFormat="1" ht="26.25" customHeight="1" x14ac:dyDescent="0.2">
      <c r="A10" s="108">
        <v>9</v>
      </c>
      <c r="B10" s="105" t="s">
        <v>311</v>
      </c>
    </row>
    <row r="11" spans="1:2" s="106" customFormat="1" ht="12.75" customHeight="1" x14ac:dyDescent="0.2">
      <c r="B11" s="105"/>
    </row>
    <row r="12" spans="1:2" ht="15" customHeight="1" x14ac:dyDescent="0.2">
      <c r="B12" s="149" t="s">
        <v>219</v>
      </c>
    </row>
    <row r="13" spans="1:2" ht="21" customHeight="1" x14ac:dyDescent="0.2">
      <c r="B13" s="150" t="s">
        <v>315</v>
      </c>
    </row>
    <row r="14" spans="1:2" ht="21" customHeight="1" x14ac:dyDescent="0.2">
      <c r="B14" s="150" t="s">
        <v>314</v>
      </c>
    </row>
    <row r="15" spans="1:2" ht="21" customHeight="1" x14ac:dyDescent="0.2">
      <c r="B15" s="150" t="s">
        <v>218</v>
      </c>
    </row>
    <row r="16" spans="1:2" ht="21" customHeight="1" x14ac:dyDescent="0.2">
      <c r="B16" s="150" t="s">
        <v>220</v>
      </c>
    </row>
    <row r="17" spans="2:2" ht="21" customHeight="1" x14ac:dyDescent="0.2">
      <c r="B17" s="150" t="s">
        <v>316</v>
      </c>
    </row>
    <row r="18" spans="2:2" ht="21" customHeight="1" x14ac:dyDescent="0.2">
      <c r="B18" s="151" t="s">
        <v>317</v>
      </c>
    </row>
  </sheetData>
  <sheetProtection algorithmName="SHA-512" hashValue="e74AGw38OXq7AP6iE/WzF3XUPyfWcP/jhIcK5cUAf1VNt3bIO4a61mPI62zb1dOmGbveGjeAUOxHvL8KwCEfZg==" saltValue="vaq/d7StTXouPJW5u/sJZQ==" spinCount="100000" sheet="1" formatCells="0" formatColumns="0" formatRows="0" insertColumns="0" insertRows="0"/>
  <customSheetViews>
    <customSheetView guid="{8128AB26-A442-411A-8857-6A9772212617}">
      <selection activeCell="D9" sqref="D9"/>
      <pageMargins left="0.75" right="0.75" top="1" bottom="1" header="0.5" footer="0.5"/>
      <headerFooter alignWithMargins="0"/>
    </customSheetView>
    <customSheetView guid="{21B05B81-D95E-449C-AD08-1810390F7208}">
      <selection activeCell="D9" sqref="D9"/>
      <pageMargins left="0.75" right="0.75" top="1" bottom="1" header="0.5" footer="0.5"/>
      <headerFooter alignWithMargins="0"/>
    </customSheetView>
  </customSheetViews>
  <phoneticPr fontId="9"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
  <sheetViews>
    <sheetView topLeftCell="A5" workbookViewId="0">
      <selection activeCell="G30" sqref="G30"/>
    </sheetView>
  </sheetViews>
  <sheetFormatPr defaultRowHeight="12.75" x14ac:dyDescent="0.2"/>
  <sheetData/>
  <customSheetViews>
    <customSheetView guid="{8128AB26-A442-411A-8857-6A9772212617}">
      <selection activeCell="G29" sqref="G29"/>
      <pageMargins left="0.75" right="0.75" top="1" bottom="1" header="0.5" footer="0.5"/>
      <headerFooter alignWithMargins="0"/>
    </customSheetView>
    <customSheetView guid="{21B05B81-D95E-449C-AD08-1810390F7208}">
      <selection activeCell="G29" sqref="G29"/>
      <pageMargins left="0.75" right="0.75" top="1" bottom="1" header="0.5" footer="0.5"/>
      <headerFooter alignWithMargins="0"/>
    </customSheetView>
  </customSheetViews>
  <phoneticPr fontId="9"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workbookViewId="0">
      <selection activeCell="C18" sqref="C18"/>
    </sheetView>
  </sheetViews>
  <sheetFormatPr defaultRowHeight="12.75" x14ac:dyDescent="0.2"/>
  <cols>
    <col min="1" max="8" width="9.140625" style="1"/>
    <col min="9" max="9" width="11.42578125" style="1" customWidth="1"/>
    <col min="10" max="10" width="10.5703125" style="1" customWidth="1"/>
    <col min="11" max="11" width="12.85546875" style="1" customWidth="1"/>
    <col min="12" max="12" width="13.85546875" style="1" customWidth="1"/>
    <col min="13" max="13" width="15.85546875" style="1" customWidth="1"/>
    <col min="14" max="14" width="13.28515625" style="1" customWidth="1"/>
    <col min="15" max="15" width="12.5703125" style="1" customWidth="1"/>
    <col min="16" max="16" width="13.140625" style="1" customWidth="1"/>
    <col min="17" max="17" width="13.28515625" style="1" customWidth="1"/>
    <col min="18" max="18" width="9.140625" style="1"/>
  </cols>
  <sheetData>
    <row r="1" spans="1:19" ht="32.25" thickBot="1" x14ac:dyDescent="0.3">
      <c r="A1" s="54" t="s">
        <v>11</v>
      </c>
      <c r="B1" s="54" t="s">
        <v>30</v>
      </c>
      <c r="C1" s="54" t="s">
        <v>236</v>
      </c>
      <c r="D1" s="54" t="s">
        <v>237</v>
      </c>
      <c r="E1" s="54" t="s">
        <v>238</v>
      </c>
      <c r="F1" s="54" t="s">
        <v>239</v>
      </c>
      <c r="G1" s="54" t="s">
        <v>240</v>
      </c>
      <c r="H1" s="54" t="s">
        <v>227</v>
      </c>
      <c r="I1" s="126" t="s">
        <v>229</v>
      </c>
      <c r="J1" s="54" t="s">
        <v>230</v>
      </c>
      <c r="K1" s="19" t="s">
        <v>241</v>
      </c>
      <c r="L1" s="19" t="s">
        <v>19</v>
      </c>
      <c r="M1" s="19" t="s">
        <v>231</v>
      </c>
      <c r="N1" s="19" t="s">
        <v>23</v>
      </c>
      <c r="O1" s="66" t="s">
        <v>177</v>
      </c>
      <c r="P1" s="66" t="s">
        <v>176</v>
      </c>
      <c r="Q1" s="66" t="s">
        <v>179</v>
      </c>
      <c r="R1" s="20"/>
      <c r="S1" s="18"/>
    </row>
    <row r="2" spans="1:19" x14ac:dyDescent="0.2">
      <c r="A2" s="20">
        <f>VLOOKUP('Ration Calculator'!B8,'Feed cost &amp; analysis'!1:1048576,7,FALSE)</f>
        <v>30</v>
      </c>
      <c r="B2" s="22">
        <f>VLOOKUP('Ration Calculator'!B8,'Feed cost &amp; analysis'!1:1048576,8,FALSE)</f>
        <v>10.8</v>
      </c>
      <c r="C2" s="20">
        <f>VLOOKUP('Ration Calculator'!B8,'Feed cost &amp; analysis'!1:1048576,9,FALSE)</f>
        <v>14</v>
      </c>
      <c r="D2" s="20">
        <f>VLOOKUP('Ration Calculator'!B8,'Feed cost &amp; analysis'!1:1048576,12,FALSE)</f>
        <v>1</v>
      </c>
      <c r="E2" s="20">
        <f>VLOOKUP('Ration Calculator'!B8,'Feed cost &amp; analysis'!1:1048576,13,FALSE)</f>
        <v>5</v>
      </c>
      <c r="F2" s="20">
        <f>VLOOKUP('Ration Calculator'!B8,'Feed cost &amp; analysis'!1:1048576,11,FALSE)</f>
        <v>60</v>
      </c>
      <c r="G2" s="20">
        <f>VLOOKUP('Ration Calculator'!B8,'Feed cost &amp; analysis'!1:1048576,10,FALSE)</f>
        <v>0</v>
      </c>
      <c r="H2" s="23">
        <f>'Ration Calculator'!D8</f>
        <v>14.5</v>
      </c>
      <c r="I2" s="127">
        <f>K2*(A2/100)</f>
        <v>1.3049999999999999</v>
      </c>
      <c r="J2" s="23">
        <f>('Ration Calculator'!F8/1000)*K2</f>
        <v>0.44950000000000001</v>
      </c>
      <c r="K2" s="23">
        <f>(H2)*(A2/100)</f>
        <v>4.3499999999999996</v>
      </c>
      <c r="L2" s="23">
        <f>K2*B2</f>
        <v>46.98</v>
      </c>
      <c r="M2" s="23">
        <f>K2*(C2/100)</f>
        <v>0.60899999999999999</v>
      </c>
      <c r="N2" s="23">
        <f>K2*(D2/100)</f>
        <v>4.3499999999999997E-2</v>
      </c>
      <c r="O2" s="23">
        <f>K2*(E2/100)</f>
        <v>0.2175</v>
      </c>
      <c r="P2" s="23">
        <f>K2*(F2/100)</f>
        <v>2.61</v>
      </c>
      <c r="Q2" s="23">
        <f>K2*(G2/100)</f>
        <v>0</v>
      </c>
      <c r="R2" s="20"/>
      <c r="S2" s="18"/>
    </row>
    <row r="3" spans="1:19" x14ac:dyDescent="0.2">
      <c r="A3" s="20">
        <f>VLOOKUP('Ration Calculator'!B9,'Feed cost &amp; analysis'!1:1048576,7,FALSE)</f>
        <v>69</v>
      </c>
      <c r="B3" s="22">
        <f>VLOOKUP('Ration Calculator'!B9,'Feed cost &amp; analysis'!1:1048576,8,FALSE)</f>
        <v>11.8</v>
      </c>
      <c r="C3" s="20">
        <f>VLOOKUP('Ration Calculator'!B9,'Feed cost &amp; analysis'!1:1048576,9,FALSE)</f>
        <v>44</v>
      </c>
      <c r="D3" s="20">
        <f>VLOOKUP('Ration Calculator'!B9,'Feed cost &amp; analysis'!1:1048576,12,FALSE)</f>
        <v>0</v>
      </c>
      <c r="E3" s="20">
        <f>VLOOKUP('Ration Calculator'!B9,'Feed cost &amp; analysis'!1:1048576,13,FALSE)</f>
        <v>55</v>
      </c>
      <c r="F3" s="20">
        <f>VLOOKUP('Ration Calculator'!B9,'Feed cost &amp; analysis'!1:1048576,11,FALSE)</f>
        <v>0</v>
      </c>
      <c r="G3" s="20">
        <f>VLOOKUP('Ration Calculator'!B9,'Feed cost &amp; analysis'!1:1048576,10,FALSE)</f>
        <v>0.4</v>
      </c>
      <c r="H3" s="23">
        <f>'Ration Calculator'!D9</f>
        <v>0</v>
      </c>
      <c r="I3" s="127">
        <f t="shared" ref="I3:I12" si="0">H3*(A3/100)</f>
        <v>0</v>
      </c>
      <c r="J3" s="23">
        <f>('Ration Calculator'!F9/1000)*K3</f>
        <v>0</v>
      </c>
      <c r="K3" s="23">
        <f t="shared" ref="K3:K12" si="1">(H3)*(A3/100)</f>
        <v>0</v>
      </c>
      <c r="L3" s="23">
        <f t="shared" ref="L3:L12" si="2">K3*B3</f>
        <v>0</v>
      </c>
      <c r="M3" s="23">
        <f>K3*(C3/100)</f>
        <v>0</v>
      </c>
      <c r="N3" s="23">
        <f t="shared" ref="N3:N12" si="3">K3*(D3/100)</f>
        <v>0</v>
      </c>
      <c r="O3" s="23">
        <f t="shared" ref="O3:O12" si="4">K3*(E3/100)</f>
        <v>0</v>
      </c>
      <c r="P3" s="23">
        <f t="shared" ref="P3:P12" si="5">(K3/100)*F3</f>
        <v>0</v>
      </c>
      <c r="Q3" s="23">
        <f t="shared" ref="Q3:Q12" si="6">K3*(G3/100)</f>
        <v>0</v>
      </c>
      <c r="R3" s="20"/>
      <c r="S3" s="18"/>
    </row>
    <row r="4" spans="1:19" x14ac:dyDescent="0.2">
      <c r="A4" s="20">
        <f>VLOOKUP('Ration Calculator'!B10,'Feed cost &amp; analysis'!1:1048576,7,FALSE)</f>
        <v>87</v>
      </c>
      <c r="B4" s="22">
        <f>VLOOKUP('Ration Calculator'!B10,'Feed cost &amp; analysis'!1:1048576,8,FALSE)</f>
        <v>12.5</v>
      </c>
      <c r="C4" s="20">
        <f>VLOOKUP('Ration Calculator'!B10,'Feed cost &amp; analysis'!1:1048576,9,FALSE)</f>
        <v>16.100000000000001</v>
      </c>
      <c r="D4" s="20">
        <f>VLOOKUP('Ration Calculator'!B10,'Feed cost &amp; analysis'!1:1048576,12,FALSE)</f>
        <v>33</v>
      </c>
      <c r="E4" s="20">
        <f>VLOOKUP('Ration Calculator'!B10,'Feed cost &amp; analysis'!1:1048576,13,FALSE)</f>
        <v>8</v>
      </c>
      <c r="F4" s="20">
        <f>VLOOKUP('Ration Calculator'!B10,'Feed cost &amp; analysis'!1:1048576,11,FALSE)</f>
        <v>30</v>
      </c>
      <c r="G4" s="20">
        <f>VLOOKUP('Ration Calculator'!B10,'Feed cost &amp; analysis'!1:1048576,10,FALSE)</f>
        <v>5.5</v>
      </c>
      <c r="H4" s="23">
        <f>'Ration Calculator'!D10</f>
        <v>1</v>
      </c>
      <c r="I4" s="127">
        <f t="shared" si="0"/>
        <v>0.87</v>
      </c>
      <c r="J4" s="23">
        <f>('Ration Calculator'!F10/1000)*K4</f>
        <v>0.185</v>
      </c>
      <c r="K4" s="23">
        <f t="shared" si="1"/>
        <v>0.87</v>
      </c>
      <c r="L4" s="23">
        <f t="shared" si="2"/>
        <v>10.875</v>
      </c>
      <c r="M4" s="23">
        <f t="shared" ref="M4:M12" si="7">K4*(C4/100)</f>
        <v>0.14007</v>
      </c>
      <c r="N4" s="23">
        <f t="shared" si="3"/>
        <v>0.28710000000000002</v>
      </c>
      <c r="O4" s="23">
        <f t="shared" si="4"/>
        <v>6.9599999999999995E-2</v>
      </c>
      <c r="P4" s="23">
        <f t="shared" si="5"/>
        <v>0.26100000000000001</v>
      </c>
      <c r="Q4" s="23">
        <f t="shared" si="6"/>
        <v>4.7849999999999997E-2</v>
      </c>
      <c r="R4" s="20"/>
      <c r="S4" s="21"/>
    </row>
    <row r="5" spans="1:19" x14ac:dyDescent="0.2">
      <c r="A5" s="20">
        <f>VLOOKUP('Ration Calculator'!B11,'Feed cost &amp; analysis'!1:1048576,7,FALSE)</f>
        <v>50</v>
      </c>
      <c r="B5" s="22">
        <f>VLOOKUP('Ration Calculator'!B11,'Feed cost &amp; analysis'!1:1048576,8,FALSE)</f>
        <v>11</v>
      </c>
      <c r="C5" s="20">
        <f>VLOOKUP('Ration Calculator'!B11,'Feed cost &amp; analysis'!1:1048576,9,FALSE)</f>
        <v>20</v>
      </c>
      <c r="D5" s="20">
        <f>VLOOKUP('Ration Calculator'!B11,'Feed cost &amp; analysis'!1:1048576,12,FALSE)</f>
        <v>0</v>
      </c>
      <c r="E5" s="20">
        <f>VLOOKUP('Ration Calculator'!B11,'Feed cost &amp; analysis'!1:1048576,13,FALSE)</f>
        <v>0</v>
      </c>
      <c r="F5" s="20">
        <f>VLOOKUP('Ration Calculator'!B11,'Feed cost &amp; analysis'!1:1048576,11,FALSE)</f>
        <v>0</v>
      </c>
      <c r="G5" s="20">
        <f>VLOOKUP('Ration Calculator'!B11,'Feed cost &amp; analysis'!1:1048576,10,FALSE)</f>
        <v>0</v>
      </c>
      <c r="H5" s="23">
        <f>'Ration Calculator'!D11</f>
        <v>0</v>
      </c>
      <c r="I5" s="127">
        <f t="shared" si="0"/>
        <v>0</v>
      </c>
      <c r="J5" s="23">
        <f>('Ration Calculator'!F11/1000)*K5</f>
        <v>0</v>
      </c>
      <c r="K5" s="23">
        <f t="shared" si="1"/>
        <v>0</v>
      </c>
      <c r="L5" s="23">
        <f t="shared" si="2"/>
        <v>0</v>
      </c>
      <c r="M5" s="23">
        <f t="shared" si="7"/>
        <v>0</v>
      </c>
      <c r="N5" s="23">
        <f t="shared" si="3"/>
        <v>0</v>
      </c>
      <c r="O5" s="23">
        <f t="shared" si="4"/>
        <v>0</v>
      </c>
      <c r="P5" s="23">
        <f t="shared" si="5"/>
        <v>0</v>
      </c>
      <c r="Q5" s="23">
        <f t="shared" si="6"/>
        <v>0</v>
      </c>
      <c r="R5" s="20"/>
      <c r="S5" s="18"/>
    </row>
    <row r="6" spans="1:19" x14ac:dyDescent="0.2">
      <c r="A6" s="20">
        <f>VLOOKUP('Ration Calculator'!B12,'Feed cost &amp; analysis'!1:1048576,7,FALSE)</f>
        <v>87</v>
      </c>
      <c r="B6" s="22">
        <f>VLOOKUP('Ration Calculator'!B12,'Feed cost &amp; analysis'!1:1048576,8,FALSE)</f>
        <v>6</v>
      </c>
      <c r="C6" s="20">
        <f>VLOOKUP('Ration Calculator'!B12,'Feed cost &amp; analysis'!1:1048576,9,FALSE)</f>
        <v>4</v>
      </c>
      <c r="D6" s="20">
        <f>VLOOKUP('Ration Calculator'!B12,'Feed cost &amp; analysis'!1:1048576,12,FALSE)</f>
        <v>0</v>
      </c>
      <c r="E6" s="20">
        <f>VLOOKUP('Ration Calculator'!B12,'Feed cost &amp; analysis'!1:1048576,13,FALSE)</f>
        <v>0</v>
      </c>
      <c r="F6" s="20">
        <f>VLOOKUP('Ration Calculator'!B12,'Feed cost &amp; analysis'!1:1048576,11,FALSE)</f>
        <v>80</v>
      </c>
      <c r="G6" s="20">
        <f>VLOOKUP('Ration Calculator'!B12,'Feed cost &amp; analysis'!1:1048576,10,FALSE)</f>
        <v>0</v>
      </c>
      <c r="H6" s="23">
        <f>'Ration Calculator'!D12</f>
        <v>0</v>
      </c>
      <c r="I6" s="127">
        <f t="shared" si="0"/>
        <v>0</v>
      </c>
      <c r="J6" s="23">
        <f>('Ration Calculator'!F12/1000)*K6</f>
        <v>0</v>
      </c>
      <c r="K6" s="23">
        <f t="shared" si="1"/>
        <v>0</v>
      </c>
      <c r="L6" s="23">
        <f t="shared" si="2"/>
        <v>0</v>
      </c>
      <c r="M6" s="23">
        <f t="shared" si="7"/>
        <v>0</v>
      </c>
      <c r="N6" s="23">
        <f t="shared" si="3"/>
        <v>0</v>
      </c>
      <c r="O6" s="23">
        <f t="shared" si="4"/>
        <v>0</v>
      </c>
      <c r="P6" s="23">
        <f t="shared" si="5"/>
        <v>0</v>
      </c>
      <c r="Q6" s="23">
        <f t="shared" si="6"/>
        <v>0</v>
      </c>
      <c r="R6" s="20"/>
      <c r="S6" s="18"/>
    </row>
    <row r="7" spans="1:19" x14ac:dyDescent="0.2">
      <c r="A7" s="20">
        <f>VLOOKUP('Ration Calculator'!B13,'Feed cost &amp; analysis'!1:1048576,7,FALSE)</f>
        <v>86</v>
      </c>
      <c r="B7" s="22">
        <f>VLOOKUP('Ration Calculator'!B13,'Feed cost &amp; analysis'!1:1048576,8,FALSE)</f>
        <v>13.2</v>
      </c>
      <c r="C7" s="20">
        <f>VLOOKUP('Ration Calculator'!B13,'Feed cost &amp; analysis'!1:1048576,9,FALSE)</f>
        <v>12.1</v>
      </c>
      <c r="D7" s="20">
        <f>VLOOKUP('Ration Calculator'!B13,'Feed cost &amp; analysis'!1:1048576,12,FALSE)</f>
        <v>57</v>
      </c>
      <c r="E7" s="20">
        <f>VLOOKUP('Ration Calculator'!B13,'Feed cost &amp; analysis'!1:1048576,13,FALSE)</f>
        <v>2.5</v>
      </c>
      <c r="F7" s="20">
        <f>VLOOKUP('Ration Calculator'!B13,'Feed cost &amp; analysis'!1:1048576,1,FALSE)</f>
        <v>6</v>
      </c>
      <c r="G7" s="20">
        <f>VLOOKUP('Ration Calculator'!B13,'Feed cost &amp; analysis'!1:1048576,10,FALSE)</f>
        <v>2.8</v>
      </c>
      <c r="H7" s="23">
        <f>'Ration Calculator'!D13</f>
        <v>1</v>
      </c>
      <c r="I7" s="127">
        <f t="shared" si="0"/>
        <v>0.86</v>
      </c>
      <c r="J7" s="23">
        <f>('Ration Calculator'!F13/1000)*K7</f>
        <v>0.14999999999999997</v>
      </c>
      <c r="K7" s="23">
        <f t="shared" si="1"/>
        <v>0.86</v>
      </c>
      <c r="L7" s="23">
        <f t="shared" si="2"/>
        <v>11.351999999999999</v>
      </c>
      <c r="M7" s="23">
        <f t="shared" si="7"/>
        <v>0.10406</v>
      </c>
      <c r="N7" s="23">
        <f t="shared" si="3"/>
        <v>0.49019999999999997</v>
      </c>
      <c r="O7" s="23">
        <f t="shared" si="4"/>
        <v>2.1500000000000002E-2</v>
      </c>
      <c r="P7" s="23">
        <f t="shared" si="5"/>
        <v>5.16E-2</v>
      </c>
      <c r="Q7" s="23">
        <f t="shared" si="6"/>
        <v>2.4079999999999997E-2</v>
      </c>
      <c r="R7" s="20"/>
      <c r="S7" s="18"/>
    </row>
    <row r="8" spans="1:19" x14ac:dyDescent="0.2">
      <c r="A8" s="20">
        <f>VLOOKUP('Ration Calculator'!B14,'Feed cost &amp; analysis'!1:1048576,7,FALSE)</f>
        <v>90</v>
      </c>
      <c r="B8" s="22">
        <f>VLOOKUP('Ration Calculator'!B14,'Feed cost &amp; analysis'!1:1048576,8,FALSE)</f>
        <v>13.3</v>
      </c>
      <c r="C8" s="20">
        <f>VLOOKUP('Ration Calculator'!B14,'Feed cost &amp; analysis'!1:1048576,9,FALSE)</f>
        <v>52</v>
      </c>
      <c r="D8" s="20">
        <f>VLOOKUP('Ration Calculator'!B14,'Feed cost &amp; analysis'!1:1048576,12,FALSE)</f>
        <v>5</v>
      </c>
      <c r="E8" s="20">
        <f>VLOOKUP('Ration Calculator'!B14,'Feed cost &amp; analysis'!1:1048576,13,FALSE)</f>
        <v>11</v>
      </c>
      <c r="F8" s="20">
        <f>VLOOKUP('Ration Calculator'!B14,'Feed cost &amp; analysis'!1:1048576,11,FALSE)</f>
        <v>12.5</v>
      </c>
      <c r="G8" s="20">
        <f>VLOOKUP('Ration Calculator'!B14,'Feed cost &amp; analysis'!1:1048576,10,FALSE)</f>
        <v>2.7</v>
      </c>
      <c r="H8" s="23">
        <f>'Ration Calculator'!D14</f>
        <v>0</v>
      </c>
      <c r="I8" s="127">
        <f t="shared" si="0"/>
        <v>0</v>
      </c>
      <c r="J8" s="23">
        <f>('Ration Calculator'!F14/1000)*K8</f>
        <v>0</v>
      </c>
      <c r="K8" s="23">
        <f t="shared" si="1"/>
        <v>0</v>
      </c>
      <c r="L8" s="23">
        <f t="shared" si="2"/>
        <v>0</v>
      </c>
      <c r="M8" s="23">
        <f t="shared" si="7"/>
        <v>0</v>
      </c>
      <c r="N8" s="23">
        <f t="shared" si="3"/>
        <v>0</v>
      </c>
      <c r="O8" s="23">
        <f t="shared" si="4"/>
        <v>0</v>
      </c>
      <c r="P8" s="23">
        <f t="shared" si="5"/>
        <v>0</v>
      </c>
      <c r="Q8" s="23">
        <f t="shared" si="6"/>
        <v>0</v>
      </c>
      <c r="R8" s="20"/>
      <c r="S8" s="18"/>
    </row>
    <row r="9" spans="1:19" x14ac:dyDescent="0.2">
      <c r="A9" s="20">
        <f>VLOOKUP('Ration Calculator'!B15,'Feed cost &amp; analysis'!1:1048576,7,FALSE)</f>
        <v>90</v>
      </c>
      <c r="B9" s="22">
        <f>VLOOKUP('Ration Calculator'!B15,'Feed cost &amp; analysis'!1:1048576,8,FALSE)</f>
        <v>13.5</v>
      </c>
      <c r="C9" s="20">
        <f>VLOOKUP('Ration Calculator'!B15,'Feed cost &amp; analysis'!1:1048576,9,FALSE)</f>
        <v>34</v>
      </c>
      <c r="D9" s="20">
        <f>VLOOKUP('Ration Calculator'!B15,'Feed cost &amp; analysis'!1:1048576,12,FALSE)</f>
        <v>5</v>
      </c>
      <c r="E9" s="20">
        <f>VLOOKUP('Ration Calculator'!B15,'Feed cost &amp; analysis'!1:1048576,13,FALSE)</f>
        <v>5</v>
      </c>
      <c r="F9" s="20">
        <f>VLOOKUP('Ration Calculator'!B15,'Feed cost &amp; analysis'!1:1048576,11,FALSE)</f>
        <v>33.5</v>
      </c>
      <c r="G9" s="20">
        <f>VLOOKUP('Ration Calculator'!B15,'Feed cost &amp; analysis'!1:1048576,10,FALSE)</f>
        <v>7</v>
      </c>
      <c r="H9" s="23">
        <f>'Ration Calculator'!D15</f>
        <v>0</v>
      </c>
      <c r="I9" s="127">
        <f t="shared" si="0"/>
        <v>0</v>
      </c>
      <c r="J9" s="23">
        <f>('Ration Calculator'!F15/1000)*K9</f>
        <v>0</v>
      </c>
      <c r="K9" s="23">
        <f t="shared" si="1"/>
        <v>0</v>
      </c>
      <c r="L9" s="23">
        <f t="shared" si="2"/>
        <v>0</v>
      </c>
      <c r="M9" s="23">
        <f t="shared" si="7"/>
        <v>0</v>
      </c>
      <c r="N9" s="23">
        <f t="shared" si="3"/>
        <v>0</v>
      </c>
      <c r="O9" s="23">
        <f t="shared" si="4"/>
        <v>0</v>
      </c>
      <c r="P9" s="23">
        <f t="shared" si="5"/>
        <v>0</v>
      </c>
      <c r="Q9" s="23">
        <f t="shared" si="6"/>
        <v>0</v>
      </c>
      <c r="R9" s="20"/>
      <c r="S9" s="18"/>
    </row>
    <row r="10" spans="1:19" x14ac:dyDescent="0.2">
      <c r="A10" s="20">
        <f>VLOOKUP('Ration Calculator'!B16,'Feed cost &amp; analysis'!1:1048576,7,FALSE)</f>
        <v>50</v>
      </c>
      <c r="B10" s="22">
        <f>VLOOKUP('Ration Calculator'!B16,'Feed cost &amp; analysis'!1:1048576,8,FALSE)</f>
        <v>11</v>
      </c>
      <c r="C10" s="20">
        <f>VLOOKUP('Ration Calculator'!B16,'Feed cost &amp; analysis'!1:1048576,9,FALSE)</f>
        <v>20</v>
      </c>
      <c r="D10" s="20">
        <f>VLOOKUP('Ration Calculator'!B16,'Feed cost &amp; analysis'!1:1048576,12,FALSE)</f>
        <v>0</v>
      </c>
      <c r="E10" s="20">
        <f>VLOOKUP('Ration Calculator'!B16,'Feed cost &amp; analysis'!1:1048576,13,FALSE)</f>
        <v>0</v>
      </c>
      <c r="F10" s="20">
        <f>VLOOKUP('Ration Calculator'!B16,'Feed cost &amp; analysis'!1:1048576,11,FALSE)</f>
        <v>0</v>
      </c>
      <c r="G10" s="20">
        <f>VLOOKUP('Ration Calculator'!B16,'Feed cost &amp; analysis'!1:1048576,10,FALSE)</f>
        <v>0</v>
      </c>
      <c r="H10" s="23">
        <f>'Ration Calculator'!D16</f>
        <v>0</v>
      </c>
      <c r="I10" s="127">
        <f t="shared" si="0"/>
        <v>0</v>
      </c>
      <c r="J10" s="23">
        <f>('Ration Calculator'!F16/1000)*K10</f>
        <v>0</v>
      </c>
      <c r="K10" s="23">
        <f t="shared" si="1"/>
        <v>0</v>
      </c>
      <c r="L10" s="23">
        <f t="shared" si="2"/>
        <v>0</v>
      </c>
      <c r="M10" s="23">
        <f t="shared" si="7"/>
        <v>0</v>
      </c>
      <c r="N10" s="23">
        <f t="shared" si="3"/>
        <v>0</v>
      </c>
      <c r="O10" s="23">
        <f t="shared" si="4"/>
        <v>0</v>
      </c>
      <c r="P10" s="23">
        <f t="shared" si="5"/>
        <v>0</v>
      </c>
      <c r="Q10" s="23">
        <f t="shared" si="6"/>
        <v>0</v>
      </c>
      <c r="R10" s="20"/>
      <c r="S10" s="18"/>
    </row>
    <row r="11" spans="1:19" x14ac:dyDescent="0.2">
      <c r="A11" s="20">
        <f>VLOOKUP('Ration Calculator'!B17,'Feed cost &amp; analysis'!1:1048576,7,FALSE)</f>
        <v>50</v>
      </c>
      <c r="B11" s="22">
        <f>VLOOKUP('Ration Calculator'!B17,'Feed cost &amp; analysis'!1:1048576,8,FALSE)</f>
        <v>11</v>
      </c>
      <c r="C11" s="20">
        <f>VLOOKUP('Ration Calculator'!B17,'Feed cost &amp; analysis'!1:1048576,9,FALSE)</f>
        <v>20</v>
      </c>
      <c r="D11" s="20">
        <f>VLOOKUP('Ration Calculator'!B17,'Feed cost &amp; analysis'!1:1048576,12,FALSE)</f>
        <v>0</v>
      </c>
      <c r="E11" s="20">
        <f>VLOOKUP('Ration Calculator'!B17,'Feed cost &amp; analysis'!1:1048576,13,FALSE)</f>
        <v>0</v>
      </c>
      <c r="F11" s="20">
        <f>VLOOKUP('Ration Calculator'!B17,'Feed cost &amp; analysis'!1:1048576,11,FALSE)</f>
        <v>0</v>
      </c>
      <c r="G11" s="20">
        <f>VLOOKUP('Ration Calculator'!B17,'Feed cost &amp; analysis'!1:1048576,10,FALSE)</f>
        <v>0</v>
      </c>
      <c r="H11" s="23">
        <f>'Ration Calculator'!D17</f>
        <v>0</v>
      </c>
      <c r="I11" s="127">
        <f t="shared" si="0"/>
        <v>0</v>
      </c>
      <c r="J11" s="23">
        <f>('Ration Calculator'!F17/1000)*K11</f>
        <v>0</v>
      </c>
      <c r="K11" s="23">
        <f t="shared" si="1"/>
        <v>0</v>
      </c>
      <c r="L11" s="23">
        <f t="shared" si="2"/>
        <v>0</v>
      </c>
      <c r="M11" s="23">
        <f t="shared" si="7"/>
        <v>0</v>
      </c>
      <c r="N11" s="23">
        <f t="shared" si="3"/>
        <v>0</v>
      </c>
      <c r="O11" s="23">
        <f t="shared" si="4"/>
        <v>0</v>
      </c>
      <c r="P11" s="23">
        <f t="shared" si="5"/>
        <v>0</v>
      </c>
      <c r="Q11" s="23">
        <f t="shared" si="6"/>
        <v>0</v>
      </c>
      <c r="R11" s="20"/>
      <c r="S11" s="18"/>
    </row>
    <row r="12" spans="1:19" x14ac:dyDescent="0.2">
      <c r="A12" s="20">
        <f>VLOOKUP('Ration Calculator'!B18,'Feed cost &amp; analysis'!1:1048576,7,FALSE)</f>
        <v>50</v>
      </c>
      <c r="B12" s="22">
        <f>VLOOKUP('Ration Calculator'!B18,'Feed cost &amp; analysis'!1:1048576,8,FALSE)</f>
        <v>11</v>
      </c>
      <c r="C12" s="20">
        <f>VLOOKUP('Ration Calculator'!B18,'Feed cost &amp; analysis'!1:1048576,9,FALSE)</f>
        <v>20</v>
      </c>
      <c r="D12" s="20">
        <f>VLOOKUP('Ration Calculator'!B18,'Feed cost &amp; analysis'!1:1048576,12,FALSE)</f>
        <v>0</v>
      </c>
      <c r="E12" s="20">
        <f>VLOOKUP('Ration Calculator'!B18,'Feed cost &amp; analysis'!1:1048576,13,FALSE)</f>
        <v>0</v>
      </c>
      <c r="F12" s="20">
        <f>VLOOKUP('Ration Calculator'!B18,'Feed cost &amp; analysis'!1:1048576,11,FALSE)</f>
        <v>0</v>
      </c>
      <c r="G12" s="20">
        <f>VLOOKUP('Ration Calculator'!B18,'Feed cost &amp; analysis'!1:1048576,10,FALSE)</f>
        <v>0</v>
      </c>
      <c r="H12" s="23">
        <f>'Ration Calculator'!D18</f>
        <v>0</v>
      </c>
      <c r="I12" s="127">
        <f t="shared" si="0"/>
        <v>0</v>
      </c>
      <c r="J12" s="23">
        <f>('Ration Calculator'!F18/1000)*K12</f>
        <v>0</v>
      </c>
      <c r="K12" s="23">
        <f t="shared" si="1"/>
        <v>0</v>
      </c>
      <c r="L12" s="23">
        <f t="shared" si="2"/>
        <v>0</v>
      </c>
      <c r="M12" s="23">
        <f t="shared" si="7"/>
        <v>0</v>
      </c>
      <c r="N12" s="23">
        <f t="shared" si="3"/>
        <v>0</v>
      </c>
      <c r="O12" s="23">
        <f t="shared" si="4"/>
        <v>0</v>
      </c>
      <c r="P12" s="23">
        <f t="shared" si="5"/>
        <v>0</v>
      </c>
      <c r="Q12" s="23">
        <f t="shared" si="6"/>
        <v>0</v>
      </c>
      <c r="R12" s="20"/>
      <c r="S12" s="18"/>
    </row>
    <row r="13" spans="1:19" x14ac:dyDescent="0.2">
      <c r="A13" s="20"/>
      <c r="B13" s="22"/>
      <c r="C13" s="20"/>
      <c r="D13" s="20"/>
      <c r="E13" s="20"/>
      <c r="F13" s="20"/>
      <c r="G13" s="20"/>
      <c r="H13" s="23"/>
      <c r="I13" s="127"/>
      <c r="J13" s="23"/>
      <c r="K13" s="23"/>
      <c r="L13" s="23"/>
      <c r="M13" s="23"/>
      <c r="N13" s="23"/>
      <c r="O13" s="23"/>
      <c r="P13" s="23"/>
      <c r="Q13" s="23"/>
      <c r="R13" s="20"/>
      <c r="S13" s="18"/>
    </row>
    <row r="14" spans="1:19" x14ac:dyDescent="0.2">
      <c r="A14" s="20"/>
      <c r="B14" s="20"/>
      <c r="C14" s="20"/>
      <c r="D14" s="20"/>
      <c r="E14" s="20"/>
      <c r="F14" s="20"/>
      <c r="G14" s="20"/>
      <c r="H14" s="23">
        <f>SUM(H2:H12)</f>
        <v>16.5</v>
      </c>
      <c r="I14" s="53"/>
      <c r="J14" s="119">
        <f>SUM(J2:J12)</f>
        <v>0.78449999999999998</v>
      </c>
      <c r="K14" s="20"/>
      <c r="L14" s="20"/>
      <c r="M14" s="20"/>
      <c r="N14" s="20"/>
      <c r="O14" s="20"/>
      <c r="P14" s="20"/>
      <c r="Q14" s="20"/>
      <c r="R14" s="20"/>
      <c r="S14" s="18"/>
    </row>
    <row r="15" spans="1:19" x14ac:dyDescent="0.2">
      <c r="A15" s="20"/>
      <c r="B15" s="20"/>
      <c r="C15" s="20"/>
      <c r="D15" s="20"/>
      <c r="E15" s="20"/>
      <c r="F15" s="20"/>
      <c r="G15" s="20"/>
      <c r="H15" s="20"/>
      <c r="I15" s="114" t="s">
        <v>242</v>
      </c>
      <c r="J15" s="118">
        <f>(J14/K15)*1000</f>
        <v>129.02960526315786</v>
      </c>
      <c r="K15" s="116">
        <f t="shared" ref="K15:Q15" si="8">SUM(K2:K12)</f>
        <v>6.08</v>
      </c>
      <c r="L15" s="51">
        <f>SUM(L2:L12)</f>
        <v>69.206999999999994</v>
      </c>
      <c r="M15" s="51">
        <f t="shared" si="8"/>
        <v>0.85313000000000005</v>
      </c>
      <c r="N15" s="51">
        <f t="shared" si="8"/>
        <v>0.82079999999999997</v>
      </c>
      <c r="O15" s="51">
        <f t="shared" si="8"/>
        <v>0.30860000000000004</v>
      </c>
      <c r="P15" s="51">
        <f t="shared" si="8"/>
        <v>2.9226000000000001</v>
      </c>
      <c r="Q15" s="116">
        <f t="shared" si="8"/>
        <v>7.1929999999999994E-2</v>
      </c>
      <c r="R15" s="20" t="s">
        <v>131</v>
      </c>
      <c r="S15" s="18"/>
    </row>
    <row r="16" spans="1:19" ht="13.5" thickBot="1" x14ac:dyDescent="0.25">
      <c r="A16" s="20"/>
      <c r="B16" s="20"/>
      <c r="C16" s="20"/>
      <c r="D16" s="20"/>
      <c r="E16" s="20"/>
      <c r="F16" s="20"/>
      <c r="G16" s="20"/>
      <c r="I16" s="114" t="s">
        <v>243</v>
      </c>
      <c r="J16" s="55">
        <f>J15*K16</f>
        <v>47.545454545454533</v>
      </c>
      <c r="K16" s="52">
        <f>K15/H14</f>
        <v>0.36848484848484847</v>
      </c>
      <c r="L16" s="115">
        <f>L15/K15</f>
        <v>11.382730263157894</v>
      </c>
      <c r="M16" s="117">
        <f>(M15/$K15)</f>
        <v>0.14031743421052631</v>
      </c>
      <c r="N16" s="52">
        <f>(N15/$K15)</f>
        <v>0.13499999999999998</v>
      </c>
      <c r="O16" s="52">
        <f>(O15/$K15)</f>
        <v>5.075657894736843E-2</v>
      </c>
      <c r="P16" s="52">
        <f>(P15/$K15)</f>
        <v>0.48069078947368421</v>
      </c>
      <c r="Q16" s="117">
        <f>(Q15/$K15)</f>
        <v>1.1830592105263157E-2</v>
      </c>
      <c r="R16" s="20" t="s">
        <v>21</v>
      </c>
      <c r="S16" s="18"/>
    </row>
    <row r="17" spans="1:19" ht="13.5" thickTop="1" x14ac:dyDescent="0.2">
      <c r="A17" s="20"/>
      <c r="B17" s="20"/>
      <c r="C17" s="20"/>
      <c r="D17" s="20"/>
      <c r="E17" s="20"/>
      <c r="F17" s="20"/>
      <c r="G17" s="20"/>
      <c r="H17" s="20"/>
      <c r="I17" s="20"/>
      <c r="J17" s="53"/>
      <c r="K17" s="20">
        <f>H14*K16</f>
        <v>6.08</v>
      </c>
      <c r="L17" s="20"/>
      <c r="M17" s="20"/>
      <c r="N17" s="20"/>
      <c r="O17" s="20"/>
      <c r="P17" s="20"/>
      <c r="Q17" s="20"/>
      <c r="R17" s="20"/>
      <c r="S17" s="18"/>
    </row>
    <row r="18" spans="1:19" x14ac:dyDescent="0.2">
      <c r="A18" s="20"/>
      <c r="B18" s="20"/>
      <c r="C18" s="20"/>
      <c r="D18" s="20"/>
      <c r="E18" s="20"/>
      <c r="F18" s="20"/>
      <c r="G18" s="20"/>
      <c r="H18" s="20"/>
      <c r="I18" s="20"/>
      <c r="J18" s="20"/>
      <c r="K18" s="20"/>
      <c r="L18" s="20"/>
      <c r="M18" s="20"/>
      <c r="N18" s="20"/>
      <c r="O18" s="20"/>
      <c r="P18" s="20"/>
      <c r="Q18" s="20"/>
      <c r="R18" s="20"/>
      <c r="S18" s="18"/>
    </row>
    <row r="19" spans="1:19" ht="18.75" thickBot="1" x14ac:dyDescent="0.3">
      <c r="A19" s="20"/>
      <c r="B19" s="20"/>
      <c r="C19" s="20"/>
      <c r="D19" s="20"/>
      <c r="E19" s="20"/>
      <c r="F19" s="20"/>
      <c r="G19" s="20"/>
      <c r="H19" s="53"/>
      <c r="I19" s="53"/>
      <c r="K19" s="53" t="s">
        <v>192</v>
      </c>
      <c r="L19" s="79" t="s">
        <v>163</v>
      </c>
      <c r="M19" s="79" t="s">
        <v>169</v>
      </c>
      <c r="N19" s="85" t="s">
        <v>172</v>
      </c>
      <c r="O19" s="20"/>
      <c r="P19" s="89" t="s">
        <v>174</v>
      </c>
      <c r="Q19" s="20"/>
      <c r="R19" s="20"/>
      <c r="S19" s="18"/>
    </row>
    <row r="20" spans="1:19" ht="18.75" thickBot="1" x14ac:dyDescent="0.3">
      <c r="A20" s="20"/>
      <c r="B20" s="20"/>
      <c r="C20" s="20"/>
      <c r="D20" s="20"/>
      <c r="E20" s="20"/>
      <c r="F20" s="20"/>
      <c r="G20" s="20"/>
      <c r="H20" s="20"/>
      <c r="I20" s="20"/>
      <c r="K20" s="20" t="s">
        <v>193</v>
      </c>
      <c r="L20" s="85" t="s">
        <v>194</v>
      </c>
      <c r="M20" s="79" t="s">
        <v>170</v>
      </c>
      <c r="N20" s="85" t="s">
        <v>173</v>
      </c>
      <c r="O20" s="20"/>
      <c r="P20" s="89" t="s">
        <v>175</v>
      </c>
      <c r="Q20" s="20"/>
      <c r="R20" s="20"/>
      <c r="S20" s="18"/>
    </row>
    <row r="21" spans="1:19" x14ac:dyDescent="0.2">
      <c r="A21" s="20"/>
      <c r="B21" s="20"/>
      <c r="C21" s="20"/>
      <c r="D21" s="20"/>
      <c r="E21" s="20"/>
      <c r="F21" s="20"/>
      <c r="G21" s="20"/>
      <c r="H21" s="20"/>
      <c r="I21" s="20"/>
      <c r="J21" s="20"/>
      <c r="K21" s="20"/>
      <c r="L21" s="20"/>
      <c r="M21" s="20"/>
      <c r="N21" s="20"/>
      <c r="O21" s="20"/>
      <c r="P21" s="20"/>
      <c r="Q21" s="20"/>
      <c r="R21" s="20"/>
      <c r="S21" s="18"/>
    </row>
    <row r="22" spans="1:19" x14ac:dyDescent="0.2">
      <c r="A22" s="20"/>
      <c r="B22" s="20"/>
      <c r="C22" s="20"/>
      <c r="D22" s="20"/>
      <c r="E22" s="20"/>
      <c r="F22" s="20"/>
      <c r="G22" s="20"/>
      <c r="H22" s="20"/>
      <c r="I22" s="20"/>
      <c r="J22" s="20"/>
      <c r="K22" s="20"/>
      <c r="L22" s="20"/>
      <c r="M22" s="20"/>
      <c r="N22" s="20"/>
      <c r="O22" s="20"/>
      <c r="P22" s="20"/>
      <c r="Q22" s="20"/>
      <c r="R22" s="20"/>
      <c r="S22" s="18"/>
    </row>
    <row r="23" spans="1:19" ht="13.5" thickBot="1" x14ac:dyDescent="0.25">
      <c r="A23" s="20"/>
      <c r="B23" s="20"/>
      <c r="C23" s="20"/>
      <c r="D23" s="20"/>
      <c r="E23" s="20"/>
      <c r="F23" s="20"/>
      <c r="G23" s="20"/>
      <c r="H23" s="20"/>
      <c r="I23" s="20"/>
      <c r="J23" s="20"/>
      <c r="K23" s="20"/>
      <c r="L23" s="20"/>
      <c r="M23" s="20"/>
      <c r="N23" s="20"/>
      <c r="O23" s="20"/>
      <c r="P23" s="20"/>
      <c r="Q23" s="20"/>
      <c r="R23" s="20"/>
      <c r="S23" s="18"/>
    </row>
    <row r="24" spans="1:19" ht="18.75" x14ac:dyDescent="0.3">
      <c r="C24" s="20"/>
      <c r="D24" s="20"/>
      <c r="E24" s="20"/>
      <c r="F24" s="20"/>
      <c r="G24" s="20"/>
      <c r="H24" s="70" t="s">
        <v>308</v>
      </c>
      <c r="I24" s="112"/>
      <c r="J24" s="71"/>
      <c r="K24" s="71"/>
      <c r="L24" s="72"/>
      <c r="M24" s="73"/>
      <c r="N24" s="74"/>
      <c r="O24" s="74"/>
      <c r="P24" s="75"/>
    </row>
    <row r="25" spans="1:19" ht="54.75" x14ac:dyDescent="0.3">
      <c r="C25" s="20"/>
      <c r="D25" s="20"/>
      <c r="E25" s="20"/>
      <c r="F25" s="20"/>
      <c r="G25" s="20"/>
      <c r="H25" s="76"/>
      <c r="I25" s="77"/>
      <c r="J25" s="77"/>
      <c r="K25" s="92"/>
      <c r="L25" s="78" t="s">
        <v>162</v>
      </c>
      <c r="M25" s="79"/>
      <c r="N25" s="80" t="s">
        <v>183</v>
      </c>
      <c r="O25" s="79"/>
      <c r="P25" s="81" t="s">
        <v>186</v>
      </c>
    </row>
    <row r="26" spans="1:19" ht="18" x14ac:dyDescent="0.25">
      <c r="C26" s="20"/>
      <c r="D26" s="20"/>
      <c r="E26" s="20"/>
      <c r="F26" s="20"/>
      <c r="G26" s="20"/>
      <c r="H26" s="76" t="s">
        <v>160</v>
      </c>
      <c r="I26" s="77"/>
      <c r="J26" s="77"/>
      <c r="K26" s="92"/>
      <c r="L26" s="82">
        <v>2.3E-2</v>
      </c>
      <c r="M26" s="83"/>
      <c r="N26" s="82">
        <v>0.02</v>
      </c>
      <c r="O26" s="77"/>
      <c r="P26" s="84" t="s">
        <v>161</v>
      </c>
    </row>
    <row r="27" spans="1:19" ht="18" x14ac:dyDescent="0.25">
      <c r="C27" s="20"/>
      <c r="D27" s="20"/>
      <c r="E27" s="20"/>
      <c r="F27" s="20"/>
      <c r="G27" s="20"/>
      <c r="H27" s="76" t="s">
        <v>166</v>
      </c>
      <c r="I27" s="77"/>
      <c r="J27" s="77"/>
      <c r="K27" s="92"/>
      <c r="L27" s="79" t="s">
        <v>163</v>
      </c>
      <c r="M27" s="83"/>
      <c r="N27" s="85" t="s">
        <v>164</v>
      </c>
      <c r="O27" s="77"/>
      <c r="P27" s="86" t="s">
        <v>165</v>
      </c>
    </row>
    <row r="28" spans="1:19" ht="18" x14ac:dyDescent="0.25">
      <c r="C28" s="20"/>
      <c r="D28" s="20"/>
      <c r="E28" s="20"/>
      <c r="F28" s="20"/>
      <c r="G28" s="20"/>
      <c r="H28" s="76" t="s">
        <v>167</v>
      </c>
      <c r="I28" s="77"/>
      <c r="J28" s="77"/>
      <c r="K28" s="92"/>
      <c r="L28" s="79" t="s">
        <v>169</v>
      </c>
      <c r="M28" s="83"/>
      <c r="N28" s="79" t="s">
        <v>170</v>
      </c>
      <c r="O28" s="77"/>
      <c r="P28" s="86" t="s">
        <v>168</v>
      </c>
    </row>
    <row r="29" spans="1:19" ht="18" x14ac:dyDescent="0.25">
      <c r="C29" s="20"/>
      <c r="D29" s="20"/>
      <c r="E29" s="20"/>
      <c r="F29" s="20"/>
      <c r="G29" s="20"/>
      <c r="H29" s="76" t="s">
        <v>171</v>
      </c>
      <c r="I29" s="77"/>
      <c r="J29" s="77"/>
      <c r="K29" s="92"/>
      <c r="L29" s="85" t="s">
        <v>172</v>
      </c>
      <c r="M29" s="83"/>
      <c r="N29" s="85" t="s">
        <v>173</v>
      </c>
      <c r="O29" s="77"/>
      <c r="P29" s="86" t="s">
        <v>168</v>
      </c>
    </row>
    <row r="30" spans="1:19" ht="18.75" thickBot="1" x14ac:dyDescent="0.3">
      <c r="C30" s="20"/>
      <c r="D30" s="20"/>
      <c r="E30" s="20"/>
      <c r="F30" s="20"/>
      <c r="G30" s="20"/>
      <c r="H30" s="87" t="s">
        <v>181</v>
      </c>
      <c r="I30" s="88"/>
      <c r="J30" s="88"/>
      <c r="K30" s="93"/>
      <c r="L30" s="89" t="s">
        <v>174</v>
      </c>
      <c r="M30" s="90"/>
      <c r="N30" s="89" t="s">
        <v>175</v>
      </c>
      <c r="O30" s="88"/>
      <c r="P30" s="91" t="s">
        <v>168</v>
      </c>
    </row>
    <row r="31" spans="1:19" x14ac:dyDescent="0.2">
      <c r="C31" s="20"/>
      <c r="D31" s="20"/>
      <c r="E31" s="20"/>
      <c r="F31" s="20"/>
      <c r="G31" s="20"/>
    </row>
    <row r="32" spans="1:19" x14ac:dyDescent="0.2">
      <c r="C32" s="20"/>
      <c r="D32" s="20"/>
      <c r="E32" s="20"/>
      <c r="F32" s="20"/>
      <c r="G32" s="20"/>
    </row>
    <row r="33" spans="3:7" x14ac:dyDescent="0.2">
      <c r="C33" s="20"/>
      <c r="D33" s="20"/>
      <c r="E33" s="20"/>
      <c r="F33" s="20"/>
      <c r="G33" s="20"/>
    </row>
  </sheetData>
  <sheetProtection algorithmName="SHA-512" hashValue="Aq74YCU+qthB0clFXYzQ/rSjzcZW0bmCm2wHk74rb5aCsYOX8Vx0tjnEKxhaGFWkuxv5Rk6NGVnApGgkgYRolQ==" saltValue="EIlRrJAunSTnyFnXb5HLxA==" spinCount="100000" sheet="1" formatCells="0" formatColumns="0" insertColumns="0" insertRows="0" deleteColumns="0" deleteRows="0"/>
  <customSheetViews>
    <customSheetView guid="{8128AB26-A442-411A-8857-6A9772212617}">
      <pageMargins left="0.75" right="0.75" top="1" bottom="1" header="0.5" footer="0.5"/>
      <headerFooter alignWithMargins="0"/>
    </customSheetView>
    <customSheetView guid="{21B05B81-D95E-449C-AD08-1810390F7208}">
      <pageMargins left="0.75" right="0.75" top="1" bottom="1" header="0.5" footer="0.5"/>
      <headerFooter alignWithMargins="0"/>
    </customSheetView>
  </customSheetViews>
  <phoneticPr fontId="9" type="noConversion"/>
  <pageMargins left="0.75" right="0.75" top="1" bottom="1" header="0.5" footer="0.5"/>
  <headerFooter alignWithMargins="0"/>
  <ignoredErrors>
    <ignoredError sqref="B2"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E15" sqref="E15"/>
    </sheetView>
  </sheetViews>
  <sheetFormatPr defaultRowHeight="12.75" x14ac:dyDescent="0.2"/>
  <cols>
    <col min="1" max="1" width="21.28515625" style="224" customWidth="1"/>
    <col min="2" max="2" width="8.5703125" style="224" customWidth="1"/>
    <col min="3" max="3" width="14.42578125" style="224" customWidth="1"/>
    <col min="4" max="4" width="16.85546875" style="224" customWidth="1"/>
    <col min="5" max="5" width="15.5703125" style="224" customWidth="1"/>
    <col min="6" max="6" width="16.140625" style="224" customWidth="1"/>
    <col min="7" max="7" width="14.85546875" style="224" customWidth="1"/>
    <col min="8" max="16384" width="9.140625" style="224"/>
  </cols>
  <sheetData>
    <row r="1" spans="1:8" x14ac:dyDescent="0.2">
      <c r="A1" s="220" t="s">
        <v>196</v>
      </c>
      <c r="B1" s="221"/>
      <c r="C1" s="222" t="s">
        <v>198</v>
      </c>
      <c r="D1" s="223" t="s">
        <v>30</v>
      </c>
      <c r="E1" s="223" t="s">
        <v>22</v>
      </c>
      <c r="F1" s="223" t="s">
        <v>171</v>
      </c>
      <c r="G1" s="223" t="s">
        <v>176</v>
      </c>
      <c r="H1" s="223" t="s">
        <v>179</v>
      </c>
    </row>
    <row r="2" spans="1:8" ht="18.75" customHeight="1" x14ac:dyDescent="0.2">
      <c r="A2" s="225" t="str">
        <f>"Growing cattle"</f>
        <v>Growing cattle</v>
      </c>
      <c r="B2" s="226">
        <v>1</v>
      </c>
      <c r="C2" s="227">
        <v>0.02</v>
      </c>
      <c r="D2" s="228">
        <v>10.5</v>
      </c>
      <c r="E2" s="229">
        <v>0.12</v>
      </c>
      <c r="F2" s="229">
        <v>0.15</v>
      </c>
      <c r="G2" s="229">
        <v>0.25</v>
      </c>
      <c r="H2" s="230"/>
    </row>
    <row r="3" spans="1:8" ht="22.5" customHeight="1" x14ac:dyDescent="0.2">
      <c r="A3" s="225" t="str">
        <f>"Finishing cattle"</f>
        <v>Finishing cattle</v>
      </c>
      <c r="B3" s="226">
        <v>2</v>
      </c>
      <c r="C3" s="227">
        <v>0.02</v>
      </c>
      <c r="D3" s="231">
        <v>11.5</v>
      </c>
      <c r="E3" s="229">
        <v>0.11999</v>
      </c>
      <c r="F3" s="229">
        <v>0.25</v>
      </c>
      <c r="G3" s="229">
        <v>0.19999900000000001</v>
      </c>
      <c r="H3" s="230"/>
    </row>
    <row r="4" spans="1:8" ht="22.5" customHeight="1" x14ac:dyDescent="0.2">
      <c r="A4" s="225" t="s">
        <v>264</v>
      </c>
      <c r="B4" s="226">
        <v>3</v>
      </c>
      <c r="C4" s="227">
        <v>1.7999999999999999E-2</v>
      </c>
      <c r="D4" s="231">
        <v>6.9999900000000004</v>
      </c>
      <c r="E4" s="229">
        <v>7.9999000000000001E-2</v>
      </c>
      <c r="F4" s="229"/>
      <c r="G4" s="229">
        <v>0.59999990000000003</v>
      </c>
      <c r="H4" s="230"/>
    </row>
    <row r="5" spans="1:8" ht="20.25" customHeight="1" x14ac:dyDescent="0.2">
      <c r="A5" s="225" t="s">
        <v>265</v>
      </c>
      <c r="B5" s="226">
        <v>4</v>
      </c>
      <c r="C5" s="227">
        <v>2.0566600000000001E-2</v>
      </c>
      <c r="D5" s="231">
        <v>10.399998999999999</v>
      </c>
      <c r="E5" s="229">
        <v>0.11999899999999999</v>
      </c>
      <c r="F5" s="229"/>
      <c r="G5" s="229">
        <v>0.44999990000000001</v>
      </c>
      <c r="H5" s="230"/>
    </row>
    <row r="6" spans="1:8" ht="17.25" customHeight="1" x14ac:dyDescent="0.2">
      <c r="A6" s="221"/>
      <c r="B6" s="232"/>
      <c r="C6" s="233"/>
      <c r="D6" s="234"/>
      <c r="E6" s="234"/>
      <c r="F6" s="234"/>
      <c r="G6" s="235"/>
      <c r="H6" s="234"/>
    </row>
    <row r="7" spans="1:8" x14ac:dyDescent="0.2">
      <c r="A7" s="236" t="s">
        <v>197</v>
      </c>
      <c r="B7" s="237"/>
      <c r="C7" s="237"/>
      <c r="D7" s="237"/>
      <c r="E7" s="237"/>
      <c r="F7" s="237"/>
      <c r="G7" s="238"/>
      <c r="H7" s="237"/>
    </row>
    <row r="8" spans="1:8" ht="21" customHeight="1" x14ac:dyDescent="0.2">
      <c r="A8" s="225" t="str">
        <f>"Growing cattle"</f>
        <v>Growing cattle</v>
      </c>
      <c r="B8" s="226">
        <v>1</v>
      </c>
      <c r="C8" s="226">
        <v>2.2999999999999998</v>
      </c>
      <c r="D8" s="228">
        <v>11.5</v>
      </c>
      <c r="E8" s="244">
        <v>0.160001</v>
      </c>
      <c r="F8" s="229">
        <v>0.25</v>
      </c>
      <c r="G8" s="229"/>
      <c r="H8" s="230">
        <v>6.0010000000000001E-2</v>
      </c>
    </row>
    <row r="9" spans="1:8" ht="20.25" customHeight="1" x14ac:dyDescent="0.2">
      <c r="A9" s="225" t="str">
        <f>"Finishing cattle"</f>
        <v>Finishing cattle</v>
      </c>
      <c r="B9" s="226">
        <v>2</v>
      </c>
      <c r="C9" s="226">
        <v>2.2000000000000002</v>
      </c>
      <c r="D9" s="239">
        <v>12.5</v>
      </c>
      <c r="E9" s="229">
        <v>0.15</v>
      </c>
      <c r="F9" s="229">
        <v>0.5</v>
      </c>
      <c r="G9" s="229">
        <v>0.45</v>
      </c>
      <c r="H9" s="230">
        <v>6.0000999999999999E-2</v>
      </c>
    </row>
    <row r="10" spans="1:8" ht="20.25" customHeight="1" x14ac:dyDescent="0.2">
      <c r="A10" s="225" t="s">
        <v>264</v>
      </c>
      <c r="B10" s="226">
        <v>3</v>
      </c>
      <c r="C10" s="226"/>
      <c r="D10" s="228">
        <v>10.8001</v>
      </c>
      <c r="E10" s="229">
        <v>0.1200001</v>
      </c>
      <c r="F10" s="229"/>
      <c r="G10" s="229"/>
      <c r="H10" s="230">
        <v>6.0000999999999999E-2</v>
      </c>
    </row>
    <row r="11" spans="1:8" ht="20.25" customHeight="1" x14ac:dyDescent="0.2">
      <c r="A11" s="225" t="s">
        <v>265</v>
      </c>
      <c r="B11" s="226">
        <v>4</v>
      </c>
      <c r="C11" s="226"/>
      <c r="D11" s="239"/>
      <c r="E11" s="229">
        <v>0.160001</v>
      </c>
      <c r="F11" s="229">
        <v>0.20000100000000001</v>
      </c>
      <c r="G11" s="229"/>
      <c r="H11" s="230">
        <v>6.0000999999999999E-2</v>
      </c>
    </row>
    <row r="12" spans="1:8" ht="18" customHeight="1" x14ac:dyDescent="0.2">
      <c r="G12" s="240"/>
    </row>
    <row r="13" spans="1:8" ht="18" x14ac:dyDescent="0.25">
      <c r="D13" s="241"/>
      <c r="E13" s="242"/>
      <c r="F13" s="243"/>
      <c r="G13" s="243"/>
    </row>
    <row r="14" spans="1:8" ht="18" x14ac:dyDescent="0.25">
      <c r="D14" s="243"/>
      <c r="E14" s="242"/>
      <c r="G14" s="240"/>
    </row>
    <row r="15" spans="1:8" x14ac:dyDescent="0.2">
      <c r="G15" s="240"/>
    </row>
    <row r="16" spans="1:8" x14ac:dyDescent="0.2">
      <c r="G16" s="240"/>
    </row>
  </sheetData>
  <sheetProtection algorithmName="SHA-512" hashValue="b1JSO/UHCRdHz4GjwCU6agY1r2FfOP9Pidxhmbqx/jkMFQ541C4ZS/yAOksRPi+xZIJHJa+nXXZtPt3cdedXtw==" saltValue="Ss2LTHtndQPm3DUKTupn1A==" spinCount="100000" sheet="1" formatCells="0" formatColumns="0" insertColumns="0" insertRows="0" deleteColumns="0" deleteRows="0"/>
  <customSheetViews>
    <customSheetView guid="{8128AB26-A442-411A-8857-6A9772212617}">
      <selection activeCell="C5" sqref="C5"/>
      <pageMargins left="0.75" right="0.75" top="1" bottom="1" header="0.5" footer="0.5"/>
      <pageSetup paperSize="9" orientation="portrait" horizontalDpi="4294967293" verticalDpi="0" r:id="rId1"/>
      <headerFooter alignWithMargins="0"/>
    </customSheetView>
    <customSheetView guid="{21B05B81-D95E-449C-AD08-1810390F7208}">
      <selection activeCell="C5" sqref="C5"/>
      <pageMargins left="0.75" right="0.75" top="1" bottom="1" header="0.5" footer="0.5"/>
      <pageSetup paperSize="9" orientation="portrait" horizontalDpi="4294967293" verticalDpi="0" r:id="rId2"/>
      <headerFooter alignWithMargins="0"/>
    </customSheetView>
  </customSheetViews>
  <phoneticPr fontId="9" type="noConversion"/>
  <pageMargins left="0.75" right="0.75" top="1" bottom="1" header="0.5" footer="0.5"/>
  <pageSetup paperSize="9" orientation="portrait" horizontalDpi="4294967293" verticalDpi="300"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
  <sheetViews>
    <sheetView workbookViewId="0">
      <selection activeCell="F13" sqref="F13"/>
    </sheetView>
  </sheetViews>
  <sheetFormatPr defaultRowHeight="12.75" x14ac:dyDescent="0.2"/>
  <sheetData>
    <row r="8" spans="3:3" x14ac:dyDescent="0.2">
      <c r="C8" s="249"/>
    </row>
  </sheetData>
  <customSheetViews>
    <customSheetView guid="{8128AB26-A442-411A-8857-6A9772212617}">
      <pageMargins left="0.7" right="0.7" top="0.75" bottom="0.75" header="0.3" footer="0.3"/>
    </customSheetView>
    <customSheetView guid="{21B05B81-D95E-449C-AD08-1810390F720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Start</vt:lpstr>
      <vt:lpstr>Feed cost &amp; analysis</vt:lpstr>
      <vt:lpstr>Ration Calculator</vt:lpstr>
      <vt:lpstr>ME reqmts</vt:lpstr>
      <vt:lpstr>Rationing tips</vt:lpstr>
      <vt:lpstr>Your notes</vt:lpstr>
      <vt:lpstr>Hidden sheet</vt:lpstr>
      <vt:lpstr>Spec - hidden</vt:lpstr>
      <vt:lpstr>Sheet1</vt:lpstr>
      <vt:lpstr>'ME reqmts'!Print_Area</vt:lpstr>
      <vt:lpstr>'Ration Calculator'!Print_Area</vt:lpstr>
    </vt:vector>
  </TitlesOfParts>
  <Company>Meat &amp; Livestock Commission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Meat &amp; Livestock Commission</dc:creator>
  <cp:lastModifiedBy>northropd</cp:lastModifiedBy>
  <cp:lastPrinted>2015-06-15T09:02:32Z</cp:lastPrinted>
  <dcterms:created xsi:type="dcterms:W3CDTF">2004-03-16T15:45:13Z</dcterms:created>
  <dcterms:modified xsi:type="dcterms:W3CDTF">2015-11-04T10:10:12Z</dcterms:modified>
</cp:coreProperties>
</file>