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/>
  </bookViews>
  <sheets>
    <sheet name="战力计算" sheetId="1" r:id="rId1"/>
    <sheet name="战力公式调整" sheetId="4" r:id="rId2"/>
    <sheet name="战斗力压制" sheetId="2" r:id="rId3"/>
  </sheets>
  <definedNames>
    <definedName name="_xlnm._FilterDatabase" localSheetId="0" hidden="1">战力计算!$A$40:$E$62</definedName>
  </definedNames>
  <calcPr calcId="144525"/>
</workbook>
</file>

<file path=xl/comments1.xml><?xml version="1.0" encoding="utf-8"?>
<comments xmlns="http://schemas.openxmlformats.org/spreadsheetml/2006/main">
  <authors>
    <author>wepie</author>
  </authors>
  <commentList>
    <comment ref="I2" authorId="0">
      <text>
        <r>
          <rPr>
            <sz val="9"/>
            <rFont val="宋体"/>
            <charset val="134"/>
          </rPr>
          <t>包含B、A、S</t>
        </r>
      </text>
    </comment>
    <comment ref="C3" authorId="0">
      <text>
        <r>
          <rPr>
            <sz val="9"/>
            <rFont val="宋体"/>
            <charset val="134"/>
          </rPr>
          <t>后面半段公式是让前半段乘以0.4至1</t>
        </r>
      </text>
    </comment>
    <comment ref="C4" authorId="0">
      <text>
        <r>
          <rPr>
            <sz val="9"/>
            <rFont val="宋体"/>
            <charset val="134"/>
          </rPr>
          <t xml:space="preserve">后面半段公式是让前半段乘以0.7至1
</t>
        </r>
      </text>
    </comment>
  </commentList>
</comments>
</file>

<file path=xl/sharedStrings.xml><?xml version="1.0" encoding="utf-8"?>
<sst xmlns="http://schemas.openxmlformats.org/spreadsheetml/2006/main" count="227" uniqueCount="157">
  <si>
    <t>属性类</t>
  </si>
  <si>
    <r>
      <rPr>
        <sz val="12"/>
        <color rgb="FFFF0000"/>
        <rFont val="微软雅黑"/>
        <charset val="134"/>
      </rPr>
      <t>伤害率</t>
    </r>
    <r>
      <rPr>
        <sz val="12"/>
        <color theme="1"/>
        <rFont val="微软雅黑"/>
        <charset val="134"/>
      </rPr>
      <t>：(1+暴击率*(当前暴击伤害-100%))*(当前填装/填装初始值)</t>
    </r>
  </si>
  <si>
    <t>坦克进阶效果（总战力加成）</t>
  </si>
  <si>
    <t>驾驶员进阶效果（总战力加成）</t>
  </si>
  <si>
    <t>驾驶员初始固定战力</t>
  </si>
  <si>
    <t>各坦克攻击系数</t>
  </si>
  <si>
    <t>计算用，无视该模块</t>
  </si>
  <si>
    <t>属性</t>
  </si>
  <si>
    <t>备注</t>
  </si>
  <si>
    <t>新战力</t>
  </si>
  <si>
    <t>与坦克品级无关</t>
  </si>
  <si>
    <t>S</t>
  </si>
  <si>
    <t>SS</t>
  </si>
  <si>
    <t>SSS</t>
  </si>
  <si>
    <t>品质</t>
  </si>
  <si>
    <t>战力</t>
  </si>
  <si>
    <t>同品质攻击系数相同</t>
  </si>
  <si>
    <t>伤害率</t>
  </si>
  <si>
    <t>填装</t>
  </si>
  <si>
    <t>子弹伤害</t>
  </si>
  <si>
    <t>命中率</t>
  </si>
  <si>
    <t>AOE</t>
  </si>
  <si>
    <t>生命</t>
  </si>
  <si>
    <t>1*坦克攻击系数*伤害率*MAX(0.4,MIN(1/伤害率,1))</t>
  </si>
  <si>
    <t>0阶</t>
  </si>
  <si>
    <t>C</t>
  </si>
  <si>
    <t>单发</t>
  </si>
  <si>
    <t>攻击</t>
  </si>
  <si>
    <t>神器虚拟攻击会参与战力计算</t>
  </si>
  <si>
    <t>3*坦克攻击系数*伤害率*MAX(0.7,MIN(7/伤害率,1))</t>
  </si>
  <si>
    <t>1阶</t>
  </si>
  <si>
    <t>B</t>
  </si>
  <si>
    <t>双发</t>
  </si>
  <si>
    <t>暴击率</t>
  </si>
  <si>
    <t>不再计算战力</t>
  </si>
  <si>
    <t>2阶</t>
  </si>
  <si>
    <t>A</t>
  </si>
  <si>
    <t>散弹</t>
  </si>
  <si>
    <t>暴击伤害百分比</t>
  </si>
  <si>
    <t>3阶</t>
  </si>
  <si>
    <t>A+</t>
  </si>
  <si>
    <t>加特林</t>
  </si>
  <si>
    <t>填装固定值</t>
  </si>
  <si>
    <t>初始值不提供战力</t>
  </si>
  <si>
    <t>4阶</t>
  </si>
  <si>
    <t>穿甲</t>
  </si>
  <si>
    <t>填装百分比</t>
  </si>
  <si>
    <t>全部转化为固定值</t>
  </si>
  <si>
    <t>5阶</t>
  </si>
  <si>
    <t>S+</t>
  </si>
  <si>
    <t>光蛋</t>
  </si>
  <si>
    <t>弹夹容量</t>
  </si>
  <si>
    <t>（X/弹夹初始值-1）*1000</t>
  </si>
  <si>
    <t>6阶</t>
  </si>
  <si>
    <t>激光</t>
  </si>
  <si>
    <t>移速</t>
  </si>
  <si>
    <t>（X-移速初始值）*1000</t>
  </si>
  <si>
    <t>7阶</t>
  </si>
  <si>
    <t>追踪</t>
  </si>
  <si>
    <t>伤害抵抗</t>
  </si>
  <si>
    <t>3*坦克攻击系数*伤害率*MAX(0.4,MIN(1/伤害率,1))</t>
  </si>
  <si>
    <t>8阶</t>
  </si>
  <si>
    <t>刀锋</t>
  </si>
  <si>
    <t>小怪伤害抵抗</t>
  </si>
  <si>
    <t>1.5*坦克攻击系数*伤害率*MAX(0.4,MIN(1/伤害率,1))</t>
  </si>
  <si>
    <t>9阶</t>
  </si>
  <si>
    <t>boss伤害抵抗</t>
  </si>
  <si>
    <t>10阶</t>
  </si>
  <si>
    <t>普攻伤害抵抗</t>
  </si>
  <si>
    <t>技能伤害抵抗</t>
  </si>
  <si>
    <t>伤害提升</t>
  </si>
  <si>
    <t>小怪伤害提升</t>
  </si>
  <si>
    <t>1.5*坦克攻击系数*伤害率*MAX(0.7,MIN(7/伤害率,1))</t>
  </si>
  <si>
    <t>boss伤害提升</t>
  </si>
  <si>
    <t>普攻伤害提升</t>
  </si>
  <si>
    <t>技能伤害提升</t>
  </si>
  <si>
    <t>吸血</t>
  </si>
  <si>
    <t>X*当前填装值/填装初始值*3</t>
  </si>
  <si>
    <t>战斗力计算：</t>
  </si>
  <si>
    <r>
      <rPr>
        <sz val="12"/>
        <color rgb="FF000000"/>
        <rFont val="微软雅黑"/>
        <charset val="134"/>
      </rPr>
      <t>总战斗力=sum(</t>
    </r>
    <r>
      <rPr>
        <sz val="12"/>
        <color rgb="FFFF0000"/>
        <rFont val="微软雅黑"/>
        <charset val="134"/>
      </rPr>
      <t>属性类</t>
    </r>
    <r>
      <rPr>
        <sz val="12"/>
        <color rgb="FF000000"/>
        <rFont val="微软雅黑"/>
        <charset val="134"/>
      </rPr>
      <t>战斗力)*（1+</t>
    </r>
    <r>
      <rPr>
        <sz val="12"/>
        <color rgb="FFFF0000"/>
        <rFont val="微软雅黑"/>
        <charset val="134"/>
      </rPr>
      <t>坦克进阶加成</t>
    </r>
    <r>
      <rPr>
        <sz val="12"/>
        <color rgb="FF000000"/>
        <rFont val="微软雅黑"/>
        <charset val="134"/>
      </rPr>
      <t>+</t>
    </r>
    <r>
      <rPr>
        <sz val="12"/>
        <color rgb="FFFF0000"/>
        <rFont val="微软雅黑"/>
        <charset val="134"/>
      </rPr>
      <t>驾驶员加成</t>
    </r>
    <r>
      <rPr>
        <sz val="12"/>
        <color rgb="FF000000"/>
        <rFont val="微软雅黑"/>
        <charset val="134"/>
      </rPr>
      <t>）+</t>
    </r>
    <r>
      <rPr>
        <sz val="12"/>
        <color rgb="FFFF0000"/>
        <rFont val="微软雅黑"/>
        <charset val="134"/>
      </rPr>
      <t>部件特效</t>
    </r>
    <r>
      <rPr>
        <sz val="12"/>
        <color rgb="FF000000"/>
        <rFont val="微软雅黑"/>
        <charset val="134"/>
      </rPr>
      <t>战力+</t>
    </r>
    <r>
      <rPr>
        <sz val="12"/>
        <color rgb="FFFF0000"/>
        <rFont val="微软雅黑"/>
        <charset val="134"/>
      </rPr>
      <t>部件额外</t>
    </r>
    <r>
      <rPr>
        <sz val="12"/>
        <color rgb="FF000000"/>
        <rFont val="微软雅黑"/>
        <charset val="134"/>
      </rPr>
      <t>战力+</t>
    </r>
    <r>
      <rPr>
        <sz val="12"/>
        <color rgb="FFFF0000"/>
        <rFont val="微软雅黑"/>
        <charset val="134"/>
      </rPr>
      <t>驾驶员</t>
    </r>
    <r>
      <rPr>
        <sz val="12"/>
        <color rgb="FF000000"/>
        <rFont val="微软雅黑"/>
        <charset val="134"/>
      </rPr>
      <t>固定战力</t>
    </r>
  </si>
  <si>
    <t>手填值</t>
  </si>
  <si>
    <t>新计算方式</t>
  </si>
  <si>
    <t>计算值</t>
  </si>
  <si>
    <t>填装初始值</t>
  </si>
  <si>
    <t>基础战力值总和</t>
  </si>
  <si>
    <t>弹夹初始值</t>
  </si>
  <si>
    <t>移速初始值</t>
  </si>
  <si>
    <t>加上坦克和驾驶员的加成战力</t>
  </si>
  <si>
    <t>坦克品质</t>
  </si>
  <si>
    <t>坦克阶数</t>
  </si>
  <si>
    <t>加上固定值战力</t>
  </si>
  <si>
    <t>驾驶员1品质、阶数</t>
  </si>
  <si>
    <t>SSS8阶</t>
  </si>
  <si>
    <t>驾驶员2品质、阶数</t>
  </si>
  <si>
    <t>驾驶员3品质、阶数</t>
  </si>
  <si>
    <t>部件特效战力</t>
  </si>
  <si>
    <t>部件套装战力</t>
  </si>
  <si>
    <t>神器虚拟攻击力</t>
  </si>
  <si>
    <t>驾驶员固定战力</t>
  </si>
  <si>
    <t>↓↓↓把后台属性复制到这里↓↓↓</t>
  </si>
  <si>
    <t>1":3494429.399499999,"10":83802,"11":65640,"12":94680,"13":102592,"14":74000,"15":4400,"17":3750,"18":11600,"19":10050,"2":166200,"201":1956,"202":1377,"25":4000,"27":300000,"3":1283271.0899999999,"4":77500,"5":7870,"6":176770,"7":21,"8":44350,"9":44350</t>
  </si>
  <si>
    <t>战斗力计算模拟：</t>
  </si>
  <si>
    <t>属性战斗力</t>
  </si>
  <si>
    <t>擂台赛战力计算：</t>
  </si>
  <si>
    <t>擂台伤害降低%</t>
  </si>
  <si>
    <t>坦克1伤害率</t>
  </si>
  <si>
    <t>驾驶员1加成</t>
  </si>
  <si>
    <t>坦克2伤害率</t>
  </si>
  <si>
    <t>驾驶员2加成</t>
  </si>
  <si>
    <t>坦克3伤害率</t>
  </si>
  <si>
    <t>驾驶员3加成</t>
  </si>
  <si>
    <t>坦克4伤害率</t>
  </si>
  <si>
    <t>驾驶员4加成</t>
  </si>
  <si>
    <t>坦克5伤害率</t>
  </si>
  <si>
    <t>驾驶员5加成</t>
  </si>
  <si>
    <t>坦克6伤害率</t>
  </si>
  <si>
    <t>驾驶员6加成</t>
  </si>
  <si>
    <t>擂台战斗力</t>
  </si>
  <si>
    <t>10万</t>
  </si>
  <si>
    <t>30万</t>
  </si>
  <si>
    <t>100万</t>
  </si>
  <si>
    <t>350万</t>
  </si>
  <si>
    <t>700万</t>
  </si>
  <si>
    <t>1000万</t>
  </si>
  <si>
    <t>2000万</t>
  </si>
  <si>
    <t>1亿</t>
  </si>
  <si>
    <t>4.17亿</t>
  </si>
  <si>
    <t>暴击</t>
  </si>
  <si>
    <t>爆伤</t>
  </si>
  <si>
    <t>装填</t>
  </si>
  <si>
    <t>伤害倍率</t>
  </si>
  <si>
    <t>总倍率</t>
  </si>
  <si>
    <t>先锋战力倍率</t>
  </si>
  <si>
    <t>线上战力倍率</t>
  </si>
  <si>
    <t>比较战力倍率</t>
  </si>
  <si>
    <t>反比战力倍率</t>
  </si>
  <si>
    <t>坦克系数影响生命战力</t>
  </si>
  <si>
    <t>反比公式</t>
  </si>
  <si>
    <t>比较公式1</t>
  </si>
  <si>
    <t>比较公式2</t>
  </si>
  <si>
    <t>先行服</t>
  </si>
  <si>
    <t>攻击战力</t>
  </si>
  <si>
    <t>生命战力</t>
  </si>
  <si>
    <t>总战力</t>
  </si>
  <si>
    <t>取高战力</t>
  </si>
  <si>
    <t>章节表增加SuppressionFactor列</t>
  </si>
  <si>
    <t>关卡推荐战力=X</t>
  </si>
  <si>
    <t>玩家战力=Y</t>
  </si>
  <si>
    <t>压制系数=Z=SuppressionFactor.value</t>
  </si>
  <si>
    <t>如果Y&lt;X</t>
  </si>
  <si>
    <t>A=INT((X-Y)/(Z*2))+1</t>
  </si>
  <si>
    <t>怪物生命=生命*A</t>
  </si>
  <si>
    <t>玩家战力低，则怪物生命增加</t>
  </si>
  <si>
    <t>如果Y&gt;X</t>
  </si>
  <si>
    <t>A=INT((Y-X)/(Z*4))+1</t>
  </si>
  <si>
    <t>玩家受到的伤害=玩家受到的伤害/A</t>
  </si>
  <si>
    <t>玩家战力高，则受到伤害降低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</si>
</sst>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%"/>
    <numFmt numFmtId="178" formatCode="0.000_);[Red]\(0.000\)"/>
    <numFmt numFmtId="179" formatCode="0.0000_);[Red]\(0.0000\)"/>
    <numFmt numFmtId="180" formatCode="0.00_);[Red]\(0.00\)"/>
    <numFmt numFmtId="181" formatCode="0.00_ "/>
  </numFmts>
  <fonts count="35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rgb="FFFA7D00"/>
      <name val="微软雅黑"/>
      <charset val="134"/>
    </font>
    <font>
      <sz val="12"/>
      <color rgb="FFFF0000"/>
      <name val="微软雅黑"/>
      <charset val="134"/>
    </font>
    <font>
      <sz val="12"/>
      <color rgb="FF006100"/>
      <name val="微软雅黑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i/>
      <sz val="12"/>
      <color rgb="FF7F7F7F"/>
      <name val="微软雅黑"/>
      <charset val="134"/>
    </font>
    <font>
      <b/>
      <sz val="12"/>
      <color theme="0"/>
      <name val="微软雅黑"/>
      <charset val="134"/>
    </font>
    <font>
      <b/>
      <sz val="12"/>
      <color rgb="FFFFFFFF"/>
      <name val="微软雅黑"/>
      <charset val="134"/>
    </font>
    <font>
      <b/>
      <sz val="12"/>
      <name val="微软雅黑"/>
      <charset val="134"/>
    </font>
    <font>
      <sz val="12"/>
      <color rgb="FF212529"/>
      <name val="微软雅黑"/>
      <charset val="134"/>
    </font>
    <font>
      <sz val="12"/>
      <color rgb="FF9C5700"/>
      <name val="微软雅黑"/>
      <charset val="134"/>
    </font>
    <font>
      <sz val="12"/>
      <color theme="0" tint="-0.05"/>
      <name val="微软雅黑"/>
      <charset val="134"/>
    </font>
    <font>
      <sz val="12"/>
      <color rgb="FF9C0006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theme="7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3" borderId="12" applyNumberFormat="0" applyAlignment="0" applyProtection="0">
      <alignment vertical="center"/>
    </xf>
    <xf numFmtId="0" fontId="28" fillId="3" borderId="8" applyNumberFormat="0" applyAlignment="0" applyProtection="0">
      <alignment vertical="center"/>
    </xf>
    <xf numFmtId="0" fontId="29" fillId="6" borderId="1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70">
    <xf numFmtId="0" fontId="0" fillId="0" borderId="0" xfId="0"/>
    <xf numFmtId="49" fontId="0" fillId="0" borderId="0" xfId="0" applyNumberFormat="1"/>
    <xf numFmtId="0" fontId="0" fillId="0" borderId="0" xfId="0" applyFont="1"/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vertical="center"/>
    </xf>
    <xf numFmtId="9" fontId="1" fillId="0" borderId="1" xfId="11" applyFont="1" applyBorder="1">
      <alignment vertical="center"/>
    </xf>
    <xf numFmtId="58" fontId="1" fillId="0" borderId="0" xfId="0" applyNumberFormat="1" applyFont="1" applyFill="1" applyBorder="1" applyAlignment="1">
      <alignment vertical="center"/>
    </xf>
    <xf numFmtId="0" fontId="1" fillId="0" borderId="0" xfId="0" applyFont="1" applyBorder="1"/>
    <xf numFmtId="177" fontId="1" fillId="0" borderId="0" xfId="11" applyNumberFormat="1" applyFont="1" applyBorder="1" applyAlignment="1"/>
    <xf numFmtId="0" fontId="2" fillId="3" borderId="1" xfId="25" applyFont="1" applyBorder="1" applyAlignment="1"/>
    <xf numFmtId="0" fontId="1" fillId="0" borderId="1" xfId="0" applyFont="1" applyBorder="1"/>
    <xf numFmtId="0" fontId="3" fillId="0" borderId="1" xfId="0" applyFont="1" applyBorder="1"/>
    <xf numFmtId="0" fontId="2" fillId="3" borderId="1" xfId="25" applyFont="1" applyBorder="1" applyAlignment="1">
      <alignment horizontal="center"/>
    </xf>
    <xf numFmtId="0" fontId="2" fillId="3" borderId="2" xfId="25" applyFont="1" applyBorder="1" applyAlignment="1">
      <alignment horizontal="center"/>
    </xf>
    <xf numFmtId="0" fontId="4" fillId="4" borderId="1" xfId="31" applyFont="1" applyBorder="1" applyAlignment="1"/>
    <xf numFmtId="0" fontId="1" fillId="5" borderId="1" xfId="0" applyFont="1" applyFill="1" applyBorder="1" applyAlignment="1">
      <alignment horizontal="left"/>
    </xf>
    <xf numFmtId="177" fontId="1" fillId="0" borderId="1" xfId="11" applyNumberFormat="1" applyFont="1" applyBorder="1" applyAlignment="1"/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5" fillId="0" borderId="1" xfId="0" applyNumberFormat="1" applyFont="1" applyBorder="1"/>
    <xf numFmtId="0" fontId="6" fillId="0" borderId="1" xfId="16" applyFont="1" applyFill="1" applyBorder="1" applyAlignment="1"/>
    <xf numFmtId="0" fontId="7" fillId="0" borderId="1" xfId="18" applyFont="1" applyBorder="1" applyAlignment="1">
      <alignment vertical="center" wrapText="1"/>
    </xf>
    <xf numFmtId="0" fontId="2" fillId="3" borderId="0" xfId="25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8" fillId="6" borderId="1" xfId="26" applyFont="1" applyBorder="1" applyAlignment="1">
      <alignment vertical="center" wrapText="1"/>
    </xf>
    <xf numFmtId="0" fontId="1" fillId="5" borderId="1" xfId="0" applyFont="1" applyFill="1" applyBorder="1" applyAlignment="1">
      <alignment horizontal="right"/>
    </xf>
    <xf numFmtId="176" fontId="9" fillId="7" borderId="1" xfId="0" applyNumberFormat="1" applyFont="1" applyFill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176" fontId="8" fillId="7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10" fontId="1" fillId="0" borderId="1" xfId="0" applyNumberFormat="1" applyFont="1" applyFill="1" applyBorder="1" applyAlignment="1">
      <alignment horizontal="right"/>
    </xf>
    <xf numFmtId="10" fontId="1" fillId="0" borderId="1" xfId="11" applyNumberFormat="1" applyFont="1" applyBorder="1" applyAlignment="1"/>
    <xf numFmtId="176" fontId="1" fillId="0" borderId="1" xfId="0" applyNumberFormat="1" applyFont="1" applyBorder="1"/>
    <xf numFmtId="178" fontId="1" fillId="0" borderId="1" xfId="0" applyNumberFormat="1" applyFont="1" applyBorder="1"/>
    <xf numFmtId="0" fontId="8" fillId="0" borderId="1" xfId="0" applyFont="1" applyFill="1" applyBorder="1" applyAlignment="1"/>
    <xf numFmtId="0" fontId="10" fillId="8" borderId="0" xfId="0" applyFont="1" applyFill="1" applyBorder="1" applyAlignment="1"/>
    <xf numFmtId="0" fontId="8" fillId="0" borderId="0" xfId="0" applyFont="1" applyFill="1" applyBorder="1" applyAlignment="1"/>
    <xf numFmtId="0" fontId="11" fillId="0" borderId="0" xfId="0" applyFont="1" applyBorder="1" applyAlignment="1">
      <alignment horizontal="left"/>
    </xf>
    <xf numFmtId="0" fontId="12" fillId="9" borderId="0" xfId="32" applyFont="1" applyBorder="1" applyAlignment="1"/>
    <xf numFmtId="0" fontId="1" fillId="0" borderId="0" xfId="0" applyFont="1" applyBorder="1" applyAlignment="1">
      <alignment horizontal="right"/>
    </xf>
    <xf numFmtId="176" fontId="1" fillId="0" borderId="0" xfId="0" applyNumberFormat="1" applyFont="1" applyBorder="1"/>
    <xf numFmtId="0" fontId="13" fillId="0" borderId="0" xfId="0" applyFont="1" applyBorder="1" applyAlignment="1">
      <alignment horizontal="left"/>
    </xf>
    <xf numFmtId="179" fontId="1" fillId="0" borderId="1" xfId="0" applyNumberFormat="1" applyFont="1" applyBorder="1" applyAlignment="1">
      <alignment horizontal="right"/>
    </xf>
    <xf numFmtId="180" fontId="1" fillId="0" borderId="0" xfId="11" applyNumberFormat="1" applyFont="1" applyBorder="1" applyAlignment="1"/>
    <xf numFmtId="0" fontId="1" fillId="0" borderId="1" xfId="0" applyFont="1" applyBorder="1" applyAlignment="1">
      <alignment horizontal="right"/>
    </xf>
    <xf numFmtId="177" fontId="1" fillId="0" borderId="1" xfId="0" applyNumberFormat="1" applyFont="1" applyBorder="1" applyAlignment="1">
      <alignment horizontal="right"/>
    </xf>
    <xf numFmtId="0" fontId="6" fillId="0" borderId="1" xfId="18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80" fontId="1" fillId="0" borderId="1" xfId="0" applyNumberFormat="1" applyFont="1" applyBorder="1" applyAlignment="1">
      <alignment horizontal="right"/>
    </xf>
    <xf numFmtId="0" fontId="12" fillId="9" borderId="1" xfId="32" applyFont="1" applyBorder="1" applyAlignment="1"/>
    <xf numFmtId="9" fontId="1" fillId="0" borderId="1" xfId="0" applyNumberFormat="1" applyFont="1" applyBorder="1"/>
    <xf numFmtId="0" fontId="2" fillId="3" borderId="3" xfId="25" applyFont="1" applyBorder="1" applyAlignment="1">
      <alignment horizontal="center"/>
    </xf>
    <xf numFmtId="0" fontId="2" fillId="3" borderId="4" xfId="25" applyFont="1" applyBorder="1" applyAlignment="1">
      <alignment horizontal="center"/>
    </xf>
    <xf numFmtId="0" fontId="2" fillId="3" borderId="0" xfId="25" applyFont="1" applyBorder="1" applyAlignment="1">
      <alignment horizontal="center"/>
    </xf>
    <xf numFmtId="0" fontId="2" fillId="3" borderId="1" xfId="25" applyFont="1" applyBorder="1" applyAlignment="1">
      <alignment horizontal="left"/>
    </xf>
    <xf numFmtId="0" fontId="1" fillId="0" borderId="1" xfId="11" applyNumberFormat="1" applyFont="1" applyBorder="1" applyAlignment="1"/>
    <xf numFmtId="0" fontId="5" fillId="0" borderId="0" xfId="0" applyNumberFormat="1" applyFont="1" applyBorder="1"/>
    <xf numFmtId="9" fontId="1" fillId="0" borderId="0" xfId="0" applyNumberFormat="1" applyFont="1" applyBorder="1"/>
    <xf numFmtId="0" fontId="8" fillId="6" borderId="5" xfId="26" applyFont="1" applyBorder="1" applyAlignment="1">
      <alignment horizontal="center"/>
    </xf>
    <xf numFmtId="0" fontId="8" fillId="6" borderId="6" xfId="26" applyFont="1" applyBorder="1" applyAlignment="1">
      <alignment horizontal="center"/>
    </xf>
    <xf numFmtId="181" fontId="1" fillId="0" borderId="1" xfId="0" applyNumberFormat="1" applyFont="1" applyBorder="1"/>
    <xf numFmtId="0" fontId="14" fillId="10" borderId="1" xfId="7" applyFont="1" applyBorder="1" applyAlignment="1"/>
    <xf numFmtId="10" fontId="1" fillId="0" borderId="0" xfId="0" applyNumberFormat="1" applyFont="1" applyBorder="1"/>
    <xf numFmtId="0" fontId="8" fillId="6" borderId="7" xfId="26" applyFont="1" applyBorder="1" applyAlignment="1">
      <alignment horizontal="center"/>
    </xf>
    <xf numFmtId="0" fontId="1" fillId="0" borderId="1" xfId="0" applyFont="1" applyFill="1" applyBorder="1"/>
    <xf numFmtId="10" fontId="1" fillId="5" borderId="1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2F2F2"/>
      <color rgb="00000000"/>
      <color rgb="00FF0000"/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战力公式调整!$O$19</c:f>
              <c:strCache>
                <c:ptCount val="1"/>
                <c:pt idx="0">
                  <c:v>总战力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战力公式调整!$O$20:$O$160</c:f>
              <c:numCache>
                <c:formatCode>General</c:formatCode>
                <c:ptCount val="141"/>
                <c:pt idx="0">
                  <c:v>2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3.64</c:v>
                </c:pt>
                <c:pt idx="17">
                  <c:v>3.78</c:v>
                </c:pt>
                <c:pt idx="18">
                  <c:v>3.92</c:v>
                </c:pt>
                <c:pt idx="19">
                  <c:v>4.06</c:v>
                </c:pt>
                <c:pt idx="20">
                  <c:v>4.2</c:v>
                </c:pt>
                <c:pt idx="21">
                  <c:v>4.34</c:v>
                </c:pt>
                <c:pt idx="22">
                  <c:v>4.48</c:v>
                </c:pt>
                <c:pt idx="23">
                  <c:v>4.62</c:v>
                </c:pt>
                <c:pt idx="24">
                  <c:v>4.76</c:v>
                </c:pt>
                <c:pt idx="25">
                  <c:v>4.9</c:v>
                </c:pt>
                <c:pt idx="26">
                  <c:v>5.04</c:v>
                </c:pt>
                <c:pt idx="27">
                  <c:v>5.18</c:v>
                </c:pt>
                <c:pt idx="28">
                  <c:v>5.32</c:v>
                </c:pt>
                <c:pt idx="29">
                  <c:v>5.46</c:v>
                </c:pt>
                <c:pt idx="30">
                  <c:v>5.6</c:v>
                </c:pt>
                <c:pt idx="31">
                  <c:v>5.74</c:v>
                </c:pt>
                <c:pt idx="32">
                  <c:v>5.88</c:v>
                </c:pt>
                <c:pt idx="33">
                  <c:v>6.02</c:v>
                </c:pt>
                <c:pt idx="34">
                  <c:v>6.16</c:v>
                </c:pt>
                <c:pt idx="35">
                  <c:v>6.3</c:v>
                </c:pt>
                <c:pt idx="36">
                  <c:v>6.44</c:v>
                </c:pt>
                <c:pt idx="37">
                  <c:v>6.58</c:v>
                </c:pt>
                <c:pt idx="38">
                  <c:v>6.72</c:v>
                </c:pt>
                <c:pt idx="39">
                  <c:v>6.86</c:v>
                </c:pt>
                <c:pt idx="40">
                  <c:v>7</c:v>
                </c:pt>
                <c:pt idx="41">
                  <c:v>7.14</c:v>
                </c:pt>
                <c:pt idx="42">
                  <c:v>7.28</c:v>
                </c:pt>
                <c:pt idx="43">
                  <c:v>7.42</c:v>
                </c:pt>
                <c:pt idx="44">
                  <c:v>7.56</c:v>
                </c:pt>
                <c:pt idx="45">
                  <c:v>7.7</c:v>
                </c:pt>
                <c:pt idx="46">
                  <c:v>7.84</c:v>
                </c:pt>
                <c:pt idx="47">
                  <c:v>7.98</c:v>
                </c:pt>
                <c:pt idx="48">
                  <c:v>8.12</c:v>
                </c:pt>
                <c:pt idx="49">
                  <c:v>8.26</c:v>
                </c:pt>
                <c:pt idx="50">
                  <c:v>8.4</c:v>
                </c:pt>
                <c:pt idx="51">
                  <c:v>8.54</c:v>
                </c:pt>
                <c:pt idx="52">
                  <c:v>8.67999999999999</c:v>
                </c:pt>
                <c:pt idx="53">
                  <c:v>8.81999999999999</c:v>
                </c:pt>
                <c:pt idx="54">
                  <c:v>8.95999999999999</c:v>
                </c:pt>
                <c:pt idx="55">
                  <c:v>9.09999999999999</c:v>
                </c:pt>
                <c:pt idx="56">
                  <c:v>9.23999999999999</c:v>
                </c:pt>
                <c:pt idx="57">
                  <c:v>9.37999999999999</c:v>
                </c:pt>
                <c:pt idx="58">
                  <c:v>9.51999999999999</c:v>
                </c:pt>
                <c:pt idx="59">
                  <c:v>9.65999999999999</c:v>
                </c:pt>
                <c:pt idx="60">
                  <c:v>9.79999999999999</c:v>
                </c:pt>
                <c:pt idx="61">
                  <c:v>9.84</c:v>
                </c:pt>
                <c:pt idx="62">
                  <c:v>9.88</c:v>
                </c:pt>
                <c:pt idx="63">
                  <c:v>9.92</c:v>
                </c:pt>
                <c:pt idx="64">
                  <c:v>9.96</c:v>
                </c:pt>
                <c:pt idx="65">
                  <c:v>10</c:v>
                </c:pt>
                <c:pt idx="66">
                  <c:v>10.04</c:v>
                </c:pt>
                <c:pt idx="67">
                  <c:v>10.08</c:v>
                </c:pt>
                <c:pt idx="68">
                  <c:v>10.12</c:v>
                </c:pt>
                <c:pt idx="69">
                  <c:v>10.16</c:v>
                </c:pt>
                <c:pt idx="70">
                  <c:v>10.2</c:v>
                </c:pt>
                <c:pt idx="71">
                  <c:v>10.24</c:v>
                </c:pt>
                <c:pt idx="72">
                  <c:v>10.28</c:v>
                </c:pt>
                <c:pt idx="73">
                  <c:v>10.32</c:v>
                </c:pt>
                <c:pt idx="74">
                  <c:v>10.36</c:v>
                </c:pt>
                <c:pt idx="75">
                  <c:v>10.4</c:v>
                </c:pt>
                <c:pt idx="76">
                  <c:v>10.44</c:v>
                </c:pt>
                <c:pt idx="77">
                  <c:v>10.48</c:v>
                </c:pt>
                <c:pt idx="78">
                  <c:v>10.52</c:v>
                </c:pt>
                <c:pt idx="79">
                  <c:v>10.56</c:v>
                </c:pt>
                <c:pt idx="80">
                  <c:v>10.6</c:v>
                </c:pt>
                <c:pt idx="81">
                  <c:v>10.64</c:v>
                </c:pt>
                <c:pt idx="82">
                  <c:v>10.68</c:v>
                </c:pt>
                <c:pt idx="83">
                  <c:v>10.72</c:v>
                </c:pt>
                <c:pt idx="84">
                  <c:v>10.76</c:v>
                </c:pt>
                <c:pt idx="85">
                  <c:v>10.8</c:v>
                </c:pt>
                <c:pt idx="86">
                  <c:v>10.84</c:v>
                </c:pt>
                <c:pt idx="87">
                  <c:v>10.88</c:v>
                </c:pt>
                <c:pt idx="88">
                  <c:v>10.92</c:v>
                </c:pt>
                <c:pt idx="89">
                  <c:v>10.96</c:v>
                </c:pt>
                <c:pt idx="90">
                  <c:v>11</c:v>
                </c:pt>
                <c:pt idx="91">
                  <c:v>11.11</c:v>
                </c:pt>
                <c:pt idx="92">
                  <c:v>11.22</c:v>
                </c:pt>
                <c:pt idx="93">
                  <c:v>11.33</c:v>
                </c:pt>
                <c:pt idx="94">
                  <c:v>11.44</c:v>
                </c:pt>
                <c:pt idx="95">
                  <c:v>11.55</c:v>
                </c:pt>
                <c:pt idx="96">
                  <c:v>11.66</c:v>
                </c:pt>
                <c:pt idx="97">
                  <c:v>11.77</c:v>
                </c:pt>
                <c:pt idx="98">
                  <c:v>11.88</c:v>
                </c:pt>
                <c:pt idx="99">
                  <c:v>11.99</c:v>
                </c:pt>
                <c:pt idx="100">
                  <c:v>12.1</c:v>
                </c:pt>
                <c:pt idx="101">
                  <c:v>12.21</c:v>
                </c:pt>
                <c:pt idx="102">
                  <c:v>12.32</c:v>
                </c:pt>
                <c:pt idx="103">
                  <c:v>12.43</c:v>
                </c:pt>
                <c:pt idx="104">
                  <c:v>12.54</c:v>
                </c:pt>
                <c:pt idx="105">
                  <c:v>12.65</c:v>
                </c:pt>
                <c:pt idx="106">
                  <c:v>12.76</c:v>
                </c:pt>
                <c:pt idx="107">
                  <c:v>12.87</c:v>
                </c:pt>
                <c:pt idx="108">
                  <c:v>12.98</c:v>
                </c:pt>
                <c:pt idx="109">
                  <c:v>13.09</c:v>
                </c:pt>
                <c:pt idx="110">
                  <c:v>13.2</c:v>
                </c:pt>
                <c:pt idx="111">
                  <c:v>13.31</c:v>
                </c:pt>
                <c:pt idx="112">
                  <c:v>13.42</c:v>
                </c:pt>
                <c:pt idx="113">
                  <c:v>13.53</c:v>
                </c:pt>
                <c:pt idx="114">
                  <c:v>13.64</c:v>
                </c:pt>
                <c:pt idx="115">
                  <c:v>13.75</c:v>
                </c:pt>
                <c:pt idx="116">
                  <c:v>13.86</c:v>
                </c:pt>
                <c:pt idx="117">
                  <c:v>13.97</c:v>
                </c:pt>
                <c:pt idx="118">
                  <c:v>14.08</c:v>
                </c:pt>
                <c:pt idx="119">
                  <c:v>14.19</c:v>
                </c:pt>
                <c:pt idx="120">
                  <c:v>14.3</c:v>
                </c:pt>
                <c:pt idx="121">
                  <c:v>14.41</c:v>
                </c:pt>
                <c:pt idx="122">
                  <c:v>14.52</c:v>
                </c:pt>
                <c:pt idx="123">
                  <c:v>14.63</c:v>
                </c:pt>
                <c:pt idx="124">
                  <c:v>14.74</c:v>
                </c:pt>
                <c:pt idx="125">
                  <c:v>14.85</c:v>
                </c:pt>
                <c:pt idx="126">
                  <c:v>14.96</c:v>
                </c:pt>
                <c:pt idx="127">
                  <c:v>15.07</c:v>
                </c:pt>
                <c:pt idx="128">
                  <c:v>15.18</c:v>
                </c:pt>
                <c:pt idx="129">
                  <c:v>15.29</c:v>
                </c:pt>
                <c:pt idx="130">
                  <c:v>15.4</c:v>
                </c:pt>
                <c:pt idx="131">
                  <c:v>15.51</c:v>
                </c:pt>
                <c:pt idx="132">
                  <c:v>15.62</c:v>
                </c:pt>
                <c:pt idx="133">
                  <c:v>15.73</c:v>
                </c:pt>
                <c:pt idx="134">
                  <c:v>15.84</c:v>
                </c:pt>
                <c:pt idx="135">
                  <c:v>15.95</c:v>
                </c:pt>
                <c:pt idx="136">
                  <c:v>16.06</c:v>
                </c:pt>
                <c:pt idx="137">
                  <c:v>16.17</c:v>
                </c:pt>
                <c:pt idx="138">
                  <c:v>16.28</c:v>
                </c:pt>
                <c:pt idx="139">
                  <c:v>16.39</c:v>
                </c:pt>
                <c:pt idx="140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0125203"/>
        <c:axId val="406816700"/>
      </c:lineChart>
      <c:catAx>
        <c:axId val="3401252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816700"/>
        <c:crosses val="autoZero"/>
        <c:auto val="1"/>
        <c:lblAlgn val="ctr"/>
        <c:lblOffset val="100"/>
        <c:noMultiLvlLbl val="0"/>
      </c:catAx>
      <c:valAx>
        <c:axId val="4068167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01252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战力公式调整!$R$20:$R$160</c:f>
              <c:numCache>
                <c:formatCode>General</c:formatCode>
                <c:ptCount val="141"/>
                <c:pt idx="0">
                  <c:v>2</c:v>
                </c:pt>
                <c:pt idx="1">
                  <c:v>2.1</c:v>
                </c:pt>
                <c:pt idx="2">
                  <c:v>2.2</c:v>
                </c:pt>
                <c:pt idx="3">
                  <c:v>2.3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4.1</c:v>
                </c:pt>
                <c:pt idx="22">
                  <c:v>4.2</c:v>
                </c:pt>
                <c:pt idx="23">
                  <c:v>4.3</c:v>
                </c:pt>
                <c:pt idx="24">
                  <c:v>4.4</c:v>
                </c:pt>
                <c:pt idx="25">
                  <c:v>4.5</c:v>
                </c:pt>
                <c:pt idx="26">
                  <c:v>4.6</c:v>
                </c:pt>
                <c:pt idx="27">
                  <c:v>4.7</c:v>
                </c:pt>
                <c:pt idx="28">
                  <c:v>4.8</c:v>
                </c:pt>
                <c:pt idx="29">
                  <c:v>4.9</c:v>
                </c:pt>
                <c:pt idx="30">
                  <c:v>5</c:v>
                </c:pt>
                <c:pt idx="31">
                  <c:v>5.1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7.19999999999999</c:v>
                </c:pt>
                <c:pt idx="53">
                  <c:v>7.29999999999999</c:v>
                </c:pt>
                <c:pt idx="54">
                  <c:v>7.39999999999999</c:v>
                </c:pt>
                <c:pt idx="55">
                  <c:v>7.49999999999999</c:v>
                </c:pt>
                <c:pt idx="56">
                  <c:v>7.59999999999999</c:v>
                </c:pt>
                <c:pt idx="57">
                  <c:v>7.69999999999999</c:v>
                </c:pt>
                <c:pt idx="58">
                  <c:v>7.79999999999999</c:v>
                </c:pt>
                <c:pt idx="59">
                  <c:v>7.89999999999999</c:v>
                </c:pt>
                <c:pt idx="60">
                  <c:v>7.99999999999999</c:v>
                </c:pt>
                <c:pt idx="61">
                  <c:v>8.09999999999999</c:v>
                </c:pt>
                <c:pt idx="62">
                  <c:v>8.19999999999999</c:v>
                </c:pt>
                <c:pt idx="63">
                  <c:v>8.29999999999999</c:v>
                </c:pt>
                <c:pt idx="64">
                  <c:v>8.39999999999999</c:v>
                </c:pt>
                <c:pt idx="65">
                  <c:v>8.49999999999999</c:v>
                </c:pt>
                <c:pt idx="66">
                  <c:v>8.59999999999999</c:v>
                </c:pt>
                <c:pt idx="67">
                  <c:v>8.69999999999999</c:v>
                </c:pt>
                <c:pt idx="68">
                  <c:v>8.79999999999999</c:v>
                </c:pt>
                <c:pt idx="69">
                  <c:v>8.89999999999999</c:v>
                </c:pt>
                <c:pt idx="70">
                  <c:v>8.99999999999999</c:v>
                </c:pt>
                <c:pt idx="71">
                  <c:v>9.09999999999999</c:v>
                </c:pt>
                <c:pt idx="72">
                  <c:v>9.19999999999999</c:v>
                </c:pt>
                <c:pt idx="73">
                  <c:v>9.29999999999999</c:v>
                </c:pt>
                <c:pt idx="74">
                  <c:v>9.39999999999999</c:v>
                </c:pt>
                <c:pt idx="75">
                  <c:v>9.49999999999999</c:v>
                </c:pt>
                <c:pt idx="76">
                  <c:v>9.59999999999999</c:v>
                </c:pt>
                <c:pt idx="77">
                  <c:v>9.69999999999999</c:v>
                </c:pt>
                <c:pt idx="78">
                  <c:v>9.79999999999999</c:v>
                </c:pt>
                <c:pt idx="79">
                  <c:v>9.89999999999999</c:v>
                </c:pt>
                <c:pt idx="80">
                  <c:v>9.99999999999999</c:v>
                </c:pt>
                <c:pt idx="81">
                  <c:v>10.1</c:v>
                </c:pt>
                <c:pt idx="82">
                  <c:v>10.2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11.4</c:v>
                </c:pt>
                <c:pt idx="95">
                  <c:v>11.5</c:v>
                </c:pt>
                <c:pt idx="96">
                  <c:v>11.6</c:v>
                </c:pt>
                <c:pt idx="97">
                  <c:v>11.7</c:v>
                </c:pt>
                <c:pt idx="98">
                  <c:v>11.8</c:v>
                </c:pt>
                <c:pt idx="99">
                  <c:v>11.9</c:v>
                </c:pt>
                <c:pt idx="100">
                  <c:v>12</c:v>
                </c:pt>
                <c:pt idx="101">
                  <c:v>12.1</c:v>
                </c:pt>
                <c:pt idx="102">
                  <c:v>12.2</c:v>
                </c:pt>
                <c:pt idx="103">
                  <c:v>12.3</c:v>
                </c:pt>
                <c:pt idx="104">
                  <c:v>12.4</c:v>
                </c:pt>
                <c:pt idx="105">
                  <c:v>12.5</c:v>
                </c:pt>
                <c:pt idx="106">
                  <c:v>12.6</c:v>
                </c:pt>
                <c:pt idx="107">
                  <c:v>12.7</c:v>
                </c:pt>
                <c:pt idx="108">
                  <c:v>12.8</c:v>
                </c:pt>
                <c:pt idx="109">
                  <c:v>12.9</c:v>
                </c:pt>
                <c:pt idx="110">
                  <c:v>13</c:v>
                </c:pt>
                <c:pt idx="111">
                  <c:v>13.1</c:v>
                </c:pt>
                <c:pt idx="112">
                  <c:v>13.2</c:v>
                </c:pt>
                <c:pt idx="113">
                  <c:v>13.3</c:v>
                </c:pt>
                <c:pt idx="114">
                  <c:v>13.4</c:v>
                </c:pt>
                <c:pt idx="115">
                  <c:v>13.5</c:v>
                </c:pt>
                <c:pt idx="116">
                  <c:v>13.6</c:v>
                </c:pt>
                <c:pt idx="117">
                  <c:v>13.7</c:v>
                </c:pt>
                <c:pt idx="118">
                  <c:v>13.8</c:v>
                </c:pt>
                <c:pt idx="119">
                  <c:v>13.9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14.7</c:v>
                </c:pt>
                <c:pt idx="128">
                  <c:v>14.8</c:v>
                </c:pt>
                <c:pt idx="129">
                  <c:v>14.9</c:v>
                </c:pt>
                <c:pt idx="130">
                  <c:v>15</c:v>
                </c:pt>
                <c:pt idx="131">
                  <c:v>15.1</c:v>
                </c:pt>
                <c:pt idx="132">
                  <c:v>15.2</c:v>
                </c:pt>
                <c:pt idx="133">
                  <c:v>15.3</c:v>
                </c:pt>
                <c:pt idx="134">
                  <c:v>15.4</c:v>
                </c:pt>
                <c:pt idx="135">
                  <c:v>15.5</c:v>
                </c:pt>
                <c:pt idx="136">
                  <c:v>15.6</c:v>
                </c:pt>
                <c:pt idx="137">
                  <c:v>15.7</c:v>
                </c:pt>
                <c:pt idx="138">
                  <c:v>15.8</c:v>
                </c:pt>
                <c:pt idx="139">
                  <c:v>15.9</c:v>
                </c:pt>
                <c:pt idx="140">
                  <c:v>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战力公式调整!$U$20:$U$160</c:f>
              <c:numCache>
                <c:formatCode>General</c:formatCode>
                <c:ptCount val="141"/>
                <c:pt idx="0">
                  <c:v>1.1</c:v>
                </c:pt>
                <c:pt idx="1">
                  <c:v>1.21</c:v>
                </c:pt>
                <c:pt idx="2">
                  <c:v>1.32</c:v>
                </c:pt>
                <c:pt idx="3">
                  <c:v>1.43</c:v>
                </c:pt>
                <c:pt idx="4">
                  <c:v>1.54</c:v>
                </c:pt>
                <c:pt idx="5">
                  <c:v>1.65</c:v>
                </c:pt>
                <c:pt idx="6">
                  <c:v>1.76</c:v>
                </c:pt>
                <c:pt idx="7">
                  <c:v>1.87</c:v>
                </c:pt>
                <c:pt idx="8">
                  <c:v>1.98</c:v>
                </c:pt>
                <c:pt idx="9">
                  <c:v>2.09</c:v>
                </c:pt>
                <c:pt idx="10">
                  <c:v>2.2</c:v>
                </c:pt>
                <c:pt idx="11">
                  <c:v>2.31</c:v>
                </c:pt>
                <c:pt idx="12">
                  <c:v>2.42</c:v>
                </c:pt>
                <c:pt idx="13">
                  <c:v>2.53</c:v>
                </c:pt>
                <c:pt idx="14">
                  <c:v>2.64</c:v>
                </c:pt>
                <c:pt idx="15">
                  <c:v>2.75</c:v>
                </c:pt>
                <c:pt idx="16">
                  <c:v>2.86</c:v>
                </c:pt>
                <c:pt idx="17">
                  <c:v>2.97</c:v>
                </c:pt>
                <c:pt idx="18">
                  <c:v>3.08</c:v>
                </c:pt>
                <c:pt idx="19">
                  <c:v>3.19</c:v>
                </c:pt>
                <c:pt idx="20">
                  <c:v>3.3</c:v>
                </c:pt>
                <c:pt idx="21">
                  <c:v>3.41</c:v>
                </c:pt>
                <c:pt idx="22">
                  <c:v>3.52</c:v>
                </c:pt>
                <c:pt idx="23">
                  <c:v>3.63</c:v>
                </c:pt>
                <c:pt idx="24">
                  <c:v>3.74</c:v>
                </c:pt>
                <c:pt idx="25">
                  <c:v>3.85</c:v>
                </c:pt>
                <c:pt idx="26">
                  <c:v>3.96</c:v>
                </c:pt>
                <c:pt idx="27">
                  <c:v>4.07</c:v>
                </c:pt>
                <c:pt idx="28">
                  <c:v>4.18</c:v>
                </c:pt>
                <c:pt idx="29">
                  <c:v>4.29</c:v>
                </c:pt>
                <c:pt idx="30">
                  <c:v>4.4</c:v>
                </c:pt>
                <c:pt idx="31">
                  <c:v>4.51</c:v>
                </c:pt>
                <c:pt idx="32">
                  <c:v>4.62</c:v>
                </c:pt>
                <c:pt idx="33">
                  <c:v>4.73</c:v>
                </c:pt>
                <c:pt idx="34">
                  <c:v>4.84</c:v>
                </c:pt>
                <c:pt idx="35">
                  <c:v>4.95</c:v>
                </c:pt>
                <c:pt idx="36">
                  <c:v>5.06</c:v>
                </c:pt>
                <c:pt idx="37">
                  <c:v>5.17</c:v>
                </c:pt>
                <c:pt idx="38">
                  <c:v>5.28</c:v>
                </c:pt>
                <c:pt idx="39">
                  <c:v>5.39</c:v>
                </c:pt>
                <c:pt idx="40">
                  <c:v>5.5</c:v>
                </c:pt>
                <c:pt idx="41">
                  <c:v>5.61</c:v>
                </c:pt>
                <c:pt idx="42">
                  <c:v>5.72</c:v>
                </c:pt>
                <c:pt idx="43">
                  <c:v>5.83</c:v>
                </c:pt>
                <c:pt idx="44">
                  <c:v>5.94</c:v>
                </c:pt>
                <c:pt idx="45">
                  <c:v>6.05</c:v>
                </c:pt>
                <c:pt idx="46">
                  <c:v>6.16</c:v>
                </c:pt>
                <c:pt idx="47">
                  <c:v>6.27</c:v>
                </c:pt>
                <c:pt idx="48">
                  <c:v>6.38</c:v>
                </c:pt>
                <c:pt idx="49">
                  <c:v>6.49</c:v>
                </c:pt>
                <c:pt idx="50">
                  <c:v>6.6</c:v>
                </c:pt>
                <c:pt idx="51">
                  <c:v>6.70999999999999</c:v>
                </c:pt>
                <c:pt idx="52">
                  <c:v>6.81999999999999</c:v>
                </c:pt>
                <c:pt idx="53">
                  <c:v>6.92999999999999</c:v>
                </c:pt>
                <c:pt idx="54">
                  <c:v>7.03999999999999</c:v>
                </c:pt>
                <c:pt idx="55">
                  <c:v>7.14999999999999</c:v>
                </c:pt>
                <c:pt idx="56">
                  <c:v>7.25999999999999</c:v>
                </c:pt>
                <c:pt idx="57">
                  <c:v>7.36999999999999</c:v>
                </c:pt>
                <c:pt idx="58">
                  <c:v>7.47999999999999</c:v>
                </c:pt>
                <c:pt idx="59">
                  <c:v>7.58999999999999</c:v>
                </c:pt>
                <c:pt idx="60">
                  <c:v>7.69999999999999</c:v>
                </c:pt>
                <c:pt idx="61">
                  <c:v>7.80999999999999</c:v>
                </c:pt>
                <c:pt idx="62">
                  <c:v>7.91999999999999</c:v>
                </c:pt>
                <c:pt idx="63">
                  <c:v>8.02999999999999</c:v>
                </c:pt>
                <c:pt idx="64">
                  <c:v>8.13999999999999</c:v>
                </c:pt>
                <c:pt idx="65">
                  <c:v>8.24999999999999</c:v>
                </c:pt>
                <c:pt idx="66">
                  <c:v>8.35999999999999</c:v>
                </c:pt>
                <c:pt idx="67">
                  <c:v>8.46999999999999</c:v>
                </c:pt>
                <c:pt idx="68">
                  <c:v>8.57999999999999</c:v>
                </c:pt>
                <c:pt idx="69">
                  <c:v>8.68999999999999</c:v>
                </c:pt>
                <c:pt idx="70">
                  <c:v>8.79999999999999</c:v>
                </c:pt>
                <c:pt idx="71">
                  <c:v>8.90999999999999</c:v>
                </c:pt>
                <c:pt idx="72">
                  <c:v>9.01999999999999</c:v>
                </c:pt>
                <c:pt idx="73">
                  <c:v>9.12999999999999</c:v>
                </c:pt>
                <c:pt idx="74">
                  <c:v>9.23999999999999</c:v>
                </c:pt>
                <c:pt idx="75">
                  <c:v>9.34999999999999</c:v>
                </c:pt>
                <c:pt idx="76">
                  <c:v>9.45999999999999</c:v>
                </c:pt>
                <c:pt idx="77">
                  <c:v>9.56999999999999</c:v>
                </c:pt>
                <c:pt idx="78">
                  <c:v>9.67999999999999</c:v>
                </c:pt>
                <c:pt idx="79">
                  <c:v>9.78999999999998</c:v>
                </c:pt>
                <c:pt idx="80">
                  <c:v>9.89999999999998</c:v>
                </c:pt>
                <c:pt idx="81">
                  <c:v>10.01</c:v>
                </c:pt>
                <c:pt idx="82">
                  <c:v>10.12</c:v>
                </c:pt>
                <c:pt idx="83">
                  <c:v>10.23</c:v>
                </c:pt>
                <c:pt idx="84">
                  <c:v>10.34</c:v>
                </c:pt>
                <c:pt idx="85">
                  <c:v>10.45</c:v>
                </c:pt>
                <c:pt idx="86">
                  <c:v>10.56</c:v>
                </c:pt>
                <c:pt idx="87">
                  <c:v>10.67</c:v>
                </c:pt>
                <c:pt idx="88">
                  <c:v>10.78</c:v>
                </c:pt>
                <c:pt idx="89">
                  <c:v>10.89</c:v>
                </c:pt>
                <c:pt idx="90">
                  <c:v>11</c:v>
                </c:pt>
                <c:pt idx="91">
                  <c:v>11.11</c:v>
                </c:pt>
                <c:pt idx="92">
                  <c:v>11.22</c:v>
                </c:pt>
                <c:pt idx="93">
                  <c:v>11.33</c:v>
                </c:pt>
                <c:pt idx="94">
                  <c:v>11.44</c:v>
                </c:pt>
                <c:pt idx="95">
                  <c:v>11.55</c:v>
                </c:pt>
                <c:pt idx="96">
                  <c:v>11.66</c:v>
                </c:pt>
                <c:pt idx="97">
                  <c:v>11.77</c:v>
                </c:pt>
                <c:pt idx="98">
                  <c:v>11.88</c:v>
                </c:pt>
                <c:pt idx="99">
                  <c:v>11.99</c:v>
                </c:pt>
                <c:pt idx="100">
                  <c:v>12.1</c:v>
                </c:pt>
                <c:pt idx="101">
                  <c:v>12.21</c:v>
                </c:pt>
                <c:pt idx="102">
                  <c:v>12.32</c:v>
                </c:pt>
                <c:pt idx="103">
                  <c:v>12.43</c:v>
                </c:pt>
                <c:pt idx="104">
                  <c:v>12.54</c:v>
                </c:pt>
                <c:pt idx="105">
                  <c:v>12.65</c:v>
                </c:pt>
                <c:pt idx="106">
                  <c:v>12.76</c:v>
                </c:pt>
                <c:pt idx="107">
                  <c:v>12.87</c:v>
                </c:pt>
                <c:pt idx="108">
                  <c:v>12.98</c:v>
                </c:pt>
                <c:pt idx="109">
                  <c:v>13.09</c:v>
                </c:pt>
                <c:pt idx="110">
                  <c:v>13.2</c:v>
                </c:pt>
                <c:pt idx="111">
                  <c:v>13.31</c:v>
                </c:pt>
                <c:pt idx="112">
                  <c:v>13.42</c:v>
                </c:pt>
                <c:pt idx="113">
                  <c:v>13.53</c:v>
                </c:pt>
                <c:pt idx="114">
                  <c:v>13.64</c:v>
                </c:pt>
                <c:pt idx="115">
                  <c:v>13.75</c:v>
                </c:pt>
                <c:pt idx="116">
                  <c:v>13.86</c:v>
                </c:pt>
                <c:pt idx="117">
                  <c:v>13.97</c:v>
                </c:pt>
                <c:pt idx="118">
                  <c:v>14.08</c:v>
                </c:pt>
                <c:pt idx="119">
                  <c:v>14.19</c:v>
                </c:pt>
                <c:pt idx="120">
                  <c:v>14.3</c:v>
                </c:pt>
                <c:pt idx="121">
                  <c:v>14.41</c:v>
                </c:pt>
                <c:pt idx="122">
                  <c:v>14.52</c:v>
                </c:pt>
                <c:pt idx="123">
                  <c:v>14.63</c:v>
                </c:pt>
                <c:pt idx="124">
                  <c:v>14.74</c:v>
                </c:pt>
                <c:pt idx="125">
                  <c:v>14.85</c:v>
                </c:pt>
                <c:pt idx="126">
                  <c:v>14.96</c:v>
                </c:pt>
                <c:pt idx="127">
                  <c:v>15.07</c:v>
                </c:pt>
                <c:pt idx="128">
                  <c:v>15.18</c:v>
                </c:pt>
                <c:pt idx="129">
                  <c:v>15.29</c:v>
                </c:pt>
                <c:pt idx="130">
                  <c:v>15.4</c:v>
                </c:pt>
                <c:pt idx="131">
                  <c:v>15.51</c:v>
                </c:pt>
                <c:pt idx="132">
                  <c:v>15.62</c:v>
                </c:pt>
                <c:pt idx="133">
                  <c:v>15.73</c:v>
                </c:pt>
                <c:pt idx="134">
                  <c:v>15.84</c:v>
                </c:pt>
                <c:pt idx="135">
                  <c:v>15.95</c:v>
                </c:pt>
                <c:pt idx="136">
                  <c:v>16.06</c:v>
                </c:pt>
                <c:pt idx="137">
                  <c:v>16.17</c:v>
                </c:pt>
                <c:pt idx="138">
                  <c:v>16.28</c:v>
                </c:pt>
                <c:pt idx="139">
                  <c:v>16.39</c:v>
                </c:pt>
                <c:pt idx="140">
                  <c:v>16.5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3104019"/>
        <c:axId val="493881338"/>
      </c:lineChart>
      <c:catAx>
        <c:axId val="8531040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881338"/>
        <c:crosses val="autoZero"/>
        <c:auto val="1"/>
        <c:lblAlgn val="ctr"/>
        <c:lblOffset val="100"/>
        <c:noMultiLvlLbl val="0"/>
      </c:catAx>
      <c:valAx>
        <c:axId val="493881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1040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相对先锋服倍率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战力公式调整!$J$20:$J$160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1.01111111111111</c:v>
                </c:pt>
                <c:pt idx="17">
                  <c:v>1.02162162162162</c:v>
                </c:pt>
                <c:pt idx="18">
                  <c:v>1.03157894736842</c:v>
                </c:pt>
                <c:pt idx="19">
                  <c:v>1.04102564102564</c:v>
                </c:pt>
                <c:pt idx="20">
                  <c:v>1.05</c:v>
                </c:pt>
                <c:pt idx="21">
                  <c:v>1.05853658536585</c:v>
                </c:pt>
                <c:pt idx="22">
                  <c:v>1.06666666666667</c:v>
                </c:pt>
                <c:pt idx="23">
                  <c:v>1.07441860465116</c:v>
                </c:pt>
                <c:pt idx="24">
                  <c:v>1.08181818181818</c:v>
                </c:pt>
                <c:pt idx="25">
                  <c:v>1.08888888888889</c:v>
                </c:pt>
                <c:pt idx="26">
                  <c:v>1.09565217391304</c:v>
                </c:pt>
                <c:pt idx="27">
                  <c:v>1.10212765957447</c:v>
                </c:pt>
                <c:pt idx="28">
                  <c:v>1.10833333333333</c:v>
                </c:pt>
                <c:pt idx="29">
                  <c:v>1.11428571428571</c:v>
                </c:pt>
                <c:pt idx="30">
                  <c:v>1.12</c:v>
                </c:pt>
                <c:pt idx="31">
                  <c:v>1.12549019607843</c:v>
                </c:pt>
                <c:pt idx="32">
                  <c:v>1.13076923076923</c:v>
                </c:pt>
                <c:pt idx="33">
                  <c:v>1.13584905660377</c:v>
                </c:pt>
                <c:pt idx="34">
                  <c:v>1.14074074074074</c:v>
                </c:pt>
                <c:pt idx="35">
                  <c:v>1.14545454545455</c:v>
                </c:pt>
                <c:pt idx="36">
                  <c:v>1.15</c:v>
                </c:pt>
                <c:pt idx="37">
                  <c:v>1.15438596491228</c:v>
                </c:pt>
                <c:pt idx="38">
                  <c:v>1.15862068965517</c:v>
                </c:pt>
                <c:pt idx="39">
                  <c:v>1.16271186440678</c:v>
                </c:pt>
                <c:pt idx="40">
                  <c:v>1.16666666666667</c:v>
                </c:pt>
                <c:pt idx="41">
                  <c:v>1.17049180327869</c:v>
                </c:pt>
                <c:pt idx="42">
                  <c:v>1.1741935483871</c:v>
                </c:pt>
                <c:pt idx="43">
                  <c:v>1.17777777777778</c:v>
                </c:pt>
                <c:pt idx="44">
                  <c:v>1.18125</c:v>
                </c:pt>
                <c:pt idx="45">
                  <c:v>1.18461538461538</c:v>
                </c:pt>
                <c:pt idx="46">
                  <c:v>1.18787878787879</c:v>
                </c:pt>
                <c:pt idx="47">
                  <c:v>1.1910447761194</c:v>
                </c:pt>
                <c:pt idx="48">
                  <c:v>1.19411764705882</c:v>
                </c:pt>
                <c:pt idx="49">
                  <c:v>1.19710144927536</c:v>
                </c:pt>
                <c:pt idx="50">
                  <c:v>1.2</c:v>
                </c:pt>
                <c:pt idx="51">
                  <c:v>1.20281690140845</c:v>
                </c:pt>
                <c:pt idx="52">
                  <c:v>1.20555555555556</c:v>
                </c:pt>
                <c:pt idx="53">
                  <c:v>1.20821917808219</c:v>
                </c:pt>
                <c:pt idx="54">
                  <c:v>1.21081081081081</c:v>
                </c:pt>
                <c:pt idx="55">
                  <c:v>1.21333333333333</c:v>
                </c:pt>
                <c:pt idx="56">
                  <c:v>1.21578947368421</c:v>
                </c:pt>
                <c:pt idx="57">
                  <c:v>1.21818181818182</c:v>
                </c:pt>
                <c:pt idx="58">
                  <c:v>1.22051282051282</c:v>
                </c:pt>
                <c:pt idx="59">
                  <c:v>1.22278481012658</c:v>
                </c:pt>
                <c:pt idx="60">
                  <c:v>1.225</c:v>
                </c:pt>
                <c:pt idx="61">
                  <c:v>1.21481481481482</c:v>
                </c:pt>
                <c:pt idx="62">
                  <c:v>1.20487804878049</c:v>
                </c:pt>
                <c:pt idx="63">
                  <c:v>1.19518072289157</c:v>
                </c:pt>
                <c:pt idx="64">
                  <c:v>1.18571428571429</c:v>
                </c:pt>
                <c:pt idx="65">
                  <c:v>1.1764705882353</c:v>
                </c:pt>
                <c:pt idx="66">
                  <c:v>1.16744186046512</c:v>
                </c:pt>
                <c:pt idx="67">
                  <c:v>1.15862068965517</c:v>
                </c:pt>
                <c:pt idx="68">
                  <c:v>1.15</c:v>
                </c:pt>
                <c:pt idx="69">
                  <c:v>1.14157303370787</c:v>
                </c:pt>
                <c:pt idx="70">
                  <c:v>1.13333333333333</c:v>
                </c:pt>
                <c:pt idx="71">
                  <c:v>1.12527472527473</c:v>
                </c:pt>
                <c:pt idx="72">
                  <c:v>1.11739130434783</c:v>
                </c:pt>
                <c:pt idx="73">
                  <c:v>1.10967741935484</c:v>
                </c:pt>
                <c:pt idx="74">
                  <c:v>1.10212765957447</c:v>
                </c:pt>
                <c:pt idx="75">
                  <c:v>1.09473684210526</c:v>
                </c:pt>
                <c:pt idx="76">
                  <c:v>1.0875</c:v>
                </c:pt>
                <c:pt idx="77">
                  <c:v>1.08041237113402</c:v>
                </c:pt>
                <c:pt idx="78">
                  <c:v>1.0734693877551</c:v>
                </c:pt>
                <c:pt idx="79">
                  <c:v>1.06666666666667</c:v>
                </c:pt>
                <c:pt idx="80">
                  <c:v>1.06</c:v>
                </c:pt>
                <c:pt idx="81">
                  <c:v>1.05346534653465</c:v>
                </c:pt>
                <c:pt idx="82">
                  <c:v>1.04705882352941</c:v>
                </c:pt>
                <c:pt idx="83">
                  <c:v>1.04077669902913</c:v>
                </c:pt>
                <c:pt idx="84">
                  <c:v>1.03461538461538</c:v>
                </c:pt>
                <c:pt idx="85">
                  <c:v>1.02857142857143</c:v>
                </c:pt>
                <c:pt idx="86">
                  <c:v>1.02264150943396</c:v>
                </c:pt>
                <c:pt idx="87">
                  <c:v>1.01682242990654</c:v>
                </c:pt>
                <c:pt idx="88">
                  <c:v>1.01111111111111</c:v>
                </c:pt>
                <c:pt idx="89">
                  <c:v>1.00550458715596</c:v>
                </c:pt>
                <c:pt idx="90">
                  <c:v>0.999999999999999</c:v>
                </c:pt>
                <c:pt idx="91">
                  <c:v>1.0009009009009</c:v>
                </c:pt>
                <c:pt idx="92">
                  <c:v>1.00178571428571</c:v>
                </c:pt>
                <c:pt idx="93">
                  <c:v>1.00265486725664</c:v>
                </c:pt>
                <c:pt idx="94">
                  <c:v>1.00350877192982</c:v>
                </c:pt>
                <c:pt idx="95">
                  <c:v>1.00434782608696</c:v>
                </c:pt>
                <c:pt idx="96">
                  <c:v>1.0051724137931</c:v>
                </c:pt>
                <c:pt idx="97">
                  <c:v>1.00598290598291</c:v>
                </c:pt>
                <c:pt idx="98">
                  <c:v>1.00677966101695</c:v>
                </c:pt>
                <c:pt idx="99">
                  <c:v>1.00756302521008</c:v>
                </c:pt>
                <c:pt idx="100">
                  <c:v>1.00833333333333</c:v>
                </c:pt>
                <c:pt idx="101">
                  <c:v>1.00909090909091</c:v>
                </c:pt>
                <c:pt idx="102">
                  <c:v>1.00983606557377</c:v>
                </c:pt>
                <c:pt idx="103">
                  <c:v>1.01056910569106</c:v>
                </c:pt>
                <c:pt idx="104">
                  <c:v>1.01129032258065</c:v>
                </c:pt>
                <c:pt idx="105">
                  <c:v>1.012</c:v>
                </c:pt>
                <c:pt idx="106">
                  <c:v>1.01269841269841</c:v>
                </c:pt>
                <c:pt idx="107">
                  <c:v>1.01338582677165</c:v>
                </c:pt>
                <c:pt idx="108">
                  <c:v>1.0140625</c:v>
                </c:pt>
                <c:pt idx="109">
                  <c:v>1.01472868217054</c:v>
                </c:pt>
                <c:pt idx="110">
                  <c:v>1.01538461538462</c:v>
                </c:pt>
                <c:pt idx="111">
                  <c:v>1.01603053435114</c:v>
                </c:pt>
                <c:pt idx="112">
                  <c:v>1.01666666666667</c:v>
                </c:pt>
                <c:pt idx="113">
                  <c:v>1.01729323308271</c:v>
                </c:pt>
                <c:pt idx="114">
                  <c:v>1.01791044776119</c:v>
                </c:pt>
                <c:pt idx="115">
                  <c:v>1.01851851851852</c:v>
                </c:pt>
                <c:pt idx="116">
                  <c:v>1.01911764705882</c:v>
                </c:pt>
                <c:pt idx="117">
                  <c:v>1.01970802919708</c:v>
                </c:pt>
                <c:pt idx="118">
                  <c:v>1.02028985507246</c:v>
                </c:pt>
                <c:pt idx="119">
                  <c:v>1.02086330935252</c:v>
                </c:pt>
                <c:pt idx="120">
                  <c:v>1.02142857142857</c:v>
                </c:pt>
                <c:pt idx="121">
                  <c:v>1.02198581560284</c:v>
                </c:pt>
                <c:pt idx="122">
                  <c:v>1.02253521126761</c:v>
                </c:pt>
                <c:pt idx="123">
                  <c:v>1.02307692307692</c:v>
                </c:pt>
                <c:pt idx="124">
                  <c:v>1.02361111111111</c:v>
                </c:pt>
                <c:pt idx="125">
                  <c:v>1.02413793103448</c:v>
                </c:pt>
                <c:pt idx="126">
                  <c:v>1.02465753424658</c:v>
                </c:pt>
                <c:pt idx="127">
                  <c:v>1.02517006802721</c:v>
                </c:pt>
                <c:pt idx="128">
                  <c:v>1.02567567567568</c:v>
                </c:pt>
                <c:pt idx="129">
                  <c:v>1.0261744966443</c:v>
                </c:pt>
                <c:pt idx="130">
                  <c:v>1.02666666666667</c:v>
                </c:pt>
                <c:pt idx="131">
                  <c:v>1.02715231788079</c:v>
                </c:pt>
                <c:pt idx="132">
                  <c:v>1.02763157894737</c:v>
                </c:pt>
                <c:pt idx="133">
                  <c:v>1.0281045751634</c:v>
                </c:pt>
                <c:pt idx="134">
                  <c:v>1.02857142857143</c:v>
                </c:pt>
                <c:pt idx="135">
                  <c:v>1.02903225806452</c:v>
                </c:pt>
                <c:pt idx="136">
                  <c:v>1.02948717948718</c:v>
                </c:pt>
                <c:pt idx="137">
                  <c:v>1.02993630573248</c:v>
                </c:pt>
                <c:pt idx="138">
                  <c:v>1.03037974683544</c:v>
                </c:pt>
                <c:pt idx="139">
                  <c:v>1.03081761006289</c:v>
                </c:pt>
                <c:pt idx="140">
                  <c:v>1.03125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2942183"/>
        <c:axId val="620884370"/>
      </c:lineChart>
      <c:catAx>
        <c:axId val="982942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884370"/>
        <c:crosses val="autoZero"/>
        <c:auto val="1"/>
        <c:lblAlgn val="ctr"/>
        <c:lblOffset val="100"/>
        <c:noMultiLvlLbl val="0"/>
      </c:catAx>
      <c:valAx>
        <c:axId val="6208843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942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117475</xdr:colOff>
      <xdr:row>32</xdr:row>
      <xdr:rowOff>92075</xdr:rowOff>
    </xdr:from>
    <xdr:to>
      <xdr:col>8</xdr:col>
      <xdr:colOff>717550</xdr:colOff>
      <xdr:row>44</xdr:row>
      <xdr:rowOff>73025</xdr:rowOff>
    </xdr:to>
    <xdr:graphicFrame>
      <xdr:nvGraphicFramePr>
        <xdr:cNvPr id="2" name="图表 1"/>
        <xdr:cNvGraphicFramePr/>
      </xdr:nvGraphicFramePr>
      <xdr:xfrm>
        <a:off x="1489075" y="7163435"/>
        <a:ext cx="4683125" cy="263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250825</xdr:colOff>
      <xdr:row>19</xdr:row>
      <xdr:rowOff>146050</xdr:rowOff>
    </xdr:from>
    <xdr:to>
      <xdr:col>28</xdr:col>
      <xdr:colOff>250825</xdr:colOff>
      <xdr:row>32</xdr:row>
      <xdr:rowOff>41275</xdr:rowOff>
    </xdr:to>
    <xdr:graphicFrame>
      <xdr:nvGraphicFramePr>
        <xdr:cNvPr id="3" name="图表 2"/>
        <xdr:cNvGraphicFramePr/>
      </xdr:nvGraphicFramePr>
      <xdr:xfrm>
        <a:off x="17293590" y="4344670"/>
        <a:ext cx="4114800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174625</xdr:colOff>
      <xdr:row>19</xdr:row>
      <xdr:rowOff>50800</xdr:rowOff>
    </xdr:from>
    <xdr:to>
      <xdr:col>8</xdr:col>
      <xdr:colOff>679450</xdr:colOff>
      <xdr:row>31</xdr:row>
      <xdr:rowOff>117475</xdr:rowOff>
    </xdr:to>
    <xdr:graphicFrame>
      <xdr:nvGraphicFramePr>
        <xdr:cNvPr id="4" name="图表 3"/>
        <xdr:cNvGraphicFramePr/>
      </xdr:nvGraphicFramePr>
      <xdr:xfrm>
        <a:off x="1546225" y="4249420"/>
        <a:ext cx="4619625" cy="271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8"/>
  <sheetViews>
    <sheetView tabSelected="1" zoomScale="115" zoomScaleNormal="115" workbookViewId="0">
      <selection activeCell="G18" sqref="G18"/>
    </sheetView>
  </sheetViews>
  <sheetFormatPr defaultColWidth="9" defaultRowHeight="17.4"/>
  <cols>
    <col min="1" max="1" width="19.1296296296296" style="10" customWidth="1"/>
    <col min="2" max="2" width="29.3796296296296" style="10" customWidth="1"/>
    <col min="3" max="3" width="61.25" style="10" customWidth="1"/>
    <col min="4" max="4" width="12.6296296296296" style="10"/>
    <col min="5" max="5" width="18.3333333333333" style="10" customWidth="1"/>
    <col min="6" max="6" width="10.3796296296296" style="11"/>
    <col min="7" max="7" width="14.1296296296296" style="10"/>
    <col min="8" max="8" width="18.3333333333333" style="10" customWidth="1"/>
    <col min="9" max="17" width="7" style="10" customWidth="1"/>
    <col min="18" max="18" width="14.1296296296296" style="10"/>
    <col min="19" max="19" width="9" style="10"/>
    <col min="20" max="20" width="11.6296296296296" style="10"/>
    <col min="21" max="23" width="9" style="10"/>
    <col min="24" max="24" width="14.1296296296296" style="10"/>
    <col min="25" max="16384" width="9" style="10"/>
  </cols>
  <sheetData>
    <row r="1" spans="1:25">
      <c r="A1" s="12" t="s">
        <v>0</v>
      </c>
      <c r="B1" s="13"/>
      <c r="C1" s="14" t="s">
        <v>1</v>
      </c>
      <c r="E1" s="15" t="s">
        <v>2</v>
      </c>
      <c r="F1" s="15"/>
      <c r="H1" s="16" t="s">
        <v>3</v>
      </c>
      <c r="I1" s="54"/>
      <c r="J1" s="54"/>
      <c r="K1" s="55"/>
      <c r="L1" s="56"/>
      <c r="M1" s="57" t="s">
        <v>4</v>
      </c>
      <c r="N1" s="15"/>
      <c r="O1" s="56"/>
      <c r="P1" s="15" t="s">
        <v>5</v>
      </c>
      <c r="Q1" s="15"/>
      <c r="S1" s="61" t="s">
        <v>6</v>
      </c>
      <c r="T1" s="62"/>
      <c r="U1" s="62"/>
      <c r="V1" s="62"/>
      <c r="W1" s="62"/>
      <c r="X1" s="62"/>
      <c r="Y1" s="66"/>
    </row>
    <row r="2" spans="1:25">
      <c r="A2" s="17" t="s">
        <v>7</v>
      </c>
      <c r="B2" s="17" t="s">
        <v>8</v>
      </c>
      <c r="C2" s="18" t="s">
        <v>9</v>
      </c>
      <c r="E2" s="13" t="s">
        <v>10</v>
      </c>
      <c r="F2" s="19"/>
      <c r="H2" s="13"/>
      <c r="I2" s="13" t="s">
        <v>11</v>
      </c>
      <c r="J2" s="13" t="s">
        <v>12</v>
      </c>
      <c r="K2" s="13" t="s">
        <v>13</v>
      </c>
      <c r="M2" s="13" t="s">
        <v>14</v>
      </c>
      <c r="N2" s="13" t="s">
        <v>15</v>
      </c>
      <c r="P2" s="13" t="s">
        <v>16</v>
      </c>
      <c r="Q2" s="13"/>
      <c r="S2" s="13"/>
      <c r="T2" s="13" t="s">
        <v>17</v>
      </c>
      <c r="U2" s="13"/>
      <c r="V2" s="13" t="s">
        <v>18</v>
      </c>
      <c r="W2" s="13" t="s">
        <v>19</v>
      </c>
      <c r="X2" s="13" t="s">
        <v>20</v>
      </c>
      <c r="Y2" s="13" t="s">
        <v>21</v>
      </c>
    </row>
    <row r="3" spans="1:25">
      <c r="A3" s="20" t="s">
        <v>22</v>
      </c>
      <c r="B3" s="13"/>
      <c r="C3" s="21" t="s">
        <v>23</v>
      </c>
      <c r="E3" s="13" t="s">
        <v>24</v>
      </c>
      <c r="F3" s="22">
        <v>0</v>
      </c>
      <c r="H3" s="13" t="s">
        <v>24</v>
      </c>
      <c r="I3" s="58">
        <v>0</v>
      </c>
      <c r="J3" s="22">
        <v>0.0035</v>
      </c>
      <c r="K3" s="22">
        <v>0.0105</v>
      </c>
      <c r="L3" s="59"/>
      <c r="M3" s="22" t="s">
        <v>11</v>
      </c>
      <c r="N3" s="22">
        <v>1000</v>
      </c>
      <c r="O3" s="59"/>
      <c r="P3" s="13" t="s">
        <v>25</v>
      </c>
      <c r="Q3" s="63">
        <f>ROUND(T3,2)</f>
        <v>0.74</v>
      </c>
      <c r="S3" s="13" t="s">
        <v>25</v>
      </c>
      <c r="T3" s="13">
        <f>V3/2*W3*(X3*0.5+Y3*50%)</f>
        <v>0.7425</v>
      </c>
      <c r="U3" s="13" t="s">
        <v>26</v>
      </c>
      <c r="V3" s="13">
        <v>1.65</v>
      </c>
      <c r="W3" s="13">
        <v>1</v>
      </c>
      <c r="X3" s="13">
        <v>0.8</v>
      </c>
      <c r="Y3" s="13">
        <v>1</v>
      </c>
    </row>
    <row r="4" spans="1:25">
      <c r="A4" s="20" t="s">
        <v>27</v>
      </c>
      <c r="B4" s="13" t="s">
        <v>28</v>
      </c>
      <c r="C4" s="21" t="s">
        <v>29</v>
      </c>
      <c r="E4" s="13" t="s">
        <v>30</v>
      </c>
      <c r="F4" s="22">
        <v>0.05</v>
      </c>
      <c r="H4" s="13" t="s">
        <v>30</v>
      </c>
      <c r="I4" s="58">
        <v>0.035</v>
      </c>
      <c r="J4" s="22">
        <v>0.0385</v>
      </c>
      <c r="K4" s="22">
        <v>0.0455</v>
      </c>
      <c r="L4" s="59"/>
      <c r="M4" s="22" t="s">
        <v>12</v>
      </c>
      <c r="N4" s="22">
        <v>5000</v>
      </c>
      <c r="O4" s="59"/>
      <c r="P4" s="20" t="s">
        <v>31</v>
      </c>
      <c r="Q4" s="63">
        <f t="shared" ref="Q4:Q7" si="0">ROUND(T4,2)</f>
        <v>0.89</v>
      </c>
      <c r="S4" s="20" t="s">
        <v>31</v>
      </c>
      <c r="T4" s="13">
        <f t="shared" ref="T4:T11" si="1">V4/2*W4*(X4*0.5+Y4*50%)</f>
        <v>0.891</v>
      </c>
      <c r="U4" s="13" t="s">
        <v>32</v>
      </c>
      <c r="V4" s="13">
        <v>1.65</v>
      </c>
      <c r="W4" s="13">
        <v>1.2</v>
      </c>
      <c r="X4" s="13">
        <v>0.8</v>
      </c>
      <c r="Y4" s="13">
        <v>1</v>
      </c>
    </row>
    <row r="5" spans="1:25">
      <c r="A5" s="20" t="s">
        <v>33</v>
      </c>
      <c r="B5" s="13"/>
      <c r="C5" s="21" t="s">
        <v>34</v>
      </c>
      <c r="E5" s="13" t="s">
        <v>35</v>
      </c>
      <c r="F5" s="22">
        <v>0.1</v>
      </c>
      <c r="H5" s="13" t="s">
        <v>35</v>
      </c>
      <c r="I5" s="58">
        <v>0.07</v>
      </c>
      <c r="J5" s="22">
        <v>0.077</v>
      </c>
      <c r="K5" s="22">
        <v>0.091</v>
      </c>
      <c r="L5" s="59"/>
      <c r="M5" s="22" t="s">
        <v>13</v>
      </c>
      <c r="N5" s="22">
        <v>10000</v>
      </c>
      <c r="O5" s="59"/>
      <c r="P5" s="13" t="s">
        <v>36</v>
      </c>
      <c r="Q5" s="63">
        <f t="shared" si="0"/>
        <v>0.99</v>
      </c>
      <c r="S5" s="13" t="s">
        <v>36</v>
      </c>
      <c r="T5" s="13">
        <f t="shared" si="1"/>
        <v>0.9920625</v>
      </c>
      <c r="U5" s="13" t="s">
        <v>37</v>
      </c>
      <c r="V5" s="13">
        <v>1.65</v>
      </c>
      <c r="W5" s="13">
        <v>1.3</v>
      </c>
      <c r="X5" s="13">
        <v>0.85</v>
      </c>
      <c r="Y5" s="13">
        <v>1</v>
      </c>
    </row>
    <row r="6" spans="1:25">
      <c r="A6" s="20" t="s">
        <v>38</v>
      </c>
      <c r="B6" s="13"/>
      <c r="C6" s="21" t="s">
        <v>34</v>
      </c>
      <c r="E6" s="13" t="s">
        <v>39</v>
      </c>
      <c r="F6" s="22">
        <v>0.15</v>
      </c>
      <c r="H6" s="13" t="s">
        <v>39</v>
      </c>
      <c r="I6" s="58">
        <v>0.105</v>
      </c>
      <c r="J6" s="22">
        <v>0.1155</v>
      </c>
      <c r="K6" s="22">
        <v>0.1365</v>
      </c>
      <c r="L6" s="59"/>
      <c r="M6" s="59"/>
      <c r="N6" s="59"/>
      <c r="O6" s="59"/>
      <c r="P6" s="13" t="s">
        <v>40</v>
      </c>
      <c r="Q6" s="63">
        <f t="shared" si="0"/>
        <v>1.17</v>
      </c>
      <c r="S6" s="13" t="s">
        <v>11</v>
      </c>
      <c r="T6" s="13">
        <f t="shared" si="1"/>
        <v>1.17</v>
      </c>
      <c r="U6" s="13" t="s">
        <v>41</v>
      </c>
      <c r="V6" s="13">
        <v>2</v>
      </c>
      <c r="W6" s="64">
        <f>0.4*3</f>
        <v>1.2</v>
      </c>
      <c r="X6" s="13">
        <v>0.95</v>
      </c>
      <c r="Y6" s="13">
        <v>1</v>
      </c>
    </row>
    <row r="7" spans="1:25">
      <c r="A7" s="20" t="s">
        <v>42</v>
      </c>
      <c r="B7" s="13" t="s">
        <v>43</v>
      </c>
      <c r="C7" s="21" t="s">
        <v>34</v>
      </c>
      <c r="E7" s="13" t="s">
        <v>44</v>
      </c>
      <c r="F7" s="22">
        <v>0.225</v>
      </c>
      <c r="H7" s="13" t="s">
        <v>44</v>
      </c>
      <c r="I7" s="58">
        <v>0.14</v>
      </c>
      <c r="J7" s="22">
        <v>0.154</v>
      </c>
      <c r="K7" s="22">
        <v>0.182</v>
      </c>
      <c r="L7" s="59"/>
      <c r="M7" s="59"/>
      <c r="N7" s="59"/>
      <c r="O7" s="59"/>
      <c r="P7" s="13" t="s">
        <v>11</v>
      </c>
      <c r="Q7" s="63">
        <f t="shared" si="0"/>
        <v>1.26</v>
      </c>
      <c r="S7" s="13" t="s">
        <v>11</v>
      </c>
      <c r="T7" s="13">
        <f t="shared" si="1"/>
        <v>1.25775</v>
      </c>
      <c r="U7" s="13" t="s">
        <v>45</v>
      </c>
      <c r="V7" s="13">
        <v>1.8</v>
      </c>
      <c r="W7" s="64">
        <v>1.3</v>
      </c>
      <c r="X7" s="13">
        <v>0.95</v>
      </c>
      <c r="Y7" s="13">
        <v>1.2</v>
      </c>
    </row>
    <row r="8" spans="1:25">
      <c r="A8" s="20" t="s">
        <v>46</v>
      </c>
      <c r="B8" s="23" t="s">
        <v>47</v>
      </c>
      <c r="C8" s="21" t="s">
        <v>34</v>
      </c>
      <c r="E8" s="13" t="s">
        <v>48</v>
      </c>
      <c r="F8" s="22">
        <v>0.3</v>
      </c>
      <c r="H8" s="13" t="s">
        <v>48</v>
      </c>
      <c r="I8" s="58">
        <v>0.175</v>
      </c>
      <c r="J8" s="22">
        <v>0.1925</v>
      </c>
      <c r="K8" s="22">
        <v>0.2275</v>
      </c>
      <c r="L8" s="59"/>
      <c r="M8" s="59"/>
      <c r="N8" s="59"/>
      <c r="O8" s="59"/>
      <c r="P8" s="13" t="s">
        <v>49</v>
      </c>
      <c r="Q8" s="63">
        <f>ROUND(T10,2)</f>
        <v>1.49</v>
      </c>
      <c r="S8" s="13" t="s">
        <v>11</v>
      </c>
      <c r="T8" s="13">
        <f t="shared" si="1"/>
        <v>1.28125</v>
      </c>
      <c r="U8" s="13" t="s">
        <v>50</v>
      </c>
      <c r="V8" s="13">
        <v>2</v>
      </c>
      <c r="W8" s="64">
        <v>1.25</v>
      </c>
      <c r="X8" s="13">
        <v>0.85</v>
      </c>
      <c r="Y8" s="13">
        <v>1.2</v>
      </c>
    </row>
    <row r="9" spans="1:25">
      <c r="A9" s="20" t="s">
        <v>51</v>
      </c>
      <c r="B9" s="13" t="s">
        <v>43</v>
      </c>
      <c r="C9" s="21" t="s">
        <v>52</v>
      </c>
      <c r="E9" s="13" t="s">
        <v>53</v>
      </c>
      <c r="F9" s="22">
        <v>0.4</v>
      </c>
      <c r="H9" s="13" t="s">
        <v>53</v>
      </c>
      <c r="I9" s="58">
        <v>0.21</v>
      </c>
      <c r="J9" s="22">
        <v>0.231</v>
      </c>
      <c r="K9" s="22">
        <v>0.273</v>
      </c>
      <c r="L9" s="59"/>
      <c r="M9" s="59"/>
      <c r="N9" s="59"/>
      <c r="O9" s="59"/>
      <c r="P9" s="20" t="s">
        <v>12</v>
      </c>
      <c r="Q9" s="63">
        <f>ROUND(T11,2)</f>
        <v>2.1</v>
      </c>
      <c r="S9" s="13" t="s">
        <v>49</v>
      </c>
      <c r="T9" s="13">
        <f t="shared" si="1"/>
        <v>1.485</v>
      </c>
      <c r="U9" s="13" t="s">
        <v>54</v>
      </c>
      <c r="V9" s="13">
        <v>1.8</v>
      </c>
      <c r="W9" s="64">
        <v>1.1</v>
      </c>
      <c r="X9" s="13">
        <v>1</v>
      </c>
      <c r="Y9" s="13">
        <v>2</v>
      </c>
    </row>
    <row r="10" spans="1:25">
      <c r="A10" s="20" t="s">
        <v>55</v>
      </c>
      <c r="B10" s="13" t="s">
        <v>43</v>
      </c>
      <c r="C10" s="21" t="s">
        <v>56</v>
      </c>
      <c r="E10" s="13" t="s">
        <v>57</v>
      </c>
      <c r="F10" s="22">
        <v>0.5</v>
      </c>
      <c r="H10" s="13" t="s">
        <v>57</v>
      </c>
      <c r="I10" s="58">
        <v>0.245</v>
      </c>
      <c r="J10" s="22">
        <v>0.2695</v>
      </c>
      <c r="K10" s="22">
        <v>0.3185</v>
      </c>
      <c r="L10" s="59"/>
      <c r="M10" s="59"/>
      <c r="N10" s="59"/>
      <c r="O10" s="59"/>
      <c r="P10" s="59"/>
      <c r="Q10" s="59"/>
      <c r="S10" s="13" t="s">
        <v>49</v>
      </c>
      <c r="T10" s="13">
        <f t="shared" si="1"/>
        <v>1.485</v>
      </c>
      <c r="U10" s="13" t="s">
        <v>58</v>
      </c>
      <c r="V10" s="13">
        <v>2.2</v>
      </c>
      <c r="W10" s="64">
        <f>0.45*3</f>
        <v>1.35</v>
      </c>
      <c r="X10" s="13">
        <v>1</v>
      </c>
      <c r="Y10" s="13">
        <v>1</v>
      </c>
    </row>
    <row r="11" spans="1:25">
      <c r="A11" s="20" t="s">
        <v>59</v>
      </c>
      <c r="B11" s="13"/>
      <c r="C11" s="21" t="s">
        <v>60</v>
      </c>
      <c r="E11" s="13" t="s">
        <v>61</v>
      </c>
      <c r="F11" s="22">
        <v>0.625</v>
      </c>
      <c r="H11" s="13" t="s">
        <v>61</v>
      </c>
      <c r="I11" s="58">
        <v>0.28</v>
      </c>
      <c r="J11" s="22">
        <v>0.308</v>
      </c>
      <c r="K11" s="22">
        <v>0.364</v>
      </c>
      <c r="L11" s="59"/>
      <c r="M11" s="59"/>
      <c r="N11" s="59"/>
      <c r="O11" s="59"/>
      <c r="P11" s="59"/>
      <c r="Q11" s="59"/>
      <c r="S11" s="20" t="s">
        <v>12</v>
      </c>
      <c r="T11" s="13">
        <f t="shared" si="1"/>
        <v>2.1021</v>
      </c>
      <c r="U11" s="13" t="s">
        <v>62</v>
      </c>
      <c r="V11" s="13">
        <v>2.2</v>
      </c>
      <c r="W11" s="64">
        <f>(1.3*4+2.6)/5</f>
        <v>1.56</v>
      </c>
      <c r="X11" s="13">
        <v>0.95</v>
      </c>
      <c r="Y11" s="13">
        <v>1.5</v>
      </c>
    </row>
    <row r="12" spans="1:17">
      <c r="A12" s="20" t="s">
        <v>63</v>
      </c>
      <c r="B12" s="13"/>
      <c r="C12" s="21" t="s">
        <v>64</v>
      </c>
      <c r="E12" s="13" t="s">
        <v>65</v>
      </c>
      <c r="F12" s="22">
        <v>0.75</v>
      </c>
      <c r="H12" s="13" t="s">
        <v>65</v>
      </c>
      <c r="I12" s="58">
        <v>0.315</v>
      </c>
      <c r="J12" s="22">
        <v>0.3465</v>
      </c>
      <c r="K12" s="22">
        <v>0.4095</v>
      </c>
      <c r="L12" s="59"/>
      <c r="M12" s="59"/>
      <c r="N12" s="59"/>
      <c r="O12" s="59"/>
      <c r="P12" s="59"/>
      <c r="Q12" s="59"/>
    </row>
    <row r="13" spans="1:11">
      <c r="A13" s="20" t="s">
        <v>66</v>
      </c>
      <c r="B13" s="13"/>
      <c r="C13" s="21" t="s">
        <v>64</v>
      </c>
      <c r="E13" s="13" t="s">
        <v>67</v>
      </c>
      <c r="F13" s="22">
        <v>0.9</v>
      </c>
      <c r="H13" s="13" t="s">
        <v>67</v>
      </c>
      <c r="I13" s="58">
        <v>0.35</v>
      </c>
      <c r="J13" s="13">
        <v>0.385</v>
      </c>
      <c r="K13" s="13">
        <v>0.455</v>
      </c>
    </row>
    <row r="14" spans="1:17">
      <c r="A14" s="24" t="s">
        <v>68</v>
      </c>
      <c r="B14" s="13"/>
      <c r="C14" s="21" t="s">
        <v>64</v>
      </c>
      <c r="I14" s="60"/>
      <c r="J14" s="60"/>
      <c r="K14" s="60"/>
      <c r="L14" s="60"/>
      <c r="M14" s="60"/>
      <c r="N14" s="60"/>
      <c r="O14" s="60"/>
      <c r="P14" s="60"/>
      <c r="Q14" s="60"/>
    </row>
    <row r="15" spans="1:20">
      <c r="A15" s="24" t="s">
        <v>69</v>
      </c>
      <c r="B15" s="13"/>
      <c r="C15" s="21" t="s">
        <v>64</v>
      </c>
      <c r="I15" s="60"/>
      <c r="J15" s="60"/>
      <c r="K15" s="60"/>
      <c r="L15" s="60"/>
      <c r="M15" s="60"/>
      <c r="N15" s="60"/>
      <c r="O15" s="60"/>
      <c r="P15" s="60"/>
      <c r="Q15" s="60"/>
      <c r="T15" s="65"/>
    </row>
    <row r="16" spans="1:20">
      <c r="A16" s="20" t="s">
        <v>70</v>
      </c>
      <c r="B16" s="13"/>
      <c r="C16" s="21" t="s">
        <v>29</v>
      </c>
      <c r="I16" s="60"/>
      <c r="J16" s="60"/>
      <c r="K16" s="60"/>
      <c r="L16" s="60"/>
      <c r="M16" s="60"/>
      <c r="N16" s="60"/>
      <c r="O16" s="60"/>
      <c r="P16" s="60"/>
      <c r="Q16" s="60"/>
      <c r="T16" s="65"/>
    </row>
    <row r="17" spans="1:20">
      <c r="A17" s="20" t="s">
        <v>71</v>
      </c>
      <c r="B17" s="13"/>
      <c r="C17" s="21" t="s">
        <v>72</v>
      </c>
      <c r="T17" s="65"/>
    </row>
    <row r="18" spans="1:20">
      <c r="A18" s="20" t="s">
        <v>73</v>
      </c>
      <c r="B18" s="13"/>
      <c r="C18" s="21" t="s">
        <v>72</v>
      </c>
      <c r="T18" s="65"/>
    </row>
    <row r="19" spans="1:20">
      <c r="A19" s="20" t="s">
        <v>74</v>
      </c>
      <c r="B19" s="13"/>
      <c r="C19" s="21" t="s">
        <v>72</v>
      </c>
      <c r="T19" s="65"/>
    </row>
    <row r="20" spans="1:3">
      <c r="A20" s="20" t="s">
        <v>75</v>
      </c>
      <c r="B20" s="13"/>
      <c r="C20" s="21" t="s">
        <v>72</v>
      </c>
    </row>
    <row r="21" spans="1:3">
      <c r="A21" s="20" t="s">
        <v>76</v>
      </c>
      <c r="B21" s="13"/>
      <c r="C21" s="21" t="s">
        <v>77</v>
      </c>
    </row>
    <row r="24" spans="1:1">
      <c r="A24" s="25" t="s">
        <v>78</v>
      </c>
    </row>
    <row r="25" spans="1:1">
      <c r="A25" s="26" t="s">
        <v>79</v>
      </c>
    </row>
    <row r="28" spans="1:4">
      <c r="A28" s="13"/>
      <c r="B28" s="13" t="s">
        <v>80</v>
      </c>
      <c r="C28" s="13" t="s">
        <v>81</v>
      </c>
      <c r="D28" s="21" t="s">
        <v>82</v>
      </c>
    </row>
    <row r="29" spans="1:4">
      <c r="A29" s="27" t="s">
        <v>83</v>
      </c>
      <c r="B29" s="28">
        <v>2.2</v>
      </c>
      <c r="C29" s="29" t="s">
        <v>84</v>
      </c>
      <c r="D29" s="13"/>
    </row>
    <row r="30" spans="1:4">
      <c r="A30" s="27" t="s">
        <v>85</v>
      </c>
      <c r="B30" s="28">
        <v>3</v>
      </c>
      <c r="C30" s="30">
        <f>SUM(C43:C60)</f>
        <v>453280767.730684</v>
      </c>
      <c r="D30" s="13"/>
    </row>
    <row r="31" spans="1:4">
      <c r="A31" s="27" t="s">
        <v>86</v>
      </c>
      <c r="B31" s="28">
        <v>11</v>
      </c>
      <c r="C31" s="31" t="s">
        <v>87</v>
      </c>
      <c r="D31" s="13"/>
    </row>
    <row r="32" spans="1:4">
      <c r="A32" s="27" t="s">
        <v>88</v>
      </c>
      <c r="B32" s="28" t="s">
        <v>12</v>
      </c>
      <c r="C32" s="30">
        <f>C30*(1+D33+D34+D35+D36)</f>
        <v>1356216057.05021</v>
      </c>
      <c r="D32" s="32">
        <f>VLOOKUP(B32,P1:Q9,2,0)</f>
        <v>2.1</v>
      </c>
    </row>
    <row r="33" spans="1:4">
      <c r="A33" s="27" t="s">
        <v>89</v>
      </c>
      <c r="B33" s="28" t="s">
        <v>67</v>
      </c>
      <c r="C33" s="31" t="s">
        <v>90</v>
      </c>
      <c r="D33" s="33">
        <f>VLOOKUP(B33,E1:F13,2,0)</f>
        <v>0.9</v>
      </c>
    </row>
    <row r="34" ht="34.8" spans="1:4">
      <c r="A34" s="27" t="s">
        <v>91</v>
      </c>
      <c r="B34" s="28" t="s">
        <v>92</v>
      </c>
      <c r="C34" s="30">
        <f>C32+B38+B37+B40</f>
        <v>1356246057.05021</v>
      </c>
      <c r="D34" s="34">
        <f>IFERROR(VLOOKUP(RIGHT(B34,2),$H$1:$K$13,MATCH(LEFT(B34,LEN(B34)-2),$H$2:$K$2,0),0),0)</f>
        <v>0.364</v>
      </c>
    </row>
    <row r="35" ht="34.8" spans="1:4">
      <c r="A35" s="27" t="s">
        <v>93</v>
      </c>
      <c r="B35" s="28" t="s">
        <v>92</v>
      </c>
      <c r="C35" s="35"/>
      <c r="D35" s="34">
        <f>IFERROR(VLOOKUP(RIGHT(B35,2),$H$1:$K$13,MATCH(LEFT(B35,LEN(B35)-2),$H$2:$K$2,0),0),0)</f>
        <v>0.364</v>
      </c>
    </row>
    <row r="36" ht="34.8" spans="1:4">
      <c r="A36" s="27" t="s">
        <v>94</v>
      </c>
      <c r="B36" s="28" t="s">
        <v>92</v>
      </c>
      <c r="C36" s="36"/>
      <c r="D36" s="34">
        <f>IFERROR(VLOOKUP(RIGHT(B36,2),$H$1:$K$13,MATCH(LEFT(B36,LEN(B36)-2),$H$2:$K$2,0),0),0)</f>
        <v>0.364</v>
      </c>
    </row>
    <row r="37" spans="1:3">
      <c r="A37" s="27" t="s">
        <v>95</v>
      </c>
      <c r="B37" s="28">
        <v>0</v>
      </c>
      <c r="C37" s="35"/>
    </row>
    <row r="38" spans="1:3">
      <c r="A38" s="27" t="s">
        <v>96</v>
      </c>
      <c r="B38" s="28">
        <v>0</v>
      </c>
      <c r="C38" s="13"/>
    </row>
    <row r="39" spans="1:3">
      <c r="A39" s="27" t="s">
        <v>97</v>
      </c>
      <c r="B39" s="28">
        <v>50000</v>
      </c>
      <c r="C39" s="13"/>
    </row>
    <row r="40" spans="1:5">
      <c r="A40" s="27" t="s">
        <v>98</v>
      </c>
      <c r="B40" s="32">
        <f>IFERROR(VLOOKUP(LEFT(B34,LEN(B34)-2),$M$2:$N$5,2,0),0)+IFERROR(VLOOKUP(LEFT(B35,LEN(B35)-2),$M$2:$N$5,2,0),0)+IFERROR(VLOOKUP(LEFT(B36,LEN(B36)-2),$M$2:$N$5,2,0),0)</f>
        <v>30000</v>
      </c>
      <c r="C40" s="37"/>
      <c r="D40" s="38" t="s">
        <v>99</v>
      </c>
      <c r="E40" s="39"/>
    </row>
    <row r="41" spans="4:4">
      <c r="D41" s="40" t="s">
        <v>100</v>
      </c>
    </row>
    <row r="42" spans="1:4">
      <c r="A42" s="41" t="s">
        <v>101</v>
      </c>
      <c r="B42" s="42"/>
      <c r="C42" s="43" t="s">
        <v>102</v>
      </c>
      <c r="D42" s="44" t="str">
        <f>SUBSTITUTE(SUBSTITUTE(D41,"""",),"}",)&amp;","</f>
        <v>1:3494429.399499999,10:83802,11:65640,12:94680,13:102592,14:74000,15:4400,17:3750,18:11600,19:10050,2:166200,201:1956,202:1377,25:4000,27:300000,3:1283271.0899999999,4:77500,5:7870,6:176770,7:21,8:44350,9:44350,</v>
      </c>
    </row>
    <row r="43" spans="1:6">
      <c r="A43" s="20" t="s">
        <v>22</v>
      </c>
      <c r="B43" s="45" t="str">
        <f t="shared" ref="B43:B50" si="2">D43</f>
        <v>3494429.399499999</v>
      </c>
      <c r="C43" s="30">
        <f>B43*1*D32*(1+B45*(B46-1))*B47/B29*MAX(0.4,MIN(1/((1+B45*(B46-100%))*(B47/B29)),1))</f>
        <v>148876321.217522</v>
      </c>
      <c r="D43" s="44" t="str">
        <f>IFERROR(MID(D42,FIND("1:",D42,1)+2,FIND(",",D42,FIND("1:",D42,1))-FIND("1:",D42,1)-2),0)</f>
        <v>3494429.399499999</v>
      </c>
      <c r="F43" s="46"/>
    </row>
    <row r="44" spans="1:6">
      <c r="A44" s="20" t="s">
        <v>27</v>
      </c>
      <c r="B44" s="47" t="str">
        <f t="shared" si="2"/>
        <v>1283271.0899999999</v>
      </c>
      <c r="C44" s="30">
        <f>(B44+B39)*3*D32*(1+B45*(B46-1))*B47/B29*MAX(0.6,MIN(7/((1+B45*(B46-100%))*(B47/B29)),1))</f>
        <v>255611467.760586</v>
      </c>
      <c r="D44" s="44" t="str">
        <f>IFERROR(MID(D42,FIND(",3:",D42,1)+3,FIND(",",D42,FIND(",3:",D42,1)+1)-FIND(",3:",D42,1)-3),0)</f>
        <v>1283271.0899999999</v>
      </c>
      <c r="F44" s="46"/>
    </row>
    <row r="45" spans="1:6">
      <c r="A45" s="20" t="s">
        <v>33</v>
      </c>
      <c r="B45" s="48">
        <f t="shared" si="2"/>
        <v>0.787</v>
      </c>
      <c r="C45" s="30"/>
      <c r="D45" s="44">
        <f>IFERROR(MID(D42,FIND(",5:",D42,1)+3,FIND(",",D42,FIND(",5:",D42,1)+1)-FIND(",5:",D42,1)-3)/10000,0)</f>
        <v>0.787</v>
      </c>
      <c r="F45" s="46"/>
    </row>
    <row r="46" spans="1:6">
      <c r="A46" s="20" t="s">
        <v>38</v>
      </c>
      <c r="B46" s="48">
        <f t="shared" si="2"/>
        <v>7.75</v>
      </c>
      <c r="C46" s="30"/>
      <c r="D46" s="44">
        <f>IFERROR(MID(D42,FIND(",4:",D42,1)+3,FIND(",",D42,FIND(",4:",D42,1)+1)-FIND(",4:",D42,1)-3)/10000,0)</f>
        <v>7.75</v>
      </c>
      <c r="F46" s="46"/>
    </row>
    <row r="47" spans="1:6">
      <c r="A47" s="20" t="s">
        <v>42</v>
      </c>
      <c r="B47" s="47">
        <f t="shared" si="2"/>
        <v>17.677</v>
      </c>
      <c r="C47" s="30"/>
      <c r="D47" s="44">
        <f>IFERROR(MID(D42,FIND(",6:",D42,1)+3,FIND(",",D42,FIND(",6:",D42,1)+1)-FIND(",6:",D42,1)-3)/10000,0)</f>
        <v>17.677</v>
      </c>
      <c r="F47" s="46"/>
    </row>
    <row r="48" spans="1:6">
      <c r="A48" s="20" t="s">
        <v>51</v>
      </c>
      <c r="B48" s="47" t="str">
        <f t="shared" si="2"/>
        <v>21</v>
      </c>
      <c r="C48" s="30">
        <f>(B48/B30-1)*1000</f>
        <v>6000</v>
      </c>
      <c r="D48" s="44" t="str">
        <f>IFERROR(MID(D42,FIND(",7:",D42,1)+3,FIND(",",D42,FIND(",7:",D42,1)+1)-FIND(",7:",D42,1)-3),0)</f>
        <v>21</v>
      </c>
      <c r="F48" s="46"/>
    </row>
    <row r="49" spans="1:6">
      <c r="A49" s="20" t="s">
        <v>55</v>
      </c>
      <c r="B49" s="47">
        <f t="shared" si="2"/>
        <v>16.62</v>
      </c>
      <c r="C49" s="30">
        <f>(B49-B31)*1000</f>
        <v>5620</v>
      </c>
      <c r="D49" s="44">
        <f>IFERROR(MID(D42,FIND(",2:",D42,1)+3,FIND(",",D42,FIND(",2:",D42,1)+1)-FIND(",2:",D42,1)-3)/10000,0)</f>
        <v>16.62</v>
      </c>
      <c r="F49" s="46"/>
    </row>
    <row r="50" spans="1:6">
      <c r="A50" s="20" t="s">
        <v>59</v>
      </c>
      <c r="B50" s="47" t="str">
        <f t="shared" si="2"/>
        <v>83802</v>
      </c>
      <c r="C50" s="30">
        <f>B50*3*D32*(1+B45*(B46-1))*B47/B29*MAX(0.4,MIN(1/((1+B45*(B46-100%))*(B47/B29)),1))</f>
        <v>10710876.1211109</v>
      </c>
      <c r="D50" s="44" t="str">
        <f>IFERROR(MID(D42,FIND("10:",D42,1)+3,FIND(",",D42,FIND("10:",D42,1))-FIND("10:",D42,1)-3),0)</f>
        <v>83802</v>
      </c>
      <c r="F50" s="46"/>
    </row>
    <row r="51" spans="1:6">
      <c r="A51" s="20" t="s">
        <v>63</v>
      </c>
      <c r="B51" s="47" t="str">
        <f t="shared" ref="B51:B61" si="3">D51</f>
        <v>44350</v>
      </c>
      <c r="C51" s="30">
        <f>B51*1.5*D32*(1+B45*(B46-1))*B47/B29*MAX(0.4,MIN(1/((1+B45*(B46-100%))*(B47/B29)),1))</f>
        <v>2834224.45747875</v>
      </c>
      <c r="D51" s="44" t="str">
        <f>IFERROR(MID(D42,FIND(",8:",D42,1)+3,FIND(",",D42,FIND(",8:",D42,1)+1)-FIND(",8:",D42,1)-3),0)</f>
        <v>44350</v>
      </c>
      <c r="F51" s="46"/>
    </row>
    <row r="52" spans="1:6">
      <c r="A52" s="20" t="s">
        <v>66</v>
      </c>
      <c r="B52" s="47" t="str">
        <f t="shared" si="3"/>
        <v>44350</v>
      </c>
      <c r="C52" s="30">
        <f>B52*1.5*D32*(1+B45*(B46-1))*B47/B29*MAX(0.4,MIN(1/((1+B45*(B46-100%))*(B47/B29)),1))</f>
        <v>2834224.45747875</v>
      </c>
      <c r="D52" s="44" t="str">
        <f>IFERROR(MID(D42,FIND(",9:",D42,1)+3,FIND(",",D42,FIND(",9:",D42,1)+1)-FIND(",9:",D42,1)-3),0)</f>
        <v>44350</v>
      </c>
      <c r="F52" s="46"/>
    </row>
    <row r="53" spans="1:6">
      <c r="A53" s="49" t="s">
        <v>68</v>
      </c>
      <c r="B53" s="47">
        <f t="shared" si="3"/>
        <v>0</v>
      </c>
      <c r="C53" s="30"/>
      <c r="D53" s="44"/>
      <c r="F53" s="46"/>
    </row>
    <row r="54" spans="1:6">
      <c r="A54" s="49" t="s">
        <v>69</v>
      </c>
      <c r="B54" s="47">
        <f t="shared" si="3"/>
        <v>0</v>
      </c>
      <c r="C54" s="30"/>
      <c r="D54" s="44"/>
      <c r="F54" s="46"/>
    </row>
    <row r="55" spans="1:6">
      <c r="A55" s="50" t="s">
        <v>70</v>
      </c>
      <c r="B55" s="47">
        <f t="shared" si="3"/>
        <v>0</v>
      </c>
      <c r="C55" s="30"/>
      <c r="D55" s="44"/>
      <c r="F55" s="46"/>
    </row>
    <row r="56" spans="1:6">
      <c r="A56" s="20" t="s">
        <v>71</v>
      </c>
      <c r="B56" s="51" t="str">
        <f t="shared" si="3"/>
        <v>65640</v>
      </c>
      <c r="C56" s="30">
        <f>B56*1.5*D32*(1+B45*(B46-1))*B47/B29*MAX(0.6,MIN(7/((1+B45*(B46-100%))*(B47/B29)),1))</f>
        <v>6292170.0131535</v>
      </c>
      <c r="D56" s="44" t="str">
        <f>IFERROR(MID(D42,FIND("11:",D42,1)+3,FIND(",",D42,FIND("11:",D42,1))-FIND("11:",D42,1)-3),0)</f>
        <v>65640</v>
      </c>
      <c r="F56" s="46"/>
    </row>
    <row r="57" spans="1:6">
      <c r="A57" s="20" t="s">
        <v>73</v>
      </c>
      <c r="B57" s="47" t="str">
        <f t="shared" si="3"/>
        <v>94680</v>
      </c>
      <c r="C57" s="30">
        <f>B57*1.5*D32*(1+B45*(B46-1))*B47/B29*MAX(0.6,MIN(7/((1+B45*(B46-100%))*(B47/B29)),1))</f>
        <v>9075908.8489545</v>
      </c>
      <c r="D57" s="44" t="str">
        <f>IFERROR(MID(D42,FIND("12:",D42,1)+3,FIND(",",D42,FIND("12:",D42,1))-FIND("12:",D42,1)-3),0)</f>
        <v>94680</v>
      </c>
      <c r="F57" s="46"/>
    </row>
    <row r="58" spans="1:6">
      <c r="A58" s="20" t="s">
        <v>74</v>
      </c>
      <c r="B58" s="47" t="str">
        <f t="shared" si="3"/>
        <v>102592</v>
      </c>
      <c r="C58" s="30">
        <f>B58*1.5*D32*(1+B45*(B46-1))*B47/B29*MAX(0.6,MIN(7/((1+B45*(B46-100%))*(B47/B29)),1))</f>
        <v>9834343.4794248</v>
      </c>
      <c r="D58" s="44" t="str">
        <f>IFERROR(MID(D42,FIND("13:",D42,1)+3,FIND(",",D42,FIND("13:",D42,1))-FIND("13:",D42,1)-3),0)</f>
        <v>102592</v>
      </c>
      <c r="F58" s="46"/>
    </row>
    <row r="59" spans="1:6">
      <c r="A59" s="20" t="s">
        <v>75</v>
      </c>
      <c r="B59" s="47" t="str">
        <f t="shared" si="3"/>
        <v>74000</v>
      </c>
      <c r="C59" s="30">
        <f>B59*1.5*D32*(1+B45*(B46-1))*B47/B29*MAX(0.6,MIN(7/((1+B45*(B46-100%))*(B47/B29)),1))</f>
        <v>7093549.374975</v>
      </c>
      <c r="D59" s="44" t="str">
        <f>IFERROR(MID(D42,FIND("14:",D42,1)+3,FIND(",",D42,FIND("14:",D42,1))-FIND("14:",D42,1)-3),0)</f>
        <v>74000</v>
      </c>
      <c r="F59" s="46"/>
    </row>
    <row r="60" spans="1:6">
      <c r="A60" s="20" t="s">
        <v>76</v>
      </c>
      <c r="B60" s="47" t="str">
        <f t="shared" si="3"/>
        <v>4400</v>
      </c>
      <c r="C60" s="30">
        <f>B60*B47/B29*3</f>
        <v>106062</v>
      </c>
      <c r="D60" s="44" t="str">
        <f>IFERROR(MID(D42,FIND("15:",D42,1)+3,FIND(",",D42,FIND("15:",D42,1))-FIND("15:",D42,1)-3),0)</f>
        <v>4400</v>
      </c>
      <c r="F60" s="46"/>
    </row>
    <row r="61" spans="3:3">
      <c r="C61" s="43"/>
    </row>
    <row r="62" spans="3:3">
      <c r="C62" s="43"/>
    </row>
    <row r="63" spans="1:3">
      <c r="A63" s="52" t="s">
        <v>103</v>
      </c>
      <c r="B63" s="13"/>
      <c r="C63" s="21"/>
    </row>
    <row r="64" spans="1:3">
      <c r="A64" s="13" t="s">
        <v>104</v>
      </c>
      <c r="B64" s="53">
        <v>0</v>
      </c>
      <c r="C64" s="21"/>
    </row>
    <row r="65" spans="1:3">
      <c r="A65" s="13" t="s">
        <v>105</v>
      </c>
      <c r="B65" s="13">
        <v>1</v>
      </c>
      <c r="C65" s="21">
        <f>IF(B65&lt;&gt;0,(B43*1/(1-B64)+B44*3*B65+B45*(B46-1)*B44*3*B65+(B47/B29-1)*0.8*B44*3*B65+(B48/B30-1)*1000+(B49-B31)*1000+B50*3+B51*1.5+B52*1.5+B53*1.5+B54*1.5+B55*3*(1+B45*(B46-1))*B47/B29*B65+B56*1.5*(1+B45*(B46-1))*B47/B29*B65+B57*1.5*(1+B45*(B46-1))*B47/B29*B65+B58*1.5*(1+B45*(B46-1))*B47/B29*B65+B59*1.5*(1+B45*(B46-1))*B47/B29*B65+B60*B47/B29*3)*(1+B66)+B38+B37,0)</f>
        <v>75596023.8811471</v>
      </c>
    </row>
    <row r="66" spans="1:3">
      <c r="A66" s="67" t="s">
        <v>106</v>
      </c>
      <c r="B66" s="68">
        <v>0</v>
      </c>
      <c r="C66" s="21"/>
    </row>
    <row r="67" spans="1:3">
      <c r="A67" s="13" t="s">
        <v>107</v>
      </c>
      <c r="B67" s="13">
        <v>1</v>
      </c>
      <c r="C67" s="21">
        <f>IF(B67&lt;&gt;0,(B43*1/(1-B64)+B44*3*B67+B45*(B46-1)*B44*3*B67+(B47/B29-1)*0.8*B44*3*B67+(B48/B30-1)*1000+(B49-B31)*1000+B50*3+B51*1.5+B52*1.5+B53*1.5+B54*1.5+B55*3*(1+B45*(B46-1))*B47/B29*B67+B56*1.5*(1+B45*(B46-1))*B47/B29*B67+B57*1.5*(1+B45*(B46-1))*B47/B29*B67+B58*1.5*(1+B45*(B46-1))*B47/B29*B67+B59*1.5*(1+B45*(B46-1))*B47/B29*B67+B60*B47/B29*3)*(1+B68)+B38+B37,0)</f>
        <v>75860609.9647312</v>
      </c>
    </row>
    <row r="68" spans="1:3">
      <c r="A68" s="67" t="s">
        <v>108</v>
      </c>
      <c r="B68" s="68">
        <v>0.0035</v>
      </c>
      <c r="C68" s="21"/>
    </row>
    <row r="69" spans="1:3">
      <c r="A69" s="13" t="s">
        <v>109</v>
      </c>
      <c r="B69" s="13">
        <v>1</v>
      </c>
      <c r="C69" s="21">
        <f>IF(B69&lt;&gt;0,(B43*1/(1-B64)+B44*3*B69+B45*(B46-1)*B44*3*B69+(B47/B29-1)*0.8*B44*3*B69+(B48/B30-1)*1000+(B49-B31)*1000+B50*3+B51*1.5+B52*1.5+B53*1.5+B54*1.5+B55*3*(1+B45*(B46-1))*B47/B29*B69+B56*1.5*(1+B45*(B46-1))*B47/B29*B69+B57*1.5*(1+B45*(B46-1))*B47/B29*B69+B58*1.5*(1+B45*(B46-1))*B47/B29*B69+B59*1.5*(1+B45*(B46-1))*B47/B29*B69+B60*B47/B29*3)*(1+B70)+B38+B37,0)</f>
        <v>75596023.8811471</v>
      </c>
    </row>
    <row r="70" spans="1:3">
      <c r="A70" s="67" t="s">
        <v>110</v>
      </c>
      <c r="B70" s="68">
        <v>0</v>
      </c>
      <c r="C70" s="21"/>
    </row>
    <row r="71" spans="1:3">
      <c r="A71" s="13" t="s">
        <v>111</v>
      </c>
      <c r="B71" s="13">
        <v>1</v>
      </c>
      <c r="C71" s="21">
        <f>IF(B71&lt;&gt;0,(B43*1/(1-B64)+B44*3*B71+B45*(B46-1)*B44*3*B71+(B47/B29-1)*0.8*B44*3*B71+(B48/B30-1)*1000+(B49-B31)*1000+B50*3+B51*1.5+B52*1.5+B53*1.5+B54*1.5+B55*3*(1+B45*(B46-1))*B47/B29*B71+B56*1.5*(1+B45*(B46-1))*B47/B29*B71+B57*1.5*(1+B45*(B46-1))*B47/B29*B71+B58*1.5*(1+B45*(B46-1))*B47/B29*B71+B59*1.5*(1+B45*(B46-1))*B47/B29*B71+B60*B47/B29*3)*(1+B72)+B38+B37,0)</f>
        <v>75596023.8811471</v>
      </c>
    </row>
    <row r="72" spans="1:3">
      <c r="A72" s="67" t="s">
        <v>112</v>
      </c>
      <c r="B72" s="68">
        <v>0</v>
      </c>
      <c r="C72" s="21"/>
    </row>
    <row r="73" spans="1:3">
      <c r="A73" s="13" t="s">
        <v>113</v>
      </c>
      <c r="B73" s="13">
        <v>1</v>
      </c>
      <c r="C73" s="21">
        <f>IF(B73&lt;&gt;0,(B43*1/(1-B64)+B44*3*B73+B45*(B46-1)*B44*3*B73+(B47/B29-1)*0.8*B44*3*B73+(B48/B30-1)*1000+(B49-B31)*1000+B50*3+B51*1.5+B52*1.5+B53*1.5+B54*1.5+B55*3*(1+B45*(B46-1))*B47/B29*B73+B56*1.5*(1+B45*(B46-1))*B47/B29*B73+B57*1.5*(1+B45*(B46-1))*B47/B29*B73+B58*1.5*(1+B45*(B46-1))*B47/B29*B73+B59*1.5*(1+B45*(B46-1))*B47/B29*B73+B60*B47/B29*3)*(1+B74)+B38+B37,0)</f>
        <v>75596023.8811471</v>
      </c>
    </row>
    <row r="74" spans="1:3">
      <c r="A74" s="67" t="s">
        <v>114</v>
      </c>
      <c r="B74" s="68">
        <v>0</v>
      </c>
      <c r="C74" s="21"/>
    </row>
    <row r="75" spans="1:3">
      <c r="A75" s="13" t="s">
        <v>115</v>
      </c>
      <c r="B75" s="13">
        <v>1</v>
      </c>
      <c r="C75" s="21">
        <f>IF(B75&lt;&gt;0,(B43*1/(1-B64)+B44*3*B75+B45*(B46-1)*B44*3*B75+(B47/B29-1)*0.8*B44*3*B75+(B48/B30-1)*1000+(B49-B31)*1000+B50*3+B51*1.5+B52*1.5+B53*1.5+B54*1.5+B55*3*(1+B45*(B46-1))*B47/B29*B75+B56*1.5*(1+B45*(B46-1))*B47/B29*B75+B57*1.5*(1+B45*(B46-1))*B47/B29*B75+B58*1.5*(1+B45*(B46-1))*B47/B29*B75+B59*1.5*(1+B45*(B46-1))*B47/B29*B75+B60*B47/B29*3)*(1+B76)+B38+B37,0)</f>
        <v>75596023.8811471</v>
      </c>
    </row>
    <row r="76" spans="1:3">
      <c r="A76" s="67" t="s">
        <v>116</v>
      </c>
      <c r="B76" s="68">
        <v>0</v>
      </c>
      <c r="C76" s="21"/>
    </row>
    <row r="78" spans="1:2">
      <c r="A78" s="10" t="s">
        <v>117</v>
      </c>
      <c r="B78" s="69">
        <f>C65+C67+C69+C71+C73+C75</f>
        <v>453840729.370467</v>
      </c>
    </row>
  </sheetData>
  <sheetProtection formatCells="0" insertHyperlinks="0" autoFilter="0"/>
  <mergeCells count="4">
    <mergeCell ref="E1:F1"/>
    <mergeCell ref="H1:K1"/>
    <mergeCell ref="P1:Q1"/>
    <mergeCell ref="S1:Y1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1:AC160"/>
  <sheetViews>
    <sheetView topLeftCell="C1" workbookViewId="0">
      <pane xSplit="8" ySplit="19" topLeftCell="K20" activePane="bottomRight" state="frozen"/>
      <selection/>
      <selection pane="topRight"/>
      <selection pane="bottomLeft"/>
      <selection pane="bottomRight" activeCell="M20" sqref="M20"/>
    </sheetView>
  </sheetViews>
  <sheetFormatPr defaultColWidth="10" defaultRowHeight="17.4"/>
  <cols>
    <col min="1" max="9" width="10" style="3"/>
    <col min="10" max="10" width="14" style="3"/>
    <col min="11" max="12" width="10" style="3"/>
    <col min="13" max="13" width="13.6296296296296" style="3" customWidth="1"/>
    <col min="14" max="14" width="14" style="3"/>
    <col min="15" max="15" width="10.3796296296296" style="3"/>
    <col min="16" max="16" width="11.5" style="3"/>
    <col min="17" max="18" width="14" style="3"/>
    <col min="19" max="19" width="10" style="3"/>
    <col min="20" max="21" width="12.75" style="3"/>
    <col min="22" max="22" width="11.5" style="3"/>
    <col min="23" max="16384" width="10" style="3"/>
  </cols>
  <sheetData>
    <row r="1" spans="19:20">
      <c r="S1" s="3" t="s">
        <v>27</v>
      </c>
      <c r="T1" s="3">
        <v>1</v>
      </c>
    </row>
    <row r="2" spans="19:20">
      <c r="S2" s="3" t="s">
        <v>22</v>
      </c>
      <c r="T2" s="3">
        <v>3</v>
      </c>
    </row>
    <row r="3" spans="19:29">
      <c r="S3" s="6"/>
      <c r="T3" s="6"/>
      <c r="U3" s="6" t="s">
        <v>118</v>
      </c>
      <c r="V3" s="6" t="s">
        <v>119</v>
      </c>
      <c r="W3" s="6" t="s">
        <v>120</v>
      </c>
      <c r="X3" s="6" t="s">
        <v>121</v>
      </c>
      <c r="Y3" s="6" t="s">
        <v>122</v>
      </c>
      <c r="Z3" s="6" t="s">
        <v>123</v>
      </c>
      <c r="AA3" s="6" t="s">
        <v>124</v>
      </c>
      <c r="AB3" s="6" t="s">
        <v>125</v>
      </c>
      <c r="AC3" s="6" t="s">
        <v>126</v>
      </c>
    </row>
    <row r="4" spans="19:29">
      <c r="S4" s="6" t="s">
        <v>127</v>
      </c>
      <c r="T4" s="7">
        <v>0.04</v>
      </c>
      <c r="U4" s="8">
        <v>0.04</v>
      </c>
      <c r="V4" s="8">
        <v>0.08</v>
      </c>
      <c r="W4" s="8">
        <v>0.185</v>
      </c>
      <c r="X4" s="8">
        <v>0.235</v>
      </c>
      <c r="Y4" s="8">
        <v>0.325</v>
      </c>
      <c r="Z4" s="8">
        <v>0.35</v>
      </c>
      <c r="AA4" s="8">
        <v>0.435</v>
      </c>
      <c r="AB4" s="8">
        <v>0.52</v>
      </c>
      <c r="AC4" s="8">
        <v>0.67</v>
      </c>
    </row>
    <row r="5" spans="19:29">
      <c r="S5" s="6" t="s">
        <v>128</v>
      </c>
      <c r="T5" s="7">
        <v>1.4</v>
      </c>
      <c r="U5" s="8">
        <v>1.4</v>
      </c>
      <c r="V5" s="8">
        <v>1.92</v>
      </c>
      <c r="W5" s="8">
        <v>2.39</v>
      </c>
      <c r="X5" s="8">
        <v>3</v>
      </c>
      <c r="Y5" s="8">
        <v>3.26</v>
      </c>
      <c r="Z5" s="8">
        <v>3.75</v>
      </c>
      <c r="AA5" s="8">
        <v>4.74</v>
      </c>
      <c r="AB5" s="8">
        <v>6.09</v>
      </c>
      <c r="AC5" s="8">
        <v>7.75</v>
      </c>
    </row>
    <row r="6" spans="19:29">
      <c r="S6" s="6" t="s">
        <v>129</v>
      </c>
      <c r="T6" s="7">
        <v>0.2</v>
      </c>
      <c r="U6" s="8">
        <v>0.2</v>
      </c>
      <c r="V6" s="8">
        <v>0.42</v>
      </c>
      <c r="W6" s="8">
        <v>1.2</v>
      </c>
      <c r="X6" s="8">
        <v>1.95</v>
      </c>
      <c r="Y6" s="8">
        <v>2.25</v>
      </c>
      <c r="Z6" s="8">
        <v>2.42</v>
      </c>
      <c r="AA6" s="8">
        <v>2.63</v>
      </c>
      <c r="AB6" s="8">
        <v>4.32</v>
      </c>
      <c r="AC6" s="8">
        <v>6.27</v>
      </c>
    </row>
    <row r="7" spans="19:29">
      <c r="S7" s="6" t="s">
        <v>130</v>
      </c>
      <c r="T7" s="6">
        <f>(1+T4*(T5-1))*(T6+1)</f>
        <v>1.2192</v>
      </c>
      <c r="U7" s="6">
        <v>1.65</v>
      </c>
      <c r="V7" s="6">
        <v>1.8</v>
      </c>
      <c r="W7" s="6">
        <v>2.2</v>
      </c>
      <c r="X7" s="6">
        <v>2.2</v>
      </c>
      <c r="Y7" s="6">
        <v>2.2</v>
      </c>
      <c r="Z7" s="6">
        <v>2.2</v>
      </c>
      <c r="AA7" s="6">
        <v>2.2</v>
      </c>
      <c r="AB7" s="6">
        <v>2.2</v>
      </c>
      <c r="AC7" s="6">
        <v>2.2</v>
      </c>
    </row>
    <row r="9" spans="19:22">
      <c r="S9" s="6"/>
      <c r="T9" s="6" t="s">
        <v>27</v>
      </c>
      <c r="U9" s="6" t="s">
        <v>22</v>
      </c>
      <c r="V9" s="6" t="s">
        <v>131</v>
      </c>
    </row>
    <row r="10" spans="19:22">
      <c r="S10" s="6" t="s">
        <v>132</v>
      </c>
      <c r="T10" s="6">
        <f>(1+T4*(T5-1))*(T6+1)*3</f>
        <v>3.6576</v>
      </c>
      <c r="U10" s="6">
        <f>T2</f>
        <v>3</v>
      </c>
      <c r="V10" s="6">
        <f>SUM(T10,U10)</f>
        <v>6.6576</v>
      </c>
    </row>
    <row r="11" spans="19:22">
      <c r="S11" s="6" t="s">
        <v>133</v>
      </c>
      <c r="T11" s="6">
        <f>(T4*(T5-1)*2+T6*0.8+1)*3</f>
        <v>3.576</v>
      </c>
      <c r="U11" s="6">
        <f>T2</f>
        <v>3</v>
      </c>
      <c r="V11" s="6">
        <f>SUM(T11,U11)</f>
        <v>6.576</v>
      </c>
    </row>
    <row r="12" spans="19:22">
      <c r="S12" s="6" t="s">
        <v>134</v>
      </c>
      <c r="T12" s="6">
        <f>MAX((1+T4*(T5-1))*(T6+1)*0.7,(T4*(T5-1)*2+T6*0.8+1))*3</f>
        <v>3.576</v>
      </c>
      <c r="U12" s="6">
        <f>MAX((1+T4*(T5-1))*(T6+1)*0.4,(T4*(T5-1)*2+T6*0.8+1))*T2</f>
        <v>3.576</v>
      </c>
      <c r="V12" s="6">
        <f>SUM(T12,U12)</f>
        <v>7.152</v>
      </c>
    </row>
    <row r="13" spans="19:22">
      <c r="S13" s="6" t="s">
        <v>135</v>
      </c>
      <c r="T13" s="6">
        <f>(1+T4*(T5-1))*(T6+1)*3*MAX(0.6,MIN(6/((1+T4*(T5-1))*(T6+1)),1))</f>
        <v>3.6576</v>
      </c>
      <c r="U13" s="6">
        <f>(1+T4*(T5-1))*(T6+1)*T2*MAX(0.4,MIN(2/((1+T4*(T5-1))*(T6+1)),1))</f>
        <v>3.6576</v>
      </c>
      <c r="V13" s="6">
        <f>SUM(T13,U13)</f>
        <v>7.3152</v>
      </c>
    </row>
    <row r="14" spans="24:24">
      <c r="X14" s="9"/>
    </row>
    <row r="15" spans="14:14">
      <c r="N15" s="3" t="s">
        <v>136</v>
      </c>
    </row>
    <row r="16" spans="19:19">
      <c r="S16" s="9"/>
    </row>
    <row r="17" spans="13:14">
      <c r="M17" s="4">
        <v>7</v>
      </c>
      <c r="N17" s="4">
        <v>1</v>
      </c>
    </row>
    <row r="18" spans="13:22">
      <c r="M18" s="5" t="s">
        <v>137</v>
      </c>
      <c r="N18" s="5"/>
      <c r="O18" s="5"/>
      <c r="P18" s="5" t="s">
        <v>138</v>
      </c>
      <c r="Q18" s="5"/>
      <c r="R18" s="5"/>
      <c r="S18" s="5" t="s">
        <v>139</v>
      </c>
      <c r="T18" s="5"/>
      <c r="U18" s="5"/>
      <c r="V18" s="6"/>
    </row>
    <row r="19" spans="11:22">
      <c r="K19" s="3" t="s">
        <v>140</v>
      </c>
      <c r="L19" s="3" t="s">
        <v>130</v>
      </c>
      <c r="M19" s="6" t="s">
        <v>141</v>
      </c>
      <c r="N19" s="6" t="s">
        <v>142</v>
      </c>
      <c r="O19" s="6" t="s">
        <v>143</v>
      </c>
      <c r="P19" s="6" t="s">
        <v>141</v>
      </c>
      <c r="Q19" s="6" t="s">
        <v>142</v>
      </c>
      <c r="R19" s="6" t="s">
        <v>143</v>
      </c>
      <c r="S19" s="6" t="s">
        <v>141</v>
      </c>
      <c r="T19" s="6" t="s">
        <v>142</v>
      </c>
      <c r="U19" s="6" t="s">
        <v>143</v>
      </c>
      <c r="V19" s="6" t="s">
        <v>144</v>
      </c>
    </row>
    <row r="20" spans="10:22">
      <c r="J20" s="3">
        <f t="shared" ref="J20:J83" si="0">O20/K20</f>
        <v>1</v>
      </c>
      <c r="K20" s="3">
        <f t="shared" ref="K20:K83" si="1">L20+1</f>
        <v>2</v>
      </c>
      <c r="L20" s="3">
        <v>1</v>
      </c>
      <c r="M20" s="6">
        <f t="shared" ref="M20:M83" si="2">MAX(0.7,MIN($M$17/L20,1))*L20</f>
        <v>1</v>
      </c>
      <c r="N20" s="6">
        <f t="shared" ref="N20:N83" si="3">MAX(0.4,MIN($N$17/L20,1))*L20</f>
        <v>1</v>
      </c>
      <c r="O20" s="6">
        <f t="shared" ref="O20:O83" si="4">SUM(M20,N20)</f>
        <v>2</v>
      </c>
      <c r="P20" s="6">
        <f t="shared" ref="P20:P83" si="5">L20</f>
        <v>1</v>
      </c>
      <c r="Q20" s="6">
        <f t="shared" ref="Q20:Q83" si="6">1</f>
        <v>1</v>
      </c>
      <c r="R20" s="6">
        <f t="shared" ref="R20:R83" si="7">SUM(P20,Q20)</f>
        <v>2</v>
      </c>
      <c r="S20" s="6">
        <f t="shared" ref="S20:S83" si="8">L20*0.7</f>
        <v>0.7</v>
      </c>
      <c r="T20" s="6">
        <f t="shared" ref="T20:T83" si="9">L20*0.4</f>
        <v>0.4</v>
      </c>
      <c r="U20" s="6">
        <f t="shared" ref="U20:U83" si="10">S20+T20</f>
        <v>1.1</v>
      </c>
      <c r="V20" s="6">
        <f t="shared" ref="V20:V83" si="11">MAX(R20,U20)</f>
        <v>2</v>
      </c>
    </row>
    <row r="21" spans="10:22">
      <c r="J21" s="3">
        <f t="shared" si="0"/>
        <v>1</v>
      </c>
      <c r="K21" s="3">
        <f t="shared" si="1"/>
        <v>2.1</v>
      </c>
      <c r="L21" s="3">
        <f t="shared" ref="L21:L84" si="12">L20+0.1</f>
        <v>1.1</v>
      </c>
      <c r="M21" s="6">
        <f t="shared" si="2"/>
        <v>1.1</v>
      </c>
      <c r="N21" s="6">
        <f t="shared" si="3"/>
        <v>1</v>
      </c>
      <c r="O21" s="6">
        <f t="shared" si="4"/>
        <v>2.1</v>
      </c>
      <c r="P21" s="6">
        <f t="shared" si="5"/>
        <v>1.1</v>
      </c>
      <c r="Q21" s="6">
        <f t="shared" si="6"/>
        <v>1</v>
      </c>
      <c r="R21" s="6">
        <f t="shared" si="7"/>
        <v>2.1</v>
      </c>
      <c r="S21" s="6">
        <f t="shared" si="8"/>
        <v>0.77</v>
      </c>
      <c r="T21" s="6">
        <f t="shared" si="9"/>
        <v>0.44</v>
      </c>
      <c r="U21" s="6">
        <f t="shared" si="10"/>
        <v>1.21</v>
      </c>
      <c r="V21" s="6">
        <f t="shared" si="11"/>
        <v>2.1</v>
      </c>
    </row>
    <row r="22" spans="10:22">
      <c r="J22" s="3">
        <f t="shared" si="0"/>
        <v>1</v>
      </c>
      <c r="K22" s="3">
        <f t="shared" si="1"/>
        <v>2.2</v>
      </c>
      <c r="L22" s="3">
        <f t="shared" si="12"/>
        <v>1.2</v>
      </c>
      <c r="M22" s="6">
        <f t="shared" si="2"/>
        <v>1.2</v>
      </c>
      <c r="N22" s="6">
        <f t="shared" si="3"/>
        <v>1</v>
      </c>
      <c r="O22" s="6">
        <f t="shared" si="4"/>
        <v>2.2</v>
      </c>
      <c r="P22" s="6">
        <f t="shared" si="5"/>
        <v>1.2</v>
      </c>
      <c r="Q22" s="6">
        <f t="shared" si="6"/>
        <v>1</v>
      </c>
      <c r="R22" s="6">
        <f t="shared" si="7"/>
        <v>2.2</v>
      </c>
      <c r="S22" s="6">
        <f t="shared" si="8"/>
        <v>0.84</v>
      </c>
      <c r="T22" s="6">
        <f t="shared" si="9"/>
        <v>0.48</v>
      </c>
      <c r="U22" s="6">
        <f t="shared" si="10"/>
        <v>1.32</v>
      </c>
      <c r="V22" s="6">
        <f t="shared" si="11"/>
        <v>2.2</v>
      </c>
    </row>
    <row r="23" spans="10:22">
      <c r="J23" s="3">
        <f t="shared" si="0"/>
        <v>1</v>
      </c>
      <c r="K23" s="3">
        <f t="shared" si="1"/>
        <v>2.3</v>
      </c>
      <c r="L23" s="3">
        <f t="shared" si="12"/>
        <v>1.3</v>
      </c>
      <c r="M23" s="6">
        <f t="shared" si="2"/>
        <v>1.3</v>
      </c>
      <c r="N23" s="6">
        <f t="shared" si="3"/>
        <v>1</v>
      </c>
      <c r="O23" s="6">
        <f t="shared" si="4"/>
        <v>2.3</v>
      </c>
      <c r="P23" s="6">
        <f t="shared" si="5"/>
        <v>1.3</v>
      </c>
      <c r="Q23" s="6">
        <f t="shared" si="6"/>
        <v>1</v>
      </c>
      <c r="R23" s="6">
        <f t="shared" si="7"/>
        <v>2.3</v>
      </c>
      <c r="S23" s="6">
        <f t="shared" si="8"/>
        <v>0.91</v>
      </c>
      <c r="T23" s="6">
        <f t="shared" si="9"/>
        <v>0.52</v>
      </c>
      <c r="U23" s="6">
        <f t="shared" si="10"/>
        <v>1.43</v>
      </c>
      <c r="V23" s="6">
        <f t="shared" si="11"/>
        <v>2.3</v>
      </c>
    </row>
    <row r="24" spans="10:22">
      <c r="J24" s="3">
        <f t="shared" si="0"/>
        <v>1</v>
      </c>
      <c r="K24" s="3">
        <f t="shared" si="1"/>
        <v>2.4</v>
      </c>
      <c r="L24" s="3">
        <f t="shared" si="12"/>
        <v>1.4</v>
      </c>
      <c r="M24" s="6">
        <f t="shared" si="2"/>
        <v>1.4</v>
      </c>
      <c r="N24" s="6">
        <f t="shared" si="3"/>
        <v>1</v>
      </c>
      <c r="O24" s="6">
        <f t="shared" si="4"/>
        <v>2.4</v>
      </c>
      <c r="P24" s="6">
        <f t="shared" si="5"/>
        <v>1.4</v>
      </c>
      <c r="Q24" s="6">
        <f t="shared" si="6"/>
        <v>1</v>
      </c>
      <c r="R24" s="6">
        <f t="shared" si="7"/>
        <v>2.4</v>
      </c>
      <c r="S24" s="6">
        <f t="shared" si="8"/>
        <v>0.98</v>
      </c>
      <c r="T24" s="6">
        <f t="shared" si="9"/>
        <v>0.56</v>
      </c>
      <c r="U24" s="6">
        <f t="shared" si="10"/>
        <v>1.54</v>
      </c>
      <c r="V24" s="6">
        <f t="shared" si="11"/>
        <v>2.4</v>
      </c>
    </row>
    <row r="25" spans="10:22">
      <c r="J25" s="3">
        <f t="shared" si="0"/>
        <v>1</v>
      </c>
      <c r="K25" s="3">
        <f t="shared" si="1"/>
        <v>2.5</v>
      </c>
      <c r="L25" s="3">
        <f t="shared" si="12"/>
        <v>1.5</v>
      </c>
      <c r="M25" s="6">
        <f t="shared" si="2"/>
        <v>1.5</v>
      </c>
      <c r="N25" s="6">
        <f t="shared" si="3"/>
        <v>1</v>
      </c>
      <c r="O25" s="6">
        <f t="shared" si="4"/>
        <v>2.5</v>
      </c>
      <c r="P25" s="6">
        <f t="shared" si="5"/>
        <v>1.5</v>
      </c>
      <c r="Q25" s="6">
        <f t="shared" si="6"/>
        <v>1</v>
      </c>
      <c r="R25" s="6">
        <f t="shared" si="7"/>
        <v>2.5</v>
      </c>
      <c r="S25" s="6">
        <f t="shared" si="8"/>
        <v>1.05</v>
      </c>
      <c r="T25" s="6">
        <f t="shared" si="9"/>
        <v>0.6</v>
      </c>
      <c r="U25" s="6">
        <f t="shared" si="10"/>
        <v>1.65</v>
      </c>
      <c r="V25" s="6">
        <f t="shared" si="11"/>
        <v>2.5</v>
      </c>
    </row>
    <row r="26" spans="10:22">
      <c r="J26" s="3">
        <f t="shared" si="0"/>
        <v>1</v>
      </c>
      <c r="K26" s="3">
        <f t="shared" si="1"/>
        <v>2.6</v>
      </c>
      <c r="L26" s="3">
        <f t="shared" si="12"/>
        <v>1.6</v>
      </c>
      <c r="M26" s="6">
        <f t="shared" si="2"/>
        <v>1.6</v>
      </c>
      <c r="N26" s="6">
        <f t="shared" si="3"/>
        <v>1</v>
      </c>
      <c r="O26" s="6">
        <f t="shared" si="4"/>
        <v>2.6</v>
      </c>
      <c r="P26" s="6">
        <f t="shared" si="5"/>
        <v>1.6</v>
      </c>
      <c r="Q26" s="6">
        <f t="shared" si="6"/>
        <v>1</v>
      </c>
      <c r="R26" s="6">
        <f t="shared" si="7"/>
        <v>2.6</v>
      </c>
      <c r="S26" s="6">
        <f t="shared" si="8"/>
        <v>1.12</v>
      </c>
      <c r="T26" s="6">
        <f t="shared" si="9"/>
        <v>0.64</v>
      </c>
      <c r="U26" s="6">
        <f t="shared" si="10"/>
        <v>1.76</v>
      </c>
      <c r="V26" s="6">
        <f t="shared" si="11"/>
        <v>2.6</v>
      </c>
    </row>
    <row r="27" spans="10:22">
      <c r="J27" s="3">
        <f t="shared" si="0"/>
        <v>1</v>
      </c>
      <c r="K27" s="3">
        <f t="shared" si="1"/>
        <v>2.7</v>
      </c>
      <c r="L27" s="3">
        <f t="shared" si="12"/>
        <v>1.7</v>
      </c>
      <c r="M27" s="6">
        <f t="shared" si="2"/>
        <v>1.7</v>
      </c>
      <c r="N27" s="6">
        <f t="shared" si="3"/>
        <v>1</v>
      </c>
      <c r="O27" s="6">
        <f t="shared" si="4"/>
        <v>2.7</v>
      </c>
      <c r="P27" s="6">
        <f t="shared" si="5"/>
        <v>1.7</v>
      </c>
      <c r="Q27" s="6">
        <f t="shared" si="6"/>
        <v>1</v>
      </c>
      <c r="R27" s="6">
        <f t="shared" si="7"/>
        <v>2.7</v>
      </c>
      <c r="S27" s="6">
        <f t="shared" si="8"/>
        <v>1.19</v>
      </c>
      <c r="T27" s="6">
        <f t="shared" si="9"/>
        <v>0.68</v>
      </c>
      <c r="U27" s="6">
        <f t="shared" si="10"/>
        <v>1.87</v>
      </c>
      <c r="V27" s="6">
        <f t="shared" si="11"/>
        <v>2.7</v>
      </c>
    </row>
    <row r="28" spans="10:22">
      <c r="J28" s="3">
        <f t="shared" si="0"/>
        <v>1</v>
      </c>
      <c r="K28" s="3">
        <f t="shared" si="1"/>
        <v>2.8</v>
      </c>
      <c r="L28" s="3">
        <f t="shared" si="12"/>
        <v>1.8</v>
      </c>
      <c r="M28" s="6">
        <f t="shared" si="2"/>
        <v>1.8</v>
      </c>
      <c r="N28" s="6">
        <f t="shared" si="3"/>
        <v>1</v>
      </c>
      <c r="O28" s="6">
        <f t="shared" si="4"/>
        <v>2.8</v>
      </c>
      <c r="P28" s="6">
        <f t="shared" si="5"/>
        <v>1.8</v>
      </c>
      <c r="Q28" s="6">
        <f t="shared" si="6"/>
        <v>1</v>
      </c>
      <c r="R28" s="6">
        <f t="shared" si="7"/>
        <v>2.8</v>
      </c>
      <c r="S28" s="6">
        <f t="shared" si="8"/>
        <v>1.26</v>
      </c>
      <c r="T28" s="6">
        <f t="shared" si="9"/>
        <v>0.72</v>
      </c>
      <c r="U28" s="6">
        <f t="shared" si="10"/>
        <v>1.98</v>
      </c>
      <c r="V28" s="6">
        <f t="shared" si="11"/>
        <v>2.8</v>
      </c>
    </row>
    <row r="29" spans="10:22">
      <c r="J29" s="3">
        <f t="shared" si="0"/>
        <v>1</v>
      </c>
      <c r="K29" s="3">
        <f t="shared" si="1"/>
        <v>2.9</v>
      </c>
      <c r="L29" s="3">
        <f t="shared" si="12"/>
        <v>1.9</v>
      </c>
      <c r="M29" s="6">
        <f t="shared" si="2"/>
        <v>1.9</v>
      </c>
      <c r="N29" s="6">
        <f t="shared" si="3"/>
        <v>1</v>
      </c>
      <c r="O29" s="6">
        <f t="shared" si="4"/>
        <v>2.9</v>
      </c>
      <c r="P29" s="6">
        <f t="shared" si="5"/>
        <v>1.9</v>
      </c>
      <c r="Q29" s="6">
        <f t="shared" si="6"/>
        <v>1</v>
      </c>
      <c r="R29" s="6">
        <f t="shared" si="7"/>
        <v>2.9</v>
      </c>
      <c r="S29" s="6">
        <f t="shared" si="8"/>
        <v>1.33</v>
      </c>
      <c r="T29" s="6">
        <f t="shared" si="9"/>
        <v>0.76</v>
      </c>
      <c r="U29" s="6">
        <f t="shared" si="10"/>
        <v>2.09</v>
      </c>
      <c r="V29" s="6">
        <f t="shared" si="11"/>
        <v>2.9</v>
      </c>
    </row>
    <row r="30" spans="10:22">
      <c r="J30" s="3">
        <f t="shared" si="0"/>
        <v>1</v>
      </c>
      <c r="K30" s="3">
        <f t="shared" si="1"/>
        <v>3</v>
      </c>
      <c r="L30" s="3">
        <f t="shared" si="12"/>
        <v>2</v>
      </c>
      <c r="M30" s="6">
        <f t="shared" si="2"/>
        <v>2</v>
      </c>
      <c r="N30" s="6">
        <f t="shared" si="3"/>
        <v>1</v>
      </c>
      <c r="O30" s="6">
        <f t="shared" si="4"/>
        <v>3</v>
      </c>
      <c r="P30" s="6">
        <f t="shared" si="5"/>
        <v>2</v>
      </c>
      <c r="Q30" s="6">
        <f t="shared" si="6"/>
        <v>1</v>
      </c>
      <c r="R30" s="6">
        <f t="shared" si="7"/>
        <v>3</v>
      </c>
      <c r="S30" s="6">
        <f t="shared" si="8"/>
        <v>1.4</v>
      </c>
      <c r="T30" s="6">
        <f t="shared" si="9"/>
        <v>0.8</v>
      </c>
      <c r="U30" s="6">
        <f t="shared" si="10"/>
        <v>2.2</v>
      </c>
      <c r="V30" s="6">
        <f t="shared" si="11"/>
        <v>3</v>
      </c>
    </row>
    <row r="31" spans="10:22">
      <c r="J31" s="3">
        <f t="shared" si="0"/>
        <v>1</v>
      </c>
      <c r="K31" s="3">
        <f t="shared" si="1"/>
        <v>3.1</v>
      </c>
      <c r="L31" s="3">
        <f t="shared" si="12"/>
        <v>2.1</v>
      </c>
      <c r="M31" s="6">
        <f t="shared" si="2"/>
        <v>2.1</v>
      </c>
      <c r="N31" s="6">
        <f t="shared" si="3"/>
        <v>1</v>
      </c>
      <c r="O31" s="6">
        <f t="shared" si="4"/>
        <v>3.1</v>
      </c>
      <c r="P31" s="6">
        <f t="shared" si="5"/>
        <v>2.1</v>
      </c>
      <c r="Q31" s="6">
        <f t="shared" si="6"/>
        <v>1</v>
      </c>
      <c r="R31" s="6">
        <f t="shared" si="7"/>
        <v>3.1</v>
      </c>
      <c r="S31" s="6">
        <f t="shared" si="8"/>
        <v>1.47</v>
      </c>
      <c r="T31" s="6">
        <f t="shared" si="9"/>
        <v>0.84</v>
      </c>
      <c r="U31" s="6">
        <f t="shared" si="10"/>
        <v>2.31</v>
      </c>
      <c r="V31" s="6">
        <f t="shared" si="11"/>
        <v>3.1</v>
      </c>
    </row>
    <row r="32" spans="10:22">
      <c r="J32" s="3">
        <f t="shared" si="0"/>
        <v>1</v>
      </c>
      <c r="K32" s="3">
        <f t="shared" si="1"/>
        <v>3.2</v>
      </c>
      <c r="L32" s="3">
        <f t="shared" si="12"/>
        <v>2.2</v>
      </c>
      <c r="M32" s="6">
        <f t="shared" si="2"/>
        <v>2.2</v>
      </c>
      <c r="N32" s="6">
        <f t="shared" si="3"/>
        <v>1</v>
      </c>
      <c r="O32" s="6">
        <f t="shared" si="4"/>
        <v>3.2</v>
      </c>
      <c r="P32" s="6">
        <f t="shared" si="5"/>
        <v>2.2</v>
      </c>
      <c r="Q32" s="6">
        <f t="shared" si="6"/>
        <v>1</v>
      </c>
      <c r="R32" s="6">
        <f t="shared" si="7"/>
        <v>3.2</v>
      </c>
      <c r="S32" s="6">
        <f t="shared" si="8"/>
        <v>1.54</v>
      </c>
      <c r="T32" s="6">
        <f t="shared" si="9"/>
        <v>0.88</v>
      </c>
      <c r="U32" s="6">
        <f t="shared" si="10"/>
        <v>2.42</v>
      </c>
      <c r="V32" s="6">
        <f t="shared" si="11"/>
        <v>3.2</v>
      </c>
    </row>
    <row r="33" spans="10:22">
      <c r="J33" s="3">
        <f t="shared" si="0"/>
        <v>1</v>
      </c>
      <c r="K33" s="3">
        <f t="shared" si="1"/>
        <v>3.3</v>
      </c>
      <c r="L33" s="3">
        <f t="shared" si="12"/>
        <v>2.3</v>
      </c>
      <c r="M33" s="6">
        <f t="shared" si="2"/>
        <v>2.3</v>
      </c>
      <c r="N33" s="6">
        <f t="shared" si="3"/>
        <v>1</v>
      </c>
      <c r="O33" s="6">
        <f t="shared" si="4"/>
        <v>3.3</v>
      </c>
      <c r="P33" s="6">
        <f t="shared" si="5"/>
        <v>2.3</v>
      </c>
      <c r="Q33" s="6">
        <f t="shared" si="6"/>
        <v>1</v>
      </c>
      <c r="R33" s="6">
        <f t="shared" si="7"/>
        <v>3.3</v>
      </c>
      <c r="S33" s="6">
        <f t="shared" si="8"/>
        <v>1.61</v>
      </c>
      <c r="T33" s="6">
        <f t="shared" si="9"/>
        <v>0.92</v>
      </c>
      <c r="U33" s="6">
        <f t="shared" si="10"/>
        <v>2.53</v>
      </c>
      <c r="V33" s="6">
        <f t="shared" si="11"/>
        <v>3.3</v>
      </c>
    </row>
    <row r="34" spans="10:22">
      <c r="J34" s="3">
        <f t="shared" si="0"/>
        <v>1</v>
      </c>
      <c r="K34" s="3">
        <f t="shared" si="1"/>
        <v>3.4</v>
      </c>
      <c r="L34" s="3">
        <f t="shared" si="12"/>
        <v>2.4</v>
      </c>
      <c r="M34" s="6">
        <f t="shared" si="2"/>
        <v>2.4</v>
      </c>
      <c r="N34" s="6">
        <f t="shared" si="3"/>
        <v>1</v>
      </c>
      <c r="O34" s="6">
        <f t="shared" si="4"/>
        <v>3.4</v>
      </c>
      <c r="P34" s="6">
        <f t="shared" si="5"/>
        <v>2.4</v>
      </c>
      <c r="Q34" s="6">
        <f t="shared" si="6"/>
        <v>1</v>
      </c>
      <c r="R34" s="6">
        <f t="shared" si="7"/>
        <v>3.4</v>
      </c>
      <c r="S34" s="6">
        <f t="shared" si="8"/>
        <v>1.68</v>
      </c>
      <c r="T34" s="6">
        <f t="shared" si="9"/>
        <v>0.960000000000001</v>
      </c>
      <c r="U34" s="6">
        <f t="shared" si="10"/>
        <v>2.64</v>
      </c>
      <c r="V34" s="6">
        <f t="shared" si="11"/>
        <v>3.4</v>
      </c>
    </row>
    <row r="35" spans="10:22">
      <c r="J35" s="3">
        <f t="shared" si="0"/>
        <v>1</v>
      </c>
      <c r="K35" s="3">
        <f t="shared" si="1"/>
        <v>3.5</v>
      </c>
      <c r="L35" s="3">
        <f t="shared" si="12"/>
        <v>2.5</v>
      </c>
      <c r="M35" s="6">
        <f t="shared" si="2"/>
        <v>2.5</v>
      </c>
      <c r="N35" s="6">
        <f t="shared" si="3"/>
        <v>1</v>
      </c>
      <c r="O35" s="6">
        <f t="shared" si="4"/>
        <v>3.5</v>
      </c>
      <c r="P35" s="6">
        <f t="shared" si="5"/>
        <v>2.5</v>
      </c>
      <c r="Q35" s="6">
        <f t="shared" si="6"/>
        <v>1</v>
      </c>
      <c r="R35" s="6">
        <f t="shared" si="7"/>
        <v>3.5</v>
      </c>
      <c r="S35" s="6">
        <f t="shared" si="8"/>
        <v>1.75</v>
      </c>
      <c r="T35" s="6">
        <f t="shared" si="9"/>
        <v>1</v>
      </c>
      <c r="U35" s="6">
        <f t="shared" si="10"/>
        <v>2.75</v>
      </c>
      <c r="V35" s="6">
        <f t="shared" si="11"/>
        <v>3.5</v>
      </c>
    </row>
    <row r="36" spans="10:22">
      <c r="J36" s="3">
        <f t="shared" si="0"/>
        <v>1.01111111111111</v>
      </c>
      <c r="K36" s="3">
        <f t="shared" si="1"/>
        <v>3.6</v>
      </c>
      <c r="L36" s="3">
        <f t="shared" si="12"/>
        <v>2.6</v>
      </c>
      <c r="M36" s="6">
        <f t="shared" si="2"/>
        <v>2.6</v>
      </c>
      <c r="N36" s="6">
        <f t="shared" si="3"/>
        <v>1.04</v>
      </c>
      <c r="O36" s="6">
        <f t="shared" si="4"/>
        <v>3.64</v>
      </c>
      <c r="P36" s="6">
        <f t="shared" si="5"/>
        <v>2.6</v>
      </c>
      <c r="Q36" s="6">
        <f t="shared" si="6"/>
        <v>1</v>
      </c>
      <c r="R36" s="6">
        <f t="shared" si="7"/>
        <v>3.6</v>
      </c>
      <c r="S36" s="6">
        <f t="shared" si="8"/>
        <v>1.82</v>
      </c>
      <c r="T36" s="6">
        <f t="shared" si="9"/>
        <v>1.04</v>
      </c>
      <c r="U36" s="6">
        <f t="shared" si="10"/>
        <v>2.86</v>
      </c>
      <c r="V36" s="6">
        <f t="shared" si="11"/>
        <v>3.6</v>
      </c>
    </row>
    <row r="37" spans="10:22">
      <c r="J37" s="3">
        <f t="shared" si="0"/>
        <v>1.02162162162162</v>
      </c>
      <c r="K37" s="3">
        <f t="shared" si="1"/>
        <v>3.7</v>
      </c>
      <c r="L37" s="3">
        <f t="shared" si="12"/>
        <v>2.7</v>
      </c>
      <c r="M37" s="6">
        <f t="shared" si="2"/>
        <v>2.7</v>
      </c>
      <c r="N37" s="6">
        <f t="shared" si="3"/>
        <v>1.08</v>
      </c>
      <c r="O37" s="6">
        <f t="shared" si="4"/>
        <v>3.78</v>
      </c>
      <c r="P37" s="6">
        <f t="shared" si="5"/>
        <v>2.7</v>
      </c>
      <c r="Q37" s="6">
        <f t="shared" si="6"/>
        <v>1</v>
      </c>
      <c r="R37" s="6">
        <f t="shared" si="7"/>
        <v>3.7</v>
      </c>
      <c r="S37" s="6">
        <f t="shared" si="8"/>
        <v>1.89</v>
      </c>
      <c r="T37" s="6">
        <f t="shared" si="9"/>
        <v>1.08</v>
      </c>
      <c r="U37" s="6">
        <f t="shared" si="10"/>
        <v>2.97</v>
      </c>
      <c r="V37" s="6">
        <f t="shared" si="11"/>
        <v>3.7</v>
      </c>
    </row>
    <row r="38" spans="10:22">
      <c r="J38" s="3">
        <f t="shared" si="0"/>
        <v>1.03157894736842</v>
      </c>
      <c r="K38" s="3">
        <f t="shared" si="1"/>
        <v>3.8</v>
      </c>
      <c r="L38" s="3">
        <f t="shared" si="12"/>
        <v>2.8</v>
      </c>
      <c r="M38" s="6">
        <f t="shared" si="2"/>
        <v>2.8</v>
      </c>
      <c r="N38" s="6">
        <f t="shared" si="3"/>
        <v>1.12</v>
      </c>
      <c r="O38" s="6">
        <f t="shared" si="4"/>
        <v>3.92</v>
      </c>
      <c r="P38" s="6">
        <f t="shared" si="5"/>
        <v>2.8</v>
      </c>
      <c r="Q38" s="6">
        <f t="shared" si="6"/>
        <v>1</v>
      </c>
      <c r="R38" s="6">
        <f t="shared" si="7"/>
        <v>3.8</v>
      </c>
      <c r="S38" s="6">
        <f t="shared" si="8"/>
        <v>1.96</v>
      </c>
      <c r="T38" s="6">
        <f t="shared" si="9"/>
        <v>1.12</v>
      </c>
      <c r="U38" s="6">
        <f t="shared" si="10"/>
        <v>3.08</v>
      </c>
      <c r="V38" s="6">
        <f t="shared" si="11"/>
        <v>3.8</v>
      </c>
    </row>
    <row r="39" spans="10:22">
      <c r="J39" s="3">
        <f t="shared" si="0"/>
        <v>1.04102564102564</v>
      </c>
      <c r="K39" s="3">
        <f t="shared" si="1"/>
        <v>3.9</v>
      </c>
      <c r="L39" s="3">
        <f t="shared" si="12"/>
        <v>2.9</v>
      </c>
      <c r="M39" s="6">
        <f t="shared" si="2"/>
        <v>2.9</v>
      </c>
      <c r="N39" s="6">
        <f t="shared" si="3"/>
        <v>1.16</v>
      </c>
      <c r="O39" s="6">
        <f t="shared" si="4"/>
        <v>4.06</v>
      </c>
      <c r="P39" s="6">
        <f t="shared" si="5"/>
        <v>2.9</v>
      </c>
      <c r="Q39" s="6">
        <f t="shared" si="6"/>
        <v>1</v>
      </c>
      <c r="R39" s="6">
        <f t="shared" si="7"/>
        <v>3.9</v>
      </c>
      <c r="S39" s="6">
        <f t="shared" si="8"/>
        <v>2.03</v>
      </c>
      <c r="T39" s="6">
        <f t="shared" si="9"/>
        <v>1.16</v>
      </c>
      <c r="U39" s="6">
        <f t="shared" si="10"/>
        <v>3.19</v>
      </c>
      <c r="V39" s="6">
        <f t="shared" si="11"/>
        <v>3.9</v>
      </c>
    </row>
    <row r="40" spans="10:22">
      <c r="J40" s="3">
        <f t="shared" si="0"/>
        <v>1.05</v>
      </c>
      <c r="K40" s="3">
        <f t="shared" si="1"/>
        <v>4</v>
      </c>
      <c r="L40" s="3">
        <f t="shared" si="12"/>
        <v>3</v>
      </c>
      <c r="M40" s="6">
        <f t="shared" si="2"/>
        <v>3</v>
      </c>
      <c r="N40" s="6">
        <f t="shared" si="3"/>
        <v>1.2</v>
      </c>
      <c r="O40" s="6">
        <f t="shared" si="4"/>
        <v>4.2</v>
      </c>
      <c r="P40" s="6">
        <f t="shared" si="5"/>
        <v>3</v>
      </c>
      <c r="Q40" s="6">
        <f t="shared" si="6"/>
        <v>1</v>
      </c>
      <c r="R40" s="6">
        <f t="shared" si="7"/>
        <v>4</v>
      </c>
      <c r="S40" s="6">
        <f t="shared" si="8"/>
        <v>2.1</v>
      </c>
      <c r="T40" s="6">
        <f t="shared" si="9"/>
        <v>1.2</v>
      </c>
      <c r="U40" s="6">
        <f t="shared" si="10"/>
        <v>3.3</v>
      </c>
      <c r="V40" s="6">
        <f t="shared" si="11"/>
        <v>4</v>
      </c>
    </row>
    <row r="41" spans="10:22">
      <c r="J41" s="3">
        <f t="shared" si="0"/>
        <v>1.05853658536585</v>
      </c>
      <c r="K41" s="3">
        <f t="shared" si="1"/>
        <v>4.1</v>
      </c>
      <c r="L41" s="3">
        <f t="shared" si="12"/>
        <v>3.1</v>
      </c>
      <c r="M41" s="6">
        <f t="shared" si="2"/>
        <v>3.1</v>
      </c>
      <c r="N41" s="6">
        <f t="shared" si="3"/>
        <v>1.24</v>
      </c>
      <c r="O41" s="6">
        <f t="shared" si="4"/>
        <v>4.34</v>
      </c>
      <c r="P41" s="6">
        <f t="shared" si="5"/>
        <v>3.1</v>
      </c>
      <c r="Q41" s="6">
        <f t="shared" si="6"/>
        <v>1</v>
      </c>
      <c r="R41" s="6">
        <f t="shared" si="7"/>
        <v>4.1</v>
      </c>
      <c r="S41" s="6">
        <f t="shared" si="8"/>
        <v>2.17</v>
      </c>
      <c r="T41" s="6">
        <f t="shared" si="9"/>
        <v>1.24</v>
      </c>
      <c r="U41" s="6">
        <f t="shared" si="10"/>
        <v>3.41</v>
      </c>
      <c r="V41" s="6">
        <f t="shared" si="11"/>
        <v>4.1</v>
      </c>
    </row>
    <row r="42" spans="10:22">
      <c r="J42" s="3">
        <f t="shared" si="0"/>
        <v>1.06666666666667</v>
      </c>
      <c r="K42" s="3">
        <f t="shared" si="1"/>
        <v>4.2</v>
      </c>
      <c r="L42" s="3">
        <f t="shared" si="12"/>
        <v>3.2</v>
      </c>
      <c r="M42" s="6">
        <f t="shared" si="2"/>
        <v>3.2</v>
      </c>
      <c r="N42" s="6">
        <f t="shared" si="3"/>
        <v>1.28</v>
      </c>
      <c r="O42" s="6">
        <f t="shared" si="4"/>
        <v>4.48</v>
      </c>
      <c r="P42" s="6">
        <f t="shared" si="5"/>
        <v>3.2</v>
      </c>
      <c r="Q42" s="6">
        <f t="shared" si="6"/>
        <v>1</v>
      </c>
      <c r="R42" s="6">
        <f t="shared" si="7"/>
        <v>4.2</v>
      </c>
      <c r="S42" s="6">
        <f t="shared" si="8"/>
        <v>2.24</v>
      </c>
      <c r="T42" s="6">
        <f t="shared" si="9"/>
        <v>1.28</v>
      </c>
      <c r="U42" s="6">
        <f t="shared" si="10"/>
        <v>3.52</v>
      </c>
      <c r="V42" s="6">
        <f t="shared" si="11"/>
        <v>4.2</v>
      </c>
    </row>
    <row r="43" spans="10:22">
      <c r="J43" s="3">
        <f t="shared" si="0"/>
        <v>1.07441860465116</v>
      </c>
      <c r="K43" s="3">
        <f t="shared" si="1"/>
        <v>4.3</v>
      </c>
      <c r="L43" s="3">
        <f t="shared" si="12"/>
        <v>3.3</v>
      </c>
      <c r="M43" s="6">
        <f t="shared" si="2"/>
        <v>3.3</v>
      </c>
      <c r="N43" s="6">
        <f t="shared" si="3"/>
        <v>1.32</v>
      </c>
      <c r="O43" s="6">
        <f t="shared" si="4"/>
        <v>4.62</v>
      </c>
      <c r="P43" s="6">
        <f t="shared" si="5"/>
        <v>3.3</v>
      </c>
      <c r="Q43" s="6">
        <f t="shared" si="6"/>
        <v>1</v>
      </c>
      <c r="R43" s="6">
        <f t="shared" si="7"/>
        <v>4.3</v>
      </c>
      <c r="S43" s="6">
        <f t="shared" si="8"/>
        <v>2.31</v>
      </c>
      <c r="T43" s="6">
        <f t="shared" si="9"/>
        <v>1.32</v>
      </c>
      <c r="U43" s="6">
        <f t="shared" si="10"/>
        <v>3.63</v>
      </c>
      <c r="V43" s="6">
        <f t="shared" si="11"/>
        <v>4.3</v>
      </c>
    </row>
    <row r="44" spans="10:22">
      <c r="J44" s="3">
        <f t="shared" si="0"/>
        <v>1.08181818181818</v>
      </c>
      <c r="K44" s="3">
        <f t="shared" si="1"/>
        <v>4.4</v>
      </c>
      <c r="L44" s="3">
        <f t="shared" si="12"/>
        <v>3.4</v>
      </c>
      <c r="M44" s="6">
        <f t="shared" si="2"/>
        <v>3.4</v>
      </c>
      <c r="N44" s="6">
        <f t="shared" si="3"/>
        <v>1.36</v>
      </c>
      <c r="O44" s="6">
        <f t="shared" si="4"/>
        <v>4.76</v>
      </c>
      <c r="P44" s="6">
        <f t="shared" si="5"/>
        <v>3.4</v>
      </c>
      <c r="Q44" s="6">
        <f t="shared" si="6"/>
        <v>1</v>
      </c>
      <c r="R44" s="6">
        <f t="shared" si="7"/>
        <v>4.4</v>
      </c>
      <c r="S44" s="6">
        <f t="shared" si="8"/>
        <v>2.38</v>
      </c>
      <c r="T44" s="6">
        <f t="shared" si="9"/>
        <v>1.36</v>
      </c>
      <c r="U44" s="6">
        <f t="shared" si="10"/>
        <v>3.74</v>
      </c>
      <c r="V44" s="6">
        <f t="shared" si="11"/>
        <v>4.4</v>
      </c>
    </row>
    <row r="45" spans="10:22">
      <c r="J45" s="3">
        <f t="shared" si="0"/>
        <v>1.08888888888889</v>
      </c>
      <c r="K45" s="3">
        <f t="shared" si="1"/>
        <v>4.5</v>
      </c>
      <c r="L45" s="3">
        <f t="shared" si="12"/>
        <v>3.5</v>
      </c>
      <c r="M45" s="6">
        <f t="shared" si="2"/>
        <v>3.5</v>
      </c>
      <c r="N45" s="6">
        <f t="shared" si="3"/>
        <v>1.4</v>
      </c>
      <c r="O45" s="6">
        <f t="shared" si="4"/>
        <v>4.9</v>
      </c>
      <c r="P45" s="6">
        <f t="shared" si="5"/>
        <v>3.5</v>
      </c>
      <c r="Q45" s="6">
        <f t="shared" si="6"/>
        <v>1</v>
      </c>
      <c r="R45" s="6">
        <f t="shared" si="7"/>
        <v>4.5</v>
      </c>
      <c r="S45" s="6">
        <f t="shared" si="8"/>
        <v>2.45</v>
      </c>
      <c r="T45" s="6">
        <f t="shared" si="9"/>
        <v>1.4</v>
      </c>
      <c r="U45" s="6">
        <f t="shared" si="10"/>
        <v>3.85</v>
      </c>
      <c r="V45" s="6">
        <f t="shared" si="11"/>
        <v>4.5</v>
      </c>
    </row>
    <row r="46" spans="10:22">
      <c r="J46" s="3">
        <f t="shared" si="0"/>
        <v>1.09565217391304</v>
      </c>
      <c r="K46" s="3">
        <f t="shared" si="1"/>
        <v>4.6</v>
      </c>
      <c r="L46" s="3">
        <f t="shared" si="12"/>
        <v>3.6</v>
      </c>
      <c r="M46" s="6">
        <f t="shared" si="2"/>
        <v>3.6</v>
      </c>
      <c r="N46" s="6">
        <f t="shared" si="3"/>
        <v>1.44</v>
      </c>
      <c r="O46" s="6">
        <f t="shared" si="4"/>
        <v>5.04</v>
      </c>
      <c r="P46" s="6">
        <f t="shared" si="5"/>
        <v>3.6</v>
      </c>
      <c r="Q46" s="6">
        <f t="shared" si="6"/>
        <v>1</v>
      </c>
      <c r="R46" s="6">
        <f t="shared" si="7"/>
        <v>4.6</v>
      </c>
      <c r="S46" s="6">
        <f t="shared" si="8"/>
        <v>2.52</v>
      </c>
      <c r="T46" s="6">
        <f t="shared" si="9"/>
        <v>1.44</v>
      </c>
      <c r="U46" s="6">
        <f t="shared" si="10"/>
        <v>3.96</v>
      </c>
      <c r="V46" s="6">
        <f t="shared" si="11"/>
        <v>4.6</v>
      </c>
    </row>
    <row r="47" spans="10:22">
      <c r="J47" s="3">
        <f t="shared" si="0"/>
        <v>1.10212765957447</v>
      </c>
      <c r="K47" s="3">
        <f t="shared" si="1"/>
        <v>4.7</v>
      </c>
      <c r="L47" s="3">
        <f t="shared" si="12"/>
        <v>3.7</v>
      </c>
      <c r="M47" s="6">
        <f t="shared" si="2"/>
        <v>3.7</v>
      </c>
      <c r="N47" s="6">
        <f t="shared" si="3"/>
        <v>1.48</v>
      </c>
      <c r="O47" s="6">
        <f t="shared" si="4"/>
        <v>5.18</v>
      </c>
      <c r="P47" s="6">
        <f t="shared" si="5"/>
        <v>3.7</v>
      </c>
      <c r="Q47" s="6">
        <f t="shared" si="6"/>
        <v>1</v>
      </c>
      <c r="R47" s="6">
        <f t="shared" si="7"/>
        <v>4.7</v>
      </c>
      <c r="S47" s="6">
        <f t="shared" si="8"/>
        <v>2.59</v>
      </c>
      <c r="T47" s="6">
        <f t="shared" si="9"/>
        <v>1.48</v>
      </c>
      <c r="U47" s="6">
        <f t="shared" si="10"/>
        <v>4.07</v>
      </c>
      <c r="V47" s="6">
        <f t="shared" si="11"/>
        <v>4.7</v>
      </c>
    </row>
    <row r="48" spans="10:22">
      <c r="J48" s="3">
        <f t="shared" si="0"/>
        <v>1.10833333333333</v>
      </c>
      <c r="K48" s="3">
        <f t="shared" si="1"/>
        <v>4.8</v>
      </c>
      <c r="L48" s="3">
        <f t="shared" si="12"/>
        <v>3.8</v>
      </c>
      <c r="M48" s="6">
        <f t="shared" si="2"/>
        <v>3.8</v>
      </c>
      <c r="N48" s="6">
        <f t="shared" si="3"/>
        <v>1.52</v>
      </c>
      <c r="O48" s="6">
        <f t="shared" si="4"/>
        <v>5.32</v>
      </c>
      <c r="P48" s="6">
        <f t="shared" si="5"/>
        <v>3.8</v>
      </c>
      <c r="Q48" s="6">
        <f t="shared" si="6"/>
        <v>1</v>
      </c>
      <c r="R48" s="6">
        <f t="shared" si="7"/>
        <v>4.8</v>
      </c>
      <c r="S48" s="6">
        <f t="shared" si="8"/>
        <v>2.66</v>
      </c>
      <c r="T48" s="6">
        <f t="shared" si="9"/>
        <v>1.52</v>
      </c>
      <c r="U48" s="6">
        <f t="shared" si="10"/>
        <v>4.18</v>
      </c>
      <c r="V48" s="6">
        <f t="shared" si="11"/>
        <v>4.8</v>
      </c>
    </row>
    <row r="49" spans="10:22">
      <c r="J49" s="3">
        <f t="shared" si="0"/>
        <v>1.11428571428571</v>
      </c>
      <c r="K49" s="3">
        <f t="shared" si="1"/>
        <v>4.9</v>
      </c>
      <c r="L49" s="3">
        <f t="shared" si="12"/>
        <v>3.9</v>
      </c>
      <c r="M49" s="6">
        <f t="shared" si="2"/>
        <v>3.9</v>
      </c>
      <c r="N49" s="6">
        <f t="shared" si="3"/>
        <v>1.56</v>
      </c>
      <c r="O49" s="6">
        <f t="shared" si="4"/>
        <v>5.46</v>
      </c>
      <c r="P49" s="6">
        <f t="shared" si="5"/>
        <v>3.9</v>
      </c>
      <c r="Q49" s="6">
        <f t="shared" si="6"/>
        <v>1</v>
      </c>
      <c r="R49" s="6">
        <f t="shared" si="7"/>
        <v>4.9</v>
      </c>
      <c r="S49" s="6">
        <f t="shared" si="8"/>
        <v>2.73</v>
      </c>
      <c r="T49" s="6">
        <f t="shared" si="9"/>
        <v>1.56</v>
      </c>
      <c r="U49" s="6">
        <f t="shared" si="10"/>
        <v>4.29</v>
      </c>
      <c r="V49" s="6">
        <f t="shared" si="11"/>
        <v>4.9</v>
      </c>
    </row>
    <row r="50" spans="10:22">
      <c r="J50" s="3">
        <f t="shared" si="0"/>
        <v>1.12</v>
      </c>
      <c r="K50" s="3">
        <f t="shared" si="1"/>
        <v>5</v>
      </c>
      <c r="L50" s="3">
        <f t="shared" si="12"/>
        <v>4</v>
      </c>
      <c r="M50" s="6">
        <f t="shared" si="2"/>
        <v>4</v>
      </c>
      <c r="N50" s="6">
        <f t="shared" si="3"/>
        <v>1.6</v>
      </c>
      <c r="O50" s="6">
        <f t="shared" si="4"/>
        <v>5.6</v>
      </c>
      <c r="P50" s="6">
        <f t="shared" si="5"/>
        <v>4</v>
      </c>
      <c r="Q50" s="6">
        <f t="shared" si="6"/>
        <v>1</v>
      </c>
      <c r="R50" s="6">
        <f t="shared" si="7"/>
        <v>5</v>
      </c>
      <c r="S50" s="6">
        <f t="shared" si="8"/>
        <v>2.8</v>
      </c>
      <c r="T50" s="6">
        <f t="shared" si="9"/>
        <v>1.6</v>
      </c>
      <c r="U50" s="6">
        <f t="shared" si="10"/>
        <v>4.4</v>
      </c>
      <c r="V50" s="6">
        <f t="shared" si="11"/>
        <v>5</v>
      </c>
    </row>
    <row r="51" spans="10:22">
      <c r="J51" s="3">
        <f t="shared" si="0"/>
        <v>1.12549019607843</v>
      </c>
      <c r="K51" s="3">
        <f t="shared" si="1"/>
        <v>5.1</v>
      </c>
      <c r="L51" s="3">
        <f t="shared" si="12"/>
        <v>4.1</v>
      </c>
      <c r="M51" s="6">
        <f t="shared" si="2"/>
        <v>4.1</v>
      </c>
      <c r="N51" s="6">
        <f t="shared" si="3"/>
        <v>1.64</v>
      </c>
      <c r="O51" s="6">
        <f t="shared" si="4"/>
        <v>5.74</v>
      </c>
      <c r="P51" s="6">
        <f t="shared" si="5"/>
        <v>4.1</v>
      </c>
      <c r="Q51" s="6">
        <f t="shared" si="6"/>
        <v>1</v>
      </c>
      <c r="R51" s="6">
        <f t="shared" si="7"/>
        <v>5.1</v>
      </c>
      <c r="S51" s="6">
        <f t="shared" si="8"/>
        <v>2.87</v>
      </c>
      <c r="T51" s="6">
        <f t="shared" si="9"/>
        <v>1.64</v>
      </c>
      <c r="U51" s="6">
        <f t="shared" si="10"/>
        <v>4.51</v>
      </c>
      <c r="V51" s="6">
        <f t="shared" si="11"/>
        <v>5.1</v>
      </c>
    </row>
    <row r="52" spans="10:22">
      <c r="J52" s="3">
        <f t="shared" si="0"/>
        <v>1.13076923076923</v>
      </c>
      <c r="K52" s="3">
        <f t="shared" si="1"/>
        <v>5.2</v>
      </c>
      <c r="L52" s="3">
        <f t="shared" si="12"/>
        <v>4.2</v>
      </c>
      <c r="M52" s="6">
        <f t="shared" si="2"/>
        <v>4.2</v>
      </c>
      <c r="N52" s="6">
        <f t="shared" si="3"/>
        <v>1.68</v>
      </c>
      <c r="O52" s="6">
        <f t="shared" si="4"/>
        <v>5.88</v>
      </c>
      <c r="P52" s="6">
        <f t="shared" si="5"/>
        <v>4.2</v>
      </c>
      <c r="Q52" s="6">
        <f t="shared" si="6"/>
        <v>1</v>
      </c>
      <c r="R52" s="6">
        <f t="shared" si="7"/>
        <v>5.2</v>
      </c>
      <c r="S52" s="6">
        <f t="shared" si="8"/>
        <v>2.94</v>
      </c>
      <c r="T52" s="6">
        <f t="shared" si="9"/>
        <v>1.68</v>
      </c>
      <c r="U52" s="6">
        <f t="shared" si="10"/>
        <v>4.62</v>
      </c>
      <c r="V52" s="6">
        <f t="shared" si="11"/>
        <v>5.2</v>
      </c>
    </row>
    <row r="53" spans="10:22">
      <c r="J53" s="3">
        <f t="shared" si="0"/>
        <v>1.13584905660377</v>
      </c>
      <c r="K53" s="3">
        <f t="shared" si="1"/>
        <v>5.3</v>
      </c>
      <c r="L53" s="3">
        <f t="shared" si="12"/>
        <v>4.3</v>
      </c>
      <c r="M53" s="6">
        <f t="shared" si="2"/>
        <v>4.3</v>
      </c>
      <c r="N53" s="6">
        <f t="shared" si="3"/>
        <v>1.72</v>
      </c>
      <c r="O53" s="6">
        <f t="shared" si="4"/>
        <v>6.02</v>
      </c>
      <c r="P53" s="6">
        <f t="shared" si="5"/>
        <v>4.3</v>
      </c>
      <c r="Q53" s="6">
        <f t="shared" si="6"/>
        <v>1</v>
      </c>
      <c r="R53" s="6">
        <f t="shared" si="7"/>
        <v>5.3</v>
      </c>
      <c r="S53" s="6">
        <f t="shared" si="8"/>
        <v>3.01</v>
      </c>
      <c r="T53" s="6">
        <f t="shared" si="9"/>
        <v>1.72</v>
      </c>
      <c r="U53" s="6">
        <f t="shared" si="10"/>
        <v>4.73</v>
      </c>
      <c r="V53" s="6">
        <f t="shared" si="11"/>
        <v>5.3</v>
      </c>
    </row>
    <row r="54" spans="10:22">
      <c r="J54" s="3">
        <f t="shared" si="0"/>
        <v>1.14074074074074</v>
      </c>
      <c r="K54" s="3">
        <f t="shared" si="1"/>
        <v>5.4</v>
      </c>
      <c r="L54" s="3">
        <f t="shared" si="12"/>
        <v>4.4</v>
      </c>
      <c r="M54" s="6">
        <f t="shared" si="2"/>
        <v>4.4</v>
      </c>
      <c r="N54" s="6">
        <f t="shared" si="3"/>
        <v>1.76</v>
      </c>
      <c r="O54" s="6">
        <f t="shared" si="4"/>
        <v>6.16</v>
      </c>
      <c r="P54" s="6">
        <f t="shared" si="5"/>
        <v>4.4</v>
      </c>
      <c r="Q54" s="6">
        <f t="shared" si="6"/>
        <v>1</v>
      </c>
      <c r="R54" s="6">
        <f t="shared" si="7"/>
        <v>5.4</v>
      </c>
      <c r="S54" s="6">
        <f t="shared" si="8"/>
        <v>3.08</v>
      </c>
      <c r="T54" s="6">
        <f t="shared" si="9"/>
        <v>1.76</v>
      </c>
      <c r="U54" s="6">
        <f t="shared" si="10"/>
        <v>4.84</v>
      </c>
      <c r="V54" s="6">
        <f t="shared" si="11"/>
        <v>5.4</v>
      </c>
    </row>
    <row r="55" spans="10:22">
      <c r="J55" s="3">
        <f t="shared" si="0"/>
        <v>1.14545454545455</v>
      </c>
      <c r="K55" s="3">
        <f t="shared" si="1"/>
        <v>5.5</v>
      </c>
      <c r="L55" s="3">
        <f t="shared" si="12"/>
        <v>4.5</v>
      </c>
      <c r="M55" s="6">
        <f t="shared" si="2"/>
        <v>4.5</v>
      </c>
      <c r="N55" s="6">
        <f t="shared" si="3"/>
        <v>1.8</v>
      </c>
      <c r="O55" s="6">
        <f t="shared" si="4"/>
        <v>6.3</v>
      </c>
      <c r="P55" s="6">
        <f t="shared" si="5"/>
        <v>4.5</v>
      </c>
      <c r="Q55" s="6">
        <f t="shared" si="6"/>
        <v>1</v>
      </c>
      <c r="R55" s="6">
        <f t="shared" si="7"/>
        <v>5.5</v>
      </c>
      <c r="S55" s="6">
        <f t="shared" si="8"/>
        <v>3.15</v>
      </c>
      <c r="T55" s="6">
        <f t="shared" si="9"/>
        <v>1.8</v>
      </c>
      <c r="U55" s="6">
        <f t="shared" si="10"/>
        <v>4.95</v>
      </c>
      <c r="V55" s="6">
        <f t="shared" si="11"/>
        <v>5.5</v>
      </c>
    </row>
    <row r="56" spans="10:22">
      <c r="J56" s="3">
        <f t="shared" si="0"/>
        <v>1.15</v>
      </c>
      <c r="K56" s="3">
        <f t="shared" si="1"/>
        <v>5.6</v>
      </c>
      <c r="L56" s="3">
        <f t="shared" si="12"/>
        <v>4.6</v>
      </c>
      <c r="M56" s="6">
        <f t="shared" si="2"/>
        <v>4.6</v>
      </c>
      <c r="N56" s="6">
        <f t="shared" si="3"/>
        <v>1.84</v>
      </c>
      <c r="O56" s="6">
        <f t="shared" si="4"/>
        <v>6.44</v>
      </c>
      <c r="P56" s="6">
        <f t="shared" si="5"/>
        <v>4.6</v>
      </c>
      <c r="Q56" s="6">
        <f t="shared" si="6"/>
        <v>1</v>
      </c>
      <c r="R56" s="6">
        <f t="shared" si="7"/>
        <v>5.6</v>
      </c>
      <c r="S56" s="6">
        <f t="shared" si="8"/>
        <v>3.22</v>
      </c>
      <c r="T56" s="6">
        <f t="shared" si="9"/>
        <v>1.84</v>
      </c>
      <c r="U56" s="6">
        <f t="shared" si="10"/>
        <v>5.06</v>
      </c>
      <c r="V56" s="6">
        <f t="shared" si="11"/>
        <v>5.6</v>
      </c>
    </row>
    <row r="57" spans="10:22">
      <c r="J57" s="3">
        <f t="shared" si="0"/>
        <v>1.15438596491228</v>
      </c>
      <c r="K57" s="3">
        <f t="shared" si="1"/>
        <v>5.7</v>
      </c>
      <c r="L57" s="3">
        <f t="shared" si="12"/>
        <v>4.7</v>
      </c>
      <c r="M57" s="6">
        <f t="shared" si="2"/>
        <v>4.7</v>
      </c>
      <c r="N57" s="6">
        <f t="shared" si="3"/>
        <v>1.88</v>
      </c>
      <c r="O57" s="6">
        <f t="shared" si="4"/>
        <v>6.58</v>
      </c>
      <c r="P57" s="6">
        <f t="shared" si="5"/>
        <v>4.7</v>
      </c>
      <c r="Q57" s="6">
        <f t="shared" si="6"/>
        <v>1</v>
      </c>
      <c r="R57" s="6">
        <f t="shared" si="7"/>
        <v>5.7</v>
      </c>
      <c r="S57" s="6">
        <f t="shared" si="8"/>
        <v>3.29</v>
      </c>
      <c r="T57" s="6">
        <f t="shared" si="9"/>
        <v>1.88</v>
      </c>
      <c r="U57" s="6">
        <f t="shared" si="10"/>
        <v>5.17</v>
      </c>
      <c r="V57" s="6">
        <f t="shared" si="11"/>
        <v>5.7</v>
      </c>
    </row>
    <row r="58" spans="10:22">
      <c r="J58" s="3">
        <f t="shared" si="0"/>
        <v>1.15862068965517</v>
      </c>
      <c r="K58" s="3">
        <f t="shared" si="1"/>
        <v>5.8</v>
      </c>
      <c r="L58" s="3">
        <f t="shared" si="12"/>
        <v>4.8</v>
      </c>
      <c r="M58" s="6">
        <f t="shared" si="2"/>
        <v>4.8</v>
      </c>
      <c r="N58" s="6">
        <f t="shared" si="3"/>
        <v>1.92</v>
      </c>
      <c r="O58" s="6">
        <f t="shared" si="4"/>
        <v>6.72</v>
      </c>
      <c r="P58" s="6">
        <f t="shared" si="5"/>
        <v>4.8</v>
      </c>
      <c r="Q58" s="6">
        <f t="shared" si="6"/>
        <v>1</v>
      </c>
      <c r="R58" s="6">
        <f t="shared" si="7"/>
        <v>5.8</v>
      </c>
      <c r="S58" s="6">
        <f t="shared" si="8"/>
        <v>3.36</v>
      </c>
      <c r="T58" s="6">
        <f t="shared" si="9"/>
        <v>1.92</v>
      </c>
      <c r="U58" s="6">
        <f t="shared" si="10"/>
        <v>5.28</v>
      </c>
      <c r="V58" s="6">
        <f t="shared" si="11"/>
        <v>5.8</v>
      </c>
    </row>
    <row r="59" spans="10:22">
      <c r="J59" s="3">
        <f t="shared" si="0"/>
        <v>1.16271186440678</v>
      </c>
      <c r="K59" s="3">
        <f t="shared" si="1"/>
        <v>5.9</v>
      </c>
      <c r="L59" s="3">
        <f t="shared" si="12"/>
        <v>4.9</v>
      </c>
      <c r="M59" s="6">
        <f t="shared" si="2"/>
        <v>4.9</v>
      </c>
      <c r="N59" s="6">
        <f t="shared" si="3"/>
        <v>1.96</v>
      </c>
      <c r="O59" s="6">
        <f t="shared" si="4"/>
        <v>6.86</v>
      </c>
      <c r="P59" s="6">
        <f t="shared" si="5"/>
        <v>4.9</v>
      </c>
      <c r="Q59" s="6">
        <f t="shared" si="6"/>
        <v>1</v>
      </c>
      <c r="R59" s="6">
        <f t="shared" si="7"/>
        <v>5.9</v>
      </c>
      <c r="S59" s="6">
        <f t="shared" si="8"/>
        <v>3.43</v>
      </c>
      <c r="T59" s="6">
        <f t="shared" si="9"/>
        <v>1.96</v>
      </c>
      <c r="U59" s="6">
        <f t="shared" si="10"/>
        <v>5.39</v>
      </c>
      <c r="V59" s="6">
        <f t="shared" si="11"/>
        <v>5.9</v>
      </c>
    </row>
    <row r="60" spans="10:22">
      <c r="J60" s="3">
        <f t="shared" si="0"/>
        <v>1.16666666666667</v>
      </c>
      <c r="K60" s="3">
        <f t="shared" si="1"/>
        <v>6</v>
      </c>
      <c r="L60" s="3">
        <f t="shared" si="12"/>
        <v>5</v>
      </c>
      <c r="M60" s="6">
        <f t="shared" si="2"/>
        <v>5</v>
      </c>
      <c r="N60" s="6">
        <f t="shared" si="3"/>
        <v>2</v>
      </c>
      <c r="O60" s="6">
        <f t="shared" si="4"/>
        <v>7</v>
      </c>
      <c r="P60" s="6">
        <f t="shared" si="5"/>
        <v>5</v>
      </c>
      <c r="Q60" s="6">
        <f t="shared" si="6"/>
        <v>1</v>
      </c>
      <c r="R60" s="6">
        <f t="shared" si="7"/>
        <v>6</v>
      </c>
      <c r="S60" s="6">
        <f t="shared" si="8"/>
        <v>3.5</v>
      </c>
      <c r="T60" s="6">
        <f t="shared" si="9"/>
        <v>2</v>
      </c>
      <c r="U60" s="6">
        <f t="shared" si="10"/>
        <v>5.5</v>
      </c>
      <c r="V60" s="6">
        <f t="shared" si="11"/>
        <v>6</v>
      </c>
    </row>
    <row r="61" spans="10:22">
      <c r="J61" s="3">
        <f t="shared" si="0"/>
        <v>1.17049180327869</v>
      </c>
      <c r="K61" s="3">
        <f t="shared" si="1"/>
        <v>6.1</v>
      </c>
      <c r="L61" s="3">
        <f t="shared" si="12"/>
        <v>5.1</v>
      </c>
      <c r="M61" s="6">
        <f t="shared" si="2"/>
        <v>5.1</v>
      </c>
      <c r="N61" s="6">
        <f t="shared" si="3"/>
        <v>2.04</v>
      </c>
      <c r="O61" s="6">
        <f t="shared" si="4"/>
        <v>7.14</v>
      </c>
      <c r="P61" s="6">
        <f t="shared" si="5"/>
        <v>5.1</v>
      </c>
      <c r="Q61" s="6">
        <f t="shared" si="6"/>
        <v>1</v>
      </c>
      <c r="R61" s="6">
        <f t="shared" si="7"/>
        <v>6.1</v>
      </c>
      <c r="S61" s="6">
        <f t="shared" si="8"/>
        <v>3.57</v>
      </c>
      <c r="T61" s="6">
        <f t="shared" si="9"/>
        <v>2.04</v>
      </c>
      <c r="U61" s="6">
        <f t="shared" si="10"/>
        <v>5.61</v>
      </c>
      <c r="V61" s="6">
        <f t="shared" si="11"/>
        <v>6.1</v>
      </c>
    </row>
    <row r="62" spans="10:22">
      <c r="J62" s="3">
        <f t="shared" si="0"/>
        <v>1.1741935483871</v>
      </c>
      <c r="K62" s="3">
        <f t="shared" si="1"/>
        <v>6.2</v>
      </c>
      <c r="L62" s="3">
        <f t="shared" si="12"/>
        <v>5.2</v>
      </c>
      <c r="M62" s="6">
        <f t="shared" si="2"/>
        <v>5.2</v>
      </c>
      <c r="N62" s="6">
        <f t="shared" si="3"/>
        <v>2.08</v>
      </c>
      <c r="O62" s="6">
        <f t="shared" si="4"/>
        <v>7.28</v>
      </c>
      <c r="P62" s="6">
        <f t="shared" si="5"/>
        <v>5.2</v>
      </c>
      <c r="Q62" s="6">
        <f t="shared" si="6"/>
        <v>1</v>
      </c>
      <c r="R62" s="6">
        <f t="shared" si="7"/>
        <v>6.2</v>
      </c>
      <c r="S62" s="6">
        <f t="shared" si="8"/>
        <v>3.64</v>
      </c>
      <c r="T62" s="6">
        <f t="shared" si="9"/>
        <v>2.08</v>
      </c>
      <c r="U62" s="6">
        <f t="shared" si="10"/>
        <v>5.72</v>
      </c>
      <c r="V62" s="6">
        <f t="shared" si="11"/>
        <v>6.2</v>
      </c>
    </row>
    <row r="63" spans="10:22">
      <c r="J63" s="3">
        <f t="shared" si="0"/>
        <v>1.17777777777778</v>
      </c>
      <c r="K63" s="3">
        <f t="shared" si="1"/>
        <v>6.3</v>
      </c>
      <c r="L63" s="3">
        <f t="shared" si="12"/>
        <v>5.3</v>
      </c>
      <c r="M63" s="6">
        <f t="shared" si="2"/>
        <v>5.3</v>
      </c>
      <c r="N63" s="6">
        <f t="shared" si="3"/>
        <v>2.12</v>
      </c>
      <c r="O63" s="6">
        <f t="shared" si="4"/>
        <v>7.42</v>
      </c>
      <c r="P63" s="6">
        <f t="shared" si="5"/>
        <v>5.3</v>
      </c>
      <c r="Q63" s="6">
        <f t="shared" si="6"/>
        <v>1</v>
      </c>
      <c r="R63" s="6">
        <f t="shared" si="7"/>
        <v>6.3</v>
      </c>
      <c r="S63" s="6">
        <f t="shared" si="8"/>
        <v>3.71</v>
      </c>
      <c r="T63" s="6">
        <f t="shared" si="9"/>
        <v>2.12</v>
      </c>
      <c r="U63" s="6">
        <f t="shared" si="10"/>
        <v>5.83</v>
      </c>
      <c r="V63" s="6">
        <f t="shared" si="11"/>
        <v>6.3</v>
      </c>
    </row>
    <row r="64" spans="10:22">
      <c r="J64" s="3">
        <f t="shared" si="0"/>
        <v>1.18125</v>
      </c>
      <c r="K64" s="3">
        <f t="shared" si="1"/>
        <v>6.4</v>
      </c>
      <c r="L64" s="3">
        <f t="shared" si="12"/>
        <v>5.4</v>
      </c>
      <c r="M64" s="6">
        <f t="shared" si="2"/>
        <v>5.4</v>
      </c>
      <c r="N64" s="6">
        <f t="shared" si="3"/>
        <v>2.16</v>
      </c>
      <c r="O64" s="6">
        <f t="shared" si="4"/>
        <v>7.56</v>
      </c>
      <c r="P64" s="6">
        <f t="shared" si="5"/>
        <v>5.4</v>
      </c>
      <c r="Q64" s="6">
        <f t="shared" si="6"/>
        <v>1</v>
      </c>
      <c r="R64" s="6">
        <f t="shared" si="7"/>
        <v>6.4</v>
      </c>
      <c r="S64" s="6">
        <f t="shared" si="8"/>
        <v>3.78</v>
      </c>
      <c r="T64" s="6">
        <f t="shared" si="9"/>
        <v>2.16</v>
      </c>
      <c r="U64" s="6">
        <f t="shared" si="10"/>
        <v>5.94</v>
      </c>
      <c r="V64" s="6">
        <f t="shared" si="11"/>
        <v>6.4</v>
      </c>
    </row>
    <row r="65" spans="10:22">
      <c r="J65" s="3">
        <f t="shared" si="0"/>
        <v>1.18461538461538</v>
      </c>
      <c r="K65" s="3">
        <f t="shared" si="1"/>
        <v>6.5</v>
      </c>
      <c r="L65" s="3">
        <f t="shared" si="12"/>
        <v>5.5</v>
      </c>
      <c r="M65" s="6">
        <f t="shared" si="2"/>
        <v>5.5</v>
      </c>
      <c r="N65" s="6">
        <f t="shared" si="3"/>
        <v>2.2</v>
      </c>
      <c r="O65" s="6">
        <f t="shared" si="4"/>
        <v>7.7</v>
      </c>
      <c r="P65" s="6">
        <f t="shared" si="5"/>
        <v>5.5</v>
      </c>
      <c r="Q65" s="6">
        <f t="shared" si="6"/>
        <v>1</v>
      </c>
      <c r="R65" s="6">
        <f t="shared" si="7"/>
        <v>6.5</v>
      </c>
      <c r="S65" s="6">
        <f t="shared" si="8"/>
        <v>3.85</v>
      </c>
      <c r="T65" s="6">
        <f t="shared" si="9"/>
        <v>2.2</v>
      </c>
      <c r="U65" s="6">
        <f t="shared" si="10"/>
        <v>6.05</v>
      </c>
      <c r="V65" s="6">
        <f t="shared" si="11"/>
        <v>6.5</v>
      </c>
    </row>
    <row r="66" spans="10:22">
      <c r="J66" s="3">
        <f t="shared" si="0"/>
        <v>1.18787878787879</v>
      </c>
      <c r="K66" s="3">
        <f t="shared" si="1"/>
        <v>6.6</v>
      </c>
      <c r="L66" s="3">
        <f t="shared" si="12"/>
        <v>5.6</v>
      </c>
      <c r="M66" s="6">
        <f t="shared" si="2"/>
        <v>5.6</v>
      </c>
      <c r="N66" s="6">
        <f t="shared" si="3"/>
        <v>2.24</v>
      </c>
      <c r="O66" s="6">
        <f t="shared" si="4"/>
        <v>7.84</v>
      </c>
      <c r="P66" s="6">
        <f t="shared" si="5"/>
        <v>5.6</v>
      </c>
      <c r="Q66" s="6">
        <f t="shared" si="6"/>
        <v>1</v>
      </c>
      <c r="R66" s="6">
        <f t="shared" si="7"/>
        <v>6.6</v>
      </c>
      <c r="S66" s="6">
        <f t="shared" si="8"/>
        <v>3.92</v>
      </c>
      <c r="T66" s="6">
        <f t="shared" si="9"/>
        <v>2.24</v>
      </c>
      <c r="U66" s="6">
        <f t="shared" si="10"/>
        <v>6.16</v>
      </c>
      <c r="V66" s="6">
        <f t="shared" si="11"/>
        <v>6.6</v>
      </c>
    </row>
    <row r="67" spans="10:22">
      <c r="J67" s="3">
        <f t="shared" si="0"/>
        <v>1.1910447761194</v>
      </c>
      <c r="K67" s="3">
        <f t="shared" si="1"/>
        <v>6.7</v>
      </c>
      <c r="L67" s="3">
        <f t="shared" si="12"/>
        <v>5.7</v>
      </c>
      <c r="M67" s="6">
        <f t="shared" si="2"/>
        <v>5.7</v>
      </c>
      <c r="N67" s="6">
        <f t="shared" si="3"/>
        <v>2.28</v>
      </c>
      <c r="O67" s="6">
        <f t="shared" si="4"/>
        <v>7.98</v>
      </c>
      <c r="P67" s="6">
        <f t="shared" si="5"/>
        <v>5.7</v>
      </c>
      <c r="Q67" s="6">
        <f t="shared" si="6"/>
        <v>1</v>
      </c>
      <c r="R67" s="6">
        <f t="shared" si="7"/>
        <v>6.7</v>
      </c>
      <c r="S67" s="6">
        <f t="shared" si="8"/>
        <v>3.99</v>
      </c>
      <c r="T67" s="6">
        <f t="shared" si="9"/>
        <v>2.28</v>
      </c>
      <c r="U67" s="6">
        <f t="shared" si="10"/>
        <v>6.27</v>
      </c>
      <c r="V67" s="6">
        <f t="shared" si="11"/>
        <v>6.7</v>
      </c>
    </row>
    <row r="68" spans="10:22">
      <c r="J68" s="3">
        <f t="shared" si="0"/>
        <v>1.19411764705882</v>
      </c>
      <c r="K68" s="3">
        <f t="shared" si="1"/>
        <v>6.8</v>
      </c>
      <c r="L68" s="3">
        <f t="shared" si="12"/>
        <v>5.8</v>
      </c>
      <c r="M68" s="6">
        <f t="shared" si="2"/>
        <v>5.8</v>
      </c>
      <c r="N68" s="6">
        <f t="shared" si="3"/>
        <v>2.32</v>
      </c>
      <c r="O68" s="6">
        <f t="shared" si="4"/>
        <v>8.12</v>
      </c>
      <c r="P68" s="6">
        <f t="shared" si="5"/>
        <v>5.8</v>
      </c>
      <c r="Q68" s="6">
        <f t="shared" si="6"/>
        <v>1</v>
      </c>
      <c r="R68" s="6">
        <f t="shared" si="7"/>
        <v>6.8</v>
      </c>
      <c r="S68" s="6">
        <f t="shared" si="8"/>
        <v>4.06</v>
      </c>
      <c r="T68" s="6">
        <f t="shared" si="9"/>
        <v>2.32</v>
      </c>
      <c r="U68" s="6">
        <f t="shared" si="10"/>
        <v>6.38</v>
      </c>
      <c r="V68" s="6">
        <f t="shared" si="11"/>
        <v>6.8</v>
      </c>
    </row>
    <row r="69" spans="10:22">
      <c r="J69" s="3">
        <f t="shared" si="0"/>
        <v>1.19710144927536</v>
      </c>
      <c r="K69" s="3">
        <f t="shared" si="1"/>
        <v>6.9</v>
      </c>
      <c r="L69" s="3">
        <f t="shared" si="12"/>
        <v>5.9</v>
      </c>
      <c r="M69" s="6">
        <f t="shared" si="2"/>
        <v>5.9</v>
      </c>
      <c r="N69" s="6">
        <f t="shared" si="3"/>
        <v>2.36</v>
      </c>
      <c r="O69" s="6">
        <f t="shared" si="4"/>
        <v>8.26</v>
      </c>
      <c r="P69" s="6">
        <f t="shared" si="5"/>
        <v>5.9</v>
      </c>
      <c r="Q69" s="6">
        <f t="shared" si="6"/>
        <v>1</v>
      </c>
      <c r="R69" s="6">
        <f t="shared" si="7"/>
        <v>6.9</v>
      </c>
      <c r="S69" s="6">
        <f t="shared" si="8"/>
        <v>4.13</v>
      </c>
      <c r="T69" s="6">
        <f t="shared" si="9"/>
        <v>2.36</v>
      </c>
      <c r="U69" s="6">
        <f t="shared" si="10"/>
        <v>6.49</v>
      </c>
      <c r="V69" s="6">
        <f t="shared" si="11"/>
        <v>6.9</v>
      </c>
    </row>
    <row r="70" spans="10:22">
      <c r="J70" s="3">
        <f t="shared" si="0"/>
        <v>1.2</v>
      </c>
      <c r="K70" s="3">
        <f t="shared" si="1"/>
        <v>7</v>
      </c>
      <c r="L70" s="3">
        <f t="shared" si="12"/>
        <v>6</v>
      </c>
      <c r="M70" s="6">
        <f t="shared" si="2"/>
        <v>6</v>
      </c>
      <c r="N70" s="6">
        <f t="shared" si="3"/>
        <v>2.4</v>
      </c>
      <c r="O70" s="6">
        <f t="shared" si="4"/>
        <v>8.4</v>
      </c>
      <c r="P70" s="6">
        <f t="shared" si="5"/>
        <v>6</v>
      </c>
      <c r="Q70" s="6">
        <f t="shared" si="6"/>
        <v>1</v>
      </c>
      <c r="R70" s="6">
        <f t="shared" si="7"/>
        <v>7</v>
      </c>
      <c r="S70" s="6">
        <f t="shared" si="8"/>
        <v>4.2</v>
      </c>
      <c r="T70" s="6">
        <f t="shared" si="9"/>
        <v>2.4</v>
      </c>
      <c r="U70" s="6">
        <f t="shared" si="10"/>
        <v>6.6</v>
      </c>
      <c r="V70" s="6">
        <f t="shared" si="11"/>
        <v>7</v>
      </c>
    </row>
    <row r="71" spans="10:22">
      <c r="J71" s="3">
        <f t="shared" si="0"/>
        <v>1.20281690140845</v>
      </c>
      <c r="K71" s="3">
        <f t="shared" si="1"/>
        <v>7.1</v>
      </c>
      <c r="L71" s="3">
        <f t="shared" si="12"/>
        <v>6.1</v>
      </c>
      <c r="M71" s="6">
        <f t="shared" si="2"/>
        <v>6.1</v>
      </c>
      <c r="N71" s="6">
        <f t="shared" si="3"/>
        <v>2.44</v>
      </c>
      <c r="O71" s="6">
        <f t="shared" si="4"/>
        <v>8.54</v>
      </c>
      <c r="P71" s="6">
        <f t="shared" si="5"/>
        <v>6.1</v>
      </c>
      <c r="Q71" s="6">
        <f t="shared" si="6"/>
        <v>1</v>
      </c>
      <c r="R71" s="6">
        <f t="shared" si="7"/>
        <v>7.1</v>
      </c>
      <c r="S71" s="6">
        <f t="shared" si="8"/>
        <v>4.27</v>
      </c>
      <c r="T71" s="6">
        <f t="shared" si="9"/>
        <v>2.44</v>
      </c>
      <c r="U71" s="6">
        <f t="shared" si="10"/>
        <v>6.70999999999999</v>
      </c>
      <c r="V71" s="6">
        <f t="shared" si="11"/>
        <v>7.1</v>
      </c>
    </row>
    <row r="72" spans="10:22">
      <c r="J72" s="3">
        <f t="shared" si="0"/>
        <v>1.20555555555556</v>
      </c>
      <c r="K72" s="3">
        <f t="shared" si="1"/>
        <v>7.19999999999999</v>
      </c>
      <c r="L72" s="3">
        <f t="shared" si="12"/>
        <v>6.19999999999999</v>
      </c>
      <c r="M72" s="6">
        <f t="shared" si="2"/>
        <v>6.19999999999999</v>
      </c>
      <c r="N72" s="6">
        <f t="shared" si="3"/>
        <v>2.48</v>
      </c>
      <c r="O72" s="6">
        <f t="shared" si="4"/>
        <v>8.67999999999999</v>
      </c>
      <c r="P72" s="6">
        <f t="shared" si="5"/>
        <v>6.19999999999999</v>
      </c>
      <c r="Q72" s="6">
        <f t="shared" si="6"/>
        <v>1</v>
      </c>
      <c r="R72" s="6">
        <f t="shared" si="7"/>
        <v>7.19999999999999</v>
      </c>
      <c r="S72" s="6">
        <f t="shared" si="8"/>
        <v>4.34</v>
      </c>
      <c r="T72" s="6">
        <f t="shared" si="9"/>
        <v>2.48</v>
      </c>
      <c r="U72" s="6">
        <f t="shared" si="10"/>
        <v>6.81999999999999</v>
      </c>
      <c r="V72" s="6">
        <f t="shared" si="11"/>
        <v>7.19999999999999</v>
      </c>
    </row>
    <row r="73" spans="10:22">
      <c r="J73" s="3">
        <f t="shared" si="0"/>
        <v>1.20821917808219</v>
      </c>
      <c r="K73" s="3">
        <f t="shared" si="1"/>
        <v>7.29999999999999</v>
      </c>
      <c r="L73" s="3">
        <f t="shared" si="12"/>
        <v>6.29999999999999</v>
      </c>
      <c r="M73" s="6">
        <f t="shared" si="2"/>
        <v>6.29999999999999</v>
      </c>
      <c r="N73" s="6">
        <f t="shared" si="3"/>
        <v>2.52</v>
      </c>
      <c r="O73" s="6">
        <f t="shared" si="4"/>
        <v>8.81999999999999</v>
      </c>
      <c r="P73" s="6">
        <f t="shared" si="5"/>
        <v>6.29999999999999</v>
      </c>
      <c r="Q73" s="6">
        <f t="shared" si="6"/>
        <v>1</v>
      </c>
      <c r="R73" s="6">
        <f t="shared" si="7"/>
        <v>7.29999999999999</v>
      </c>
      <c r="S73" s="6">
        <f t="shared" si="8"/>
        <v>4.41</v>
      </c>
      <c r="T73" s="6">
        <f t="shared" si="9"/>
        <v>2.52</v>
      </c>
      <c r="U73" s="6">
        <f t="shared" si="10"/>
        <v>6.92999999999999</v>
      </c>
      <c r="V73" s="6">
        <f t="shared" si="11"/>
        <v>7.29999999999999</v>
      </c>
    </row>
    <row r="74" spans="10:22">
      <c r="J74" s="3">
        <f t="shared" si="0"/>
        <v>1.21081081081081</v>
      </c>
      <c r="K74" s="3">
        <f t="shared" si="1"/>
        <v>7.39999999999999</v>
      </c>
      <c r="L74" s="3">
        <f t="shared" si="12"/>
        <v>6.39999999999999</v>
      </c>
      <c r="M74" s="6">
        <f t="shared" si="2"/>
        <v>6.39999999999999</v>
      </c>
      <c r="N74" s="6">
        <f t="shared" si="3"/>
        <v>2.56</v>
      </c>
      <c r="O74" s="6">
        <f t="shared" si="4"/>
        <v>8.95999999999999</v>
      </c>
      <c r="P74" s="6">
        <f t="shared" si="5"/>
        <v>6.39999999999999</v>
      </c>
      <c r="Q74" s="6">
        <f t="shared" si="6"/>
        <v>1</v>
      </c>
      <c r="R74" s="6">
        <f t="shared" si="7"/>
        <v>7.39999999999999</v>
      </c>
      <c r="S74" s="6">
        <f t="shared" si="8"/>
        <v>4.48</v>
      </c>
      <c r="T74" s="6">
        <f t="shared" si="9"/>
        <v>2.56</v>
      </c>
      <c r="U74" s="6">
        <f t="shared" si="10"/>
        <v>7.03999999999999</v>
      </c>
      <c r="V74" s="6">
        <f t="shared" si="11"/>
        <v>7.39999999999999</v>
      </c>
    </row>
    <row r="75" spans="10:22">
      <c r="J75" s="3">
        <f t="shared" si="0"/>
        <v>1.21333333333333</v>
      </c>
      <c r="K75" s="3">
        <f t="shared" si="1"/>
        <v>7.49999999999999</v>
      </c>
      <c r="L75" s="3">
        <f t="shared" si="12"/>
        <v>6.49999999999999</v>
      </c>
      <c r="M75" s="6">
        <f t="shared" si="2"/>
        <v>6.49999999999999</v>
      </c>
      <c r="N75" s="6">
        <f t="shared" si="3"/>
        <v>2.6</v>
      </c>
      <c r="O75" s="6">
        <f t="shared" si="4"/>
        <v>9.09999999999999</v>
      </c>
      <c r="P75" s="6">
        <f t="shared" si="5"/>
        <v>6.49999999999999</v>
      </c>
      <c r="Q75" s="6">
        <f t="shared" si="6"/>
        <v>1</v>
      </c>
      <c r="R75" s="6">
        <f t="shared" si="7"/>
        <v>7.49999999999999</v>
      </c>
      <c r="S75" s="6">
        <f t="shared" si="8"/>
        <v>4.55</v>
      </c>
      <c r="T75" s="6">
        <f t="shared" si="9"/>
        <v>2.6</v>
      </c>
      <c r="U75" s="6">
        <f t="shared" si="10"/>
        <v>7.14999999999999</v>
      </c>
      <c r="V75" s="6">
        <f t="shared" si="11"/>
        <v>7.49999999999999</v>
      </c>
    </row>
    <row r="76" spans="10:22">
      <c r="J76" s="3">
        <f t="shared" si="0"/>
        <v>1.21578947368421</v>
      </c>
      <c r="K76" s="3">
        <f t="shared" si="1"/>
        <v>7.59999999999999</v>
      </c>
      <c r="L76" s="3">
        <f t="shared" si="12"/>
        <v>6.59999999999999</v>
      </c>
      <c r="M76" s="6">
        <f t="shared" si="2"/>
        <v>6.59999999999999</v>
      </c>
      <c r="N76" s="6">
        <f t="shared" si="3"/>
        <v>2.64</v>
      </c>
      <c r="O76" s="6">
        <f t="shared" si="4"/>
        <v>9.23999999999999</v>
      </c>
      <c r="P76" s="6">
        <f t="shared" si="5"/>
        <v>6.59999999999999</v>
      </c>
      <c r="Q76" s="6">
        <f t="shared" si="6"/>
        <v>1</v>
      </c>
      <c r="R76" s="6">
        <f t="shared" si="7"/>
        <v>7.59999999999999</v>
      </c>
      <c r="S76" s="6">
        <f t="shared" si="8"/>
        <v>4.61999999999999</v>
      </c>
      <c r="T76" s="6">
        <f t="shared" si="9"/>
        <v>2.64</v>
      </c>
      <c r="U76" s="6">
        <f t="shared" si="10"/>
        <v>7.25999999999999</v>
      </c>
      <c r="V76" s="6">
        <f t="shared" si="11"/>
        <v>7.59999999999999</v>
      </c>
    </row>
    <row r="77" spans="10:22">
      <c r="J77" s="3">
        <f t="shared" si="0"/>
        <v>1.21818181818182</v>
      </c>
      <c r="K77" s="3">
        <f t="shared" si="1"/>
        <v>7.69999999999999</v>
      </c>
      <c r="L77" s="3">
        <f t="shared" si="12"/>
        <v>6.69999999999999</v>
      </c>
      <c r="M77" s="6">
        <f t="shared" si="2"/>
        <v>6.69999999999999</v>
      </c>
      <c r="N77" s="6">
        <f t="shared" si="3"/>
        <v>2.68</v>
      </c>
      <c r="O77" s="6">
        <f t="shared" si="4"/>
        <v>9.37999999999999</v>
      </c>
      <c r="P77" s="6">
        <f t="shared" si="5"/>
        <v>6.69999999999999</v>
      </c>
      <c r="Q77" s="6">
        <f t="shared" si="6"/>
        <v>1</v>
      </c>
      <c r="R77" s="6">
        <f t="shared" si="7"/>
        <v>7.69999999999999</v>
      </c>
      <c r="S77" s="6">
        <f t="shared" si="8"/>
        <v>4.69</v>
      </c>
      <c r="T77" s="6">
        <f t="shared" si="9"/>
        <v>2.68</v>
      </c>
      <c r="U77" s="6">
        <f t="shared" si="10"/>
        <v>7.36999999999999</v>
      </c>
      <c r="V77" s="6">
        <f t="shared" si="11"/>
        <v>7.69999999999999</v>
      </c>
    </row>
    <row r="78" spans="10:22">
      <c r="J78" s="3">
        <f t="shared" si="0"/>
        <v>1.22051282051282</v>
      </c>
      <c r="K78" s="3">
        <f t="shared" si="1"/>
        <v>7.79999999999999</v>
      </c>
      <c r="L78" s="3">
        <f t="shared" si="12"/>
        <v>6.79999999999999</v>
      </c>
      <c r="M78" s="6">
        <f t="shared" si="2"/>
        <v>6.79999999999999</v>
      </c>
      <c r="N78" s="6">
        <f t="shared" si="3"/>
        <v>2.72</v>
      </c>
      <c r="O78" s="6">
        <f t="shared" si="4"/>
        <v>9.51999999999999</v>
      </c>
      <c r="P78" s="6">
        <f t="shared" si="5"/>
        <v>6.79999999999999</v>
      </c>
      <c r="Q78" s="6">
        <f t="shared" si="6"/>
        <v>1</v>
      </c>
      <c r="R78" s="6">
        <f t="shared" si="7"/>
        <v>7.79999999999999</v>
      </c>
      <c r="S78" s="6">
        <f t="shared" si="8"/>
        <v>4.75999999999999</v>
      </c>
      <c r="T78" s="6">
        <f t="shared" si="9"/>
        <v>2.72</v>
      </c>
      <c r="U78" s="6">
        <f t="shared" si="10"/>
        <v>7.47999999999999</v>
      </c>
      <c r="V78" s="6">
        <f t="shared" si="11"/>
        <v>7.79999999999999</v>
      </c>
    </row>
    <row r="79" spans="10:22">
      <c r="J79" s="3">
        <f t="shared" si="0"/>
        <v>1.22278481012658</v>
      </c>
      <c r="K79" s="3">
        <f t="shared" si="1"/>
        <v>7.89999999999999</v>
      </c>
      <c r="L79" s="3">
        <f t="shared" si="12"/>
        <v>6.89999999999999</v>
      </c>
      <c r="M79" s="6">
        <f t="shared" si="2"/>
        <v>6.89999999999999</v>
      </c>
      <c r="N79" s="6">
        <f t="shared" si="3"/>
        <v>2.76</v>
      </c>
      <c r="O79" s="6">
        <f t="shared" si="4"/>
        <v>9.65999999999999</v>
      </c>
      <c r="P79" s="6">
        <f t="shared" si="5"/>
        <v>6.89999999999999</v>
      </c>
      <c r="Q79" s="6">
        <f t="shared" si="6"/>
        <v>1</v>
      </c>
      <c r="R79" s="6">
        <f t="shared" si="7"/>
        <v>7.89999999999999</v>
      </c>
      <c r="S79" s="6">
        <f t="shared" si="8"/>
        <v>4.82999999999999</v>
      </c>
      <c r="T79" s="6">
        <f t="shared" si="9"/>
        <v>2.76</v>
      </c>
      <c r="U79" s="6">
        <f t="shared" si="10"/>
        <v>7.58999999999999</v>
      </c>
      <c r="V79" s="6">
        <f t="shared" si="11"/>
        <v>7.89999999999999</v>
      </c>
    </row>
    <row r="80" spans="10:22">
      <c r="J80" s="3">
        <f t="shared" si="0"/>
        <v>1.225</v>
      </c>
      <c r="K80" s="3">
        <f t="shared" si="1"/>
        <v>7.99999999999999</v>
      </c>
      <c r="L80" s="3">
        <f t="shared" si="12"/>
        <v>6.99999999999999</v>
      </c>
      <c r="M80" s="6">
        <f t="shared" si="2"/>
        <v>6.99999999999999</v>
      </c>
      <c r="N80" s="6">
        <f t="shared" si="3"/>
        <v>2.8</v>
      </c>
      <c r="O80" s="6">
        <f t="shared" si="4"/>
        <v>9.79999999999999</v>
      </c>
      <c r="P80" s="6">
        <f t="shared" si="5"/>
        <v>6.99999999999999</v>
      </c>
      <c r="Q80" s="6">
        <f t="shared" si="6"/>
        <v>1</v>
      </c>
      <c r="R80" s="6">
        <f t="shared" si="7"/>
        <v>7.99999999999999</v>
      </c>
      <c r="S80" s="6">
        <f t="shared" si="8"/>
        <v>4.89999999999999</v>
      </c>
      <c r="T80" s="6">
        <f t="shared" si="9"/>
        <v>2.8</v>
      </c>
      <c r="U80" s="6">
        <f t="shared" si="10"/>
        <v>7.69999999999999</v>
      </c>
      <c r="V80" s="6">
        <f t="shared" si="11"/>
        <v>7.99999999999999</v>
      </c>
    </row>
    <row r="81" spans="10:22">
      <c r="J81" s="3">
        <f t="shared" si="0"/>
        <v>1.21481481481482</v>
      </c>
      <c r="K81" s="3">
        <f t="shared" si="1"/>
        <v>8.09999999999999</v>
      </c>
      <c r="L81" s="3">
        <f t="shared" si="12"/>
        <v>7.09999999999999</v>
      </c>
      <c r="M81" s="6">
        <f t="shared" si="2"/>
        <v>7</v>
      </c>
      <c r="N81" s="6">
        <f t="shared" si="3"/>
        <v>2.84</v>
      </c>
      <c r="O81" s="6">
        <f t="shared" si="4"/>
        <v>9.84</v>
      </c>
      <c r="P81" s="6">
        <f t="shared" si="5"/>
        <v>7.09999999999999</v>
      </c>
      <c r="Q81" s="6">
        <f t="shared" si="6"/>
        <v>1</v>
      </c>
      <c r="R81" s="6">
        <f t="shared" si="7"/>
        <v>8.09999999999999</v>
      </c>
      <c r="S81" s="6">
        <f t="shared" si="8"/>
        <v>4.96999999999999</v>
      </c>
      <c r="T81" s="6">
        <f t="shared" si="9"/>
        <v>2.84</v>
      </c>
      <c r="U81" s="6">
        <f t="shared" si="10"/>
        <v>7.80999999999999</v>
      </c>
      <c r="V81" s="6">
        <f t="shared" si="11"/>
        <v>8.09999999999999</v>
      </c>
    </row>
    <row r="82" spans="10:22">
      <c r="J82" s="3">
        <f t="shared" si="0"/>
        <v>1.20487804878049</v>
      </c>
      <c r="K82" s="3">
        <f t="shared" si="1"/>
        <v>8.19999999999999</v>
      </c>
      <c r="L82" s="3">
        <f t="shared" si="12"/>
        <v>7.19999999999999</v>
      </c>
      <c r="M82" s="6">
        <f t="shared" si="2"/>
        <v>7</v>
      </c>
      <c r="N82" s="6">
        <f t="shared" si="3"/>
        <v>2.88</v>
      </c>
      <c r="O82" s="6">
        <f t="shared" si="4"/>
        <v>9.88</v>
      </c>
      <c r="P82" s="6">
        <f t="shared" si="5"/>
        <v>7.19999999999999</v>
      </c>
      <c r="Q82" s="6">
        <f t="shared" si="6"/>
        <v>1</v>
      </c>
      <c r="R82" s="6">
        <f t="shared" si="7"/>
        <v>8.19999999999999</v>
      </c>
      <c r="S82" s="6">
        <f t="shared" si="8"/>
        <v>5.03999999999999</v>
      </c>
      <c r="T82" s="6">
        <f t="shared" si="9"/>
        <v>2.88</v>
      </c>
      <c r="U82" s="6">
        <f t="shared" si="10"/>
        <v>7.91999999999999</v>
      </c>
      <c r="V82" s="6">
        <f t="shared" si="11"/>
        <v>8.19999999999999</v>
      </c>
    </row>
    <row r="83" spans="10:22">
      <c r="J83" s="3">
        <f t="shared" si="0"/>
        <v>1.19518072289157</v>
      </c>
      <c r="K83" s="3">
        <f t="shared" si="1"/>
        <v>8.29999999999999</v>
      </c>
      <c r="L83" s="3">
        <f t="shared" si="12"/>
        <v>7.29999999999999</v>
      </c>
      <c r="M83" s="6">
        <f t="shared" si="2"/>
        <v>7</v>
      </c>
      <c r="N83" s="6">
        <f t="shared" si="3"/>
        <v>2.92</v>
      </c>
      <c r="O83" s="6">
        <f t="shared" si="4"/>
        <v>9.92</v>
      </c>
      <c r="P83" s="6">
        <f t="shared" si="5"/>
        <v>7.29999999999999</v>
      </c>
      <c r="Q83" s="6">
        <f t="shared" si="6"/>
        <v>1</v>
      </c>
      <c r="R83" s="6">
        <f t="shared" si="7"/>
        <v>8.29999999999999</v>
      </c>
      <c r="S83" s="6">
        <f t="shared" si="8"/>
        <v>5.10999999999999</v>
      </c>
      <c r="T83" s="6">
        <f t="shared" si="9"/>
        <v>2.92</v>
      </c>
      <c r="U83" s="6">
        <f t="shared" si="10"/>
        <v>8.02999999999999</v>
      </c>
      <c r="V83" s="6">
        <f t="shared" si="11"/>
        <v>8.29999999999999</v>
      </c>
    </row>
    <row r="84" spans="10:22">
      <c r="J84" s="3">
        <f t="shared" ref="J84:J147" si="13">O84/K84</f>
        <v>1.18571428571429</v>
      </c>
      <c r="K84" s="3">
        <f t="shared" ref="K84:K147" si="14">L84+1</f>
        <v>8.39999999999999</v>
      </c>
      <c r="L84" s="3">
        <f t="shared" si="12"/>
        <v>7.39999999999999</v>
      </c>
      <c r="M84" s="6">
        <f t="shared" ref="M84:M147" si="15">MAX(0.7,MIN($M$17/L84,1))*L84</f>
        <v>7</v>
      </c>
      <c r="N84" s="6">
        <f t="shared" ref="N84:N147" si="16">MAX(0.4,MIN($N$17/L84,1))*L84</f>
        <v>2.96</v>
      </c>
      <c r="O84" s="6">
        <f t="shared" ref="O84:O147" si="17">SUM(M84,N84)</f>
        <v>9.96</v>
      </c>
      <c r="P84" s="6">
        <f t="shared" ref="P84:P147" si="18">L84</f>
        <v>7.39999999999999</v>
      </c>
      <c r="Q84" s="6">
        <f t="shared" ref="Q84:Q147" si="19">1</f>
        <v>1</v>
      </c>
      <c r="R84" s="6">
        <f t="shared" ref="R84:R147" si="20">SUM(P84,Q84)</f>
        <v>8.39999999999999</v>
      </c>
      <c r="S84" s="6">
        <f t="shared" ref="S84:S147" si="21">L84*0.7</f>
        <v>5.17999999999999</v>
      </c>
      <c r="T84" s="6">
        <f t="shared" ref="T84:T147" si="22">L84*0.4</f>
        <v>2.96</v>
      </c>
      <c r="U84" s="6">
        <f t="shared" ref="U84:U147" si="23">S84+T84</f>
        <v>8.13999999999999</v>
      </c>
      <c r="V84" s="6">
        <f t="shared" ref="V84:V147" si="24">MAX(R84,U84)</f>
        <v>8.39999999999999</v>
      </c>
    </row>
    <row r="85" spans="10:22">
      <c r="J85" s="3">
        <f t="shared" si="13"/>
        <v>1.1764705882353</v>
      </c>
      <c r="K85" s="3">
        <f t="shared" si="14"/>
        <v>8.49999999999999</v>
      </c>
      <c r="L85" s="3">
        <f t="shared" ref="L85:L148" si="25">L84+0.1</f>
        <v>7.49999999999999</v>
      </c>
      <c r="M85" s="6">
        <f t="shared" si="15"/>
        <v>7</v>
      </c>
      <c r="N85" s="6">
        <f t="shared" si="16"/>
        <v>3</v>
      </c>
      <c r="O85" s="6">
        <f t="shared" si="17"/>
        <v>10</v>
      </c>
      <c r="P85" s="6">
        <f t="shared" si="18"/>
        <v>7.49999999999999</v>
      </c>
      <c r="Q85" s="6">
        <f t="shared" si="19"/>
        <v>1</v>
      </c>
      <c r="R85" s="6">
        <f t="shared" si="20"/>
        <v>8.49999999999999</v>
      </c>
      <c r="S85" s="6">
        <f t="shared" si="21"/>
        <v>5.24999999999999</v>
      </c>
      <c r="T85" s="6">
        <f t="shared" si="22"/>
        <v>3</v>
      </c>
      <c r="U85" s="6">
        <f t="shared" si="23"/>
        <v>8.24999999999999</v>
      </c>
      <c r="V85" s="6">
        <f t="shared" si="24"/>
        <v>8.49999999999999</v>
      </c>
    </row>
    <row r="86" spans="10:22">
      <c r="J86" s="3">
        <f t="shared" si="13"/>
        <v>1.16744186046512</v>
      </c>
      <c r="K86" s="3">
        <f t="shared" si="14"/>
        <v>8.59999999999999</v>
      </c>
      <c r="L86" s="3">
        <f t="shared" si="25"/>
        <v>7.59999999999999</v>
      </c>
      <c r="M86" s="6">
        <f t="shared" si="15"/>
        <v>7</v>
      </c>
      <c r="N86" s="6">
        <f t="shared" si="16"/>
        <v>3.04</v>
      </c>
      <c r="O86" s="6">
        <f t="shared" si="17"/>
        <v>10.04</v>
      </c>
      <c r="P86" s="6">
        <f t="shared" si="18"/>
        <v>7.59999999999999</v>
      </c>
      <c r="Q86" s="6">
        <f t="shared" si="19"/>
        <v>1</v>
      </c>
      <c r="R86" s="6">
        <f t="shared" si="20"/>
        <v>8.59999999999999</v>
      </c>
      <c r="S86" s="6">
        <f t="shared" si="21"/>
        <v>5.31999999999999</v>
      </c>
      <c r="T86" s="6">
        <f t="shared" si="22"/>
        <v>3.04</v>
      </c>
      <c r="U86" s="6">
        <f t="shared" si="23"/>
        <v>8.35999999999999</v>
      </c>
      <c r="V86" s="6">
        <f t="shared" si="24"/>
        <v>8.59999999999999</v>
      </c>
    </row>
    <row r="87" spans="10:22">
      <c r="J87" s="3">
        <f t="shared" si="13"/>
        <v>1.15862068965517</v>
      </c>
      <c r="K87" s="3">
        <f t="shared" si="14"/>
        <v>8.69999999999999</v>
      </c>
      <c r="L87" s="3">
        <f t="shared" si="25"/>
        <v>7.69999999999999</v>
      </c>
      <c r="M87" s="6">
        <f t="shared" si="15"/>
        <v>7</v>
      </c>
      <c r="N87" s="6">
        <f t="shared" si="16"/>
        <v>3.08</v>
      </c>
      <c r="O87" s="6">
        <f t="shared" si="17"/>
        <v>10.08</v>
      </c>
      <c r="P87" s="6">
        <f t="shared" si="18"/>
        <v>7.69999999999999</v>
      </c>
      <c r="Q87" s="6">
        <f t="shared" si="19"/>
        <v>1</v>
      </c>
      <c r="R87" s="6">
        <f t="shared" si="20"/>
        <v>8.69999999999999</v>
      </c>
      <c r="S87" s="6">
        <f t="shared" si="21"/>
        <v>5.38999999999999</v>
      </c>
      <c r="T87" s="6">
        <f t="shared" si="22"/>
        <v>3.08</v>
      </c>
      <c r="U87" s="6">
        <f t="shared" si="23"/>
        <v>8.46999999999999</v>
      </c>
      <c r="V87" s="6">
        <f t="shared" si="24"/>
        <v>8.69999999999999</v>
      </c>
    </row>
    <row r="88" spans="10:22">
      <c r="J88" s="3">
        <f t="shared" si="13"/>
        <v>1.15</v>
      </c>
      <c r="K88" s="3">
        <f t="shared" si="14"/>
        <v>8.79999999999999</v>
      </c>
      <c r="L88" s="3">
        <f t="shared" si="25"/>
        <v>7.79999999999999</v>
      </c>
      <c r="M88" s="6">
        <f t="shared" si="15"/>
        <v>7</v>
      </c>
      <c r="N88" s="6">
        <f t="shared" si="16"/>
        <v>3.12</v>
      </c>
      <c r="O88" s="6">
        <f t="shared" si="17"/>
        <v>10.12</v>
      </c>
      <c r="P88" s="6">
        <f t="shared" si="18"/>
        <v>7.79999999999999</v>
      </c>
      <c r="Q88" s="6">
        <f t="shared" si="19"/>
        <v>1</v>
      </c>
      <c r="R88" s="6">
        <f t="shared" si="20"/>
        <v>8.79999999999999</v>
      </c>
      <c r="S88" s="6">
        <f t="shared" si="21"/>
        <v>5.45999999999999</v>
      </c>
      <c r="T88" s="6">
        <f t="shared" si="22"/>
        <v>3.12</v>
      </c>
      <c r="U88" s="6">
        <f t="shared" si="23"/>
        <v>8.57999999999999</v>
      </c>
      <c r="V88" s="6">
        <f t="shared" si="24"/>
        <v>8.79999999999999</v>
      </c>
    </row>
    <row r="89" spans="10:22">
      <c r="J89" s="3">
        <f t="shared" si="13"/>
        <v>1.14157303370787</v>
      </c>
      <c r="K89" s="3">
        <f t="shared" si="14"/>
        <v>8.89999999999999</v>
      </c>
      <c r="L89" s="3">
        <f t="shared" si="25"/>
        <v>7.89999999999999</v>
      </c>
      <c r="M89" s="6">
        <f t="shared" si="15"/>
        <v>7</v>
      </c>
      <c r="N89" s="6">
        <f t="shared" si="16"/>
        <v>3.16</v>
      </c>
      <c r="O89" s="6">
        <f t="shared" si="17"/>
        <v>10.16</v>
      </c>
      <c r="P89" s="6">
        <f t="shared" si="18"/>
        <v>7.89999999999999</v>
      </c>
      <c r="Q89" s="6">
        <f t="shared" si="19"/>
        <v>1</v>
      </c>
      <c r="R89" s="6">
        <f t="shared" si="20"/>
        <v>8.89999999999999</v>
      </c>
      <c r="S89" s="6">
        <f t="shared" si="21"/>
        <v>5.52999999999999</v>
      </c>
      <c r="T89" s="6">
        <f t="shared" si="22"/>
        <v>3.16</v>
      </c>
      <c r="U89" s="6">
        <f t="shared" si="23"/>
        <v>8.68999999999999</v>
      </c>
      <c r="V89" s="6">
        <f t="shared" si="24"/>
        <v>8.89999999999999</v>
      </c>
    </row>
    <row r="90" spans="10:22">
      <c r="J90" s="3">
        <f t="shared" si="13"/>
        <v>1.13333333333333</v>
      </c>
      <c r="K90" s="3">
        <f t="shared" si="14"/>
        <v>8.99999999999999</v>
      </c>
      <c r="L90" s="3">
        <f t="shared" si="25"/>
        <v>7.99999999999999</v>
      </c>
      <c r="M90" s="6">
        <f t="shared" si="15"/>
        <v>7</v>
      </c>
      <c r="N90" s="6">
        <f t="shared" si="16"/>
        <v>3.2</v>
      </c>
      <c r="O90" s="6">
        <f t="shared" si="17"/>
        <v>10.2</v>
      </c>
      <c r="P90" s="6">
        <f t="shared" si="18"/>
        <v>7.99999999999999</v>
      </c>
      <c r="Q90" s="6">
        <f t="shared" si="19"/>
        <v>1</v>
      </c>
      <c r="R90" s="6">
        <f t="shared" si="20"/>
        <v>8.99999999999999</v>
      </c>
      <c r="S90" s="6">
        <f t="shared" si="21"/>
        <v>5.59999999999999</v>
      </c>
      <c r="T90" s="6">
        <f t="shared" si="22"/>
        <v>3.2</v>
      </c>
      <c r="U90" s="6">
        <f t="shared" si="23"/>
        <v>8.79999999999999</v>
      </c>
      <c r="V90" s="6">
        <f t="shared" si="24"/>
        <v>8.99999999999999</v>
      </c>
    </row>
    <row r="91" spans="10:22">
      <c r="J91" s="3">
        <f t="shared" si="13"/>
        <v>1.12527472527473</v>
      </c>
      <c r="K91" s="3">
        <f t="shared" si="14"/>
        <v>9.09999999999999</v>
      </c>
      <c r="L91" s="3">
        <f t="shared" si="25"/>
        <v>8.09999999999999</v>
      </c>
      <c r="M91" s="6">
        <f t="shared" si="15"/>
        <v>7</v>
      </c>
      <c r="N91" s="6">
        <f t="shared" si="16"/>
        <v>3.24</v>
      </c>
      <c r="O91" s="6">
        <f t="shared" si="17"/>
        <v>10.24</v>
      </c>
      <c r="P91" s="6">
        <f t="shared" si="18"/>
        <v>8.09999999999999</v>
      </c>
      <c r="Q91" s="6">
        <f t="shared" si="19"/>
        <v>1</v>
      </c>
      <c r="R91" s="6">
        <f t="shared" si="20"/>
        <v>9.09999999999999</v>
      </c>
      <c r="S91" s="6">
        <f t="shared" si="21"/>
        <v>5.66999999999999</v>
      </c>
      <c r="T91" s="6">
        <f t="shared" si="22"/>
        <v>3.24</v>
      </c>
      <c r="U91" s="6">
        <f t="shared" si="23"/>
        <v>8.90999999999999</v>
      </c>
      <c r="V91" s="6">
        <f t="shared" si="24"/>
        <v>9.09999999999999</v>
      </c>
    </row>
    <row r="92" spans="10:22">
      <c r="J92" s="3">
        <f t="shared" si="13"/>
        <v>1.11739130434783</v>
      </c>
      <c r="K92" s="3">
        <f t="shared" si="14"/>
        <v>9.19999999999999</v>
      </c>
      <c r="L92" s="3">
        <f t="shared" si="25"/>
        <v>8.19999999999999</v>
      </c>
      <c r="M92" s="6">
        <f t="shared" si="15"/>
        <v>7</v>
      </c>
      <c r="N92" s="6">
        <f t="shared" si="16"/>
        <v>3.28</v>
      </c>
      <c r="O92" s="6">
        <f t="shared" si="17"/>
        <v>10.28</v>
      </c>
      <c r="P92" s="6">
        <f t="shared" si="18"/>
        <v>8.19999999999999</v>
      </c>
      <c r="Q92" s="6">
        <f t="shared" si="19"/>
        <v>1</v>
      </c>
      <c r="R92" s="6">
        <f t="shared" si="20"/>
        <v>9.19999999999999</v>
      </c>
      <c r="S92" s="6">
        <f t="shared" si="21"/>
        <v>5.73999999999999</v>
      </c>
      <c r="T92" s="6">
        <f t="shared" si="22"/>
        <v>3.28</v>
      </c>
      <c r="U92" s="6">
        <f t="shared" si="23"/>
        <v>9.01999999999999</v>
      </c>
      <c r="V92" s="6">
        <f t="shared" si="24"/>
        <v>9.19999999999999</v>
      </c>
    </row>
    <row r="93" spans="10:22">
      <c r="J93" s="3">
        <f t="shared" si="13"/>
        <v>1.10967741935484</v>
      </c>
      <c r="K93" s="3">
        <f t="shared" si="14"/>
        <v>9.29999999999999</v>
      </c>
      <c r="L93" s="3">
        <f t="shared" si="25"/>
        <v>8.29999999999999</v>
      </c>
      <c r="M93" s="6">
        <f t="shared" si="15"/>
        <v>7</v>
      </c>
      <c r="N93" s="6">
        <f t="shared" si="16"/>
        <v>3.32</v>
      </c>
      <c r="O93" s="6">
        <f t="shared" si="17"/>
        <v>10.32</v>
      </c>
      <c r="P93" s="6">
        <f t="shared" si="18"/>
        <v>8.29999999999999</v>
      </c>
      <c r="Q93" s="6">
        <f t="shared" si="19"/>
        <v>1</v>
      </c>
      <c r="R93" s="6">
        <f t="shared" si="20"/>
        <v>9.29999999999999</v>
      </c>
      <c r="S93" s="6">
        <f t="shared" si="21"/>
        <v>5.80999999999999</v>
      </c>
      <c r="T93" s="6">
        <f t="shared" si="22"/>
        <v>3.32</v>
      </c>
      <c r="U93" s="6">
        <f t="shared" si="23"/>
        <v>9.12999999999999</v>
      </c>
      <c r="V93" s="6">
        <f t="shared" si="24"/>
        <v>9.29999999999999</v>
      </c>
    </row>
    <row r="94" spans="10:22">
      <c r="J94" s="3">
        <f t="shared" si="13"/>
        <v>1.10212765957447</v>
      </c>
      <c r="K94" s="3">
        <f t="shared" si="14"/>
        <v>9.39999999999999</v>
      </c>
      <c r="L94" s="3">
        <f t="shared" si="25"/>
        <v>8.39999999999999</v>
      </c>
      <c r="M94" s="6">
        <f t="shared" si="15"/>
        <v>7</v>
      </c>
      <c r="N94" s="6">
        <f t="shared" si="16"/>
        <v>3.36</v>
      </c>
      <c r="O94" s="6">
        <f t="shared" si="17"/>
        <v>10.36</v>
      </c>
      <c r="P94" s="6">
        <f t="shared" si="18"/>
        <v>8.39999999999999</v>
      </c>
      <c r="Q94" s="6">
        <f t="shared" si="19"/>
        <v>1</v>
      </c>
      <c r="R94" s="6">
        <f t="shared" si="20"/>
        <v>9.39999999999999</v>
      </c>
      <c r="S94" s="6">
        <f t="shared" si="21"/>
        <v>5.87999999999999</v>
      </c>
      <c r="T94" s="6">
        <f t="shared" si="22"/>
        <v>3.36</v>
      </c>
      <c r="U94" s="6">
        <f t="shared" si="23"/>
        <v>9.23999999999999</v>
      </c>
      <c r="V94" s="6">
        <f t="shared" si="24"/>
        <v>9.39999999999999</v>
      </c>
    </row>
    <row r="95" spans="10:22">
      <c r="J95" s="3">
        <f t="shared" si="13"/>
        <v>1.09473684210526</v>
      </c>
      <c r="K95" s="3">
        <f t="shared" si="14"/>
        <v>9.49999999999999</v>
      </c>
      <c r="L95" s="3">
        <f t="shared" si="25"/>
        <v>8.49999999999999</v>
      </c>
      <c r="M95" s="6">
        <f t="shared" si="15"/>
        <v>7</v>
      </c>
      <c r="N95" s="6">
        <f t="shared" si="16"/>
        <v>3.4</v>
      </c>
      <c r="O95" s="6">
        <f t="shared" si="17"/>
        <v>10.4</v>
      </c>
      <c r="P95" s="6">
        <f t="shared" si="18"/>
        <v>8.49999999999999</v>
      </c>
      <c r="Q95" s="6">
        <f t="shared" si="19"/>
        <v>1</v>
      </c>
      <c r="R95" s="6">
        <f t="shared" si="20"/>
        <v>9.49999999999999</v>
      </c>
      <c r="S95" s="6">
        <f t="shared" si="21"/>
        <v>5.94999999999999</v>
      </c>
      <c r="T95" s="6">
        <f t="shared" si="22"/>
        <v>3.39999999999999</v>
      </c>
      <c r="U95" s="6">
        <f t="shared" si="23"/>
        <v>9.34999999999999</v>
      </c>
      <c r="V95" s="6">
        <f t="shared" si="24"/>
        <v>9.49999999999999</v>
      </c>
    </row>
    <row r="96" spans="10:22">
      <c r="J96" s="3">
        <f t="shared" si="13"/>
        <v>1.0875</v>
      </c>
      <c r="K96" s="3">
        <f t="shared" si="14"/>
        <v>9.59999999999999</v>
      </c>
      <c r="L96" s="3">
        <f t="shared" si="25"/>
        <v>8.59999999999999</v>
      </c>
      <c r="M96" s="6">
        <f t="shared" si="15"/>
        <v>7</v>
      </c>
      <c r="N96" s="6">
        <f t="shared" si="16"/>
        <v>3.44</v>
      </c>
      <c r="O96" s="6">
        <f t="shared" si="17"/>
        <v>10.44</v>
      </c>
      <c r="P96" s="6">
        <f t="shared" si="18"/>
        <v>8.59999999999999</v>
      </c>
      <c r="Q96" s="6">
        <f t="shared" si="19"/>
        <v>1</v>
      </c>
      <c r="R96" s="6">
        <f t="shared" si="20"/>
        <v>9.59999999999999</v>
      </c>
      <c r="S96" s="6">
        <f t="shared" si="21"/>
        <v>6.01999999999999</v>
      </c>
      <c r="T96" s="6">
        <f t="shared" si="22"/>
        <v>3.43999999999999</v>
      </c>
      <c r="U96" s="6">
        <f t="shared" si="23"/>
        <v>9.45999999999999</v>
      </c>
      <c r="V96" s="6">
        <f t="shared" si="24"/>
        <v>9.59999999999999</v>
      </c>
    </row>
    <row r="97" spans="10:22">
      <c r="J97" s="3">
        <f t="shared" si="13"/>
        <v>1.08041237113402</v>
      </c>
      <c r="K97" s="3">
        <f t="shared" si="14"/>
        <v>9.69999999999999</v>
      </c>
      <c r="L97" s="3">
        <f t="shared" si="25"/>
        <v>8.69999999999999</v>
      </c>
      <c r="M97" s="6">
        <f t="shared" si="15"/>
        <v>7</v>
      </c>
      <c r="N97" s="6">
        <f t="shared" si="16"/>
        <v>3.48</v>
      </c>
      <c r="O97" s="6">
        <f t="shared" si="17"/>
        <v>10.48</v>
      </c>
      <c r="P97" s="6">
        <f t="shared" si="18"/>
        <v>8.69999999999999</v>
      </c>
      <c r="Q97" s="6">
        <f t="shared" si="19"/>
        <v>1</v>
      </c>
      <c r="R97" s="6">
        <f t="shared" si="20"/>
        <v>9.69999999999999</v>
      </c>
      <c r="S97" s="6">
        <f t="shared" si="21"/>
        <v>6.08999999999999</v>
      </c>
      <c r="T97" s="6">
        <f t="shared" si="22"/>
        <v>3.47999999999999</v>
      </c>
      <c r="U97" s="6">
        <f t="shared" si="23"/>
        <v>9.56999999999999</v>
      </c>
      <c r="V97" s="6">
        <f t="shared" si="24"/>
        <v>9.69999999999999</v>
      </c>
    </row>
    <row r="98" spans="10:22">
      <c r="J98" s="3">
        <f t="shared" si="13"/>
        <v>1.0734693877551</v>
      </c>
      <c r="K98" s="3">
        <f t="shared" si="14"/>
        <v>9.79999999999999</v>
      </c>
      <c r="L98" s="3">
        <f t="shared" si="25"/>
        <v>8.79999999999999</v>
      </c>
      <c r="M98" s="6">
        <f t="shared" si="15"/>
        <v>7</v>
      </c>
      <c r="N98" s="6">
        <f t="shared" si="16"/>
        <v>3.52</v>
      </c>
      <c r="O98" s="6">
        <f t="shared" si="17"/>
        <v>10.52</v>
      </c>
      <c r="P98" s="6">
        <f t="shared" si="18"/>
        <v>8.79999999999999</v>
      </c>
      <c r="Q98" s="6">
        <f t="shared" si="19"/>
        <v>1</v>
      </c>
      <c r="R98" s="6">
        <f t="shared" si="20"/>
        <v>9.79999999999999</v>
      </c>
      <c r="S98" s="6">
        <f t="shared" si="21"/>
        <v>6.15999999999999</v>
      </c>
      <c r="T98" s="6">
        <f t="shared" si="22"/>
        <v>3.51999999999999</v>
      </c>
      <c r="U98" s="6">
        <f t="shared" si="23"/>
        <v>9.67999999999999</v>
      </c>
      <c r="V98" s="6">
        <f t="shared" si="24"/>
        <v>9.79999999999999</v>
      </c>
    </row>
    <row r="99" spans="10:22">
      <c r="J99" s="3">
        <f t="shared" si="13"/>
        <v>1.06666666666667</v>
      </c>
      <c r="K99" s="3">
        <f t="shared" si="14"/>
        <v>9.89999999999999</v>
      </c>
      <c r="L99" s="3">
        <f t="shared" si="25"/>
        <v>8.89999999999999</v>
      </c>
      <c r="M99" s="6">
        <f t="shared" si="15"/>
        <v>7</v>
      </c>
      <c r="N99" s="6">
        <f t="shared" si="16"/>
        <v>3.56</v>
      </c>
      <c r="O99" s="6">
        <f t="shared" si="17"/>
        <v>10.56</v>
      </c>
      <c r="P99" s="6">
        <f t="shared" si="18"/>
        <v>8.89999999999999</v>
      </c>
      <c r="Q99" s="6">
        <f t="shared" si="19"/>
        <v>1</v>
      </c>
      <c r="R99" s="6">
        <f t="shared" si="20"/>
        <v>9.89999999999999</v>
      </c>
      <c r="S99" s="6">
        <f t="shared" si="21"/>
        <v>6.22999999999999</v>
      </c>
      <c r="T99" s="6">
        <f t="shared" si="22"/>
        <v>3.55999999999999</v>
      </c>
      <c r="U99" s="6">
        <f t="shared" si="23"/>
        <v>9.78999999999998</v>
      </c>
      <c r="V99" s="6">
        <f t="shared" si="24"/>
        <v>9.89999999999999</v>
      </c>
    </row>
    <row r="100" spans="10:22">
      <c r="J100" s="3">
        <f t="shared" si="13"/>
        <v>1.06</v>
      </c>
      <c r="K100" s="3">
        <f t="shared" si="14"/>
        <v>9.99999999999999</v>
      </c>
      <c r="L100" s="3">
        <f t="shared" si="25"/>
        <v>8.99999999999999</v>
      </c>
      <c r="M100" s="6">
        <f t="shared" si="15"/>
        <v>7</v>
      </c>
      <c r="N100" s="6">
        <f t="shared" si="16"/>
        <v>3.6</v>
      </c>
      <c r="O100" s="6">
        <f t="shared" si="17"/>
        <v>10.6</v>
      </c>
      <c r="P100" s="6">
        <f t="shared" si="18"/>
        <v>8.99999999999999</v>
      </c>
      <c r="Q100" s="6">
        <f t="shared" si="19"/>
        <v>1</v>
      </c>
      <c r="R100" s="6">
        <f t="shared" si="20"/>
        <v>9.99999999999999</v>
      </c>
      <c r="S100" s="6">
        <f t="shared" si="21"/>
        <v>6.29999999999999</v>
      </c>
      <c r="T100" s="6">
        <f t="shared" si="22"/>
        <v>3.59999999999999</v>
      </c>
      <c r="U100" s="6">
        <f t="shared" si="23"/>
        <v>9.89999999999998</v>
      </c>
      <c r="V100" s="6">
        <f t="shared" si="24"/>
        <v>9.99999999999999</v>
      </c>
    </row>
    <row r="101" spans="10:22">
      <c r="J101" s="3">
        <f t="shared" si="13"/>
        <v>1.05346534653465</v>
      </c>
      <c r="K101" s="3">
        <f t="shared" si="14"/>
        <v>10.1</v>
      </c>
      <c r="L101" s="3">
        <f t="shared" si="25"/>
        <v>9.09999999999999</v>
      </c>
      <c r="M101" s="6">
        <f t="shared" si="15"/>
        <v>7</v>
      </c>
      <c r="N101" s="6">
        <f t="shared" si="16"/>
        <v>3.64</v>
      </c>
      <c r="O101" s="6">
        <f t="shared" si="17"/>
        <v>10.64</v>
      </c>
      <c r="P101" s="6">
        <f t="shared" si="18"/>
        <v>9.09999999999999</v>
      </c>
      <c r="Q101" s="6">
        <f t="shared" si="19"/>
        <v>1</v>
      </c>
      <c r="R101" s="6">
        <f t="shared" si="20"/>
        <v>10.1</v>
      </c>
      <c r="S101" s="6">
        <f t="shared" si="21"/>
        <v>6.36999999999999</v>
      </c>
      <c r="T101" s="6">
        <f t="shared" si="22"/>
        <v>3.63999999999999</v>
      </c>
      <c r="U101" s="6">
        <f t="shared" si="23"/>
        <v>10.01</v>
      </c>
      <c r="V101" s="6">
        <f t="shared" si="24"/>
        <v>10.1</v>
      </c>
    </row>
    <row r="102" spans="10:22">
      <c r="J102" s="3">
        <f t="shared" si="13"/>
        <v>1.04705882352941</v>
      </c>
      <c r="K102" s="3">
        <f t="shared" si="14"/>
        <v>10.2</v>
      </c>
      <c r="L102" s="3">
        <f t="shared" si="25"/>
        <v>9.19999999999999</v>
      </c>
      <c r="M102" s="6">
        <f t="shared" si="15"/>
        <v>7</v>
      </c>
      <c r="N102" s="6">
        <f t="shared" si="16"/>
        <v>3.68</v>
      </c>
      <c r="O102" s="6">
        <f t="shared" si="17"/>
        <v>10.68</v>
      </c>
      <c r="P102" s="6">
        <f t="shared" si="18"/>
        <v>9.19999999999999</v>
      </c>
      <c r="Q102" s="6">
        <f t="shared" si="19"/>
        <v>1</v>
      </c>
      <c r="R102" s="6">
        <f t="shared" si="20"/>
        <v>10.2</v>
      </c>
      <c r="S102" s="6">
        <f t="shared" si="21"/>
        <v>6.43999999999999</v>
      </c>
      <c r="T102" s="6">
        <f t="shared" si="22"/>
        <v>3.67999999999999</v>
      </c>
      <c r="U102" s="6">
        <f t="shared" si="23"/>
        <v>10.12</v>
      </c>
      <c r="V102" s="6">
        <f t="shared" si="24"/>
        <v>10.2</v>
      </c>
    </row>
    <row r="103" spans="10:22">
      <c r="J103" s="3">
        <f t="shared" si="13"/>
        <v>1.04077669902913</v>
      </c>
      <c r="K103" s="3">
        <f t="shared" si="14"/>
        <v>10.3</v>
      </c>
      <c r="L103" s="3">
        <f t="shared" si="25"/>
        <v>9.29999999999998</v>
      </c>
      <c r="M103" s="6">
        <f t="shared" si="15"/>
        <v>7</v>
      </c>
      <c r="N103" s="6">
        <f t="shared" si="16"/>
        <v>3.71999999999999</v>
      </c>
      <c r="O103" s="6">
        <f t="shared" si="17"/>
        <v>10.72</v>
      </c>
      <c r="P103" s="6">
        <f t="shared" si="18"/>
        <v>9.29999999999998</v>
      </c>
      <c r="Q103" s="6">
        <f t="shared" si="19"/>
        <v>1</v>
      </c>
      <c r="R103" s="6">
        <f t="shared" si="20"/>
        <v>10.3</v>
      </c>
      <c r="S103" s="6">
        <f t="shared" si="21"/>
        <v>6.50999999999999</v>
      </c>
      <c r="T103" s="6">
        <f t="shared" si="22"/>
        <v>3.71999999999999</v>
      </c>
      <c r="U103" s="6">
        <f t="shared" si="23"/>
        <v>10.23</v>
      </c>
      <c r="V103" s="6">
        <f t="shared" si="24"/>
        <v>10.3</v>
      </c>
    </row>
    <row r="104" spans="10:22">
      <c r="J104" s="3">
        <f t="shared" si="13"/>
        <v>1.03461538461538</v>
      </c>
      <c r="K104" s="3">
        <f t="shared" si="14"/>
        <v>10.4</v>
      </c>
      <c r="L104" s="3">
        <f t="shared" si="25"/>
        <v>9.39999999999998</v>
      </c>
      <c r="M104" s="6">
        <f t="shared" si="15"/>
        <v>7</v>
      </c>
      <c r="N104" s="6">
        <f t="shared" si="16"/>
        <v>3.75999999999999</v>
      </c>
      <c r="O104" s="6">
        <f t="shared" si="17"/>
        <v>10.76</v>
      </c>
      <c r="P104" s="6">
        <f t="shared" si="18"/>
        <v>9.39999999999998</v>
      </c>
      <c r="Q104" s="6">
        <f t="shared" si="19"/>
        <v>1</v>
      </c>
      <c r="R104" s="6">
        <f t="shared" si="20"/>
        <v>10.4</v>
      </c>
      <c r="S104" s="6">
        <f t="shared" si="21"/>
        <v>6.57999999999999</v>
      </c>
      <c r="T104" s="6">
        <f t="shared" si="22"/>
        <v>3.75999999999999</v>
      </c>
      <c r="U104" s="6">
        <f t="shared" si="23"/>
        <v>10.34</v>
      </c>
      <c r="V104" s="6">
        <f t="shared" si="24"/>
        <v>10.4</v>
      </c>
    </row>
    <row r="105" spans="10:22">
      <c r="J105" s="3">
        <f t="shared" si="13"/>
        <v>1.02857142857143</v>
      </c>
      <c r="K105" s="3">
        <f t="shared" si="14"/>
        <v>10.5</v>
      </c>
      <c r="L105" s="3">
        <f t="shared" si="25"/>
        <v>9.49999999999998</v>
      </c>
      <c r="M105" s="6">
        <f t="shared" si="15"/>
        <v>7</v>
      </c>
      <c r="N105" s="6">
        <f t="shared" si="16"/>
        <v>3.79999999999999</v>
      </c>
      <c r="O105" s="6">
        <f t="shared" si="17"/>
        <v>10.8</v>
      </c>
      <c r="P105" s="6">
        <f t="shared" si="18"/>
        <v>9.49999999999998</v>
      </c>
      <c r="Q105" s="6">
        <f t="shared" si="19"/>
        <v>1</v>
      </c>
      <c r="R105" s="6">
        <f t="shared" si="20"/>
        <v>10.5</v>
      </c>
      <c r="S105" s="6">
        <f t="shared" si="21"/>
        <v>6.64999999999999</v>
      </c>
      <c r="T105" s="6">
        <f t="shared" si="22"/>
        <v>3.79999999999999</v>
      </c>
      <c r="U105" s="6">
        <f t="shared" si="23"/>
        <v>10.45</v>
      </c>
      <c r="V105" s="6">
        <f t="shared" si="24"/>
        <v>10.5</v>
      </c>
    </row>
    <row r="106" spans="10:22">
      <c r="J106" s="3">
        <f t="shared" si="13"/>
        <v>1.02264150943396</v>
      </c>
      <c r="K106" s="3">
        <f t="shared" si="14"/>
        <v>10.6</v>
      </c>
      <c r="L106" s="3">
        <f t="shared" si="25"/>
        <v>9.59999999999998</v>
      </c>
      <c r="M106" s="6">
        <f t="shared" si="15"/>
        <v>7</v>
      </c>
      <c r="N106" s="6">
        <f t="shared" si="16"/>
        <v>3.83999999999999</v>
      </c>
      <c r="O106" s="6">
        <f t="shared" si="17"/>
        <v>10.84</v>
      </c>
      <c r="P106" s="6">
        <f t="shared" si="18"/>
        <v>9.59999999999998</v>
      </c>
      <c r="Q106" s="6">
        <f t="shared" si="19"/>
        <v>1</v>
      </c>
      <c r="R106" s="6">
        <f t="shared" si="20"/>
        <v>10.6</v>
      </c>
      <c r="S106" s="6">
        <f t="shared" si="21"/>
        <v>6.71999999999999</v>
      </c>
      <c r="T106" s="6">
        <f t="shared" si="22"/>
        <v>3.83999999999999</v>
      </c>
      <c r="U106" s="6">
        <f t="shared" si="23"/>
        <v>10.56</v>
      </c>
      <c r="V106" s="6">
        <f t="shared" si="24"/>
        <v>10.6</v>
      </c>
    </row>
    <row r="107" spans="10:22">
      <c r="J107" s="3">
        <f t="shared" si="13"/>
        <v>1.01682242990654</v>
      </c>
      <c r="K107" s="3">
        <f t="shared" si="14"/>
        <v>10.7</v>
      </c>
      <c r="L107" s="3">
        <f t="shared" si="25"/>
        <v>9.69999999999998</v>
      </c>
      <c r="M107" s="6">
        <f t="shared" si="15"/>
        <v>7</v>
      </c>
      <c r="N107" s="6">
        <f t="shared" si="16"/>
        <v>3.87999999999999</v>
      </c>
      <c r="O107" s="6">
        <f t="shared" si="17"/>
        <v>10.88</v>
      </c>
      <c r="P107" s="6">
        <f t="shared" si="18"/>
        <v>9.69999999999998</v>
      </c>
      <c r="Q107" s="6">
        <f t="shared" si="19"/>
        <v>1</v>
      </c>
      <c r="R107" s="6">
        <f t="shared" si="20"/>
        <v>10.7</v>
      </c>
      <c r="S107" s="6">
        <f t="shared" si="21"/>
        <v>6.78999999999999</v>
      </c>
      <c r="T107" s="6">
        <f t="shared" si="22"/>
        <v>3.87999999999999</v>
      </c>
      <c r="U107" s="6">
        <f t="shared" si="23"/>
        <v>10.67</v>
      </c>
      <c r="V107" s="6">
        <f t="shared" si="24"/>
        <v>10.7</v>
      </c>
    </row>
    <row r="108" spans="10:22">
      <c r="J108" s="3">
        <f t="shared" si="13"/>
        <v>1.01111111111111</v>
      </c>
      <c r="K108" s="3">
        <f t="shared" si="14"/>
        <v>10.8</v>
      </c>
      <c r="L108" s="3">
        <f t="shared" si="25"/>
        <v>9.79999999999998</v>
      </c>
      <c r="M108" s="6">
        <f t="shared" si="15"/>
        <v>7</v>
      </c>
      <c r="N108" s="6">
        <f t="shared" si="16"/>
        <v>3.91999999999999</v>
      </c>
      <c r="O108" s="6">
        <f t="shared" si="17"/>
        <v>10.92</v>
      </c>
      <c r="P108" s="6">
        <f t="shared" si="18"/>
        <v>9.79999999999998</v>
      </c>
      <c r="Q108" s="6">
        <f t="shared" si="19"/>
        <v>1</v>
      </c>
      <c r="R108" s="6">
        <f t="shared" si="20"/>
        <v>10.8</v>
      </c>
      <c r="S108" s="6">
        <f t="shared" si="21"/>
        <v>6.85999999999999</v>
      </c>
      <c r="T108" s="6">
        <f t="shared" si="22"/>
        <v>3.91999999999999</v>
      </c>
      <c r="U108" s="6">
        <f t="shared" si="23"/>
        <v>10.78</v>
      </c>
      <c r="V108" s="6">
        <f t="shared" si="24"/>
        <v>10.8</v>
      </c>
    </row>
    <row r="109" spans="10:22">
      <c r="J109" s="3">
        <f t="shared" si="13"/>
        <v>1.00550458715596</v>
      </c>
      <c r="K109" s="3">
        <f t="shared" si="14"/>
        <v>10.9</v>
      </c>
      <c r="L109" s="3">
        <f t="shared" si="25"/>
        <v>9.89999999999998</v>
      </c>
      <c r="M109" s="6">
        <f t="shared" si="15"/>
        <v>7</v>
      </c>
      <c r="N109" s="6">
        <f t="shared" si="16"/>
        <v>3.95999999999999</v>
      </c>
      <c r="O109" s="6">
        <f t="shared" si="17"/>
        <v>10.96</v>
      </c>
      <c r="P109" s="6">
        <f t="shared" si="18"/>
        <v>9.89999999999998</v>
      </c>
      <c r="Q109" s="6">
        <f t="shared" si="19"/>
        <v>1</v>
      </c>
      <c r="R109" s="6">
        <f t="shared" si="20"/>
        <v>10.9</v>
      </c>
      <c r="S109" s="6">
        <f t="shared" si="21"/>
        <v>6.92999999999999</v>
      </c>
      <c r="T109" s="6">
        <f t="shared" si="22"/>
        <v>3.95999999999999</v>
      </c>
      <c r="U109" s="6">
        <f t="shared" si="23"/>
        <v>10.89</v>
      </c>
      <c r="V109" s="6">
        <f t="shared" si="24"/>
        <v>10.9</v>
      </c>
    </row>
    <row r="110" spans="10:22">
      <c r="J110" s="3">
        <f t="shared" si="13"/>
        <v>0.999999999999999</v>
      </c>
      <c r="K110" s="3">
        <f t="shared" si="14"/>
        <v>11</v>
      </c>
      <c r="L110" s="3">
        <f t="shared" si="25"/>
        <v>9.99999999999998</v>
      </c>
      <c r="M110" s="6">
        <f t="shared" si="15"/>
        <v>7</v>
      </c>
      <c r="N110" s="6">
        <f t="shared" si="16"/>
        <v>3.99999999999999</v>
      </c>
      <c r="O110" s="6">
        <f t="shared" si="17"/>
        <v>11</v>
      </c>
      <c r="P110" s="6">
        <f t="shared" si="18"/>
        <v>9.99999999999998</v>
      </c>
      <c r="Q110" s="6">
        <f t="shared" si="19"/>
        <v>1</v>
      </c>
      <c r="R110" s="6">
        <f t="shared" si="20"/>
        <v>11</v>
      </c>
      <c r="S110" s="6">
        <f t="shared" si="21"/>
        <v>6.99999999999999</v>
      </c>
      <c r="T110" s="6">
        <f t="shared" si="22"/>
        <v>3.99999999999999</v>
      </c>
      <c r="U110" s="6">
        <f t="shared" si="23"/>
        <v>11</v>
      </c>
      <c r="V110" s="6">
        <f t="shared" si="24"/>
        <v>11</v>
      </c>
    </row>
    <row r="111" spans="10:22">
      <c r="J111" s="3">
        <f t="shared" si="13"/>
        <v>1.0009009009009</v>
      </c>
      <c r="K111" s="3">
        <f t="shared" si="14"/>
        <v>11.1</v>
      </c>
      <c r="L111" s="3">
        <f t="shared" si="25"/>
        <v>10.1</v>
      </c>
      <c r="M111" s="6">
        <f t="shared" si="15"/>
        <v>7.07</v>
      </c>
      <c r="N111" s="6">
        <f t="shared" si="16"/>
        <v>4.04</v>
      </c>
      <c r="O111" s="6">
        <f t="shared" si="17"/>
        <v>11.11</v>
      </c>
      <c r="P111" s="6">
        <f t="shared" si="18"/>
        <v>10.1</v>
      </c>
      <c r="Q111" s="6">
        <f t="shared" si="19"/>
        <v>1</v>
      </c>
      <c r="R111" s="6">
        <f t="shared" si="20"/>
        <v>11.1</v>
      </c>
      <c r="S111" s="6">
        <f t="shared" si="21"/>
        <v>7.06999999999999</v>
      </c>
      <c r="T111" s="6">
        <f t="shared" si="22"/>
        <v>4.03999999999999</v>
      </c>
      <c r="U111" s="6">
        <f t="shared" si="23"/>
        <v>11.11</v>
      </c>
      <c r="V111" s="6">
        <f t="shared" si="24"/>
        <v>11.11</v>
      </c>
    </row>
    <row r="112" spans="10:22">
      <c r="J112" s="3">
        <f t="shared" si="13"/>
        <v>1.00178571428571</v>
      </c>
      <c r="K112" s="3">
        <f t="shared" si="14"/>
        <v>11.2</v>
      </c>
      <c r="L112" s="3">
        <f t="shared" si="25"/>
        <v>10.2</v>
      </c>
      <c r="M112" s="6">
        <f t="shared" si="15"/>
        <v>7.14</v>
      </c>
      <c r="N112" s="6">
        <f t="shared" si="16"/>
        <v>4.08</v>
      </c>
      <c r="O112" s="6">
        <f t="shared" si="17"/>
        <v>11.22</v>
      </c>
      <c r="P112" s="6">
        <f t="shared" si="18"/>
        <v>10.2</v>
      </c>
      <c r="Q112" s="6">
        <f t="shared" si="19"/>
        <v>1</v>
      </c>
      <c r="R112" s="6">
        <f t="shared" si="20"/>
        <v>11.2</v>
      </c>
      <c r="S112" s="6">
        <f t="shared" si="21"/>
        <v>7.13999999999999</v>
      </c>
      <c r="T112" s="6">
        <f t="shared" si="22"/>
        <v>4.07999999999999</v>
      </c>
      <c r="U112" s="6">
        <f t="shared" si="23"/>
        <v>11.22</v>
      </c>
      <c r="V112" s="6">
        <f t="shared" si="24"/>
        <v>11.22</v>
      </c>
    </row>
    <row r="113" spans="10:22">
      <c r="J113" s="3">
        <f t="shared" si="13"/>
        <v>1.00265486725664</v>
      </c>
      <c r="K113" s="3">
        <f t="shared" si="14"/>
        <v>11.3</v>
      </c>
      <c r="L113" s="3">
        <f t="shared" si="25"/>
        <v>10.3</v>
      </c>
      <c r="M113" s="6">
        <f t="shared" si="15"/>
        <v>7.21</v>
      </c>
      <c r="N113" s="6">
        <f t="shared" si="16"/>
        <v>4.12</v>
      </c>
      <c r="O113" s="6">
        <f t="shared" si="17"/>
        <v>11.33</v>
      </c>
      <c r="P113" s="6">
        <f t="shared" si="18"/>
        <v>10.3</v>
      </c>
      <c r="Q113" s="6">
        <f t="shared" si="19"/>
        <v>1</v>
      </c>
      <c r="R113" s="6">
        <f t="shared" si="20"/>
        <v>11.3</v>
      </c>
      <c r="S113" s="6">
        <f t="shared" si="21"/>
        <v>7.20999999999999</v>
      </c>
      <c r="T113" s="6">
        <f t="shared" si="22"/>
        <v>4.11999999999999</v>
      </c>
      <c r="U113" s="6">
        <f t="shared" si="23"/>
        <v>11.33</v>
      </c>
      <c r="V113" s="6">
        <f t="shared" si="24"/>
        <v>11.33</v>
      </c>
    </row>
    <row r="114" spans="10:22">
      <c r="J114" s="3">
        <f t="shared" si="13"/>
        <v>1.00350877192982</v>
      </c>
      <c r="K114" s="3">
        <f t="shared" si="14"/>
        <v>11.4</v>
      </c>
      <c r="L114" s="3">
        <f t="shared" si="25"/>
        <v>10.4</v>
      </c>
      <c r="M114" s="6">
        <f t="shared" si="15"/>
        <v>7.28</v>
      </c>
      <c r="N114" s="6">
        <f t="shared" si="16"/>
        <v>4.16</v>
      </c>
      <c r="O114" s="6">
        <f t="shared" si="17"/>
        <v>11.44</v>
      </c>
      <c r="P114" s="6">
        <f t="shared" si="18"/>
        <v>10.4</v>
      </c>
      <c r="Q114" s="6">
        <f t="shared" si="19"/>
        <v>1</v>
      </c>
      <c r="R114" s="6">
        <f t="shared" si="20"/>
        <v>11.4</v>
      </c>
      <c r="S114" s="6">
        <f t="shared" si="21"/>
        <v>7.27999999999999</v>
      </c>
      <c r="T114" s="6">
        <f t="shared" si="22"/>
        <v>4.15999999999999</v>
      </c>
      <c r="U114" s="6">
        <f t="shared" si="23"/>
        <v>11.44</v>
      </c>
      <c r="V114" s="6">
        <f t="shared" si="24"/>
        <v>11.44</v>
      </c>
    </row>
    <row r="115" spans="10:22">
      <c r="J115" s="3">
        <f t="shared" si="13"/>
        <v>1.00434782608696</v>
      </c>
      <c r="K115" s="3">
        <f t="shared" si="14"/>
        <v>11.5</v>
      </c>
      <c r="L115" s="3">
        <f t="shared" si="25"/>
        <v>10.5</v>
      </c>
      <c r="M115" s="6">
        <f t="shared" si="15"/>
        <v>7.35</v>
      </c>
      <c r="N115" s="6">
        <f t="shared" si="16"/>
        <v>4.2</v>
      </c>
      <c r="O115" s="6">
        <f t="shared" si="17"/>
        <v>11.55</v>
      </c>
      <c r="P115" s="6">
        <f t="shared" si="18"/>
        <v>10.5</v>
      </c>
      <c r="Q115" s="6">
        <f t="shared" si="19"/>
        <v>1</v>
      </c>
      <c r="R115" s="6">
        <f t="shared" si="20"/>
        <v>11.5</v>
      </c>
      <c r="S115" s="6">
        <f t="shared" si="21"/>
        <v>7.34999999999999</v>
      </c>
      <c r="T115" s="6">
        <f t="shared" si="22"/>
        <v>4.19999999999999</v>
      </c>
      <c r="U115" s="6">
        <f t="shared" si="23"/>
        <v>11.55</v>
      </c>
      <c r="V115" s="6">
        <f t="shared" si="24"/>
        <v>11.55</v>
      </c>
    </row>
    <row r="116" spans="10:22">
      <c r="J116" s="3">
        <f t="shared" si="13"/>
        <v>1.0051724137931</v>
      </c>
      <c r="K116" s="3">
        <f t="shared" si="14"/>
        <v>11.6</v>
      </c>
      <c r="L116" s="3">
        <f t="shared" si="25"/>
        <v>10.6</v>
      </c>
      <c r="M116" s="6">
        <f t="shared" si="15"/>
        <v>7.42</v>
      </c>
      <c r="N116" s="6">
        <f t="shared" si="16"/>
        <v>4.24</v>
      </c>
      <c r="O116" s="6">
        <f t="shared" si="17"/>
        <v>11.66</v>
      </c>
      <c r="P116" s="6">
        <f t="shared" si="18"/>
        <v>10.6</v>
      </c>
      <c r="Q116" s="6">
        <f t="shared" si="19"/>
        <v>1</v>
      </c>
      <c r="R116" s="6">
        <f t="shared" si="20"/>
        <v>11.6</v>
      </c>
      <c r="S116" s="6">
        <f t="shared" si="21"/>
        <v>7.41999999999999</v>
      </c>
      <c r="T116" s="6">
        <f t="shared" si="22"/>
        <v>4.23999999999999</v>
      </c>
      <c r="U116" s="6">
        <f t="shared" si="23"/>
        <v>11.66</v>
      </c>
      <c r="V116" s="6">
        <f t="shared" si="24"/>
        <v>11.66</v>
      </c>
    </row>
    <row r="117" spans="10:22">
      <c r="J117" s="3">
        <f t="shared" si="13"/>
        <v>1.00598290598291</v>
      </c>
      <c r="K117" s="3">
        <f t="shared" si="14"/>
        <v>11.7</v>
      </c>
      <c r="L117" s="3">
        <f t="shared" si="25"/>
        <v>10.7</v>
      </c>
      <c r="M117" s="6">
        <f t="shared" si="15"/>
        <v>7.49</v>
      </c>
      <c r="N117" s="6">
        <f t="shared" si="16"/>
        <v>4.28</v>
      </c>
      <c r="O117" s="6">
        <f t="shared" si="17"/>
        <v>11.77</v>
      </c>
      <c r="P117" s="6">
        <f t="shared" si="18"/>
        <v>10.7</v>
      </c>
      <c r="Q117" s="6">
        <f t="shared" si="19"/>
        <v>1</v>
      </c>
      <c r="R117" s="6">
        <f t="shared" si="20"/>
        <v>11.7</v>
      </c>
      <c r="S117" s="6">
        <f t="shared" si="21"/>
        <v>7.48999999999999</v>
      </c>
      <c r="T117" s="6">
        <f t="shared" si="22"/>
        <v>4.27999999999999</v>
      </c>
      <c r="U117" s="6">
        <f t="shared" si="23"/>
        <v>11.77</v>
      </c>
      <c r="V117" s="6">
        <f t="shared" si="24"/>
        <v>11.77</v>
      </c>
    </row>
    <row r="118" spans="10:22">
      <c r="J118" s="3">
        <f t="shared" si="13"/>
        <v>1.00677966101695</v>
      </c>
      <c r="K118" s="3">
        <f t="shared" si="14"/>
        <v>11.8</v>
      </c>
      <c r="L118" s="3">
        <f t="shared" si="25"/>
        <v>10.8</v>
      </c>
      <c r="M118" s="6">
        <f t="shared" si="15"/>
        <v>7.56</v>
      </c>
      <c r="N118" s="6">
        <f t="shared" si="16"/>
        <v>4.32</v>
      </c>
      <c r="O118" s="6">
        <f t="shared" si="17"/>
        <v>11.88</v>
      </c>
      <c r="P118" s="6">
        <f t="shared" si="18"/>
        <v>10.8</v>
      </c>
      <c r="Q118" s="6">
        <f t="shared" si="19"/>
        <v>1</v>
      </c>
      <c r="R118" s="6">
        <f t="shared" si="20"/>
        <v>11.8</v>
      </c>
      <c r="S118" s="6">
        <f t="shared" si="21"/>
        <v>7.55999999999999</v>
      </c>
      <c r="T118" s="6">
        <f t="shared" si="22"/>
        <v>4.31999999999999</v>
      </c>
      <c r="U118" s="6">
        <f t="shared" si="23"/>
        <v>11.88</v>
      </c>
      <c r="V118" s="6">
        <f t="shared" si="24"/>
        <v>11.88</v>
      </c>
    </row>
    <row r="119" spans="10:22">
      <c r="J119" s="3">
        <f t="shared" si="13"/>
        <v>1.00756302521008</v>
      </c>
      <c r="K119" s="3">
        <f t="shared" si="14"/>
        <v>11.9</v>
      </c>
      <c r="L119" s="3">
        <f t="shared" si="25"/>
        <v>10.9</v>
      </c>
      <c r="M119" s="6">
        <f t="shared" si="15"/>
        <v>7.63</v>
      </c>
      <c r="N119" s="6">
        <f t="shared" si="16"/>
        <v>4.36</v>
      </c>
      <c r="O119" s="6">
        <f t="shared" si="17"/>
        <v>11.99</v>
      </c>
      <c r="P119" s="6">
        <f t="shared" si="18"/>
        <v>10.9</v>
      </c>
      <c r="Q119" s="6">
        <f t="shared" si="19"/>
        <v>1</v>
      </c>
      <c r="R119" s="6">
        <f t="shared" si="20"/>
        <v>11.9</v>
      </c>
      <c r="S119" s="6">
        <f t="shared" si="21"/>
        <v>7.62999999999998</v>
      </c>
      <c r="T119" s="6">
        <f t="shared" si="22"/>
        <v>4.35999999999999</v>
      </c>
      <c r="U119" s="6">
        <f t="shared" si="23"/>
        <v>11.99</v>
      </c>
      <c r="V119" s="6">
        <f t="shared" si="24"/>
        <v>11.99</v>
      </c>
    </row>
    <row r="120" spans="10:22">
      <c r="J120" s="3">
        <f t="shared" si="13"/>
        <v>1.00833333333333</v>
      </c>
      <c r="K120" s="3">
        <f t="shared" si="14"/>
        <v>12</v>
      </c>
      <c r="L120" s="3">
        <f t="shared" si="25"/>
        <v>11</v>
      </c>
      <c r="M120" s="6">
        <f t="shared" si="15"/>
        <v>7.7</v>
      </c>
      <c r="N120" s="6">
        <f t="shared" si="16"/>
        <v>4.4</v>
      </c>
      <c r="O120" s="6">
        <f t="shared" si="17"/>
        <v>12.1</v>
      </c>
      <c r="P120" s="6">
        <f t="shared" si="18"/>
        <v>11</v>
      </c>
      <c r="Q120" s="6">
        <f t="shared" si="19"/>
        <v>1</v>
      </c>
      <c r="R120" s="6">
        <f t="shared" si="20"/>
        <v>12</v>
      </c>
      <c r="S120" s="6">
        <f t="shared" si="21"/>
        <v>7.69999999999998</v>
      </c>
      <c r="T120" s="6">
        <f t="shared" si="22"/>
        <v>4.39999999999999</v>
      </c>
      <c r="U120" s="6">
        <f t="shared" si="23"/>
        <v>12.1</v>
      </c>
      <c r="V120" s="6">
        <f t="shared" si="24"/>
        <v>12.1</v>
      </c>
    </row>
    <row r="121" spans="10:22">
      <c r="J121" s="3">
        <f t="shared" si="13"/>
        <v>1.00909090909091</v>
      </c>
      <c r="K121" s="3">
        <f t="shared" si="14"/>
        <v>12.1</v>
      </c>
      <c r="L121" s="3">
        <f t="shared" si="25"/>
        <v>11.1</v>
      </c>
      <c r="M121" s="6">
        <f t="shared" si="15"/>
        <v>7.77</v>
      </c>
      <c r="N121" s="6">
        <f t="shared" si="16"/>
        <v>4.44</v>
      </c>
      <c r="O121" s="6">
        <f t="shared" si="17"/>
        <v>12.21</v>
      </c>
      <c r="P121" s="6">
        <f t="shared" si="18"/>
        <v>11.1</v>
      </c>
      <c r="Q121" s="6">
        <f t="shared" si="19"/>
        <v>1</v>
      </c>
      <c r="R121" s="6">
        <f t="shared" si="20"/>
        <v>12.1</v>
      </c>
      <c r="S121" s="6">
        <f t="shared" si="21"/>
        <v>7.76999999999998</v>
      </c>
      <c r="T121" s="6">
        <f t="shared" si="22"/>
        <v>4.43999999999999</v>
      </c>
      <c r="U121" s="6">
        <f t="shared" si="23"/>
        <v>12.21</v>
      </c>
      <c r="V121" s="6">
        <f t="shared" si="24"/>
        <v>12.21</v>
      </c>
    </row>
    <row r="122" spans="10:22">
      <c r="J122" s="3">
        <f t="shared" si="13"/>
        <v>1.00983606557377</v>
      </c>
      <c r="K122" s="3">
        <f t="shared" si="14"/>
        <v>12.2</v>
      </c>
      <c r="L122" s="3">
        <f t="shared" si="25"/>
        <v>11.2</v>
      </c>
      <c r="M122" s="6">
        <f t="shared" si="15"/>
        <v>7.84</v>
      </c>
      <c r="N122" s="6">
        <f t="shared" si="16"/>
        <v>4.48</v>
      </c>
      <c r="O122" s="6">
        <f t="shared" si="17"/>
        <v>12.32</v>
      </c>
      <c r="P122" s="6">
        <f t="shared" si="18"/>
        <v>11.2</v>
      </c>
      <c r="Q122" s="6">
        <f t="shared" si="19"/>
        <v>1</v>
      </c>
      <c r="R122" s="6">
        <f t="shared" si="20"/>
        <v>12.2</v>
      </c>
      <c r="S122" s="6">
        <f t="shared" si="21"/>
        <v>7.83999999999998</v>
      </c>
      <c r="T122" s="6">
        <f t="shared" si="22"/>
        <v>4.47999999999999</v>
      </c>
      <c r="U122" s="6">
        <f t="shared" si="23"/>
        <v>12.32</v>
      </c>
      <c r="V122" s="6">
        <f t="shared" si="24"/>
        <v>12.32</v>
      </c>
    </row>
    <row r="123" spans="10:22">
      <c r="J123" s="3">
        <f t="shared" si="13"/>
        <v>1.01056910569106</v>
      </c>
      <c r="K123" s="3">
        <f t="shared" si="14"/>
        <v>12.3</v>
      </c>
      <c r="L123" s="3">
        <f t="shared" si="25"/>
        <v>11.3</v>
      </c>
      <c r="M123" s="6">
        <f t="shared" si="15"/>
        <v>7.91</v>
      </c>
      <c r="N123" s="6">
        <f t="shared" si="16"/>
        <v>4.52</v>
      </c>
      <c r="O123" s="6">
        <f t="shared" si="17"/>
        <v>12.43</v>
      </c>
      <c r="P123" s="6">
        <f t="shared" si="18"/>
        <v>11.3</v>
      </c>
      <c r="Q123" s="6">
        <f t="shared" si="19"/>
        <v>1</v>
      </c>
      <c r="R123" s="6">
        <f t="shared" si="20"/>
        <v>12.3</v>
      </c>
      <c r="S123" s="6">
        <f t="shared" si="21"/>
        <v>7.90999999999998</v>
      </c>
      <c r="T123" s="6">
        <f t="shared" si="22"/>
        <v>4.51999999999999</v>
      </c>
      <c r="U123" s="6">
        <f t="shared" si="23"/>
        <v>12.43</v>
      </c>
      <c r="V123" s="6">
        <f t="shared" si="24"/>
        <v>12.43</v>
      </c>
    </row>
    <row r="124" spans="10:22">
      <c r="J124" s="3">
        <f t="shared" si="13"/>
        <v>1.01129032258065</v>
      </c>
      <c r="K124" s="3">
        <f t="shared" si="14"/>
        <v>12.4</v>
      </c>
      <c r="L124" s="3">
        <f t="shared" si="25"/>
        <v>11.4</v>
      </c>
      <c r="M124" s="6">
        <f t="shared" si="15"/>
        <v>7.98</v>
      </c>
      <c r="N124" s="6">
        <f t="shared" si="16"/>
        <v>4.56</v>
      </c>
      <c r="O124" s="6">
        <f t="shared" si="17"/>
        <v>12.54</v>
      </c>
      <c r="P124" s="6">
        <f t="shared" si="18"/>
        <v>11.4</v>
      </c>
      <c r="Q124" s="6">
        <f t="shared" si="19"/>
        <v>1</v>
      </c>
      <c r="R124" s="6">
        <f t="shared" si="20"/>
        <v>12.4</v>
      </c>
      <c r="S124" s="6">
        <f t="shared" si="21"/>
        <v>7.97999999999998</v>
      </c>
      <c r="T124" s="6">
        <f t="shared" si="22"/>
        <v>4.55999999999999</v>
      </c>
      <c r="U124" s="6">
        <f t="shared" si="23"/>
        <v>12.54</v>
      </c>
      <c r="V124" s="6">
        <f t="shared" si="24"/>
        <v>12.54</v>
      </c>
    </row>
    <row r="125" spans="10:22">
      <c r="J125" s="3">
        <f t="shared" si="13"/>
        <v>1.012</v>
      </c>
      <c r="K125" s="3">
        <f t="shared" si="14"/>
        <v>12.5</v>
      </c>
      <c r="L125" s="3">
        <f t="shared" si="25"/>
        <v>11.5</v>
      </c>
      <c r="M125" s="6">
        <f t="shared" si="15"/>
        <v>8.05</v>
      </c>
      <c r="N125" s="6">
        <f t="shared" si="16"/>
        <v>4.6</v>
      </c>
      <c r="O125" s="6">
        <f t="shared" si="17"/>
        <v>12.65</v>
      </c>
      <c r="P125" s="6">
        <f t="shared" si="18"/>
        <v>11.5</v>
      </c>
      <c r="Q125" s="6">
        <f t="shared" si="19"/>
        <v>1</v>
      </c>
      <c r="R125" s="6">
        <f t="shared" si="20"/>
        <v>12.5</v>
      </c>
      <c r="S125" s="6">
        <f t="shared" si="21"/>
        <v>8.04999999999998</v>
      </c>
      <c r="T125" s="6">
        <f t="shared" si="22"/>
        <v>4.59999999999999</v>
      </c>
      <c r="U125" s="6">
        <f t="shared" si="23"/>
        <v>12.65</v>
      </c>
      <c r="V125" s="6">
        <f t="shared" si="24"/>
        <v>12.65</v>
      </c>
    </row>
    <row r="126" spans="10:22">
      <c r="J126" s="3">
        <f t="shared" si="13"/>
        <v>1.01269841269841</v>
      </c>
      <c r="K126" s="3">
        <f t="shared" si="14"/>
        <v>12.6</v>
      </c>
      <c r="L126" s="3">
        <f t="shared" si="25"/>
        <v>11.6</v>
      </c>
      <c r="M126" s="6">
        <f t="shared" si="15"/>
        <v>8.12</v>
      </c>
      <c r="N126" s="6">
        <f t="shared" si="16"/>
        <v>4.64</v>
      </c>
      <c r="O126" s="6">
        <f t="shared" si="17"/>
        <v>12.76</v>
      </c>
      <c r="P126" s="6">
        <f t="shared" si="18"/>
        <v>11.6</v>
      </c>
      <c r="Q126" s="6">
        <f t="shared" si="19"/>
        <v>1</v>
      </c>
      <c r="R126" s="6">
        <f t="shared" si="20"/>
        <v>12.6</v>
      </c>
      <c r="S126" s="6">
        <f t="shared" si="21"/>
        <v>8.11999999999998</v>
      </c>
      <c r="T126" s="6">
        <f t="shared" si="22"/>
        <v>4.63999999999999</v>
      </c>
      <c r="U126" s="6">
        <f t="shared" si="23"/>
        <v>12.76</v>
      </c>
      <c r="V126" s="6">
        <f t="shared" si="24"/>
        <v>12.76</v>
      </c>
    </row>
    <row r="127" spans="10:22">
      <c r="J127" s="3">
        <f t="shared" si="13"/>
        <v>1.01338582677165</v>
      </c>
      <c r="K127" s="3">
        <f t="shared" si="14"/>
        <v>12.7</v>
      </c>
      <c r="L127" s="3">
        <f t="shared" si="25"/>
        <v>11.7</v>
      </c>
      <c r="M127" s="6">
        <f t="shared" si="15"/>
        <v>8.19</v>
      </c>
      <c r="N127" s="6">
        <f t="shared" si="16"/>
        <v>4.68</v>
      </c>
      <c r="O127" s="6">
        <f t="shared" si="17"/>
        <v>12.87</v>
      </c>
      <c r="P127" s="6">
        <f t="shared" si="18"/>
        <v>11.7</v>
      </c>
      <c r="Q127" s="6">
        <f t="shared" si="19"/>
        <v>1</v>
      </c>
      <c r="R127" s="6">
        <f t="shared" si="20"/>
        <v>12.7</v>
      </c>
      <c r="S127" s="6">
        <f t="shared" si="21"/>
        <v>8.18999999999998</v>
      </c>
      <c r="T127" s="6">
        <f t="shared" si="22"/>
        <v>4.67999999999999</v>
      </c>
      <c r="U127" s="6">
        <f t="shared" si="23"/>
        <v>12.87</v>
      </c>
      <c r="V127" s="6">
        <f t="shared" si="24"/>
        <v>12.87</v>
      </c>
    </row>
    <row r="128" spans="10:22">
      <c r="J128" s="3">
        <f t="shared" si="13"/>
        <v>1.0140625</v>
      </c>
      <c r="K128" s="3">
        <f t="shared" si="14"/>
        <v>12.8</v>
      </c>
      <c r="L128" s="3">
        <f t="shared" si="25"/>
        <v>11.8</v>
      </c>
      <c r="M128" s="6">
        <f t="shared" si="15"/>
        <v>8.26</v>
      </c>
      <c r="N128" s="6">
        <f t="shared" si="16"/>
        <v>4.72</v>
      </c>
      <c r="O128" s="6">
        <f t="shared" si="17"/>
        <v>12.98</v>
      </c>
      <c r="P128" s="6">
        <f t="shared" si="18"/>
        <v>11.8</v>
      </c>
      <c r="Q128" s="6">
        <f t="shared" si="19"/>
        <v>1</v>
      </c>
      <c r="R128" s="6">
        <f t="shared" si="20"/>
        <v>12.8</v>
      </c>
      <c r="S128" s="6">
        <f t="shared" si="21"/>
        <v>8.25999999999998</v>
      </c>
      <c r="T128" s="6">
        <f t="shared" si="22"/>
        <v>4.71999999999999</v>
      </c>
      <c r="U128" s="6">
        <f t="shared" si="23"/>
        <v>12.98</v>
      </c>
      <c r="V128" s="6">
        <f t="shared" si="24"/>
        <v>12.98</v>
      </c>
    </row>
    <row r="129" spans="10:22">
      <c r="J129" s="3">
        <f t="shared" si="13"/>
        <v>1.01472868217054</v>
      </c>
      <c r="K129" s="3">
        <f t="shared" si="14"/>
        <v>12.9</v>
      </c>
      <c r="L129" s="3">
        <f t="shared" si="25"/>
        <v>11.9</v>
      </c>
      <c r="M129" s="6">
        <f t="shared" si="15"/>
        <v>8.33</v>
      </c>
      <c r="N129" s="6">
        <f t="shared" si="16"/>
        <v>4.76</v>
      </c>
      <c r="O129" s="6">
        <f t="shared" si="17"/>
        <v>13.09</v>
      </c>
      <c r="P129" s="6">
        <f t="shared" si="18"/>
        <v>11.9</v>
      </c>
      <c r="Q129" s="6">
        <f t="shared" si="19"/>
        <v>1</v>
      </c>
      <c r="R129" s="6">
        <f t="shared" si="20"/>
        <v>12.9</v>
      </c>
      <c r="S129" s="6">
        <f t="shared" si="21"/>
        <v>8.32999999999998</v>
      </c>
      <c r="T129" s="6">
        <f t="shared" si="22"/>
        <v>4.75999999999999</v>
      </c>
      <c r="U129" s="6">
        <f t="shared" si="23"/>
        <v>13.09</v>
      </c>
      <c r="V129" s="6">
        <f t="shared" si="24"/>
        <v>13.09</v>
      </c>
    </row>
    <row r="130" spans="10:22">
      <c r="J130" s="3">
        <f t="shared" si="13"/>
        <v>1.01538461538462</v>
      </c>
      <c r="K130" s="3">
        <f t="shared" si="14"/>
        <v>13</v>
      </c>
      <c r="L130" s="3">
        <f t="shared" si="25"/>
        <v>12</v>
      </c>
      <c r="M130" s="6">
        <f t="shared" si="15"/>
        <v>8.4</v>
      </c>
      <c r="N130" s="6">
        <f t="shared" si="16"/>
        <v>4.8</v>
      </c>
      <c r="O130" s="6">
        <f t="shared" si="17"/>
        <v>13.2</v>
      </c>
      <c r="P130" s="6">
        <f t="shared" si="18"/>
        <v>12</v>
      </c>
      <c r="Q130" s="6">
        <f t="shared" si="19"/>
        <v>1</v>
      </c>
      <c r="R130" s="6">
        <f t="shared" si="20"/>
        <v>13</v>
      </c>
      <c r="S130" s="6">
        <f t="shared" si="21"/>
        <v>8.39999999999998</v>
      </c>
      <c r="T130" s="6">
        <f t="shared" si="22"/>
        <v>4.79999999999999</v>
      </c>
      <c r="U130" s="6">
        <f t="shared" si="23"/>
        <v>13.2</v>
      </c>
      <c r="V130" s="6">
        <f t="shared" si="24"/>
        <v>13.2</v>
      </c>
    </row>
    <row r="131" spans="10:22">
      <c r="J131" s="3">
        <f t="shared" si="13"/>
        <v>1.01603053435114</v>
      </c>
      <c r="K131" s="3">
        <f t="shared" si="14"/>
        <v>13.1</v>
      </c>
      <c r="L131" s="3">
        <f t="shared" si="25"/>
        <v>12.1</v>
      </c>
      <c r="M131" s="6">
        <f t="shared" si="15"/>
        <v>8.47</v>
      </c>
      <c r="N131" s="6">
        <f t="shared" si="16"/>
        <v>4.84</v>
      </c>
      <c r="O131" s="6">
        <f t="shared" si="17"/>
        <v>13.31</v>
      </c>
      <c r="P131" s="6">
        <f t="shared" si="18"/>
        <v>12.1</v>
      </c>
      <c r="Q131" s="6">
        <f t="shared" si="19"/>
        <v>1</v>
      </c>
      <c r="R131" s="6">
        <f t="shared" si="20"/>
        <v>13.1</v>
      </c>
      <c r="S131" s="6">
        <f t="shared" si="21"/>
        <v>8.46999999999998</v>
      </c>
      <c r="T131" s="6">
        <f t="shared" si="22"/>
        <v>4.83999999999999</v>
      </c>
      <c r="U131" s="6">
        <f t="shared" si="23"/>
        <v>13.31</v>
      </c>
      <c r="V131" s="6">
        <f t="shared" si="24"/>
        <v>13.31</v>
      </c>
    </row>
    <row r="132" spans="10:22">
      <c r="J132" s="3">
        <f t="shared" si="13"/>
        <v>1.01666666666667</v>
      </c>
      <c r="K132" s="3">
        <f t="shared" si="14"/>
        <v>13.2</v>
      </c>
      <c r="L132" s="3">
        <f t="shared" si="25"/>
        <v>12.2</v>
      </c>
      <c r="M132" s="6">
        <f t="shared" si="15"/>
        <v>8.54</v>
      </c>
      <c r="N132" s="6">
        <f t="shared" si="16"/>
        <v>4.88</v>
      </c>
      <c r="O132" s="6">
        <f t="shared" si="17"/>
        <v>13.42</v>
      </c>
      <c r="P132" s="6">
        <f t="shared" si="18"/>
        <v>12.2</v>
      </c>
      <c r="Q132" s="6">
        <f t="shared" si="19"/>
        <v>1</v>
      </c>
      <c r="R132" s="6">
        <f t="shared" si="20"/>
        <v>13.2</v>
      </c>
      <c r="S132" s="6">
        <f t="shared" si="21"/>
        <v>8.53999999999998</v>
      </c>
      <c r="T132" s="6">
        <f t="shared" si="22"/>
        <v>4.87999999999999</v>
      </c>
      <c r="U132" s="6">
        <f t="shared" si="23"/>
        <v>13.42</v>
      </c>
      <c r="V132" s="6">
        <f t="shared" si="24"/>
        <v>13.42</v>
      </c>
    </row>
    <row r="133" spans="10:22">
      <c r="J133" s="3">
        <f t="shared" si="13"/>
        <v>1.01729323308271</v>
      </c>
      <c r="K133" s="3">
        <f t="shared" si="14"/>
        <v>13.3</v>
      </c>
      <c r="L133" s="3">
        <f t="shared" si="25"/>
        <v>12.3</v>
      </c>
      <c r="M133" s="6">
        <f t="shared" si="15"/>
        <v>8.61</v>
      </c>
      <c r="N133" s="6">
        <f t="shared" si="16"/>
        <v>4.92</v>
      </c>
      <c r="O133" s="6">
        <f t="shared" si="17"/>
        <v>13.53</v>
      </c>
      <c r="P133" s="6">
        <f t="shared" si="18"/>
        <v>12.3</v>
      </c>
      <c r="Q133" s="6">
        <f t="shared" si="19"/>
        <v>1</v>
      </c>
      <c r="R133" s="6">
        <f t="shared" si="20"/>
        <v>13.3</v>
      </c>
      <c r="S133" s="6">
        <f t="shared" si="21"/>
        <v>8.60999999999998</v>
      </c>
      <c r="T133" s="6">
        <f t="shared" si="22"/>
        <v>4.91999999999999</v>
      </c>
      <c r="U133" s="6">
        <f t="shared" si="23"/>
        <v>13.53</v>
      </c>
      <c r="V133" s="6">
        <f t="shared" si="24"/>
        <v>13.53</v>
      </c>
    </row>
    <row r="134" spans="10:22">
      <c r="J134" s="3">
        <f t="shared" si="13"/>
        <v>1.01791044776119</v>
      </c>
      <c r="K134" s="3">
        <f t="shared" si="14"/>
        <v>13.4</v>
      </c>
      <c r="L134" s="3">
        <f t="shared" si="25"/>
        <v>12.4</v>
      </c>
      <c r="M134" s="6">
        <f t="shared" si="15"/>
        <v>8.68</v>
      </c>
      <c r="N134" s="6">
        <f t="shared" si="16"/>
        <v>4.96</v>
      </c>
      <c r="O134" s="6">
        <f t="shared" si="17"/>
        <v>13.64</v>
      </c>
      <c r="P134" s="6">
        <f t="shared" si="18"/>
        <v>12.4</v>
      </c>
      <c r="Q134" s="6">
        <f t="shared" si="19"/>
        <v>1</v>
      </c>
      <c r="R134" s="6">
        <f t="shared" si="20"/>
        <v>13.4</v>
      </c>
      <c r="S134" s="6">
        <f t="shared" si="21"/>
        <v>8.67999999999998</v>
      </c>
      <c r="T134" s="6">
        <f t="shared" si="22"/>
        <v>4.95999999999999</v>
      </c>
      <c r="U134" s="6">
        <f t="shared" si="23"/>
        <v>13.64</v>
      </c>
      <c r="V134" s="6">
        <f t="shared" si="24"/>
        <v>13.64</v>
      </c>
    </row>
    <row r="135" spans="10:22">
      <c r="J135" s="3">
        <f t="shared" si="13"/>
        <v>1.01851851851852</v>
      </c>
      <c r="K135" s="3">
        <f t="shared" si="14"/>
        <v>13.5</v>
      </c>
      <c r="L135" s="3">
        <f t="shared" si="25"/>
        <v>12.5</v>
      </c>
      <c r="M135" s="6">
        <f t="shared" si="15"/>
        <v>8.75</v>
      </c>
      <c r="N135" s="6">
        <f t="shared" si="16"/>
        <v>5</v>
      </c>
      <c r="O135" s="6">
        <f t="shared" si="17"/>
        <v>13.75</v>
      </c>
      <c r="P135" s="6">
        <f t="shared" si="18"/>
        <v>12.5</v>
      </c>
      <c r="Q135" s="6">
        <f t="shared" si="19"/>
        <v>1</v>
      </c>
      <c r="R135" s="6">
        <f t="shared" si="20"/>
        <v>13.5</v>
      </c>
      <c r="S135" s="6">
        <f t="shared" si="21"/>
        <v>8.74999999999998</v>
      </c>
      <c r="T135" s="6">
        <f t="shared" si="22"/>
        <v>4.99999999999999</v>
      </c>
      <c r="U135" s="6">
        <f t="shared" si="23"/>
        <v>13.75</v>
      </c>
      <c r="V135" s="6">
        <f t="shared" si="24"/>
        <v>13.75</v>
      </c>
    </row>
    <row r="136" spans="10:22">
      <c r="J136" s="3">
        <f t="shared" si="13"/>
        <v>1.01911764705882</v>
      </c>
      <c r="K136" s="3">
        <f t="shared" si="14"/>
        <v>13.6</v>
      </c>
      <c r="L136" s="3">
        <f t="shared" si="25"/>
        <v>12.6</v>
      </c>
      <c r="M136" s="6">
        <f t="shared" si="15"/>
        <v>8.82</v>
      </c>
      <c r="N136" s="6">
        <f t="shared" si="16"/>
        <v>5.04</v>
      </c>
      <c r="O136" s="6">
        <f t="shared" si="17"/>
        <v>13.86</v>
      </c>
      <c r="P136" s="6">
        <f t="shared" si="18"/>
        <v>12.6</v>
      </c>
      <c r="Q136" s="6">
        <f t="shared" si="19"/>
        <v>1</v>
      </c>
      <c r="R136" s="6">
        <f t="shared" si="20"/>
        <v>13.6</v>
      </c>
      <c r="S136" s="6">
        <f t="shared" si="21"/>
        <v>8.81999999999998</v>
      </c>
      <c r="T136" s="6">
        <f t="shared" si="22"/>
        <v>5.03999999999999</v>
      </c>
      <c r="U136" s="6">
        <f t="shared" si="23"/>
        <v>13.86</v>
      </c>
      <c r="V136" s="6">
        <f t="shared" si="24"/>
        <v>13.86</v>
      </c>
    </row>
    <row r="137" spans="10:22">
      <c r="J137" s="3">
        <f t="shared" si="13"/>
        <v>1.01970802919708</v>
      </c>
      <c r="K137" s="3">
        <f t="shared" si="14"/>
        <v>13.7</v>
      </c>
      <c r="L137" s="3">
        <f t="shared" si="25"/>
        <v>12.7</v>
      </c>
      <c r="M137" s="6">
        <f t="shared" si="15"/>
        <v>8.89</v>
      </c>
      <c r="N137" s="6">
        <f t="shared" si="16"/>
        <v>5.08</v>
      </c>
      <c r="O137" s="6">
        <f t="shared" si="17"/>
        <v>13.97</v>
      </c>
      <c r="P137" s="6">
        <f t="shared" si="18"/>
        <v>12.7</v>
      </c>
      <c r="Q137" s="6">
        <f t="shared" si="19"/>
        <v>1</v>
      </c>
      <c r="R137" s="6">
        <f t="shared" si="20"/>
        <v>13.7</v>
      </c>
      <c r="S137" s="6">
        <f t="shared" si="21"/>
        <v>8.88999999999998</v>
      </c>
      <c r="T137" s="6">
        <f t="shared" si="22"/>
        <v>5.07999999999999</v>
      </c>
      <c r="U137" s="6">
        <f t="shared" si="23"/>
        <v>13.97</v>
      </c>
      <c r="V137" s="6">
        <f t="shared" si="24"/>
        <v>13.97</v>
      </c>
    </row>
    <row r="138" spans="10:22">
      <c r="J138" s="3">
        <f t="shared" si="13"/>
        <v>1.02028985507246</v>
      </c>
      <c r="K138" s="3">
        <f t="shared" si="14"/>
        <v>13.8</v>
      </c>
      <c r="L138" s="3">
        <f t="shared" si="25"/>
        <v>12.8</v>
      </c>
      <c r="M138" s="6">
        <f t="shared" si="15"/>
        <v>8.96</v>
      </c>
      <c r="N138" s="6">
        <f t="shared" si="16"/>
        <v>5.12</v>
      </c>
      <c r="O138" s="6">
        <f t="shared" si="17"/>
        <v>14.08</v>
      </c>
      <c r="P138" s="6">
        <f t="shared" si="18"/>
        <v>12.8</v>
      </c>
      <c r="Q138" s="6">
        <f t="shared" si="19"/>
        <v>1</v>
      </c>
      <c r="R138" s="6">
        <f t="shared" si="20"/>
        <v>13.8</v>
      </c>
      <c r="S138" s="6">
        <f t="shared" si="21"/>
        <v>8.95999999999998</v>
      </c>
      <c r="T138" s="6">
        <f t="shared" si="22"/>
        <v>5.11999999999999</v>
      </c>
      <c r="U138" s="6">
        <f t="shared" si="23"/>
        <v>14.08</v>
      </c>
      <c r="V138" s="6">
        <f t="shared" si="24"/>
        <v>14.08</v>
      </c>
    </row>
    <row r="139" spans="10:22">
      <c r="J139" s="3">
        <f t="shared" si="13"/>
        <v>1.02086330935252</v>
      </c>
      <c r="K139" s="3">
        <f t="shared" si="14"/>
        <v>13.9</v>
      </c>
      <c r="L139" s="3">
        <f t="shared" si="25"/>
        <v>12.9</v>
      </c>
      <c r="M139" s="6">
        <f t="shared" si="15"/>
        <v>9.03</v>
      </c>
      <c r="N139" s="6">
        <f t="shared" si="16"/>
        <v>5.16</v>
      </c>
      <c r="O139" s="6">
        <f t="shared" si="17"/>
        <v>14.19</v>
      </c>
      <c r="P139" s="6">
        <f t="shared" si="18"/>
        <v>12.9</v>
      </c>
      <c r="Q139" s="6">
        <f t="shared" si="19"/>
        <v>1</v>
      </c>
      <c r="R139" s="6">
        <f t="shared" si="20"/>
        <v>13.9</v>
      </c>
      <c r="S139" s="6">
        <f t="shared" si="21"/>
        <v>9.02999999999998</v>
      </c>
      <c r="T139" s="6">
        <f t="shared" si="22"/>
        <v>5.15999999999999</v>
      </c>
      <c r="U139" s="6">
        <f t="shared" si="23"/>
        <v>14.19</v>
      </c>
      <c r="V139" s="6">
        <f t="shared" si="24"/>
        <v>14.19</v>
      </c>
    </row>
    <row r="140" spans="10:22">
      <c r="J140" s="3">
        <f t="shared" si="13"/>
        <v>1.02142857142857</v>
      </c>
      <c r="K140" s="3">
        <f t="shared" si="14"/>
        <v>14</v>
      </c>
      <c r="L140" s="3">
        <f t="shared" si="25"/>
        <v>13</v>
      </c>
      <c r="M140" s="6">
        <f t="shared" si="15"/>
        <v>9.1</v>
      </c>
      <c r="N140" s="6">
        <f t="shared" si="16"/>
        <v>5.2</v>
      </c>
      <c r="O140" s="6">
        <f t="shared" si="17"/>
        <v>14.3</v>
      </c>
      <c r="P140" s="6">
        <f t="shared" si="18"/>
        <v>13</v>
      </c>
      <c r="Q140" s="6">
        <f t="shared" si="19"/>
        <v>1</v>
      </c>
      <c r="R140" s="6">
        <f t="shared" si="20"/>
        <v>14</v>
      </c>
      <c r="S140" s="6">
        <f t="shared" si="21"/>
        <v>9.09999999999998</v>
      </c>
      <c r="T140" s="6">
        <f t="shared" si="22"/>
        <v>5.19999999999999</v>
      </c>
      <c r="U140" s="6">
        <f t="shared" si="23"/>
        <v>14.3</v>
      </c>
      <c r="V140" s="6">
        <f t="shared" si="24"/>
        <v>14.3</v>
      </c>
    </row>
    <row r="141" spans="10:22">
      <c r="J141" s="3">
        <f t="shared" si="13"/>
        <v>1.02198581560284</v>
      </c>
      <c r="K141" s="3">
        <f t="shared" si="14"/>
        <v>14.1</v>
      </c>
      <c r="L141" s="3">
        <f t="shared" si="25"/>
        <v>13.1</v>
      </c>
      <c r="M141" s="6">
        <f t="shared" si="15"/>
        <v>9.17</v>
      </c>
      <c r="N141" s="6">
        <f t="shared" si="16"/>
        <v>5.24</v>
      </c>
      <c r="O141" s="6">
        <f t="shared" si="17"/>
        <v>14.41</v>
      </c>
      <c r="P141" s="6">
        <f t="shared" si="18"/>
        <v>13.1</v>
      </c>
      <c r="Q141" s="6">
        <f t="shared" si="19"/>
        <v>1</v>
      </c>
      <c r="R141" s="6">
        <f t="shared" si="20"/>
        <v>14.1</v>
      </c>
      <c r="S141" s="6">
        <f t="shared" si="21"/>
        <v>9.16999999999998</v>
      </c>
      <c r="T141" s="6">
        <f t="shared" si="22"/>
        <v>5.23999999999999</v>
      </c>
      <c r="U141" s="6">
        <f t="shared" si="23"/>
        <v>14.41</v>
      </c>
      <c r="V141" s="6">
        <f t="shared" si="24"/>
        <v>14.41</v>
      </c>
    </row>
    <row r="142" spans="10:22">
      <c r="J142" s="3">
        <f t="shared" si="13"/>
        <v>1.02253521126761</v>
      </c>
      <c r="K142" s="3">
        <f t="shared" si="14"/>
        <v>14.2</v>
      </c>
      <c r="L142" s="3">
        <f t="shared" si="25"/>
        <v>13.2</v>
      </c>
      <c r="M142" s="6">
        <f t="shared" si="15"/>
        <v>9.24</v>
      </c>
      <c r="N142" s="6">
        <f t="shared" si="16"/>
        <v>5.28</v>
      </c>
      <c r="O142" s="6">
        <f t="shared" si="17"/>
        <v>14.52</v>
      </c>
      <c r="P142" s="6">
        <f t="shared" si="18"/>
        <v>13.2</v>
      </c>
      <c r="Q142" s="6">
        <f t="shared" si="19"/>
        <v>1</v>
      </c>
      <c r="R142" s="6">
        <f t="shared" si="20"/>
        <v>14.2</v>
      </c>
      <c r="S142" s="6">
        <f t="shared" si="21"/>
        <v>9.23999999999998</v>
      </c>
      <c r="T142" s="6">
        <f t="shared" si="22"/>
        <v>5.27999999999999</v>
      </c>
      <c r="U142" s="6">
        <f t="shared" si="23"/>
        <v>14.52</v>
      </c>
      <c r="V142" s="6">
        <f t="shared" si="24"/>
        <v>14.52</v>
      </c>
    </row>
    <row r="143" spans="10:22">
      <c r="J143" s="3">
        <f t="shared" si="13"/>
        <v>1.02307692307692</v>
      </c>
      <c r="K143" s="3">
        <f t="shared" si="14"/>
        <v>14.3</v>
      </c>
      <c r="L143" s="3">
        <f t="shared" si="25"/>
        <v>13.3</v>
      </c>
      <c r="M143" s="6">
        <f t="shared" si="15"/>
        <v>9.31</v>
      </c>
      <c r="N143" s="6">
        <f t="shared" si="16"/>
        <v>5.32</v>
      </c>
      <c r="O143" s="6">
        <f t="shared" si="17"/>
        <v>14.63</v>
      </c>
      <c r="P143" s="6">
        <f t="shared" si="18"/>
        <v>13.3</v>
      </c>
      <c r="Q143" s="6">
        <f t="shared" si="19"/>
        <v>1</v>
      </c>
      <c r="R143" s="6">
        <f t="shared" si="20"/>
        <v>14.3</v>
      </c>
      <c r="S143" s="6">
        <f t="shared" si="21"/>
        <v>9.30999999999998</v>
      </c>
      <c r="T143" s="6">
        <f t="shared" si="22"/>
        <v>5.31999999999999</v>
      </c>
      <c r="U143" s="6">
        <f t="shared" si="23"/>
        <v>14.63</v>
      </c>
      <c r="V143" s="6">
        <f t="shared" si="24"/>
        <v>14.63</v>
      </c>
    </row>
    <row r="144" spans="10:22">
      <c r="J144" s="3">
        <f t="shared" si="13"/>
        <v>1.02361111111111</v>
      </c>
      <c r="K144" s="3">
        <f t="shared" si="14"/>
        <v>14.4</v>
      </c>
      <c r="L144" s="3">
        <f t="shared" si="25"/>
        <v>13.4</v>
      </c>
      <c r="M144" s="6">
        <f t="shared" si="15"/>
        <v>9.38</v>
      </c>
      <c r="N144" s="6">
        <f t="shared" si="16"/>
        <v>5.36</v>
      </c>
      <c r="O144" s="6">
        <f t="shared" si="17"/>
        <v>14.74</v>
      </c>
      <c r="P144" s="6">
        <f t="shared" si="18"/>
        <v>13.4</v>
      </c>
      <c r="Q144" s="6">
        <f t="shared" si="19"/>
        <v>1</v>
      </c>
      <c r="R144" s="6">
        <f t="shared" si="20"/>
        <v>14.4</v>
      </c>
      <c r="S144" s="6">
        <f t="shared" si="21"/>
        <v>9.37999999999998</v>
      </c>
      <c r="T144" s="6">
        <f t="shared" si="22"/>
        <v>5.35999999999999</v>
      </c>
      <c r="U144" s="6">
        <f t="shared" si="23"/>
        <v>14.74</v>
      </c>
      <c r="V144" s="6">
        <f t="shared" si="24"/>
        <v>14.74</v>
      </c>
    </row>
    <row r="145" spans="10:22">
      <c r="J145" s="3">
        <f t="shared" si="13"/>
        <v>1.02413793103448</v>
      </c>
      <c r="K145" s="3">
        <f t="shared" si="14"/>
        <v>14.5</v>
      </c>
      <c r="L145" s="3">
        <f t="shared" si="25"/>
        <v>13.5</v>
      </c>
      <c r="M145" s="6">
        <f t="shared" si="15"/>
        <v>9.45</v>
      </c>
      <c r="N145" s="6">
        <f t="shared" si="16"/>
        <v>5.4</v>
      </c>
      <c r="O145" s="6">
        <f t="shared" si="17"/>
        <v>14.85</v>
      </c>
      <c r="P145" s="6">
        <f t="shared" si="18"/>
        <v>13.5</v>
      </c>
      <c r="Q145" s="6">
        <f t="shared" si="19"/>
        <v>1</v>
      </c>
      <c r="R145" s="6">
        <f t="shared" si="20"/>
        <v>14.5</v>
      </c>
      <c r="S145" s="6">
        <f t="shared" si="21"/>
        <v>9.44999999999998</v>
      </c>
      <c r="T145" s="6">
        <f t="shared" si="22"/>
        <v>5.39999999999999</v>
      </c>
      <c r="U145" s="6">
        <f t="shared" si="23"/>
        <v>14.85</v>
      </c>
      <c r="V145" s="6">
        <f t="shared" si="24"/>
        <v>14.85</v>
      </c>
    </row>
    <row r="146" spans="10:22">
      <c r="J146" s="3">
        <f t="shared" si="13"/>
        <v>1.02465753424658</v>
      </c>
      <c r="K146" s="3">
        <f t="shared" si="14"/>
        <v>14.6</v>
      </c>
      <c r="L146" s="3">
        <f t="shared" si="25"/>
        <v>13.6</v>
      </c>
      <c r="M146" s="6">
        <f t="shared" si="15"/>
        <v>9.52</v>
      </c>
      <c r="N146" s="6">
        <f t="shared" si="16"/>
        <v>5.44</v>
      </c>
      <c r="O146" s="6">
        <f t="shared" si="17"/>
        <v>14.96</v>
      </c>
      <c r="P146" s="6">
        <f t="shared" si="18"/>
        <v>13.6</v>
      </c>
      <c r="Q146" s="6">
        <f t="shared" si="19"/>
        <v>1</v>
      </c>
      <c r="R146" s="6">
        <f t="shared" si="20"/>
        <v>14.6</v>
      </c>
      <c r="S146" s="6">
        <f t="shared" si="21"/>
        <v>9.51999999999998</v>
      </c>
      <c r="T146" s="6">
        <f t="shared" si="22"/>
        <v>5.43999999999999</v>
      </c>
      <c r="U146" s="6">
        <f t="shared" si="23"/>
        <v>14.96</v>
      </c>
      <c r="V146" s="6">
        <f t="shared" si="24"/>
        <v>14.96</v>
      </c>
    </row>
    <row r="147" spans="10:22">
      <c r="J147" s="3">
        <f t="shared" si="13"/>
        <v>1.02517006802721</v>
      </c>
      <c r="K147" s="3">
        <f t="shared" si="14"/>
        <v>14.7</v>
      </c>
      <c r="L147" s="3">
        <f t="shared" si="25"/>
        <v>13.7</v>
      </c>
      <c r="M147" s="6">
        <f t="shared" si="15"/>
        <v>9.59</v>
      </c>
      <c r="N147" s="6">
        <f t="shared" si="16"/>
        <v>5.48</v>
      </c>
      <c r="O147" s="6">
        <f t="shared" si="17"/>
        <v>15.07</v>
      </c>
      <c r="P147" s="6">
        <f t="shared" si="18"/>
        <v>13.7</v>
      </c>
      <c r="Q147" s="6">
        <f t="shared" si="19"/>
        <v>1</v>
      </c>
      <c r="R147" s="6">
        <f t="shared" si="20"/>
        <v>14.7</v>
      </c>
      <c r="S147" s="6">
        <f t="shared" si="21"/>
        <v>9.58999999999998</v>
      </c>
      <c r="T147" s="6">
        <f t="shared" si="22"/>
        <v>5.47999999999999</v>
      </c>
      <c r="U147" s="6">
        <f t="shared" si="23"/>
        <v>15.07</v>
      </c>
      <c r="V147" s="6">
        <f t="shared" si="24"/>
        <v>15.07</v>
      </c>
    </row>
    <row r="148" spans="10:22">
      <c r="J148" s="3">
        <f t="shared" ref="J148:J160" si="26">O148/K148</f>
        <v>1.02567567567568</v>
      </c>
      <c r="K148" s="3">
        <f t="shared" ref="K148:K160" si="27">L148+1</f>
        <v>14.8</v>
      </c>
      <c r="L148" s="3">
        <f t="shared" si="25"/>
        <v>13.8</v>
      </c>
      <c r="M148" s="6">
        <f t="shared" ref="M148:M160" si="28">MAX(0.7,MIN($M$17/L148,1))*L148</f>
        <v>9.66</v>
      </c>
      <c r="N148" s="6">
        <f t="shared" ref="N148:N160" si="29">MAX(0.4,MIN($N$17/L148,1))*L148</f>
        <v>5.52</v>
      </c>
      <c r="O148" s="6">
        <f t="shared" ref="O148:O160" si="30">SUM(M148,N148)</f>
        <v>15.18</v>
      </c>
      <c r="P148" s="6">
        <f t="shared" ref="P148:P160" si="31">L148</f>
        <v>13.8</v>
      </c>
      <c r="Q148" s="6">
        <f t="shared" ref="Q148:Q160" si="32">1</f>
        <v>1</v>
      </c>
      <c r="R148" s="6">
        <f t="shared" ref="R148:R160" si="33">SUM(P148,Q148)</f>
        <v>14.8</v>
      </c>
      <c r="S148" s="6">
        <f t="shared" ref="S148:S160" si="34">L148*0.7</f>
        <v>9.65999999999998</v>
      </c>
      <c r="T148" s="6">
        <f t="shared" ref="T148:T160" si="35">L148*0.4</f>
        <v>5.51999999999999</v>
      </c>
      <c r="U148" s="6">
        <f t="shared" ref="U148:U160" si="36">S148+T148</f>
        <v>15.18</v>
      </c>
      <c r="V148" s="6">
        <f t="shared" ref="V148:V160" si="37">MAX(R148,U148)</f>
        <v>15.18</v>
      </c>
    </row>
    <row r="149" spans="10:22">
      <c r="J149" s="3">
        <f t="shared" si="26"/>
        <v>1.0261744966443</v>
      </c>
      <c r="K149" s="3">
        <f t="shared" si="27"/>
        <v>14.9</v>
      </c>
      <c r="L149" s="3">
        <f t="shared" ref="L149:L160" si="38">L148+0.1</f>
        <v>13.9</v>
      </c>
      <c r="M149" s="6">
        <f t="shared" si="28"/>
        <v>9.73</v>
      </c>
      <c r="N149" s="6">
        <f t="shared" si="29"/>
        <v>5.56</v>
      </c>
      <c r="O149" s="6">
        <f t="shared" si="30"/>
        <v>15.29</v>
      </c>
      <c r="P149" s="6">
        <f t="shared" si="31"/>
        <v>13.9</v>
      </c>
      <c r="Q149" s="6">
        <f t="shared" si="32"/>
        <v>1</v>
      </c>
      <c r="R149" s="6">
        <f t="shared" si="33"/>
        <v>14.9</v>
      </c>
      <c r="S149" s="6">
        <f t="shared" si="34"/>
        <v>9.72999999999998</v>
      </c>
      <c r="T149" s="6">
        <f t="shared" si="35"/>
        <v>5.55999999999999</v>
      </c>
      <c r="U149" s="6">
        <f t="shared" si="36"/>
        <v>15.29</v>
      </c>
      <c r="V149" s="6">
        <f t="shared" si="37"/>
        <v>15.29</v>
      </c>
    </row>
    <row r="150" spans="10:22">
      <c r="J150" s="3">
        <f t="shared" si="26"/>
        <v>1.02666666666667</v>
      </c>
      <c r="K150" s="3">
        <f t="shared" si="27"/>
        <v>15</v>
      </c>
      <c r="L150" s="3">
        <f t="shared" si="38"/>
        <v>14</v>
      </c>
      <c r="M150" s="6">
        <f t="shared" si="28"/>
        <v>9.8</v>
      </c>
      <c r="N150" s="6">
        <f t="shared" si="29"/>
        <v>5.6</v>
      </c>
      <c r="O150" s="6">
        <f t="shared" si="30"/>
        <v>15.4</v>
      </c>
      <c r="P150" s="6">
        <f t="shared" si="31"/>
        <v>14</v>
      </c>
      <c r="Q150" s="6">
        <f t="shared" si="32"/>
        <v>1</v>
      </c>
      <c r="R150" s="6">
        <f t="shared" si="33"/>
        <v>15</v>
      </c>
      <c r="S150" s="6">
        <f t="shared" si="34"/>
        <v>9.79999999999998</v>
      </c>
      <c r="T150" s="6">
        <f t="shared" si="35"/>
        <v>5.59999999999999</v>
      </c>
      <c r="U150" s="6">
        <f t="shared" si="36"/>
        <v>15.4</v>
      </c>
      <c r="V150" s="6">
        <f t="shared" si="37"/>
        <v>15.4</v>
      </c>
    </row>
    <row r="151" spans="10:22">
      <c r="J151" s="3">
        <f t="shared" si="26"/>
        <v>1.02715231788079</v>
      </c>
      <c r="K151" s="3">
        <f t="shared" si="27"/>
        <v>15.1</v>
      </c>
      <c r="L151" s="3">
        <f t="shared" si="38"/>
        <v>14.1</v>
      </c>
      <c r="M151" s="6">
        <f t="shared" si="28"/>
        <v>9.87</v>
      </c>
      <c r="N151" s="6">
        <f t="shared" si="29"/>
        <v>5.64</v>
      </c>
      <c r="O151" s="6">
        <f t="shared" si="30"/>
        <v>15.51</v>
      </c>
      <c r="P151" s="6">
        <f t="shared" si="31"/>
        <v>14.1</v>
      </c>
      <c r="Q151" s="6">
        <f t="shared" si="32"/>
        <v>1</v>
      </c>
      <c r="R151" s="6">
        <f t="shared" si="33"/>
        <v>15.1</v>
      </c>
      <c r="S151" s="6">
        <f t="shared" si="34"/>
        <v>9.86999999999998</v>
      </c>
      <c r="T151" s="6">
        <f t="shared" si="35"/>
        <v>5.63999999999999</v>
      </c>
      <c r="U151" s="6">
        <f t="shared" si="36"/>
        <v>15.51</v>
      </c>
      <c r="V151" s="6">
        <f t="shared" si="37"/>
        <v>15.51</v>
      </c>
    </row>
    <row r="152" spans="10:22">
      <c r="J152" s="3">
        <f t="shared" si="26"/>
        <v>1.02763157894737</v>
      </c>
      <c r="K152" s="3">
        <f t="shared" si="27"/>
        <v>15.2</v>
      </c>
      <c r="L152" s="3">
        <f t="shared" si="38"/>
        <v>14.2</v>
      </c>
      <c r="M152" s="6">
        <f t="shared" si="28"/>
        <v>9.94</v>
      </c>
      <c r="N152" s="6">
        <f t="shared" si="29"/>
        <v>5.68</v>
      </c>
      <c r="O152" s="6">
        <f t="shared" si="30"/>
        <v>15.62</v>
      </c>
      <c r="P152" s="6">
        <f t="shared" si="31"/>
        <v>14.2</v>
      </c>
      <c r="Q152" s="6">
        <f t="shared" si="32"/>
        <v>1</v>
      </c>
      <c r="R152" s="6">
        <f t="shared" si="33"/>
        <v>15.2</v>
      </c>
      <c r="S152" s="6">
        <f t="shared" si="34"/>
        <v>9.93999999999998</v>
      </c>
      <c r="T152" s="6">
        <f t="shared" si="35"/>
        <v>5.67999999999999</v>
      </c>
      <c r="U152" s="6">
        <f t="shared" si="36"/>
        <v>15.62</v>
      </c>
      <c r="V152" s="6">
        <f t="shared" si="37"/>
        <v>15.62</v>
      </c>
    </row>
    <row r="153" spans="10:22">
      <c r="J153" s="3">
        <f t="shared" si="26"/>
        <v>1.0281045751634</v>
      </c>
      <c r="K153" s="3">
        <f t="shared" si="27"/>
        <v>15.3</v>
      </c>
      <c r="L153" s="3">
        <f t="shared" si="38"/>
        <v>14.3</v>
      </c>
      <c r="M153" s="6">
        <f t="shared" si="28"/>
        <v>10.01</v>
      </c>
      <c r="N153" s="6">
        <f t="shared" si="29"/>
        <v>5.72</v>
      </c>
      <c r="O153" s="6">
        <f t="shared" si="30"/>
        <v>15.73</v>
      </c>
      <c r="P153" s="6">
        <f t="shared" si="31"/>
        <v>14.3</v>
      </c>
      <c r="Q153" s="6">
        <f t="shared" si="32"/>
        <v>1</v>
      </c>
      <c r="R153" s="6">
        <f t="shared" si="33"/>
        <v>15.3</v>
      </c>
      <c r="S153" s="6">
        <f t="shared" si="34"/>
        <v>10.01</v>
      </c>
      <c r="T153" s="6">
        <f t="shared" si="35"/>
        <v>5.71999999999999</v>
      </c>
      <c r="U153" s="6">
        <f t="shared" si="36"/>
        <v>15.73</v>
      </c>
      <c r="V153" s="6">
        <f t="shared" si="37"/>
        <v>15.73</v>
      </c>
    </row>
    <row r="154" spans="10:22">
      <c r="J154" s="3">
        <f t="shared" si="26"/>
        <v>1.02857142857143</v>
      </c>
      <c r="K154" s="3">
        <f t="shared" si="27"/>
        <v>15.4</v>
      </c>
      <c r="L154" s="3">
        <f t="shared" si="38"/>
        <v>14.4</v>
      </c>
      <c r="M154" s="6">
        <f t="shared" si="28"/>
        <v>10.08</v>
      </c>
      <c r="N154" s="6">
        <f t="shared" si="29"/>
        <v>5.76</v>
      </c>
      <c r="O154" s="6">
        <f t="shared" si="30"/>
        <v>15.84</v>
      </c>
      <c r="P154" s="6">
        <f t="shared" si="31"/>
        <v>14.4</v>
      </c>
      <c r="Q154" s="6">
        <f t="shared" si="32"/>
        <v>1</v>
      </c>
      <c r="R154" s="6">
        <f t="shared" si="33"/>
        <v>15.4</v>
      </c>
      <c r="S154" s="6">
        <f t="shared" si="34"/>
        <v>10.08</v>
      </c>
      <c r="T154" s="6">
        <f t="shared" si="35"/>
        <v>5.75999999999999</v>
      </c>
      <c r="U154" s="6">
        <f t="shared" si="36"/>
        <v>15.84</v>
      </c>
      <c r="V154" s="6">
        <f t="shared" si="37"/>
        <v>15.84</v>
      </c>
    </row>
    <row r="155" spans="10:22">
      <c r="J155" s="3">
        <f t="shared" si="26"/>
        <v>1.02903225806452</v>
      </c>
      <c r="K155" s="3">
        <f t="shared" si="27"/>
        <v>15.5</v>
      </c>
      <c r="L155" s="3">
        <f t="shared" si="38"/>
        <v>14.5</v>
      </c>
      <c r="M155" s="6">
        <f t="shared" si="28"/>
        <v>10.15</v>
      </c>
      <c r="N155" s="6">
        <f t="shared" si="29"/>
        <v>5.8</v>
      </c>
      <c r="O155" s="6">
        <f t="shared" si="30"/>
        <v>15.95</v>
      </c>
      <c r="P155" s="6">
        <f t="shared" si="31"/>
        <v>14.5</v>
      </c>
      <c r="Q155" s="6">
        <f t="shared" si="32"/>
        <v>1</v>
      </c>
      <c r="R155" s="6">
        <f t="shared" si="33"/>
        <v>15.5</v>
      </c>
      <c r="S155" s="6">
        <f t="shared" si="34"/>
        <v>10.15</v>
      </c>
      <c r="T155" s="6">
        <f t="shared" si="35"/>
        <v>5.79999999999999</v>
      </c>
      <c r="U155" s="6">
        <f t="shared" si="36"/>
        <v>15.95</v>
      </c>
      <c r="V155" s="6">
        <f t="shared" si="37"/>
        <v>15.95</v>
      </c>
    </row>
    <row r="156" spans="10:22">
      <c r="J156" s="3">
        <f t="shared" si="26"/>
        <v>1.02948717948718</v>
      </c>
      <c r="K156" s="3">
        <f t="shared" si="27"/>
        <v>15.6</v>
      </c>
      <c r="L156" s="3">
        <f t="shared" si="38"/>
        <v>14.6</v>
      </c>
      <c r="M156" s="6">
        <f t="shared" si="28"/>
        <v>10.22</v>
      </c>
      <c r="N156" s="6">
        <f t="shared" si="29"/>
        <v>5.84</v>
      </c>
      <c r="O156" s="6">
        <f t="shared" si="30"/>
        <v>16.06</v>
      </c>
      <c r="P156" s="6">
        <f t="shared" si="31"/>
        <v>14.6</v>
      </c>
      <c r="Q156" s="6">
        <f t="shared" si="32"/>
        <v>1</v>
      </c>
      <c r="R156" s="6">
        <f t="shared" si="33"/>
        <v>15.6</v>
      </c>
      <c r="S156" s="6">
        <f t="shared" si="34"/>
        <v>10.22</v>
      </c>
      <c r="T156" s="6">
        <f t="shared" si="35"/>
        <v>5.83999999999999</v>
      </c>
      <c r="U156" s="6">
        <f t="shared" si="36"/>
        <v>16.06</v>
      </c>
      <c r="V156" s="6">
        <f t="shared" si="37"/>
        <v>16.06</v>
      </c>
    </row>
    <row r="157" spans="10:22">
      <c r="J157" s="3">
        <f t="shared" si="26"/>
        <v>1.02993630573248</v>
      </c>
      <c r="K157" s="3">
        <f t="shared" si="27"/>
        <v>15.7</v>
      </c>
      <c r="L157" s="3">
        <f t="shared" si="38"/>
        <v>14.7</v>
      </c>
      <c r="M157" s="6">
        <f t="shared" si="28"/>
        <v>10.29</v>
      </c>
      <c r="N157" s="6">
        <f t="shared" si="29"/>
        <v>5.88</v>
      </c>
      <c r="O157" s="6">
        <f t="shared" si="30"/>
        <v>16.17</v>
      </c>
      <c r="P157" s="6">
        <f t="shared" si="31"/>
        <v>14.7</v>
      </c>
      <c r="Q157" s="6">
        <f t="shared" si="32"/>
        <v>1</v>
      </c>
      <c r="R157" s="6">
        <f t="shared" si="33"/>
        <v>15.7</v>
      </c>
      <c r="S157" s="6">
        <f t="shared" si="34"/>
        <v>10.29</v>
      </c>
      <c r="T157" s="6">
        <f t="shared" si="35"/>
        <v>5.87999999999999</v>
      </c>
      <c r="U157" s="6">
        <f t="shared" si="36"/>
        <v>16.17</v>
      </c>
      <c r="V157" s="6">
        <f t="shared" si="37"/>
        <v>16.17</v>
      </c>
    </row>
    <row r="158" spans="10:22">
      <c r="J158" s="3">
        <f t="shared" si="26"/>
        <v>1.03037974683544</v>
      </c>
      <c r="K158" s="3">
        <f t="shared" si="27"/>
        <v>15.8</v>
      </c>
      <c r="L158" s="3">
        <f t="shared" si="38"/>
        <v>14.8</v>
      </c>
      <c r="M158" s="6">
        <f t="shared" si="28"/>
        <v>10.36</v>
      </c>
      <c r="N158" s="6">
        <f t="shared" si="29"/>
        <v>5.92</v>
      </c>
      <c r="O158" s="6">
        <f t="shared" si="30"/>
        <v>16.28</v>
      </c>
      <c r="P158" s="6">
        <f t="shared" si="31"/>
        <v>14.8</v>
      </c>
      <c r="Q158" s="6">
        <f t="shared" si="32"/>
        <v>1</v>
      </c>
      <c r="R158" s="6">
        <f t="shared" si="33"/>
        <v>15.8</v>
      </c>
      <c r="S158" s="6">
        <f t="shared" si="34"/>
        <v>10.36</v>
      </c>
      <c r="T158" s="6">
        <f t="shared" si="35"/>
        <v>5.91999999999999</v>
      </c>
      <c r="U158" s="6">
        <f t="shared" si="36"/>
        <v>16.28</v>
      </c>
      <c r="V158" s="6">
        <f t="shared" si="37"/>
        <v>16.28</v>
      </c>
    </row>
    <row r="159" spans="10:22">
      <c r="J159" s="3">
        <f t="shared" si="26"/>
        <v>1.03081761006289</v>
      </c>
      <c r="K159" s="3">
        <f t="shared" si="27"/>
        <v>15.9</v>
      </c>
      <c r="L159" s="3">
        <f t="shared" si="38"/>
        <v>14.9</v>
      </c>
      <c r="M159" s="6">
        <f t="shared" si="28"/>
        <v>10.43</v>
      </c>
      <c r="N159" s="6">
        <f t="shared" si="29"/>
        <v>5.96</v>
      </c>
      <c r="O159" s="6">
        <f t="shared" si="30"/>
        <v>16.39</v>
      </c>
      <c r="P159" s="6">
        <f t="shared" si="31"/>
        <v>14.9</v>
      </c>
      <c r="Q159" s="6">
        <f t="shared" si="32"/>
        <v>1</v>
      </c>
      <c r="R159" s="6">
        <f t="shared" si="33"/>
        <v>15.9</v>
      </c>
      <c r="S159" s="6">
        <f t="shared" si="34"/>
        <v>10.43</v>
      </c>
      <c r="T159" s="6">
        <f t="shared" si="35"/>
        <v>5.95999999999999</v>
      </c>
      <c r="U159" s="6">
        <f t="shared" si="36"/>
        <v>16.39</v>
      </c>
      <c r="V159" s="6">
        <f t="shared" si="37"/>
        <v>16.39</v>
      </c>
    </row>
    <row r="160" spans="10:22">
      <c r="J160" s="3">
        <f t="shared" si="26"/>
        <v>1.03125</v>
      </c>
      <c r="K160" s="3">
        <f t="shared" si="27"/>
        <v>16</v>
      </c>
      <c r="L160" s="3">
        <f t="shared" si="38"/>
        <v>15</v>
      </c>
      <c r="M160" s="6">
        <f t="shared" si="28"/>
        <v>10.5</v>
      </c>
      <c r="N160" s="6">
        <f t="shared" si="29"/>
        <v>6</v>
      </c>
      <c r="O160" s="6">
        <f t="shared" si="30"/>
        <v>16.5</v>
      </c>
      <c r="P160" s="6">
        <f t="shared" si="31"/>
        <v>15</v>
      </c>
      <c r="Q160" s="6">
        <f t="shared" si="32"/>
        <v>1</v>
      </c>
      <c r="R160" s="6">
        <f t="shared" si="33"/>
        <v>16</v>
      </c>
      <c r="S160" s="6">
        <f t="shared" si="34"/>
        <v>10.5</v>
      </c>
      <c r="T160" s="6">
        <f t="shared" si="35"/>
        <v>5.99999999999999</v>
      </c>
      <c r="U160" s="6">
        <f t="shared" si="36"/>
        <v>16.5</v>
      </c>
      <c r="V160" s="6">
        <f t="shared" si="37"/>
        <v>16.5</v>
      </c>
    </row>
  </sheetData>
  <mergeCells count="3">
    <mergeCell ref="M18:O18"/>
    <mergeCell ref="P18:R18"/>
    <mergeCell ref="S18:U1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75" zoomScaleNormal="175" workbookViewId="0">
      <selection activeCell="B27" sqref="B27"/>
    </sheetView>
  </sheetViews>
  <sheetFormatPr defaultColWidth="8.87962962962963" defaultRowHeight="13.8" outlineLevelCol="1"/>
  <cols>
    <col min="1" max="1" width="33.212962962963" customWidth="1"/>
    <col min="2" max="16384" width="8.87962962962963" style="1"/>
  </cols>
  <sheetData>
    <row r="1" spans="1:1">
      <c r="A1" t="s">
        <v>145</v>
      </c>
    </row>
    <row r="2" spans="1:1">
      <c r="A2" t="s">
        <v>146</v>
      </c>
    </row>
    <row r="3" spans="1:1">
      <c r="A3" t="s">
        <v>147</v>
      </c>
    </row>
    <row r="4" spans="1:1">
      <c r="A4" t="s">
        <v>148</v>
      </c>
    </row>
    <row r="5" spans="1:1">
      <c r="A5" t="s">
        <v>149</v>
      </c>
    </row>
    <row r="6" spans="1:1">
      <c r="A6" t="s">
        <v>150</v>
      </c>
    </row>
    <row r="7" spans="1:2">
      <c r="A7" t="s">
        <v>151</v>
      </c>
      <c r="B7" s="1" t="s">
        <v>152</v>
      </c>
    </row>
    <row r="8" spans="1:1">
      <c r="A8" t="s">
        <v>153</v>
      </c>
    </row>
    <row r="9" spans="1:1">
      <c r="A9" t="s">
        <v>154</v>
      </c>
    </row>
    <row r="10" spans="1:2">
      <c r="A10" s="2" t="s">
        <v>155</v>
      </c>
      <c r="B10" s="1" t="s">
        <v>156</v>
      </c>
    </row>
    <row r="11" spans="1:1">
      <c r="A11" s="2"/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/ p i x e l a t o r s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/ s h e e t I n t e r l i n e > 
</file>

<file path=customXml/item3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DC3875BF-13D6-4817-9B69-0B22B651B2C7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战力计算</vt:lpstr>
      <vt:lpstr>战力公式调整</vt:lpstr>
      <vt:lpstr>战斗力压制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wepie</cp:lastModifiedBy>
  <dcterms:created xsi:type="dcterms:W3CDTF">2015-06-07T18:19:00Z</dcterms:created>
  <dcterms:modified xsi:type="dcterms:W3CDTF">2022-06-23T11:38:09Z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2052-11.1.0.11805</vt:lpwstr>
  </property>
  <property fmtid="{D5CDD505-2E9C-101B-9397-08002B2CF9AE}" pid="3" name="KSOReadingLayout">
    <vt:bool>true</vt:bool>
  </property>
  <property fmtid="{D5CDD505-2E9C-101B-9397-08002B2CF9AE}" pid="4" name="ICV">
    <vt:lpwstr>FFF347A3AE9A45AD810DCF76A8BDBCA1</vt:lpwstr>
  </property>
</Properties>
</file>