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4"/>
  </bookViews>
  <sheets>
    <sheet name="贪石蛇" sheetId="9" r:id="rId1"/>
    <sheet name="骰子" sheetId="8" r:id="rId2"/>
    <sheet name="伪随机计算" sheetId="13" r:id="rId3"/>
    <sheet name="除法公式" sheetId="10" r:id="rId4"/>
    <sheet name="属性" sheetId="7" r:id="rId5"/>
    <sheet name="减伤与闪避" sheetId="6" r:id="rId6"/>
    <sheet name="货币、经济" sheetId="5" r:id="rId7"/>
    <sheet name="家装尺寸" sheetId="4" r:id="rId8"/>
    <sheet name="PVE与PVP" sheetId="14" r:id="rId9"/>
    <sheet name="竞争力" sheetId="15" r:id="rId10"/>
    <sheet name="弹幕休闲buff" sheetId="16" r:id="rId11"/>
  </sheets>
  <calcPr calcId="144525"/>
</workbook>
</file>

<file path=xl/comments1.xml><?xml version="1.0" encoding="utf-8"?>
<comments xmlns="http://schemas.openxmlformats.org/spreadsheetml/2006/main">
  <authors>
    <author>wepie</author>
  </authors>
  <commentList>
    <comment ref="H1" authorId="0">
      <text>
        <r>
          <rPr>
            <sz val="9"/>
            <rFont val="宋体"/>
            <charset val="134"/>
          </rPr>
          <t>软上限：成长被动提供的上限
硬上限：短时间内机制可提供的上限</t>
        </r>
      </text>
    </comment>
    <comment ref="H25" authorId="0">
      <text>
        <r>
          <rPr>
            <b/>
            <sz val="9"/>
            <rFont val="宋体"/>
            <charset val="134"/>
          </rPr>
          <t>无论对方是否有对抗属性
最终能生效的值</t>
        </r>
      </text>
    </comment>
    <comment ref="H27" authorId="0">
      <text>
        <r>
          <rPr>
            <b/>
            <sz val="9"/>
            <rFont val="宋体"/>
            <charset val="134"/>
          </rPr>
          <t>主要目的是避免表现或性能出现问题</t>
        </r>
      </text>
    </comment>
    <comment ref="D69" authorId="0">
      <text>
        <r>
          <rPr>
            <b/>
            <sz val="9"/>
            <rFont val="宋体"/>
            <charset val="134"/>
          </rPr>
          <t>战斗时长越长，效果越好
不能过高，当生命回复＞最大生命时，最大生命就基本失去意义了</t>
        </r>
      </text>
    </comment>
    <comment ref="H78" authorId="0">
      <text>
        <r>
          <rPr>
            <b/>
            <sz val="9"/>
            <rFont val="宋体"/>
            <charset val="134"/>
          </rPr>
          <t>根据游戏类型决定
移速高到一定程度会影响玩家操作</t>
        </r>
      </text>
    </comment>
  </commentList>
</comments>
</file>

<file path=xl/sharedStrings.xml><?xml version="1.0" encoding="utf-8"?>
<sst xmlns="http://schemas.openxmlformats.org/spreadsheetml/2006/main" count="543" uniqueCount="434">
  <si>
    <t>主题</t>
  </si>
  <si>
    <t>贪石蛇</t>
  </si>
  <si>
    <t>游玩方式</t>
  </si>
  <si>
    <t>身体</t>
  </si>
  <si>
    <t>宝石合成规则</t>
  </si>
  <si>
    <t>左摇杆操作蛇的移动，蛇身上的宝石武器自动进行攻击</t>
  </si>
  <si>
    <t>颜色</t>
  </si>
  <si>
    <t>等级I</t>
  </si>
  <si>
    <t>等级II</t>
  </si>
  <si>
    <t>等级III</t>
  </si>
  <si>
    <t>美术</t>
  </si>
  <si>
    <t>贪吃蛇、宝石、像素或LowPoly</t>
  </si>
  <si>
    <t>击败敌人获取经验</t>
  </si>
  <si>
    <t>蛇身强韧，被击破后下一关重建</t>
  </si>
  <si>
    <t>红</t>
  </si>
  <si>
    <t>红*2</t>
  </si>
  <si>
    <t>红I*2</t>
  </si>
  <si>
    <t>红II*2</t>
  </si>
  <si>
    <t>乐趣(局内)</t>
  </si>
  <si>
    <t>躲避围攻(生存)→合成升级(发展)→割草破坏(征服)</t>
  </si>
  <si>
    <t>经验满后在附近地点生成一颗宝石</t>
  </si>
  <si>
    <t>黄</t>
  </si>
  <si>
    <t>黄*2</t>
  </si>
  <si>
    <t>黄I*2</t>
  </si>
  <si>
    <t>黄II*2</t>
  </si>
  <si>
    <t>目标(局外)</t>
  </si>
  <si>
    <t>收集不同的蛇体和宝石，进行搭配和养成</t>
  </si>
  <si>
    <t>吃掉宝石进行合成升级(2合1)</t>
  </si>
  <si>
    <t>蓝</t>
  </si>
  <si>
    <t>蓝*2</t>
  </si>
  <si>
    <t>蓝I*2</t>
  </si>
  <si>
    <t>蓝II*2</t>
  </si>
  <si>
    <t>成长后击败更多的敌人或Boss以通关</t>
  </si>
  <si>
    <t>橙</t>
  </si>
  <si>
    <t>红+黄</t>
  </si>
  <si>
    <t>橙I*2</t>
  </si>
  <si>
    <t>橙II*2</t>
  </si>
  <si>
    <t>紫</t>
  </si>
  <si>
    <t>红+蓝</t>
  </si>
  <si>
    <t>紫I*2</t>
  </si>
  <si>
    <t>紫II*2</t>
  </si>
  <si>
    <t>绿</t>
  </si>
  <si>
    <t>黄+蓝</t>
  </si>
  <si>
    <t>绿I*2</t>
  </si>
  <si>
    <t>绿II*2</t>
  </si>
  <si>
    <t>宝石各等级强度</t>
  </si>
  <si>
    <t>等级</t>
  </si>
  <si>
    <t>所需数量</t>
  </si>
  <si>
    <t>强度</t>
  </si>
  <si>
    <t>单个强度</t>
  </si>
  <si>
    <t>I</t>
  </si>
  <si>
    <t>II</t>
  </si>
  <si>
    <t>III</t>
  </si>
  <si>
    <t>蛇体系统</t>
  </si>
  <si>
    <t>蛇体</t>
  </si>
  <si>
    <t>蛇头技能</t>
  </si>
  <si>
    <t>初始宝石</t>
  </si>
  <si>
    <t>火焰蛇</t>
  </si>
  <si>
    <t>喷火</t>
  </si>
  <si>
    <t>红宝石I、红宝石</t>
  </si>
  <si>
    <t>寒冰蛇</t>
  </si>
  <si>
    <t>寒霜冲击</t>
  </si>
  <si>
    <t>蓝宝石I、蓝宝石</t>
  </si>
  <si>
    <t>毒蛇</t>
  </si>
  <si>
    <t>剧毒路径</t>
  </si>
  <si>
    <t>紫宝石I、蓝宝石</t>
  </si>
  <si>
    <t>七彩蛇</t>
  </si>
  <si>
    <t>加速</t>
  </si>
  <si>
    <t>橙宝石I、紫宝石I、绿宝石I</t>
  </si>
  <si>
    <t>...</t>
  </si>
  <si>
    <t>宝石系统</t>
  </si>
  <si>
    <t>武器</t>
  </si>
  <si>
    <t>宝石类型</t>
  </si>
  <si>
    <t>效果描述</t>
  </si>
  <si>
    <t>喷火器</t>
  </si>
  <si>
    <t>红宝石</t>
  </si>
  <si>
    <t>对近距离扇形区域造成伤害</t>
  </si>
  <si>
    <t>火环</t>
  </si>
  <si>
    <t>对周身圆形区域造成伤害</t>
  </si>
  <si>
    <t>燃烧瓶</t>
  </si>
  <si>
    <t>向目标点掷出燃烧瓶，在目标区域造成范围伤害</t>
  </si>
  <si>
    <t>寒冰射线</t>
  </si>
  <si>
    <t>蓝宝石</t>
  </si>
  <si>
    <t>对直线区域目标造成伤害并减速</t>
  </si>
  <si>
    <t>寒冰弹</t>
  </si>
  <si>
    <t>对单体目标造成伤害并减速</t>
  </si>
  <si>
    <t>寒冰光环</t>
  </si>
  <si>
    <t>对周身目标造成伤害并减速</t>
  </si>
  <si>
    <t>↓骰A\骰B→</t>
  </si>
  <si>
    <t>结果</t>
  </si>
  <si>
    <t>效果期望</t>
  </si>
  <si>
    <t>6~8</t>
  </si>
  <si>
    <t>奇数</t>
  </si>
  <si>
    <t>偶数</t>
  </si>
  <si>
    <t>&lt;7(小)</t>
  </si>
  <si>
    <t>√</t>
  </si>
  <si>
    <t>大：  点数之和11~17点之间，赔率为1赔1</t>
  </si>
  <si>
    <t>&gt;7(大)</t>
  </si>
  <si>
    <t>小：  点数之和4~10点之间，赔率为1赔1</t>
  </si>
  <si>
    <t>对子</t>
  </si>
  <si>
    <t>单：  点数之和为单数，赔率为1赔1（3点除外）</t>
  </si>
  <si>
    <t>含1</t>
  </si>
  <si>
    <t>&lt;7</t>
  </si>
  <si>
    <t>双：  点数之和为双数，赔率为1赔1（18点除外）</t>
  </si>
  <si>
    <t>含2</t>
  </si>
  <si>
    <t>=4</t>
  </si>
  <si>
    <t>出现单骰：每次打骰子，3颗骰子中，1~6中指定点数出现1次，赔率为1赔1</t>
  </si>
  <si>
    <t>含3</t>
  </si>
  <si>
    <t>出现双骰：每次打骰子，3颗骰子中，1~6中指定点数出现2次，赔率为1赔2</t>
  </si>
  <si>
    <t>含4</t>
  </si>
  <si>
    <t>出现全骰：每次打骰子，3颗骰子中，1~6中指定点数出现3次，赔率为1赔3</t>
  </si>
  <si>
    <t>含5</t>
  </si>
  <si>
    <t>对子：投注指定的双骰（如：双1点），至少开出2颗所投的骰子，赔率为1赔8</t>
  </si>
  <si>
    <t>含6</t>
  </si>
  <si>
    <t>即对X</t>
  </si>
  <si>
    <t>特定2个点数：投注指定的两个不相同的点数（如：1点和2点），开出的3个骰子包括知道的点数，赔率为1赔8.</t>
  </si>
  <si>
    <t>对1</t>
  </si>
  <si>
    <t>特定3个点数：投注指定的3骰(如：3个1点)，开出3个骰子大小一样，赔率为1赔150.</t>
  </si>
  <si>
    <t>对2</t>
  </si>
  <si>
    <t>即对子</t>
  </si>
  <si>
    <t>3个点数：投注所有的3骰(只要3个点数相同)，开出3个骰子大小一样，赔率为1赔24.</t>
  </si>
  <si>
    <t>对3</t>
  </si>
  <si>
    <t>3个骰子，点数之和为4，赔率为1赔50</t>
  </si>
  <si>
    <t>对4</t>
  </si>
  <si>
    <t>3个骰子，点数之和为5，赔率为1赔18</t>
  </si>
  <si>
    <t>对5</t>
  </si>
  <si>
    <t>3个骰子，点数之和为6，赔率为1赔14</t>
  </si>
  <si>
    <t>对6</t>
  </si>
  <si>
    <t>3个骰子，点数之和为7，赔率为1赔12</t>
  </si>
  <si>
    <t>6、7、8</t>
  </si>
  <si>
    <t>3个骰子，点数之和为8，赔率为1赔8</t>
  </si>
  <si>
    <t>5、6、7</t>
  </si>
  <si>
    <t>3个骰子，点数之和为9，赔率为1赔6</t>
  </si>
  <si>
    <t>7、8、9</t>
  </si>
  <si>
    <t>3个骰子，点数之和为10，赔率为1赔6</t>
  </si>
  <si>
    <t>红=1</t>
  </si>
  <si>
    <t>1v1车轮战？</t>
  </si>
  <si>
    <t>3个骰子，点数之和为11，赔率为1赔6</t>
  </si>
  <si>
    <t>红&lt;4</t>
  </si>
  <si>
    <t>3个骰子，点数之和为12，赔率为1赔6</t>
  </si>
  <si>
    <t>3个骰子，点数之和为13，赔率为1赔8</t>
  </si>
  <si>
    <t>3个骰子，点数之和为14，赔率为1赔12</t>
  </si>
  <si>
    <t>3个骰子，点数之和为15，赔率为1赔14</t>
  </si>
  <si>
    <t>3个骰子，点数之和为16，赔率为1赔18</t>
  </si>
  <si>
    <t>千术</t>
  </si>
  <si>
    <t>3个骰子，点数之和为17，赔率为1赔5</t>
  </si>
  <si>
    <t>大点-3</t>
  </si>
  <si>
    <t>小点+3</t>
  </si>
  <si>
    <t>红骰奇数</t>
  </si>
  <si>
    <t>红骰偶数</t>
  </si>
  <si>
    <t>红骰单数</t>
  </si>
  <si>
    <t>红骰双数</t>
  </si>
  <si>
    <t>红骰最大4</t>
  </si>
  <si>
    <t>2、4、6</t>
  </si>
  <si>
    <t>红骰最小3</t>
  </si>
  <si>
    <t>1、2、3</t>
  </si>
  <si>
    <t>骰子最大5</t>
  </si>
  <si>
    <t>骰子最小2</t>
  </si>
  <si>
    <t>小点*2</t>
  </si>
  <si>
    <t>大点/2</t>
  </si>
  <si>
    <t>红骰不投</t>
  </si>
  <si>
    <t>复制红骰</t>
  </si>
  <si>
    <t>初始概率</t>
  </si>
  <si>
    <t>次数</t>
  </si>
  <si>
    <t>本次抽中概率</t>
  </si>
  <si>
    <t>本次抽不中概率</t>
  </si>
  <si>
    <t>首次抽中发生在本次概率</t>
  </si>
  <si>
    <t>抽中综合概率</t>
  </si>
  <si>
    <t>基础概率</t>
  </si>
  <si>
    <t>本次释放概率</t>
  </si>
  <si>
    <t>本次不释放概率</t>
  </si>
  <si>
    <t>首次释放发生在本次概率</t>
  </si>
  <si>
    <t>技能释放概率</t>
  </si>
  <si>
    <t>每次增长</t>
  </si>
  <si>
    <t>保底次数</t>
  </si>
  <si>
    <t>玩家生命</t>
  </si>
  <si>
    <t>攻击</t>
  </si>
  <si>
    <t>防御</t>
  </si>
  <si>
    <t>受到伤害</t>
  </si>
  <si>
    <t>受击次数</t>
  </si>
  <si>
    <t>怪物生命</t>
  </si>
  <si>
    <t>角色生命</t>
  </si>
  <si>
    <t>角色攻击</t>
  </si>
  <si>
    <t>角色防御</t>
  </si>
  <si>
    <t>角色秒伤</t>
  </si>
  <si>
    <t>战斗时长(回合)</t>
  </si>
  <si>
    <t>生命</t>
  </si>
  <si>
    <t>队伍防御=角色x防御+角色y防御+角色z防御</t>
  </si>
  <si>
    <t>秒伤</t>
  </si>
  <si>
    <t>时长</t>
  </si>
  <si>
    <t>伤害=A攻击*A攻击/(A攻击+B队伍防御)</t>
  </si>
  <si>
    <t>角色伤害</t>
  </si>
  <si>
    <t>战斗时长</t>
  </si>
  <si>
    <t>伤害</t>
  </si>
  <si>
    <t>每点防御减伤</t>
  </si>
  <si>
    <t>防御减伤增幅</t>
  </si>
  <si>
    <t>每点攻击伤害</t>
  </si>
  <si>
    <t>攻击伤害增幅</t>
  </si>
  <si>
    <t>∞</t>
  </si>
  <si>
    <t>输出属性</t>
  </si>
  <si>
    <t>次级属性</t>
  </si>
  <si>
    <t>说明</t>
  </si>
  <si>
    <t>软上限/硬上限</t>
  </si>
  <si>
    <t>/</t>
  </si>
  <si>
    <t>近战攻击</t>
  </si>
  <si>
    <t>根据自身类型获得攻击</t>
  </si>
  <si>
    <t>原则</t>
  </si>
  <si>
    <t>远程攻击</t>
  </si>
  <si>
    <t>1.设置上限，避免严重超模或不可控</t>
  </si>
  <si>
    <t>元素攻击</t>
  </si>
  <si>
    <t>2.可控的平时投，不可控的战斗给</t>
  </si>
  <si>
    <t>普攻攻击</t>
  </si>
  <si>
    <t>技能攻击</t>
  </si>
  <si>
    <t>对小怪攻击</t>
  </si>
  <si>
    <t>根据外部类型获得攻击</t>
  </si>
  <si>
    <t>对Boss攻击</t>
  </si>
  <si>
    <t>XX攻击...</t>
  </si>
  <si>
    <t>攻击百分比%</t>
  </si>
  <si>
    <t>本质是固定值攻击</t>
  </si>
  <si>
    <t>200%/∞</t>
  </si>
  <si>
    <t>伤害加成</t>
  </si>
  <si>
    <t>提高固定值攻击的价值</t>
  </si>
  <si>
    <t>400%/∞</t>
  </si>
  <si>
    <t>近战伤害加成</t>
  </si>
  <si>
    <t>远程伤害加成</t>
  </si>
  <si>
    <t>元素伤害加成</t>
  </si>
  <si>
    <t>普攻伤害加成</t>
  </si>
  <si>
    <t>技能伤害加成</t>
  </si>
  <si>
    <t>对小怪伤害加成</t>
  </si>
  <si>
    <t>对Boss伤害加成</t>
  </si>
  <si>
    <t>XX伤害加成...</t>
  </si>
  <si>
    <t>暴击伤害</t>
  </si>
  <si>
    <t>放大伤害的倍率</t>
  </si>
  <si>
    <t>500%/∞</t>
  </si>
  <si>
    <t>暴击率</t>
  </si>
  <si>
    <t>放大伤害的机会</t>
  </si>
  <si>
    <t>攻速</t>
  </si>
  <si>
    <t>提高攻击频率</t>
  </si>
  <si>
    <t>触发概率</t>
  </si>
  <si>
    <t>提高技能频率</t>
  </si>
  <si>
    <t>冷却时间</t>
  </si>
  <si>
    <t>0.01/1÷∞</t>
  </si>
  <si>
    <t>所需攻击次数</t>
  </si>
  <si>
    <t>特殊效果</t>
  </si>
  <si>
    <t>攻击分裂</t>
  </si>
  <si>
    <t>近战的溅射，远程的分裂箭</t>
  </si>
  <si>
    <t>命中分裂</t>
  </si>
  <si>
    <t>弹射、穿透，两者互斥</t>
  </si>
  <si>
    <t>玩家输出(秒伤)：</t>
  </si>
  <si>
    <t>伤害率*(攻击*伤害加成*暴伤)*攻速</t>
  </si>
  <si>
    <t>生存属性</t>
  </si>
  <si>
    <t>1次或多次最高承受伤害的值</t>
  </si>
  <si>
    <t>临时生命</t>
  </si>
  <si>
    <t>计算方式一致时，等价
计算方式不一致时，价值不同</t>
  </si>
  <si>
    <t>临时护盾</t>
  </si>
  <si>
    <t>提高生命质量</t>
  </si>
  <si>
    <t>减伤</t>
  </si>
  <si>
    <t>闪避</t>
  </si>
  <si>
    <t>减少受到的普攻伤害，并规避攻击效果</t>
  </si>
  <si>
    <t>60%/100%</t>
  </si>
  <si>
    <t>物免</t>
  </si>
  <si>
    <t>无视受到的普攻伤害，不无视攻击效果</t>
  </si>
  <si>
    <t>魔抗</t>
  </si>
  <si>
    <t>减少受到的技能伤害，不无视技能效果</t>
  </si>
  <si>
    <t>魔免</t>
  </si>
  <si>
    <t>无视受到的技能伤害，且无视技能效果</t>
  </si>
  <si>
    <t>物理伤害减免</t>
  </si>
  <si>
    <t>分百分比和护甲(0甲附近收益最高)两种形式</t>
  </si>
  <si>
    <t>魔法伤害减免</t>
  </si>
  <si>
    <t>小怪伤害减免</t>
  </si>
  <si>
    <t>通常为百分比</t>
  </si>
  <si>
    <t>Boss伤害减免</t>
  </si>
  <si>
    <t>格挡(固定值免伤)</t>
  </si>
  <si>
    <t>减少固定值伤害，绝大部分情况是后于闪避计算，部分游戏会在伤害处计算(收益高)，部分游戏会于攻击处计算(收益低)</t>
  </si>
  <si>
    <t>物理减伤</t>
  </si>
  <si>
    <t>魔法减伤</t>
  </si>
  <si>
    <t>小怪减伤</t>
  </si>
  <si>
    <t>Boss减伤</t>
  </si>
  <si>
    <t>提高续航</t>
  </si>
  <si>
    <t>回血</t>
  </si>
  <si>
    <t>百分比回复</t>
  </si>
  <si>
    <t>不论最大生命多少，N秒回满</t>
  </si>
  <si>
    <t>固定值回复</t>
  </si>
  <si>
    <t>最大生命越少，回满时间越短</t>
  </si>
  <si>
    <t>吸血</t>
  </si>
  <si>
    <t>攻击频率吸血</t>
  </si>
  <si>
    <t>攻速越快，回血越快</t>
  </si>
  <si>
    <t>攻击伤害吸血</t>
  </si>
  <si>
    <t>伤害越高，回血越快</t>
  </si>
  <si>
    <t>移速</t>
  </si>
  <si>
    <t>降低被命中率，躲避越有价值的游戏，价值越高</t>
  </si>
  <si>
    <t>100%/∞</t>
  </si>
  <si>
    <t>玩家生存(时间):</t>
  </si>
  <si>
    <t>生命/{(敌伤害-格挡)*免伤-生命回复}</t>
  </si>
  <si>
    <t>基础生命</t>
  </si>
  <si>
    <t>基础攻击</t>
  </si>
  <si>
    <t>基础时长</t>
  </si>
  <si>
    <t>刀塔</t>
  </si>
  <si>
    <t>y=±0.06x/（1+0.06x）</t>
  </si>
  <si>
    <t>减伤/闪避率</t>
  </si>
  <si>
    <t>生存能力</t>
  </si>
  <si>
    <t>护甲</t>
  </si>
  <si>
    <t>游戏货币在设计之初就不应该成为玩家经济行为的的“终点站”更不应该是“游戏的目的”，而应该是一种用于换取其他物品的通道，所以在最初的设计上就应该鼓励玩家“多花钱”而不是“攒钱”。</t>
  </si>
  <si>
    <t>货币贬值</t>
  </si>
  <si>
    <t>或者叫特定时间升值</t>
  </si>
  <si>
    <t>货币过期</t>
  </si>
  <si>
    <t>每月清一次之类的</t>
  </si>
  <si>
    <t>英寸：厘米</t>
  </si>
  <si>
    <t>高度(mm)</t>
  </si>
  <si>
    <t>定制单价(900~1500)</t>
  </si>
  <si>
    <t>成品单价(700~900)</t>
  </si>
  <si>
    <t>基准值</t>
  </si>
  <si>
    <t>长</t>
  </si>
  <si>
    <t>宽</t>
  </si>
  <si>
    <t>长度(mm)</t>
  </si>
  <si>
    <t>投影面积(㎡)</t>
  </si>
  <si>
    <t>定制花费(元)</t>
  </si>
  <si>
    <t>成品花费(元)</t>
  </si>
  <si>
    <t>主卧</t>
  </si>
  <si>
    <t>北次卧</t>
  </si>
  <si>
    <t>南次卧</t>
  </si>
  <si>
    <t>书柜A</t>
  </si>
  <si>
    <t>书柜B</t>
  </si>
  <si>
    <t>鞋柜</t>
  </si>
  <si>
    <t>阳台柜A</t>
  </si>
  <si>
    <t>阳台柜B</t>
  </si>
  <si>
    <t>餐边柜A</t>
  </si>
  <si>
    <t>餐边柜B</t>
  </si>
  <si>
    <t>橱柜</t>
  </si>
  <si>
    <t>总计</t>
  </si>
  <si>
    <t>全屋收纳比例</t>
  </si>
  <si>
    <t>PVE：差异能力对抗</t>
  </si>
  <si>
    <t>PVP：同质能力对抗</t>
  </si>
  <si>
    <t>PVE+PVP(侧重于PVP)</t>
  </si>
  <si>
    <t>能力</t>
  </si>
  <si>
    <t>VS不同能力的怪物</t>
  </si>
  <si>
    <t>VS同能力的玩家</t>
  </si>
  <si>
    <t>枪</t>
  </si>
  <si>
    <t>求生之路、孤胆枪手、
无主之地、霰弹枪国王</t>
  </si>
  <si>
    <t>CS、吃鸡</t>
  </si>
  <si>
    <t>堡垒之夜</t>
  </si>
  <si>
    <t>刀</t>
  </si>
  <si>
    <t>空洞骑士、怪物猎人</t>
  </si>
  <si>
    <t>荣耀战魂、永劫无间</t>
  </si>
  <si>
    <t>梦三国</t>
  </si>
  <si>
    <t>塔</t>
  </si>
  <si>
    <t>王国保卫战、明日方舟、
兽人必须死、植物大战僵尸</t>
  </si>
  <si>
    <t>部队(实时)</t>
  </si>
  <si>
    <t>皇室战争</t>
  </si>
  <si>
    <t>SC2、War3</t>
  </si>
  <si>
    <t>RTS通过阉割自身能力或阉割AI能力，来形成差异能力对抗</t>
  </si>
  <si>
    <t>部队(非实时)</t>
  </si>
  <si>
    <t>火焰纹章</t>
  </si>
  <si>
    <t>率土之滨</t>
  </si>
  <si>
    <t>炉石传说</t>
  </si>
  <si>
    <t>狗头人与地下城</t>
  </si>
  <si>
    <t>自走棋</t>
  </si>
  <si>
    <t>MOBA：DOTA2、王者</t>
  </si>
  <si>
    <t>三消合成士兵</t>
  </si>
  <si>
    <t>葫芦娃大作战</t>
  </si>
  <si>
    <t>召唤与合成</t>
  </si>
  <si>
    <t>本质是听牌、胡牌(麻将)</t>
  </si>
  <si>
    <t>土豆兄弟</t>
  </si>
  <si>
    <t>根据人物特性，选择自己要胡的方式(局内成长)</t>
  </si>
  <si>
    <t>近1~2年，一定会出一款非常有影响力的产品</t>
  </si>
  <si>
    <t>以战斗策划的角度</t>
  </si>
  <si>
    <t>核心竞争力</t>
  </si>
  <si>
    <t>1.感知与提炼游戏的核心乐趣，并知道该核心乐趣如何实现</t>
  </si>
  <si>
    <t>自走棋和土豆兄弟，乐趣都与麻将接近(听牌与胡牌)，自走棋根据阵容听牌英雄、听牌三星，土豆兄弟根据角色听牌武器、听牌属性，胡了赢了就爽，胡了没赢就怪对面太胡，听错牌</t>
  </si>
  <si>
    <t>听牌:在预设环境下(你有把每点防御提升3点攻击的剑)，进行有效抉择(面前有三件强度相同但血防数值不同的防具)，达到(之前5回合会杀死你的Boss被现在的你4回合杀死了)</t>
  </si>
  <si>
    <t>2.规则边界</t>
  </si>
  <si>
    <t>3.落地</t>
  </si>
  <si>
    <t>技能编辑器，怪物编辑器</t>
  </si>
  <si>
    <t>所需能力</t>
  </si>
  <si>
    <t>1.优秀的沟通能力</t>
  </si>
  <si>
    <t>团队中的同事能力越优秀时，个性就会越突出，需要通过①展现自身能力/魅力(即让同事认可你)和②理解同事想法和困难(对同事表示认可)，来形成双向认可，轻松愉快的进行想法落地与进度推进</t>
  </si>
  <si>
    <t>2.设计传达能力</t>
  </si>
  <si>
    <t>想要的东西是怎么样的，对技术需严谨的告知细节规则，对美术需，脑图、PPT、流程图、Axure</t>
  </si>
  <si>
    <t>权重</t>
  </si>
  <si>
    <t>弹丸强化</t>
  </si>
  <si>
    <t>换弹强化</t>
  </si>
  <si>
    <t>伤害强化</t>
  </si>
  <si>
    <t>攻速强化</t>
  </si>
  <si>
    <t>射程强化</t>
  </si>
  <si>
    <t>追踪强化</t>
  </si>
  <si>
    <t>弹射强化</t>
  </si>
  <si>
    <t>生命强化</t>
  </si>
  <si>
    <t>穿透强化</t>
  </si>
  <si>
    <t>移速强化</t>
  </si>
  <si>
    <t>弹丸+1</t>
  </si>
  <si>
    <t>换弹时发射6发25%伤害子弹</t>
  </si>
  <si>
    <t>弹丸伤害+50%</t>
  </si>
  <si>
    <t>攻速+50%</t>
  </si>
  <si>
    <t>射程+50%</t>
  </si>
  <si>
    <t>追踪角度+20%</t>
  </si>
  <si>
    <t>弹丸+1
子弹伤害-20%</t>
  </si>
  <si>
    <t>换弹时发射3发25%伤害子弹
换弹速度+20%</t>
  </si>
  <si>
    <t>弹丸大小+25%</t>
  </si>
  <si>
    <t>每30次发射
发射一枚榴弹</t>
  </si>
  <si>
    <t>每3秒内射程的目标造成1次伤害</t>
  </si>
  <si>
    <t>每3秒发射3枚追踪弹</t>
  </si>
  <si>
    <t>每2秒内射程的目标造成1次伤害</t>
  </si>
  <si>
    <t>每1秒内射程的目标造成1次伤害</t>
  </si>
  <si>
    <t>弹丸+1
散射+10°</t>
  </si>
  <si>
    <t>弹匣-3
首发子弹伤害+50%</t>
  </si>
  <si>
    <t>弹丸伤害+25%</t>
  </si>
  <si>
    <t>攻速+25%</t>
  </si>
  <si>
    <t>射程+25%</t>
  </si>
  <si>
    <t>追踪角度+10%</t>
  </si>
  <si>
    <t>弹丸+3
散射+30°
射程-30%</t>
  </si>
  <si>
    <t>换弹速度+40%
换弹产生的子弹穿透+3</t>
  </si>
  <si>
    <t>遭遇精英/Boss时，攻速+50%
换弹速度+50%，持续10秒</t>
  </si>
  <si>
    <t>攻速每+1%，伤害便+1%</t>
  </si>
  <si>
    <t>射程内造成伤害的频率翻倍，伤害翻倍</t>
  </si>
  <si>
    <t>击杀怪物后，产生1枚追踪弹</t>
  </si>
  <si>
    <t>基础弹丸+100%</t>
  </si>
  <si>
    <t>末发子弹伤害+500%</t>
  </si>
  <si>
    <t>击杀精英/Boss后，伤害+50%
(可追溯)</t>
  </si>
  <si>
    <t>每发射3发子弹
回复1发子弹</t>
  </si>
  <si>
    <t>对30距离以外的目标
伤害+70%</t>
  </si>
  <si>
    <t>同一个目标每次受到伤害时
易伤5%，上限100%</t>
  </si>
  <si>
    <t>弹丸击中后产生爆炸</t>
  </si>
  <si>
    <t>换弹时，产生范围伤害</t>
  </si>
  <si>
    <t>弹丸击杀怪物后，产生3颗分裂弹</t>
  </si>
  <si>
    <t>每150次发射
获得3秒分身发射</t>
  </si>
  <si>
    <t>怪物进入射程时，将受到伤害和0.5秒减速
(触发cd2秒)</t>
  </si>
  <si>
    <t>待定</t>
  </si>
  <si>
    <t>规则目的：</t>
  </si>
  <si>
    <t>1.将20分钟系最有体验的+弹丸、换弹发射、击杀分裂等作为流派核心体验，给玩家进行多次提升体验</t>
  </si>
  <si>
    <t>2.简化Buff选择，让每个流派都有数值体验和质变体验</t>
  </si>
  <si>
    <t>3.调整选择规则，大幅弱化Buff选择方面的负体验、弱体验</t>
  </si>
  <si>
    <t>Buff规则：</t>
  </si>
  <si>
    <t>1.选择绿色强化后，对应蓝色/紫色强化才加入随机池</t>
  </si>
  <si>
    <t>2.精英低概率掉落橙色强化，Boss必掉落橙色强化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</si>
</sst>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_ "/>
    <numFmt numFmtId="178" formatCode="0.0_ "/>
    <numFmt numFmtId="179" formatCode="0.00_);[Red]\(0.00\)"/>
    <numFmt numFmtId="180" formatCode="0.00_ "/>
    <numFmt numFmtId="181" formatCode="0.0_);[Red]\(0.0\)"/>
  </numFmts>
  <fonts count="3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5"/>
      <color theme="1"/>
      <name val="微软雅黑"/>
      <charset val="134"/>
    </font>
    <font>
      <sz val="12"/>
      <name val="宋体"/>
      <charset val="134"/>
    </font>
    <font>
      <sz val="12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name val="微软雅黑"/>
      <charset val="134"/>
    </font>
    <font>
      <sz val="12"/>
      <color theme="0" tint="-0.25"/>
      <name val="微软雅黑"/>
      <charset val="134"/>
    </font>
    <font>
      <b/>
      <sz val="12"/>
      <color rgb="FF0070C0"/>
      <name val="宋体"/>
      <charset val="134"/>
    </font>
    <font>
      <b/>
      <sz val="12"/>
      <color rgb="FFFF0000"/>
      <name val="宋体"/>
      <charset val="134"/>
    </font>
    <font>
      <sz val="12"/>
      <color theme="0" tint="-0.25"/>
      <name val="宋体"/>
      <charset val="134"/>
    </font>
    <font>
      <i/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6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4" fillId="18" borderId="6" applyNumberFormat="0" applyAlignment="0" applyProtection="0">
      <alignment vertical="center"/>
    </xf>
    <xf numFmtId="0" fontId="25" fillId="18" borderId="2" applyNumberFormat="0" applyAlignment="0" applyProtection="0">
      <alignment vertical="center"/>
    </xf>
    <xf numFmtId="0" fontId="26" fillId="19" borderId="7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>
      <alignment vertical="center"/>
    </xf>
    <xf numFmtId="0" fontId="2" fillId="0" borderId="0" xfId="0" applyFont="1">
      <alignment vertical="center"/>
    </xf>
    <xf numFmtId="0" fontId="1" fillId="5" borderId="1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>
      <alignment vertical="center"/>
    </xf>
    <xf numFmtId="0" fontId="4" fillId="0" borderId="0" xfId="0" applyFont="1" applyFill="1" applyAlignment="1">
      <alignment vertical="center"/>
    </xf>
    <xf numFmtId="178" fontId="4" fillId="0" borderId="0" xfId="0" applyNumberFormat="1" applyFont="1" applyFill="1" applyAlignment="1">
      <alignment vertical="center"/>
    </xf>
    <xf numFmtId="177" fontId="3" fillId="0" borderId="0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3" fillId="5" borderId="0" xfId="0" applyFont="1" applyFill="1" applyBorder="1" applyAlignment="1">
      <alignment vertical="center"/>
    </xf>
    <xf numFmtId="10" fontId="3" fillId="0" borderId="0" xfId="11" applyNumberFormat="1" applyFont="1">
      <alignment vertical="center"/>
    </xf>
    <xf numFmtId="9" fontId="4" fillId="0" borderId="0" xfId="0" applyNumberFormat="1" applyFont="1" applyFill="1" applyAlignment="1">
      <alignment vertical="center"/>
    </xf>
    <xf numFmtId="9" fontId="4" fillId="7" borderId="0" xfId="0" applyNumberFormat="1" applyFont="1" applyFill="1" applyAlignment="1">
      <alignment vertical="center"/>
    </xf>
    <xf numFmtId="0" fontId="4" fillId="7" borderId="0" xfId="0" applyFont="1" applyFill="1" applyAlignment="1">
      <alignment vertical="center"/>
    </xf>
    <xf numFmtId="179" fontId="4" fillId="0" borderId="0" xfId="11" applyNumberFormat="1" applyFont="1">
      <alignment vertical="center"/>
    </xf>
    <xf numFmtId="179" fontId="4" fillId="7" borderId="0" xfId="11" applyNumberFormat="1" applyFont="1" applyFill="1">
      <alignment vertical="center"/>
    </xf>
    <xf numFmtId="176" fontId="4" fillId="0" borderId="0" xfId="0" applyNumberFormat="1" applyFont="1" applyFill="1" applyAlignment="1">
      <alignment vertical="center"/>
    </xf>
    <xf numFmtId="0" fontId="5" fillId="7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1" xfId="0" applyFont="1" applyFill="1" applyBorder="1" applyAlignment="1">
      <alignment vertical="center"/>
    </xf>
    <xf numFmtId="178" fontId="6" fillId="0" borderId="1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9" borderId="1" xfId="0" applyFont="1" applyFill="1" applyBorder="1" applyAlignment="1">
      <alignment vertical="center"/>
    </xf>
    <xf numFmtId="178" fontId="7" fillId="0" borderId="1" xfId="0" applyNumberFormat="1" applyFont="1" applyFill="1" applyBorder="1" applyAlignment="1">
      <alignment vertical="center"/>
    </xf>
    <xf numFmtId="180" fontId="7" fillId="0" borderId="1" xfId="0" applyNumberFormat="1" applyFont="1" applyFill="1" applyBorder="1" applyAlignment="1">
      <alignment vertical="center"/>
    </xf>
    <xf numFmtId="177" fontId="6" fillId="4" borderId="1" xfId="0" applyNumberFormat="1" applyFont="1" applyFill="1" applyBorder="1" applyAlignment="1">
      <alignment vertical="center"/>
    </xf>
    <xf numFmtId="177" fontId="6" fillId="0" borderId="1" xfId="0" applyNumberFormat="1" applyFont="1" applyFill="1" applyBorder="1" applyAlignment="1">
      <alignment vertical="center"/>
    </xf>
    <xf numFmtId="180" fontId="6" fillId="0" borderId="1" xfId="0" applyNumberFormat="1" applyFont="1" applyFill="1" applyBorder="1" applyAlignment="1">
      <alignment vertical="center"/>
    </xf>
    <xf numFmtId="176" fontId="4" fillId="5" borderId="0" xfId="0" applyNumberFormat="1" applyFont="1" applyFill="1" applyAlignment="1">
      <alignment vertical="center"/>
    </xf>
    <xf numFmtId="176" fontId="6" fillId="0" borderId="0" xfId="0" applyNumberFormat="1" applyFont="1" applyFill="1" applyBorder="1" applyAlignment="1">
      <alignment vertical="center"/>
    </xf>
    <xf numFmtId="176" fontId="6" fillId="0" borderId="0" xfId="11" applyNumberFormat="1" applyFont="1">
      <alignment vertical="center"/>
    </xf>
    <xf numFmtId="10" fontId="6" fillId="0" borderId="0" xfId="11" applyNumberFormat="1" applyFont="1" applyFill="1" applyBorder="1" applyAlignment="1">
      <alignment vertical="center"/>
    </xf>
    <xf numFmtId="10" fontId="6" fillId="5" borderId="0" xfId="0" applyNumberFormat="1" applyFont="1" applyFill="1" applyBorder="1" applyAlignment="1">
      <alignment vertical="center"/>
    </xf>
    <xf numFmtId="9" fontId="6" fillId="0" borderId="0" xfId="0" applyNumberFormat="1" applyFont="1" applyFill="1" applyBorder="1" applyAlignment="1">
      <alignment vertical="center"/>
    </xf>
    <xf numFmtId="9" fontId="6" fillId="0" borderId="0" xfId="11" applyNumberFormat="1" applyFont="1">
      <alignment vertical="center"/>
    </xf>
    <xf numFmtId="10" fontId="6" fillId="0" borderId="0" xfId="0" applyNumberFormat="1" applyFont="1" applyFill="1" applyBorder="1" applyAlignment="1">
      <alignment vertical="center"/>
    </xf>
    <xf numFmtId="0" fontId="4" fillId="5" borderId="0" xfId="0" applyFont="1" applyFill="1" applyAlignment="1">
      <alignment vertical="center"/>
    </xf>
    <xf numFmtId="0" fontId="8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right" vertical="center"/>
    </xf>
    <xf numFmtId="181" fontId="10" fillId="0" borderId="0" xfId="11" applyNumberFormat="1" applyFont="1">
      <alignment vertical="center"/>
    </xf>
    <xf numFmtId="0" fontId="5" fillId="0" borderId="0" xfId="0" applyFont="1" applyFill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3" fillId="0" borderId="0" xfId="0" applyFont="1" applyFill="1" applyBorder="1" applyAlignment="1" quotePrefix="1">
      <alignment horizontal="right" vertical="center"/>
    </xf>
    <xf numFmtId="0" fontId="6" fillId="0" borderId="0" xfId="0" applyFont="1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24722222222222"/>
          <c:y val="0.006944444444444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除法公式!$I$19</c:f>
              <c:strCache>
                <c:ptCount val="1"/>
                <c:pt idx="0">
                  <c:v>伤害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除法公式!$H$19:$H$220</c:f>
              <c:strCache>
                <c:ptCount val="202"/>
                <c:pt idx="0">
                  <c:v>角色防御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</c:strCache>
            </c:strRef>
          </c:cat>
          <c:val>
            <c:numRef>
              <c:f>除法公式!$I$20:$I$220</c:f>
              <c:numCache>
                <c:formatCode>0.0_ </c:formatCode>
                <c:ptCount val="201"/>
                <c:pt idx="0">
                  <c:v>300</c:v>
                </c:pt>
                <c:pt idx="1">
                  <c:v>297.029702970297</c:v>
                </c:pt>
                <c:pt idx="2">
                  <c:v>294.117647058824</c:v>
                </c:pt>
                <c:pt idx="3">
                  <c:v>291.26213592233</c:v>
                </c:pt>
                <c:pt idx="4">
                  <c:v>288.461538461538</c:v>
                </c:pt>
                <c:pt idx="5">
                  <c:v>285.714285714286</c:v>
                </c:pt>
                <c:pt idx="6">
                  <c:v>283.018867924528</c:v>
                </c:pt>
                <c:pt idx="7">
                  <c:v>280.373831775701</c:v>
                </c:pt>
                <c:pt idx="8">
                  <c:v>277.777777777778</c:v>
                </c:pt>
                <c:pt idx="9">
                  <c:v>275.229357798165</c:v>
                </c:pt>
                <c:pt idx="10">
                  <c:v>272.727272727273</c:v>
                </c:pt>
                <c:pt idx="11">
                  <c:v>270.27027027027</c:v>
                </c:pt>
                <c:pt idx="12">
                  <c:v>267.857142857143</c:v>
                </c:pt>
                <c:pt idx="13">
                  <c:v>265.486725663717</c:v>
                </c:pt>
                <c:pt idx="14">
                  <c:v>263.157894736842</c:v>
                </c:pt>
                <c:pt idx="15">
                  <c:v>260.869565217391</c:v>
                </c:pt>
                <c:pt idx="16">
                  <c:v>258.620689655172</c:v>
                </c:pt>
                <c:pt idx="17">
                  <c:v>256.410256410256</c:v>
                </c:pt>
                <c:pt idx="18">
                  <c:v>254.237288135593</c:v>
                </c:pt>
                <c:pt idx="19">
                  <c:v>252.100840336134</c:v>
                </c:pt>
                <c:pt idx="20">
                  <c:v>250</c:v>
                </c:pt>
                <c:pt idx="21">
                  <c:v>247.933884297521</c:v>
                </c:pt>
                <c:pt idx="22">
                  <c:v>245.901639344262</c:v>
                </c:pt>
                <c:pt idx="23">
                  <c:v>243.90243902439</c:v>
                </c:pt>
                <c:pt idx="24">
                  <c:v>241.935483870968</c:v>
                </c:pt>
                <c:pt idx="25">
                  <c:v>240</c:v>
                </c:pt>
                <c:pt idx="26">
                  <c:v>238.095238095238</c:v>
                </c:pt>
                <c:pt idx="27">
                  <c:v>236.220472440945</c:v>
                </c:pt>
                <c:pt idx="28">
                  <c:v>234.375</c:v>
                </c:pt>
                <c:pt idx="29">
                  <c:v>232.558139534884</c:v>
                </c:pt>
                <c:pt idx="30">
                  <c:v>230.769230769231</c:v>
                </c:pt>
                <c:pt idx="31">
                  <c:v>229.007633587786</c:v>
                </c:pt>
                <c:pt idx="32">
                  <c:v>227.272727272727</c:v>
                </c:pt>
                <c:pt idx="33">
                  <c:v>225.563909774436</c:v>
                </c:pt>
                <c:pt idx="34">
                  <c:v>223.880597014925</c:v>
                </c:pt>
                <c:pt idx="35">
                  <c:v>222.222222222222</c:v>
                </c:pt>
                <c:pt idx="36">
                  <c:v>220.588235294118</c:v>
                </c:pt>
                <c:pt idx="37">
                  <c:v>218.978102189781</c:v>
                </c:pt>
                <c:pt idx="38">
                  <c:v>217.391304347826</c:v>
                </c:pt>
                <c:pt idx="39">
                  <c:v>215.827338129496</c:v>
                </c:pt>
                <c:pt idx="40">
                  <c:v>214.285714285714</c:v>
                </c:pt>
                <c:pt idx="41">
                  <c:v>212.765957446808</c:v>
                </c:pt>
                <c:pt idx="42">
                  <c:v>211.267605633803</c:v>
                </c:pt>
                <c:pt idx="43">
                  <c:v>209.79020979021</c:v>
                </c:pt>
                <c:pt idx="44">
                  <c:v>208.333333333333</c:v>
                </c:pt>
                <c:pt idx="45">
                  <c:v>206.896551724138</c:v>
                </c:pt>
                <c:pt idx="46">
                  <c:v>205.479452054795</c:v>
                </c:pt>
                <c:pt idx="47">
                  <c:v>204.081632653061</c:v>
                </c:pt>
                <c:pt idx="48">
                  <c:v>202.702702702703</c:v>
                </c:pt>
                <c:pt idx="49">
                  <c:v>201.342281879195</c:v>
                </c:pt>
                <c:pt idx="50">
                  <c:v>200</c:v>
                </c:pt>
                <c:pt idx="51">
                  <c:v>198.675496688742</c:v>
                </c:pt>
                <c:pt idx="52">
                  <c:v>197.368421052632</c:v>
                </c:pt>
                <c:pt idx="53">
                  <c:v>196.078431372549</c:v>
                </c:pt>
                <c:pt idx="54">
                  <c:v>194.805194805195</c:v>
                </c:pt>
                <c:pt idx="55">
                  <c:v>193.548387096774</c:v>
                </c:pt>
                <c:pt idx="56">
                  <c:v>192.307692307692</c:v>
                </c:pt>
                <c:pt idx="57">
                  <c:v>191.082802547771</c:v>
                </c:pt>
                <c:pt idx="58">
                  <c:v>189.873417721519</c:v>
                </c:pt>
                <c:pt idx="59">
                  <c:v>188.679245283019</c:v>
                </c:pt>
                <c:pt idx="60">
                  <c:v>187.5</c:v>
                </c:pt>
                <c:pt idx="61">
                  <c:v>186.335403726708</c:v>
                </c:pt>
                <c:pt idx="62">
                  <c:v>185.185185185185</c:v>
                </c:pt>
                <c:pt idx="63">
                  <c:v>184.049079754601</c:v>
                </c:pt>
                <c:pt idx="64">
                  <c:v>182.926829268293</c:v>
                </c:pt>
                <c:pt idx="65">
                  <c:v>181.818181818182</c:v>
                </c:pt>
                <c:pt idx="66">
                  <c:v>180.722891566265</c:v>
                </c:pt>
                <c:pt idx="67">
                  <c:v>179.640718562874</c:v>
                </c:pt>
                <c:pt idx="68">
                  <c:v>178.571428571429</c:v>
                </c:pt>
                <c:pt idx="69">
                  <c:v>177.514792899408</c:v>
                </c:pt>
                <c:pt idx="70">
                  <c:v>176.470588235294</c:v>
                </c:pt>
                <c:pt idx="71">
                  <c:v>175.438596491228</c:v>
                </c:pt>
                <c:pt idx="72">
                  <c:v>174.418604651163</c:v>
                </c:pt>
                <c:pt idx="73">
                  <c:v>173.410404624277</c:v>
                </c:pt>
                <c:pt idx="74">
                  <c:v>172.413793103448</c:v>
                </c:pt>
                <c:pt idx="75">
                  <c:v>171.428571428571</c:v>
                </c:pt>
                <c:pt idx="76">
                  <c:v>170.454545454545</c:v>
                </c:pt>
                <c:pt idx="77">
                  <c:v>169.491525423729</c:v>
                </c:pt>
                <c:pt idx="78">
                  <c:v>168.539325842697</c:v>
                </c:pt>
                <c:pt idx="79">
                  <c:v>167.597765363129</c:v>
                </c:pt>
                <c:pt idx="80">
                  <c:v>166.666666666667</c:v>
                </c:pt>
                <c:pt idx="81">
                  <c:v>165.745856353591</c:v>
                </c:pt>
                <c:pt idx="82">
                  <c:v>164.835164835165</c:v>
                </c:pt>
                <c:pt idx="83">
                  <c:v>163.934426229508</c:v>
                </c:pt>
                <c:pt idx="84">
                  <c:v>163.04347826087</c:v>
                </c:pt>
                <c:pt idx="85">
                  <c:v>162.162162162162</c:v>
                </c:pt>
                <c:pt idx="86">
                  <c:v>161.290322580645</c:v>
                </c:pt>
                <c:pt idx="87">
                  <c:v>160.427807486631</c:v>
                </c:pt>
                <c:pt idx="88">
                  <c:v>159.574468085106</c:v>
                </c:pt>
                <c:pt idx="89">
                  <c:v>158.730158730159</c:v>
                </c:pt>
                <c:pt idx="90">
                  <c:v>157.894736842105</c:v>
                </c:pt>
                <c:pt idx="91">
                  <c:v>157.068062827225</c:v>
                </c:pt>
                <c:pt idx="92">
                  <c:v>156.25</c:v>
                </c:pt>
                <c:pt idx="93">
                  <c:v>155.440414507772</c:v>
                </c:pt>
                <c:pt idx="94">
                  <c:v>154.639175257732</c:v>
                </c:pt>
                <c:pt idx="95">
                  <c:v>153.846153846154</c:v>
                </c:pt>
                <c:pt idx="96">
                  <c:v>153.061224489796</c:v>
                </c:pt>
                <c:pt idx="97">
                  <c:v>152.284263959391</c:v>
                </c:pt>
                <c:pt idx="98">
                  <c:v>151.515151515152</c:v>
                </c:pt>
                <c:pt idx="99">
                  <c:v>150.753768844221</c:v>
                </c:pt>
                <c:pt idx="100">
                  <c:v>150</c:v>
                </c:pt>
                <c:pt idx="101">
                  <c:v>149.253731343284</c:v>
                </c:pt>
                <c:pt idx="102">
                  <c:v>148.514851485149</c:v>
                </c:pt>
                <c:pt idx="103">
                  <c:v>147.783251231527</c:v>
                </c:pt>
                <c:pt idx="104">
                  <c:v>147.058823529412</c:v>
                </c:pt>
                <c:pt idx="105">
                  <c:v>146.341463414634</c:v>
                </c:pt>
                <c:pt idx="106">
                  <c:v>145.631067961165</c:v>
                </c:pt>
                <c:pt idx="107">
                  <c:v>144.927536231884</c:v>
                </c:pt>
                <c:pt idx="108">
                  <c:v>144.230769230769</c:v>
                </c:pt>
                <c:pt idx="109">
                  <c:v>143.540669856459</c:v>
                </c:pt>
                <c:pt idx="110">
                  <c:v>142.857142857143</c:v>
                </c:pt>
                <c:pt idx="111">
                  <c:v>142.18009478673</c:v>
                </c:pt>
                <c:pt idx="112">
                  <c:v>141.509433962264</c:v>
                </c:pt>
                <c:pt idx="113">
                  <c:v>140.845070422535</c:v>
                </c:pt>
                <c:pt idx="114">
                  <c:v>140.18691588785</c:v>
                </c:pt>
                <c:pt idx="115">
                  <c:v>139.53488372093</c:v>
                </c:pt>
                <c:pt idx="116">
                  <c:v>138.888888888889</c:v>
                </c:pt>
                <c:pt idx="117">
                  <c:v>138.248847926267</c:v>
                </c:pt>
                <c:pt idx="118">
                  <c:v>137.614678899083</c:v>
                </c:pt>
                <c:pt idx="119">
                  <c:v>136.986301369863</c:v>
                </c:pt>
                <c:pt idx="120">
                  <c:v>136.363636363636</c:v>
                </c:pt>
                <c:pt idx="121">
                  <c:v>135.746606334842</c:v>
                </c:pt>
                <c:pt idx="122">
                  <c:v>135.135135135135</c:v>
                </c:pt>
                <c:pt idx="123">
                  <c:v>134.529147982063</c:v>
                </c:pt>
                <c:pt idx="124">
                  <c:v>133.928571428571</c:v>
                </c:pt>
                <c:pt idx="125">
                  <c:v>133.333333333333</c:v>
                </c:pt>
                <c:pt idx="126">
                  <c:v>132.743362831858</c:v>
                </c:pt>
                <c:pt idx="127">
                  <c:v>132.15859030837</c:v>
                </c:pt>
                <c:pt idx="128">
                  <c:v>131.578947368421</c:v>
                </c:pt>
                <c:pt idx="129">
                  <c:v>131.004366812227</c:v>
                </c:pt>
                <c:pt idx="130">
                  <c:v>130.434782608696</c:v>
                </c:pt>
                <c:pt idx="131">
                  <c:v>129.87012987013</c:v>
                </c:pt>
                <c:pt idx="132">
                  <c:v>129.310344827586</c:v>
                </c:pt>
                <c:pt idx="133">
                  <c:v>128.755364806867</c:v>
                </c:pt>
                <c:pt idx="134">
                  <c:v>128.205128205128</c:v>
                </c:pt>
                <c:pt idx="135">
                  <c:v>127.659574468085</c:v>
                </c:pt>
                <c:pt idx="136">
                  <c:v>127.118644067797</c:v>
                </c:pt>
                <c:pt idx="137">
                  <c:v>126.582278481013</c:v>
                </c:pt>
                <c:pt idx="138">
                  <c:v>126.050420168067</c:v>
                </c:pt>
                <c:pt idx="139">
                  <c:v>125.523012552301</c:v>
                </c:pt>
                <c:pt idx="140">
                  <c:v>125</c:v>
                </c:pt>
                <c:pt idx="141">
                  <c:v>124.48132780083</c:v>
                </c:pt>
                <c:pt idx="142">
                  <c:v>123.96694214876</c:v>
                </c:pt>
                <c:pt idx="143">
                  <c:v>123.456790123457</c:v>
                </c:pt>
                <c:pt idx="144">
                  <c:v>122.950819672131</c:v>
                </c:pt>
                <c:pt idx="145">
                  <c:v>122.448979591837</c:v>
                </c:pt>
                <c:pt idx="146">
                  <c:v>121.951219512195</c:v>
                </c:pt>
                <c:pt idx="147">
                  <c:v>121.457489878543</c:v>
                </c:pt>
                <c:pt idx="148">
                  <c:v>120.967741935484</c:v>
                </c:pt>
                <c:pt idx="149">
                  <c:v>120.481927710843</c:v>
                </c:pt>
                <c:pt idx="150">
                  <c:v>120</c:v>
                </c:pt>
                <c:pt idx="151">
                  <c:v>119.521912350598</c:v>
                </c:pt>
                <c:pt idx="152">
                  <c:v>119.047619047619</c:v>
                </c:pt>
                <c:pt idx="153">
                  <c:v>118.577075098814</c:v>
                </c:pt>
                <c:pt idx="154">
                  <c:v>118.110236220472</c:v>
                </c:pt>
                <c:pt idx="155">
                  <c:v>117.647058823529</c:v>
                </c:pt>
                <c:pt idx="156">
                  <c:v>117.1875</c:v>
                </c:pt>
                <c:pt idx="157">
                  <c:v>116.731517509728</c:v>
                </c:pt>
                <c:pt idx="158">
                  <c:v>116.279069767442</c:v>
                </c:pt>
                <c:pt idx="159">
                  <c:v>115.830115830116</c:v>
                </c:pt>
                <c:pt idx="160">
                  <c:v>115.384615384615</c:v>
                </c:pt>
                <c:pt idx="161">
                  <c:v>114.942528735632</c:v>
                </c:pt>
                <c:pt idx="162">
                  <c:v>114.503816793893</c:v>
                </c:pt>
                <c:pt idx="163">
                  <c:v>114.068441064639</c:v>
                </c:pt>
                <c:pt idx="164">
                  <c:v>113.636363636364</c:v>
                </c:pt>
                <c:pt idx="165">
                  <c:v>113.207547169811</c:v>
                </c:pt>
                <c:pt idx="166">
                  <c:v>112.781954887218</c:v>
                </c:pt>
                <c:pt idx="167">
                  <c:v>112.359550561798</c:v>
                </c:pt>
                <c:pt idx="168">
                  <c:v>111.940298507463</c:v>
                </c:pt>
                <c:pt idx="169">
                  <c:v>111.524163568773</c:v>
                </c:pt>
                <c:pt idx="170">
                  <c:v>111.111111111111</c:v>
                </c:pt>
                <c:pt idx="171">
                  <c:v>110.70110701107</c:v>
                </c:pt>
                <c:pt idx="172">
                  <c:v>110.294117647059</c:v>
                </c:pt>
                <c:pt idx="173">
                  <c:v>109.89010989011</c:v>
                </c:pt>
                <c:pt idx="174">
                  <c:v>109.489051094891</c:v>
                </c:pt>
                <c:pt idx="175">
                  <c:v>109.090909090909</c:v>
                </c:pt>
                <c:pt idx="176">
                  <c:v>108.695652173913</c:v>
                </c:pt>
                <c:pt idx="177">
                  <c:v>108.303249097473</c:v>
                </c:pt>
                <c:pt idx="178">
                  <c:v>107.913669064748</c:v>
                </c:pt>
                <c:pt idx="179">
                  <c:v>107.52688172043</c:v>
                </c:pt>
                <c:pt idx="180">
                  <c:v>107.142857142857</c:v>
                </c:pt>
                <c:pt idx="181">
                  <c:v>106.761565836299</c:v>
                </c:pt>
                <c:pt idx="182">
                  <c:v>106.382978723404</c:v>
                </c:pt>
                <c:pt idx="183">
                  <c:v>106.007067137809</c:v>
                </c:pt>
                <c:pt idx="184">
                  <c:v>105.633802816901</c:v>
                </c:pt>
                <c:pt idx="185">
                  <c:v>105.263157894737</c:v>
                </c:pt>
                <c:pt idx="186">
                  <c:v>104.895104895105</c:v>
                </c:pt>
                <c:pt idx="187">
                  <c:v>104.529616724739</c:v>
                </c:pt>
                <c:pt idx="188">
                  <c:v>104.166666666667</c:v>
                </c:pt>
                <c:pt idx="189">
                  <c:v>103.806228373702</c:v>
                </c:pt>
                <c:pt idx="190">
                  <c:v>103.448275862069</c:v>
                </c:pt>
                <c:pt idx="191">
                  <c:v>103.092783505155</c:v>
                </c:pt>
                <c:pt idx="192">
                  <c:v>102.739726027397</c:v>
                </c:pt>
                <c:pt idx="193">
                  <c:v>102.389078498294</c:v>
                </c:pt>
                <c:pt idx="194">
                  <c:v>102.040816326531</c:v>
                </c:pt>
                <c:pt idx="195">
                  <c:v>101.694915254237</c:v>
                </c:pt>
                <c:pt idx="196">
                  <c:v>101.351351351351</c:v>
                </c:pt>
                <c:pt idx="197">
                  <c:v>101.010101010101</c:v>
                </c:pt>
                <c:pt idx="198">
                  <c:v>100.671140939597</c:v>
                </c:pt>
                <c:pt idx="199">
                  <c:v>100.334448160535</c:v>
                </c:pt>
                <c:pt idx="20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0145739"/>
        <c:axId val="811222202"/>
      </c:lineChart>
      <c:catAx>
        <c:axId val="4501457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1222202"/>
        <c:crosses val="autoZero"/>
        <c:auto val="1"/>
        <c:lblAlgn val="ctr"/>
        <c:lblOffset val="100"/>
        <c:noMultiLvlLbl val="0"/>
      </c:catAx>
      <c:valAx>
        <c:axId val="8112222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01457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1%~100%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减伤与闪避!$F$9</c:f>
              <c:strCache>
                <c:ptCount val="1"/>
                <c:pt idx="0">
                  <c:v>减伤/闪避率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减伤与闪避!$F$10:$F$108</c:f>
              <c:numCache>
                <c:formatCode>0%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减伤与闪避!$H$9</c:f>
              <c:strCache>
                <c:ptCount val="1"/>
                <c:pt idx="0">
                  <c:v>战斗时长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减伤与闪避!$H$10:$H$108</c:f>
              <c:numCache>
                <c:formatCode>General</c:formatCode>
                <c:ptCount val="99"/>
                <c:pt idx="0">
                  <c:v>101.01</c:v>
                </c:pt>
                <c:pt idx="1">
                  <c:v>102.04</c:v>
                </c:pt>
                <c:pt idx="2">
                  <c:v>103.09</c:v>
                </c:pt>
                <c:pt idx="3">
                  <c:v>104.17</c:v>
                </c:pt>
                <c:pt idx="4">
                  <c:v>105.26</c:v>
                </c:pt>
                <c:pt idx="5">
                  <c:v>106.38</c:v>
                </c:pt>
                <c:pt idx="6">
                  <c:v>107.53</c:v>
                </c:pt>
                <c:pt idx="7">
                  <c:v>108.7</c:v>
                </c:pt>
                <c:pt idx="8">
                  <c:v>109.89</c:v>
                </c:pt>
                <c:pt idx="9">
                  <c:v>111.11</c:v>
                </c:pt>
                <c:pt idx="10">
                  <c:v>112.36</c:v>
                </c:pt>
                <c:pt idx="11">
                  <c:v>113.64</c:v>
                </c:pt>
                <c:pt idx="12">
                  <c:v>114.94</c:v>
                </c:pt>
                <c:pt idx="13">
                  <c:v>116.28</c:v>
                </c:pt>
                <c:pt idx="14">
                  <c:v>117.65</c:v>
                </c:pt>
                <c:pt idx="15">
                  <c:v>119.05</c:v>
                </c:pt>
                <c:pt idx="16">
                  <c:v>120.48</c:v>
                </c:pt>
                <c:pt idx="17">
                  <c:v>121.95</c:v>
                </c:pt>
                <c:pt idx="18">
                  <c:v>123.46</c:v>
                </c:pt>
                <c:pt idx="19">
                  <c:v>125</c:v>
                </c:pt>
                <c:pt idx="20">
                  <c:v>126.58</c:v>
                </c:pt>
                <c:pt idx="21">
                  <c:v>128.21</c:v>
                </c:pt>
                <c:pt idx="22">
                  <c:v>129.87</c:v>
                </c:pt>
                <c:pt idx="23">
                  <c:v>131.58</c:v>
                </c:pt>
                <c:pt idx="24">
                  <c:v>133.33</c:v>
                </c:pt>
                <c:pt idx="25">
                  <c:v>135.14</c:v>
                </c:pt>
                <c:pt idx="26">
                  <c:v>136.99</c:v>
                </c:pt>
                <c:pt idx="27">
                  <c:v>138.89</c:v>
                </c:pt>
                <c:pt idx="28">
                  <c:v>140.85</c:v>
                </c:pt>
                <c:pt idx="29">
                  <c:v>142.86</c:v>
                </c:pt>
                <c:pt idx="30">
                  <c:v>144.93</c:v>
                </c:pt>
                <c:pt idx="31">
                  <c:v>147.06</c:v>
                </c:pt>
                <c:pt idx="32">
                  <c:v>149.25</c:v>
                </c:pt>
                <c:pt idx="33">
                  <c:v>151.52</c:v>
                </c:pt>
                <c:pt idx="34">
                  <c:v>153.85</c:v>
                </c:pt>
                <c:pt idx="35">
                  <c:v>156.25</c:v>
                </c:pt>
                <c:pt idx="36">
                  <c:v>158.73</c:v>
                </c:pt>
                <c:pt idx="37">
                  <c:v>161.29</c:v>
                </c:pt>
                <c:pt idx="38">
                  <c:v>163.93</c:v>
                </c:pt>
                <c:pt idx="39">
                  <c:v>166.67</c:v>
                </c:pt>
                <c:pt idx="40">
                  <c:v>169.49</c:v>
                </c:pt>
                <c:pt idx="41">
                  <c:v>172.41</c:v>
                </c:pt>
                <c:pt idx="42">
                  <c:v>175.44</c:v>
                </c:pt>
                <c:pt idx="43">
                  <c:v>178.57</c:v>
                </c:pt>
                <c:pt idx="44">
                  <c:v>181.82</c:v>
                </c:pt>
                <c:pt idx="45">
                  <c:v>185.19</c:v>
                </c:pt>
                <c:pt idx="46">
                  <c:v>188.68</c:v>
                </c:pt>
                <c:pt idx="47">
                  <c:v>192.31</c:v>
                </c:pt>
                <c:pt idx="48">
                  <c:v>196.08</c:v>
                </c:pt>
                <c:pt idx="49">
                  <c:v>200</c:v>
                </c:pt>
                <c:pt idx="50">
                  <c:v>204.08</c:v>
                </c:pt>
                <c:pt idx="51">
                  <c:v>208.33</c:v>
                </c:pt>
                <c:pt idx="52">
                  <c:v>212.77</c:v>
                </c:pt>
                <c:pt idx="53">
                  <c:v>217.39</c:v>
                </c:pt>
                <c:pt idx="54">
                  <c:v>222.22</c:v>
                </c:pt>
                <c:pt idx="55">
                  <c:v>227.27</c:v>
                </c:pt>
                <c:pt idx="56">
                  <c:v>232.56</c:v>
                </c:pt>
                <c:pt idx="57">
                  <c:v>238.1</c:v>
                </c:pt>
                <c:pt idx="58">
                  <c:v>243.9</c:v>
                </c:pt>
                <c:pt idx="59">
                  <c:v>250</c:v>
                </c:pt>
                <c:pt idx="60">
                  <c:v>256.41</c:v>
                </c:pt>
                <c:pt idx="61">
                  <c:v>263.16</c:v>
                </c:pt>
                <c:pt idx="62">
                  <c:v>270.27</c:v>
                </c:pt>
                <c:pt idx="63">
                  <c:v>277.78</c:v>
                </c:pt>
                <c:pt idx="64">
                  <c:v>285.71</c:v>
                </c:pt>
                <c:pt idx="65">
                  <c:v>294.12</c:v>
                </c:pt>
                <c:pt idx="66">
                  <c:v>303.03</c:v>
                </c:pt>
                <c:pt idx="67">
                  <c:v>312.5</c:v>
                </c:pt>
                <c:pt idx="68">
                  <c:v>322.58</c:v>
                </c:pt>
                <c:pt idx="69">
                  <c:v>333.33</c:v>
                </c:pt>
                <c:pt idx="70">
                  <c:v>344.83</c:v>
                </c:pt>
                <c:pt idx="71">
                  <c:v>357.14</c:v>
                </c:pt>
                <c:pt idx="72">
                  <c:v>370.37</c:v>
                </c:pt>
                <c:pt idx="73">
                  <c:v>384.62</c:v>
                </c:pt>
                <c:pt idx="74">
                  <c:v>400</c:v>
                </c:pt>
                <c:pt idx="75">
                  <c:v>416.67</c:v>
                </c:pt>
                <c:pt idx="76">
                  <c:v>434.78</c:v>
                </c:pt>
                <c:pt idx="77">
                  <c:v>454.55</c:v>
                </c:pt>
                <c:pt idx="78">
                  <c:v>476.19</c:v>
                </c:pt>
                <c:pt idx="79">
                  <c:v>500</c:v>
                </c:pt>
                <c:pt idx="80">
                  <c:v>526.32</c:v>
                </c:pt>
                <c:pt idx="81">
                  <c:v>555.56</c:v>
                </c:pt>
                <c:pt idx="82">
                  <c:v>588.24</c:v>
                </c:pt>
                <c:pt idx="83">
                  <c:v>625</c:v>
                </c:pt>
                <c:pt idx="84">
                  <c:v>666.67</c:v>
                </c:pt>
                <c:pt idx="85">
                  <c:v>714.29</c:v>
                </c:pt>
                <c:pt idx="86">
                  <c:v>769.23</c:v>
                </c:pt>
                <c:pt idx="87">
                  <c:v>833.33</c:v>
                </c:pt>
                <c:pt idx="88">
                  <c:v>909.09</c:v>
                </c:pt>
                <c:pt idx="89">
                  <c:v>1000</c:v>
                </c:pt>
                <c:pt idx="90">
                  <c:v>1111.11</c:v>
                </c:pt>
                <c:pt idx="91">
                  <c:v>1250</c:v>
                </c:pt>
                <c:pt idx="92">
                  <c:v>1428.57</c:v>
                </c:pt>
                <c:pt idx="93">
                  <c:v>1666.67</c:v>
                </c:pt>
                <c:pt idx="94">
                  <c:v>2000</c:v>
                </c:pt>
                <c:pt idx="95">
                  <c:v>2500</c:v>
                </c:pt>
                <c:pt idx="96">
                  <c:v>3333.33</c:v>
                </c:pt>
                <c:pt idx="97">
                  <c:v>5000</c:v>
                </c:pt>
                <c:pt idx="98">
                  <c:v>10000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3437627"/>
        <c:axId val="186763672"/>
      </c:lineChart>
      <c:catAx>
        <c:axId val="1934376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6763672"/>
        <c:crossesAt val="0"/>
        <c:auto val="1"/>
        <c:lblAlgn val="ctr"/>
        <c:lblOffset val="100"/>
        <c:noMultiLvlLbl val="0"/>
      </c:catAx>
      <c:valAx>
        <c:axId val="186763672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34376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1%~90%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减伤与闪避!$F$9</c:f>
              <c:strCache>
                <c:ptCount val="1"/>
                <c:pt idx="0">
                  <c:v>减伤/闪避率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减伤与闪避!$F$10:$F$99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减伤与闪避!$H$9</c:f>
              <c:strCache>
                <c:ptCount val="1"/>
                <c:pt idx="0">
                  <c:v>战斗时长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减伤与闪避!$H$10:$H$99</c:f>
              <c:numCache>
                <c:formatCode>General</c:formatCode>
                <c:ptCount val="90"/>
                <c:pt idx="0">
                  <c:v>101.01</c:v>
                </c:pt>
                <c:pt idx="1">
                  <c:v>102.04</c:v>
                </c:pt>
                <c:pt idx="2">
                  <c:v>103.09</c:v>
                </c:pt>
                <c:pt idx="3">
                  <c:v>104.17</c:v>
                </c:pt>
                <c:pt idx="4">
                  <c:v>105.26</c:v>
                </c:pt>
                <c:pt idx="5">
                  <c:v>106.38</c:v>
                </c:pt>
                <c:pt idx="6">
                  <c:v>107.53</c:v>
                </c:pt>
                <c:pt idx="7">
                  <c:v>108.7</c:v>
                </c:pt>
                <c:pt idx="8">
                  <c:v>109.89</c:v>
                </c:pt>
                <c:pt idx="9">
                  <c:v>111.11</c:v>
                </c:pt>
                <c:pt idx="10">
                  <c:v>112.36</c:v>
                </c:pt>
                <c:pt idx="11">
                  <c:v>113.64</c:v>
                </c:pt>
                <c:pt idx="12">
                  <c:v>114.94</c:v>
                </c:pt>
                <c:pt idx="13">
                  <c:v>116.28</c:v>
                </c:pt>
                <c:pt idx="14">
                  <c:v>117.65</c:v>
                </c:pt>
                <c:pt idx="15">
                  <c:v>119.05</c:v>
                </c:pt>
                <c:pt idx="16">
                  <c:v>120.48</c:v>
                </c:pt>
                <c:pt idx="17">
                  <c:v>121.95</c:v>
                </c:pt>
                <c:pt idx="18">
                  <c:v>123.46</c:v>
                </c:pt>
                <c:pt idx="19">
                  <c:v>125</c:v>
                </c:pt>
                <c:pt idx="20">
                  <c:v>126.58</c:v>
                </c:pt>
                <c:pt idx="21">
                  <c:v>128.21</c:v>
                </c:pt>
                <c:pt idx="22">
                  <c:v>129.87</c:v>
                </c:pt>
                <c:pt idx="23">
                  <c:v>131.58</c:v>
                </c:pt>
                <c:pt idx="24">
                  <c:v>133.33</c:v>
                </c:pt>
                <c:pt idx="25">
                  <c:v>135.14</c:v>
                </c:pt>
                <c:pt idx="26">
                  <c:v>136.99</c:v>
                </c:pt>
                <c:pt idx="27">
                  <c:v>138.89</c:v>
                </c:pt>
                <c:pt idx="28">
                  <c:v>140.85</c:v>
                </c:pt>
                <c:pt idx="29">
                  <c:v>142.86</c:v>
                </c:pt>
                <c:pt idx="30">
                  <c:v>144.93</c:v>
                </c:pt>
                <c:pt idx="31">
                  <c:v>147.06</c:v>
                </c:pt>
                <c:pt idx="32">
                  <c:v>149.25</c:v>
                </c:pt>
                <c:pt idx="33">
                  <c:v>151.52</c:v>
                </c:pt>
                <c:pt idx="34">
                  <c:v>153.85</c:v>
                </c:pt>
                <c:pt idx="35">
                  <c:v>156.25</c:v>
                </c:pt>
                <c:pt idx="36">
                  <c:v>158.73</c:v>
                </c:pt>
                <c:pt idx="37">
                  <c:v>161.29</c:v>
                </c:pt>
                <c:pt idx="38">
                  <c:v>163.93</c:v>
                </c:pt>
                <c:pt idx="39">
                  <c:v>166.67</c:v>
                </c:pt>
                <c:pt idx="40">
                  <c:v>169.49</c:v>
                </c:pt>
                <c:pt idx="41">
                  <c:v>172.41</c:v>
                </c:pt>
                <c:pt idx="42">
                  <c:v>175.44</c:v>
                </c:pt>
                <c:pt idx="43">
                  <c:v>178.57</c:v>
                </c:pt>
                <c:pt idx="44">
                  <c:v>181.82</c:v>
                </c:pt>
                <c:pt idx="45">
                  <c:v>185.19</c:v>
                </c:pt>
                <c:pt idx="46">
                  <c:v>188.68</c:v>
                </c:pt>
                <c:pt idx="47">
                  <c:v>192.31</c:v>
                </c:pt>
                <c:pt idx="48">
                  <c:v>196.08</c:v>
                </c:pt>
                <c:pt idx="49">
                  <c:v>200</c:v>
                </c:pt>
                <c:pt idx="50">
                  <c:v>204.08</c:v>
                </c:pt>
                <c:pt idx="51">
                  <c:v>208.33</c:v>
                </c:pt>
                <c:pt idx="52">
                  <c:v>212.77</c:v>
                </c:pt>
                <c:pt idx="53">
                  <c:v>217.39</c:v>
                </c:pt>
                <c:pt idx="54">
                  <c:v>222.22</c:v>
                </c:pt>
                <c:pt idx="55">
                  <c:v>227.27</c:v>
                </c:pt>
                <c:pt idx="56">
                  <c:v>232.56</c:v>
                </c:pt>
                <c:pt idx="57">
                  <c:v>238.1</c:v>
                </c:pt>
                <c:pt idx="58">
                  <c:v>243.9</c:v>
                </c:pt>
                <c:pt idx="59">
                  <c:v>250</c:v>
                </c:pt>
                <c:pt idx="60">
                  <c:v>256.41</c:v>
                </c:pt>
                <c:pt idx="61">
                  <c:v>263.16</c:v>
                </c:pt>
                <c:pt idx="62">
                  <c:v>270.27</c:v>
                </c:pt>
                <c:pt idx="63">
                  <c:v>277.78</c:v>
                </c:pt>
                <c:pt idx="64">
                  <c:v>285.71</c:v>
                </c:pt>
                <c:pt idx="65">
                  <c:v>294.12</c:v>
                </c:pt>
                <c:pt idx="66">
                  <c:v>303.03</c:v>
                </c:pt>
                <c:pt idx="67">
                  <c:v>312.5</c:v>
                </c:pt>
                <c:pt idx="68">
                  <c:v>322.58</c:v>
                </c:pt>
                <c:pt idx="69">
                  <c:v>333.33</c:v>
                </c:pt>
                <c:pt idx="70">
                  <c:v>344.83</c:v>
                </c:pt>
                <c:pt idx="71">
                  <c:v>357.14</c:v>
                </c:pt>
                <c:pt idx="72">
                  <c:v>370.37</c:v>
                </c:pt>
                <c:pt idx="73">
                  <c:v>384.62</c:v>
                </c:pt>
                <c:pt idx="74">
                  <c:v>400</c:v>
                </c:pt>
                <c:pt idx="75">
                  <c:v>416.67</c:v>
                </c:pt>
                <c:pt idx="76">
                  <c:v>434.78</c:v>
                </c:pt>
                <c:pt idx="77">
                  <c:v>454.55</c:v>
                </c:pt>
                <c:pt idx="78">
                  <c:v>476.19</c:v>
                </c:pt>
                <c:pt idx="79">
                  <c:v>500</c:v>
                </c:pt>
                <c:pt idx="80">
                  <c:v>526.32</c:v>
                </c:pt>
                <c:pt idx="81">
                  <c:v>555.56</c:v>
                </c:pt>
                <c:pt idx="82">
                  <c:v>588.24</c:v>
                </c:pt>
                <c:pt idx="83">
                  <c:v>625</c:v>
                </c:pt>
                <c:pt idx="84">
                  <c:v>666.67</c:v>
                </c:pt>
                <c:pt idx="85">
                  <c:v>714.29</c:v>
                </c:pt>
                <c:pt idx="86">
                  <c:v>769.23</c:v>
                </c:pt>
                <c:pt idx="87">
                  <c:v>833.33</c:v>
                </c:pt>
                <c:pt idx="88">
                  <c:v>909.09</c:v>
                </c:pt>
                <c:pt idx="89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9319274"/>
        <c:axId val="642598214"/>
      </c:lineChart>
      <c:catAx>
        <c:axId val="65931927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2598214"/>
        <c:crosses val="autoZero"/>
        <c:auto val="1"/>
        <c:lblAlgn val="ctr"/>
        <c:lblOffset val="100"/>
        <c:noMultiLvlLbl val="0"/>
      </c:catAx>
      <c:valAx>
        <c:axId val="64259821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931927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7" Type="http://schemas.openxmlformats.org/officeDocument/2006/relationships/image" Target="NULL" TargetMode="External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113030</xdr:colOff>
      <xdr:row>7</xdr:row>
      <xdr:rowOff>207010</xdr:rowOff>
    </xdr:from>
    <xdr:to>
      <xdr:col>15</xdr:col>
      <xdr:colOff>598805</xdr:colOff>
      <xdr:row>32</xdr:row>
      <xdr:rowOff>57150</xdr:rowOff>
    </xdr:to>
    <xdr:pic>
      <xdr:nvPicPr>
        <xdr:cNvPr id="14" name="图片 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90470" y="1753870"/>
          <a:ext cx="10346055" cy="5374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360045</xdr:colOff>
      <xdr:row>23</xdr:row>
      <xdr:rowOff>207010</xdr:rowOff>
    </xdr:from>
    <xdr:to>
      <xdr:col>5</xdr:col>
      <xdr:colOff>0</xdr:colOff>
      <xdr:row>29</xdr:row>
      <xdr:rowOff>115570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737485" y="5289550"/>
          <a:ext cx="1224915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454660</xdr:colOff>
      <xdr:row>26</xdr:row>
      <xdr:rowOff>112395</xdr:rowOff>
    </xdr:from>
    <xdr:to>
      <xdr:col>14</xdr:col>
      <xdr:colOff>443230</xdr:colOff>
      <xdr:row>30</xdr:row>
      <xdr:rowOff>9525</xdr:rowOff>
    </xdr:to>
    <xdr:pic>
      <xdr:nvPicPr>
        <xdr:cNvPr id="5" name="图片 4" descr="ui_auto_attack_on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07420" y="5857875"/>
          <a:ext cx="781050" cy="781050"/>
        </a:xfrm>
        <a:prstGeom prst="rect">
          <a:avLst/>
        </a:prstGeom>
      </xdr:spPr>
    </xdr:pic>
    <xdr:clientData/>
  </xdr:twoCellAnchor>
  <xdr:twoCellAnchor editAs="oneCell">
    <xdr:from>
      <xdr:col>14</xdr:col>
      <xdr:colOff>303530</xdr:colOff>
      <xdr:row>23</xdr:row>
      <xdr:rowOff>122555</xdr:rowOff>
    </xdr:from>
    <xdr:to>
      <xdr:col>14</xdr:col>
      <xdr:colOff>788035</xdr:colOff>
      <xdr:row>25</xdr:row>
      <xdr:rowOff>165100</xdr:rowOff>
    </xdr:to>
    <xdr:pic>
      <xdr:nvPicPr>
        <xdr:cNvPr id="6" name="图片 5" descr="ui_auto_skill_on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1748770" y="5205095"/>
          <a:ext cx="484505" cy="484505"/>
        </a:xfrm>
        <a:prstGeom prst="rect">
          <a:avLst/>
        </a:prstGeom>
      </xdr:spPr>
    </xdr:pic>
    <xdr:clientData/>
  </xdr:twoCellAnchor>
  <xdr:twoCellAnchor editAs="oneCell">
    <xdr:from>
      <xdr:col>3</xdr:col>
      <xdr:colOff>110490</xdr:colOff>
      <xdr:row>32</xdr:row>
      <xdr:rowOff>135890</xdr:rowOff>
    </xdr:from>
    <xdr:to>
      <xdr:col>14</xdr:col>
      <xdr:colOff>438785</xdr:colOff>
      <xdr:row>56</xdr:row>
      <xdr:rowOff>89535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487930" y="7207250"/>
          <a:ext cx="9396095" cy="52571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320040</xdr:colOff>
      <xdr:row>20</xdr:row>
      <xdr:rowOff>202565</xdr:rowOff>
    </xdr:from>
    <xdr:to>
      <xdr:col>19</xdr:col>
      <xdr:colOff>342900</xdr:colOff>
      <xdr:row>32</xdr:row>
      <xdr:rowOff>217805</xdr:rowOff>
    </xdr:to>
    <xdr:pic>
      <xdr:nvPicPr>
        <xdr:cNvPr id="2" name="图片 1"/>
        <xdr:cNvPicPr>
          <a:picLocks noChangeAspect="1"/>
        </xdr:cNvPicPr>
      </xdr:nvPicPr>
      <xdr:blipFill>
        <a:blip r:embed="rId6" r:link="rId7"/>
        <a:stretch>
          <a:fillRect/>
        </a:stretch>
      </xdr:blipFill>
      <xdr:spPr>
        <a:xfrm>
          <a:off x="12557760" y="4622165"/>
          <a:ext cx="3810000" cy="2667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200025</xdr:colOff>
      <xdr:row>49</xdr:row>
      <xdr:rowOff>60960</xdr:rowOff>
    </xdr:from>
    <xdr:to>
      <xdr:col>4</xdr:col>
      <xdr:colOff>633095</xdr:colOff>
      <xdr:row>54</xdr:row>
      <xdr:rowOff>190500</xdr:rowOff>
    </xdr:to>
    <xdr:pic>
      <xdr:nvPicPr>
        <xdr:cNvPr id="9" name="图片 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577465" y="10888980"/>
          <a:ext cx="122555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169545</xdr:colOff>
      <xdr:row>51</xdr:row>
      <xdr:rowOff>47625</xdr:rowOff>
    </xdr:from>
    <xdr:to>
      <xdr:col>14</xdr:col>
      <xdr:colOff>158115</xdr:colOff>
      <xdr:row>54</xdr:row>
      <xdr:rowOff>165735</xdr:rowOff>
    </xdr:to>
    <xdr:pic>
      <xdr:nvPicPr>
        <xdr:cNvPr id="10" name="图片 9" descr="ui_auto_attack_on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822305" y="11317605"/>
          <a:ext cx="781050" cy="781050"/>
        </a:xfrm>
        <a:prstGeom prst="rect">
          <a:avLst/>
        </a:prstGeom>
      </xdr:spPr>
    </xdr:pic>
    <xdr:clientData/>
  </xdr:twoCellAnchor>
  <xdr:twoCellAnchor editAs="oneCell">
    <xdr:from>
      <xdr:col>13</xdr:col>
      <xdr:colOff>660400</xdr:colOff>
      <xdr:row>48</xdr:row>
      <xdr:rowOff>209550</xdr:rowOff>
    </xdr:from>
    <xdr:to>
      <xdr:col>14</xdr:col>
      <xdr:colOff>352425</xdr:colOff>
      <xdr:row>51</xdr:row>
      <xdr:rowOff>31115</xdr:rowOff>
    </xdr:to>
    <xdr:pic>
      <xdr:nvPicPr>
        <xdr:cNvPr id="11" name="图片 10" descr="ui_auto_skill_on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1313160" y="10816590"/>
          <a:ext cx="484505" cy="484505"/>
        </a:xfrm>
        <a:prstGeom prst="rect">
          <a:avLst/>
        </a:prstGeom>
      </xdr:spPr>
    </xdr:pic>
    <xdr:clientData/>
  </xdr:twoCellAnchor>
  <xdr:twoCellAnchor editAs="oneCell">
    <xdr:from>
      <xdr:col>14</xdr:col>
      <xdr:colOff>508635</xdr:colOff>
      <xdr:row>34</xdr:row>
      <xdr:rowOff>30480</xdr:rowOff>
    </xdr:from>
    <xdr:to>
      <xdr:col>23</xdr:col>
      <xdr:colOff>135890</xdr:colOff>
      <xdr:row>53</xdr:row>
      <xdr:rowOff>82550</xdr:rowOff>
    </xdr:to>
    <xdr:pic>
      <xdr:nvPicPr>
        <xdr:cNvPr id="12" name="图片 1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1953875" y="7543800"/>
          <a:ext cx="7376795" cy="42506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655320</xdr:colOff>
      <xdr:row>3</xdr:row>
      <xdr:rowOff>91440</xdr:rowOff>
    </xdr:from>
    <xdr:to>
      <xdr:col>19</xdr:col>
      <xdr:colOff>549275</xdr:colOff>
      <xdr:row>18</xdr:row>
      <xdr:rowOff>16510</xdr:rowOff>
    </xdr:to>
    <xdr:pic>
      <xdr:nvPicPr>
        <xdr:cNvPr id="2" name="图片 1" descr="db33c2d0064539376d1edbc123d2807b_53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149840" y="685800"/>
          <a:ext cx="4008755" cy="28968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530225</xdr:colOff>
      <xdr:row>35</xdr:row>
      <xdr:rowOff>180975</xdr:rowOff>
    </xdr:from>
    <xdr:to>
      <xdr:col>9</xdr:col>
      <xdr:colOff>962660</xdr:colOff>
      <xdr:row>48</xdr:row>
      <xdr:rowOff>76200</xdr:rowOff>
    </xdr:to>
    <xdr:graphicFrame>
      <xdr:nvGraphicFramePr>
        <xdr:cNvPr id="2" name="图表 12"/>
        <xdr:cNvGraphicFramePr/>
      </xdr:nvGraphicFramePr>
      <xdr:xfrm>
        <a:off x="5734685" y="7915275"/>
        <a:ext cx="3013075" cy="2767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86995</xdr:colOff>
      <xdr:row>9</xdr:row>
      <xdr:rowOff>26670</xdr:rowOff>
    </xdr:from>
    <xdr:to>
      <xdr:col>14</xdr:col>
      <xdr:colOff>696595</xdr:colOff>
      <xdr:row>21</xdr:row>
      <xdr:rowOff>118110</xdr:rowOff>
    </xdr:to>
    <xdr:graphicFrame>
      <xdr:nvGraphicFramePr>
        <xdr:cNvPr id="2" name="图表 1"/>
        <xdr:cNvGraphicFramePr/>
      </xdr:nvGraphicFramePr>
      <xdr:xfrm>
        <a:off x="7630795" y="201549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92710</xdr:colOff>
      <xdr:row>22</xdr:row>
      <xdr:rowOff>54610</xdr:rowOff>
    </xdr:from>
    <xdr:to>
      <xdr:col>14</xdr:col>
      <xdr:colOff>702310</xdr:colOff>
      <xdr:row>34</xdr:row>
      <xdr:rowOff>146050</xdr:rowOff>
    </xdr:to>
    <xdr:graphicFrame>
      <xdr:nvGraphicFramePr>
        <xdr:cNvPr id="3" name="图表 2"/>
        <xdr:cNvGraphicFramePr/>
      </xdr:nvGraphicFramePr>
      <xdr:xfrm>
        <a:off x="7636510" y="491617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X34"/>
  <sheetViews>
    <sheetView zoomScale="55" zoomScaleNormal="55" topLeftCell="D1" workbookViewId="0">
      <selection activeCell="W20" sqref="W20"/>
    </sheetView>
  </sheetViews>
  <sheetFormatPr defaultColWidth="11.5555555555556" defaultRowHeight="17.4"/>
  <cols>
    <col min="1" max="9" width="11.5555555555556" style="15"/>
    <col min="10" max="10" width="16.6666666666667" style="15"/>
    <col min="11" max="17" width="11.5555555555556" style="15"/>
    <col min="18" max="18" width="20.5555555555556" style="15" customWidth="1"/>
    <col min="19" max="16384" width="11.5555555555556" style="15"/>
  </cols>
  <sheetData>
    <row r="1" spans="6:24">
      <c r="F1" s="61" t="s">
        <v>0</v>
      </c>
      <c r="G1" s="15" t="s">
        <v>1</v>
      </c>
      <c r="L1" s="61" t="s">
        <v>2</v>
      </c>
      <c r="R1" s="61" t="s">
        <v>3</v>
      </c>
      <c r="U1" s="62" t="s">
        <v>4</v>
      </c>
      <c r="V1" s="62"/>
      <c r="W1" s="62"/>
      <c r="X1" s="62"/>
    </row>
    <row r="2" spans="12:24">
      <c r="L2" s="15" t="s">
        <v>5</v>
      </c>
      <c r="U2" s="63" t="s">
        <v>6</v>
      </c>
      <c r="V2" s="63" t="s">
        <v>7</v>
      </c>
      <c r="W2" s="63" t="s">
        <v>8</v>
      </c>
      <c r="X2" s="63" t="s">
        <v>9</v>
      </c>
    </row>
    <row r="3" spans="6:24">
      <c r="F3" s="61" t="s">
        <v>10</v>
      </c>
      <c r="G3" s="15" t="s">
        <v>11</v>
      </c>
      <c r="L3" s="15" t="s">
        <v>12</v>
      </c>
      <c r="R3" s="15" t="s">
        <v>13</v>
      </c>
      <c r="U3" s="34" t="s">
        <v>14</v>
      </c>
      <c r="V3" s="34" t="s">
        <v>15</v>
      </c>
      <c r="W3" s="34" t="s">
        <v>16</v>
      </c>
      <c r="X3" s="34" t="s">
        <v>17</v>
      </c>
    </row>
    <row r="4" spans="6:24">
      <c r="F4" s="61" t="s">
        <v>18</v>
      </c>
      <c r="G4" s="15" t="s">
        <v>19</v>
      </c>
      <c r="L4" s="15" t="s">
        <v>20</v>
      </c>
      <c r="U4" s="34" t="s">
        <v>21</v>
      </c>
      <c r="V4" s="34" t="s">
        <v>22</v>
      </c>
      <c r="W4" s="34" t="s">
        <v>23</v>
      </c>
      <c r="X4" s="34" t="s">
        <v>24</v>
      </c>
    </row>
    <row r="5" spans="6:24">
      <c r="F5" s="61" t="s">
        <v>25</v>
      </c>
      <c r="G5" s="15" t="s">
        <v>26</v>
      </c>
      <c r="L5" s="15" t="s">
        <v>27</v>
      </c>
      <c r="U5" s="34" t="s">
        <v>28</v>
      </c>
      <c r="V5" s="34" t="s">
        <v>29</v>
      </c>
      <c r="W5" s="34" t="s">
        <v>30</v>
      </c>
      <c r="X5" s="34" t="s">
        <v>31</v>
      </c>
    </row>
    <row r="6" spans="12:24">
      <c r="L6" s="15" t="s">
        <v>32</v>
      </c>
      <c r="U6" s="34" t="s">
        <v>33</v>
      </c>
      <c r="V6" s="34" t="s">
        <v>34</v>
      </c>
      <c r="W6" s="34" t="s">
        <v>35</v>
      </c>
      <c r="X6" s="34" t="s">
        <v>36</v>
      </c>
    </row>
    <row r="7" spans="21:24">
      <c r="U7" s="34" t="s">
        <v>37</v>
      </c>
      <c r="V7" s="34" t="s">
        <v>38</v>
      </c>
      <c r="W7" s="34" t="s">
        <v>39</v>
      </c>
      <c r="X7" s="34" t="s">
        <v>40</v>
      </c>
    </row>
    <row r="8" spans="21:24">
      <c r="U8" s="34" t="s">
        <v>41</v>
      </c>
      <c r="V8" s="34" t="s">
        <v>42</v>
      </c>
      <c r="W8" s="34" t="s">
        <v>43</v>
      </c>
      <c r="X8" s="34" t="s">
        <v>44</v>
      </c>
    </row>
    <row r="11" spans="21:24">
      <c r="U11" s="62" t="s">
        <v>45</v>
      </c>
      <c r="V11" s="62"/>
      <c r="W11" s="62"/>
      <c r="X11" s="62"/>
    </row>
    <row r="12" spans="21:24">
      <c r="U12" s="63" t="s">
        <v>46</v>
      </c>
      <c r="V12" s="63" t="s">
        <v>47</v>
      </c>
      <c r="W12" s="63" t="s">
        <v>48</v>
      </c>
      <c r="X12" s="63" t="s">
        <v>49</v>
      </c>
    </row>
    <row r="13" spans="21:24">
      <c r="U13" s="64">
        <v>0</v>
      </c>
      <c r="V13" s="34">
        <v>1</v>
      </c>
      <c r="W13" s="34">
        <v>1</v>
      </c>
      <c r="X13" s="34">
        <v>1</v>
      </c>
    </row>
    <row r="14" spans="21:24">
      <c r="U14" s="34" t="s">
        <v>50</v>
      </c>
      <c r="V14" s="34">
        <v>2</v>
      </c>
      <c r="W14" s="34">
        <v>2.5</v>
      </c>
      <c r="X14" s="34">
        <f>W14/V14</f>
        <v>1.25</v>
      </c>
    </row>
    <row r="15" spans="21:24">
      <c r="U15" s="34" t="s">
        <v>51</v>
      </c>
      <c r="V15" s="34">
        <v>4</v>
      </c>
      <c r="W15" s="34">
        <v>6</v>
      </c>
      <c r="X15" s="34">
        <f>W15/V15</f>
        <v>1.5</v>
      </c>
    </row>
    <row r="16" spans="21:24">
      <c r="U16" s="34" t="s">
        <v>52</v>
      </c>
      <c r="V16" s="34">
        <v>8</v>
      </c>
      <c r="W16" s="34">
        <v>16</v>
      </c>
      <c r="X16" s="34">
        <f>W16/V16</f>
        <v>2</v>
      </c>
    </row>
    <row r="18" spans="21:23">
      <c r="U18" s="62" t="s">
        <v>53</v>
      </c>
      <c r="V18" s="62"/>
      <c r="W18" s="62"/>
    </row>
    <row r="19" spans="21:23">
      <c r="U19" s="63" t="s">
        <v>54</v>
      </c>
      <c r="V19" s="63" t="s">
        <v>55</v>
      </c>
      <c r="W19" s="63" t="s">
        <v>56</v>
      </c>
    </row>
    <row r="20" spans="21:23">
      <c r="U20" s="34" t="s">
        <v>57</v>
      </c>
      <c r="V20" s="34" t="s">
        <v>58</v>
      </c>
      <c r="W20" s="34" t="s">
        <v>59</v>
      </c>
    </row>
    <row r="21" spans="21:23">
      <c r="U21" s="34" t="s">
        <v>60</v>
      </c>
      <c r="V21" s="34" t="s">
        <v>61</v>
      </c>
      <c r="W21" s="34" t="s">
        <v>62</v>
      </c>
    </row>
    <row r="22" spans="21:23">
      <c r="U22" s="34" t="s">
        <v>63</v>
      </c>
      <c r="V22" s="34" t="s">
        <v>64</v>
      </c>
      <c r="W22" s="34" t="s">
        <v>65</v>
      </c>
    </row>
    <row r="23" spans="21:23">
      <c r="U23" s="34" t="s">
        <v>66</v>
      </c>
      <c r="V23" s="34" t="s">
        <v>67</v>
      </c>
      <c r="W23" s="34" t="s">
        <v>68</v>
      </c>
    </row>
    <row r="24" spans="21:23">
      <c r="U24" s="34" t="s">
        <v>69</v>
      </c>
      <c r="V24" s="34" t="s">
        <v>69</v>
      </c>
      <c r="W24" s="34" t="s">
        <v>69</v>
      </c>
    </row>
    <row r="26" spans="21:23">
      <c r="U26" s="62" t="s">
        <v>70</v>
      </c>
      <c r="V26" s="62"/>
      <c r="W26" s="62"/>
    </row>
    <row r="27" spans="21:23">
      <c r="U27" s="63" t="s">
        <v>71</v>
      </c>
      <c r="V27" s="63" t="s">
        <v>72</v>
      </c>
      <c r="W27" s="63" t="s">
        <v>73</v>
      </c>
    </row>
    <row r="28" spans="21:23">
      <c r="U28" s="34" t="s">
        <v>74</v>
      </c>
      <c r="V28" s="34" t="s">
        <v>75</v>
      </c>
      <c r="W28" s="34" t="s">
        <v>76</v>
      </c>
    </row>
    <row r="29" spans="21:23">
      <c r="U29" s="34" t="s">
        <v>77</v>
      </c>
      <c r="V29" s="34" t="s">
        <v>75</v>
      </c>
      <c r="W29" s="34" t="s">
        <v>78</v>
      </c>
    </row>
    <row r="30" spans="21:23">
      <c r="U30" s="34" t="s">
        <v>79</v>
      </c>
      <c r="V30" s="34" t="s">
        <v>75</v>
      </c>
      <c r="W30" s="34" t="s">
        <v>80</v>
      </c>
    </row>
    <row r="31" spans="21:23">
      <c r="U31" s="34" t="s">
        <v>81</v>
      </c>
      <c r="V31" s="34" t="s">
        <v>82</v>
      </c>
      <c r="W31" s="34" t="s">
        <v>83</v>
      </c>
    </row>
    <row r="32" spans="21:23">
      <c r="U32" s="34" t="s">
        <v>84</v>
      </c>
      <c r="V32" s="34" t="s">
        <v>82</v>
      </c>
      <c r="W32" s="34" t="s">
        <v>85</v>
      </c>
    </row>
    <row r="33" spans="21:23">
      <c r="U33" s="34" t="s">
        <v>86</v>
      </c>
      <c r="V33" s="34" t="s">
        <v>82</v>
      </c>
      <c r="W33" s="34" t="s">
        <v>87</v>
      </c>
    </row>
    <row r="34" spans="21:23">
      <c r="U34" s="34" t="s">
        <v>69</v>
      </c>
      <c r="V34" s="34" t="s">
        <v>69</v>
      </c>
      <c r="W34" s="34" t="s">
        <v>69</v>
      </c>
    </row>
  </sheetData>
  <mergeCells count="4">
    <mergeCell ref="U1:X1"/>
    <mergeCell ref="U11:X11"/>
    <mergeCell ref="U18:W18"/>
    <mergeCell ref="U26:W26"/>
  </mergeCell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5:Q22"/>
  <sheetViews>
    <sheetView topLeftCell="D1" workbookViewId="0">
      <selection activeCell="J17" sqref="J17"/>
    </sheetView>
  </sheetViews>
  <sheetFormatPr defaultColWidth="8.88888888888889" defaultRowHeight="14.4"/>
  <sheetData>
    <row r="5" ht="15.6" spans="6:17">
      <c r="F5" s="12" t="s">
        <v>365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ht="15.6" spans="6:17">
      <c r="F6" s="12" t="s">
        <v>366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ht="15.6" spans="6:17">
      <c r="F7" s="12" t="s">
        <v>367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ht="15.6" spans="6:17">
      <c r="F8" s="12"/>
      <c r="G8" s="12" t="s">
        <v>368</v>
      </c>
      <c r="H8" s="12"/>
      <c r="I8" s="12"/>
      <c r="J8" s="12"/>
      <c r="K8" s="12"/>
      <c r="L8" s="12"/>
      <c r="M8" s="12"/>
      <c r="N8" s="12"/>
      <c r="O8" s="12"/>
      <c r="P8" s="12"/>
      <c r="Q8" s="12"/>
    </row>
    <row r="9" ht="15.6" spans="6:17">
      <c r="F9" s="12"/>
      <c r="G9" s="12" t="s">
        <v>369</v>
      </c>
      <c r="H9" s="12"/>
      <c r="I9" s="12"/>
      <c r="J9" s="12"/>
      <c r="K9" s="12"/>
      <c r="L9" s="12"/>
      <c r="M9" s="12"/>
      <c r="N9" s="12"/>
      <c r="O9" s="12"/>
      <c r="P9" s="12"/>
      <c r="Q9" s="12"/>
    </row>
    <row r="10" ht="15.6" spans="6:17">
      <c r="F10" s="12" t="s">
        <v>370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</row>
    <row r="11" ht="15.6" spans="6:17">
      <c r="F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ht="15.6" spans="6:17">
      <c r="F12" s="12" t="s">
        <v>371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ht="15.6" spans="6:17">
      <c r="F13" s="12"/>
      <c r="G13" s="12" t="s">
        <v>372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ht="15.6" spans="6:17">
      <c r="F14" s="12" t="s">
        <v>373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ht="15.6" spans="6:17">
      <c r="F15" s="12" t="s">
        <v>374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ht="15.6" spans="6:17">
      <c r="F16" s="12"/>
      <c r="G16" s="12" t="s">
        <v>375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ht="15.6" spans="6:17">
      <c r="F17" s="12" t="s">
        <v>376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ht="15.6" spans="6:17">
      <c r="F18" s="12"/>
      <c r="G18" s="12" t="s">
        <v>377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ht="15.6" spans="6:17"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ht="15.6" spans="6:17"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ht="15.6" spans="6:17"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ht="15.6" spans="6:17"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3:P22"/>
  <sheetViews>
    <sheetView workbookViewId="0">
      <selection activeCell="J14" sqref="J14"/>
    </sheetView>
  </sheetViews>
  <sheetFormatPr defaultColWidth="8.88888888888889" defaultRowHeight="15.6"/>
  <cols>
    <col min="1" max="6" width="8.88888888888889" style="1"/>
    <col min="7" max="7" width="23.8888888888889" style="1" customWidth="1"/>
    <col min="8" max="8" width="29.3333333333333" style="1" customWidth="1"/>
    <col min="9" max="9" width="30" style="1" customWidth="1"/>
    <col min="10" max="10" width="16.5555555555556" style="1" customWidth="1"/>
    <col min="11" max="11" width="32" style="1" customWidth="1"/>
    <col min="12" max="12" width="28.7777777777778" style="1" customWidth="1"/>
    <col min="13" max="16384" width="8.88888888888889" style="1"/>
  </cols>
  <sheetData>
    <row r="3" spans="6:16">
      <c r="F3" s="2" t="s">
        <v>378</v>
      </c>
      <c r="G3" s="2" t="s">
        <v>379</v>
      </c>
      <c r="H3" s="2" t="s">
        <v>380</v>
      </c>
      <c r="I3" s="2" t="s">
        <v>381</v>
      </c>
      <c r="J3" s="2" t="s">
        <v>382</v>
      </c>
      <c r="K3" s="2" t="s">
        <v>383</v>
      </c>
      <c r="L3" s="2" t="s">
        <v>384</v>
      </c>
      <c r="M3" s="2" t="s">
        <v>385</v>
      </c>
      <c r="N3" s="2" t="s">
        <v>386</v>
      </c>
      <c r="O3" s="2" t="s">
        <v>387</v>
      </c>
      <c r="P3" s="2" t="s">
        <v>388</v>
      </c>
    </row>
    <row r="4" spans="6:16">
      <c r="F4" s="3">
        <v>20</v>
      </c>
      <c r="G4" s="4" t="s">
        <v>389</v>
      </c>
      <c r="H4" s="3" t="s">
        <v>390</v>
      </c>
      <c r="I4" s="4" t="s">
        <v>391</v>
      </c>
      <c r="J4" s="3" t="s">
        <v>392</v>
      </c>
      <c r="K4" s="3" t="s">
        <v>393</v>
      </c>
      <c r="L4" s="3" t="s">
        <v>394</v>
      </c>
      <c r="M4" s="3"/>
      <c r="N4" s="3"/>
      <c r="O4" s="3"/>
      <c r="P4" s="3"/>
    </row>
    <row r="5" ht="31.2" spans="6:16">
      <c r="F5" s="5">
        <v>10</v>
      </c>
      <c r="G5" s="6" t="s">
        <v>395</v>
      </c>
      <c r="H5" s="6" t="s">
        <v>396</v>
      </c>
      <c r="I5" s="6" t="s">
        <v>397</v>
      </c>
      <c r="J5" s="6" t="s">
        <v>398</v>
      </c>
      <c r="K5" s="5" t="s">
        <v>399</v>
      </c>
      <c r="L5" s="5" t="s">
        <v>400</v>
      </c>
      <c r="M5" s="5"/>
      <c r="N5" s="5"/>
      <c r="O5" s="5"/>
      <c r="P5" s="5"/>
    </row>
    <row r="6" ht="31.2" spans="6:16">
      <c r="F6" s="5">
        <v>10</v>
      </c>
      <c r="G6" s="6" t="s">
        <v>395</v>
      </c>
      <c r="H6" s="6" t="s">
        <v>396</v>
      </c>
      <c r="I6" s="6" t="s">
        <v>397</v>
      </c>
      <c r="J6" s="6" t="s">
        <v>398</v>
      </c>
      <c r="K6" s="5" t="s">
        <v>401</v>
      </c>
      <c r="L6" s="5" t="s">
        <v>400</v>
      </c>
      <c r="M6" s="5"/>
      <c r="N6" s="5"/>
      <c r="O6" s="5"/>
      <c r="P6" s="5"/>
    </row>
    <row r="7" ht="31.2" spans="6:16">
      <c r="F7" s="5">
        <v>10</v>
      </c>
      <c r="G7" s="6" t="s">
        <v>395</v>
      </c>
      <c r="H7" s="6" t="s">
        <v>396</v>
      </c>
      <c r="I7" s="6" t="s">
        <v>397</v>
      </c>
      <c r="J7" s="6" t="s">
        <v>398</v>
      </c>
      <c r="K7" s="5" t="s">
        <v>402</v>
      </c>
      <c r="L7" s="5" t="s">
        <v>400</v>
      </c>
      <c r="M7" s="5"/>
      <c r="N7" s="5"/>
      <c r="O7" s="5"/>
      <c r="P7" s="5"/>
    </row>
    <row r="8" ht="31.2" spans="6:16">
      <c r="F8" s="5">
        <v>10</v>
      </c>
      <c r="G8" s="6" t="s">
        <v>403</v>
      </c>
      <c r="H8" s="6" t="s">
        <v>404</v>
      </c>
      <c r="I8" s="5" t="s">
        <v>405</v>
      </c>
      <c r="J8" s="5" t="s">
        <v>406</v>
      </c>
      <c r="K8" s="5" t="s">
        <v>407</v>
      </c>
      <c r="L8" s="5" t="s">
        <v>408</v>
      </c>
      <c r="M8" s="5"/>
      <c r="N8" s="5"/>
      <c r="O8" s="5"/>
      <c r="P8" s="5"/>
    </row>
    <row r="9" ht="31.2" spans="6:16">
      <c r="F9" s="5">
        <v>10</v>
      </c>
      <c r="G9" s="6" t="s">
        <v>403</v>
      </c>
      <c r="H9" s="6" t="s">
        <v>404</v>
      </c>
      <c r="I9" s="5" t="s">
        <v>405</v>
      </c>
      <c r="J9" s="5" t="s">
        <v>406</v>
      </c>
      <c r="K9" s="5" t="s">
        <v>407</v>
      </c>
      <c r="L9" s="5" t="s">
        <v>408</v>
      </c>
      <c r="M9" s="5"/>
      <c r="N9" s="5"/>
      <c r="O9" s="5"/>
      <c r="P9" s="5"/>
    </row>
    <row r="10" ht="31.2" spans="6:16">
      <c r="F10" s="5">
        <v>10</v>
      </c>
      <c r="G10" s="6" t="s">
        <v>403</v>
      </c>
      <c r="H10" s="6" t="s">
        <v>404</v>
      </c>
      <c r="I10" s="5" t="s">
        <v>405</v>
      </c>
      <c r="J10" s="5" t="s">
        <v>406</v>
      </c>
      <c r="K10" s="5" t="s">
        <v>407</v>
      </c>
      <c r="L10" s="5" t="s">
        <v>408</v>
      </c>
      <c r="M10" s="5"/>
      <c r="N10" s="5"/>
      <c r="O10" s="5"/>
      <c r="P10" s="5"/>
    </row>
    <row r="11" ht="46.8" spans="6:16">
      <c r="F11" s="7">
        <v>5</v>
      </c>
      <c r="G11" s="8" t="s">
        <v>409</v>
      </c>
      <c r="H11" s="8" t="s">
        <v>410</v>
      </c>
      <c r="I11" s="8" t="s">
        <v>411</v>
      </c>
      <c r="J11" s="8" t="s">
        <v>412</v>
      </c>
      <c r="K11" s="8" t="s">
        <v>413</v>
      </c>
      <c r="L11" s="7" t="s">
        <v>414</v>
      </c>
      <c r="M11" s="7"/>
      <c r="N11" s="7"/>
      <c r="O11" s="7"/>
      <c r="P11" s="7"/>
    </row>
    <row r="12" ht="31.2" spans="6:16">
      <c r="F12" s="7">
        <v>5</v>
      </c>
      <c r="G12" s="7" t="s">
        <v>415</v>
      </c>
      <c r="H12" s="7" t="s">
        <v>416</v>
      </c>
      <c r="I12" s="8" t="s">
        <v>417</v>
      </c>
      <c r="J12" s="8" t="s">
        <v>418</v>
      </c>
      <c r="K12" s="8" t="s">
        <v>419</v>
      </c>
      <c r="L12" s="8" t="s">
        <v>420</v>
      </c>
      <c r="M12" s="8"/>
      <c r="N12" s="8"/>
      <c r="O12" s="8"/>
      <c r="P12" s="8"/>
    </row>
    <row r="13" ht="46.8" spans="6:16">
      <c r="F13" s="9">
        <v>2</v>
      </c>
      <c r="G13" s="9" t="s">
        <v>421</v>
      </c>
      <c r="H13" s="9" t="s">
        <v>422</v>
      </c>
      <c r="I13" s="9" t="s">
        <v>423</v>
      </c>
      <c r="J13" s="11" t="s">
        <v>424</v>
      </c>
      <c r="K13" s="11" t="s">
        <v>425</v>
      </c>
      <c r="L13" s="9" t="s">
        <v>426</v>
      </c>
      <c r="M13" s="9"/>
      <c r="N13" s="9"/>
      <c r="O13" s="9"/>
      <c r="P13" s="9"/>
    </row>
    <row r="15" ht="20.4" spans="6:6">
      <c r="F15" s="10" t="s">
        <v>427</v>
      </c>
    </row>
    <row r="16" ht="20.4" spans="6:6">
      <c r="F16" s="10" t="s">
        <v>428</v>
      </c>
    </row>
    <row r="17" ht="20.4" spans="6:6">
      <c r="F17" s="10" t="s">
        <v>429</v>
      </c>
    </row>
    <row r="18" ht="20.4" spans="6:6">
      <c r="F18" s="10" t="s">
        <v>430</v>
      </c>
    </row>
    <row r="20" ht="20.4" spans="6:6">
      <c r="F20" s="10" t="s">
        <v>431</v>
      </c>
    </row>
    <row r="21" ht="20.4" spans="6:6">
      <c r="F21" s="10" t="s">
        <v>432</v>
      </c>
    </row>
    <row r="22" ht="20.4" spans="6:6">
      <c r="F22" s="10" t="s">
        <v>433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62"/>
  <sheetViews>
    <sheetView zoomScale="70" zoomScaleNormal="70" workbookViewId="0">
      <selection activeCell="F15" sqref="F15"/>
    </sheetView>
  </sheetViews>
  <sheetFormatPr defaultColWidth="10" defaultRowHeight="15.6"/>
  <cols>
    <col min="1" max="1" width="10" style="12"/>
    <col min="2" max="2" width="14.2222222222222" style="12" customWidth="1"/>
    <col min="3" max="4" width="10" style="12"/>
    <col min="5" max="5" width="14.2222222222222" style="12"/>
    <col min="6" max="16384" width="10" style="12"/>
  </cols>
  <sheetData>
    <row r="2" spans="2:8">
      <c r="B2" s="12" t="s">
        <v>88</v>
      </c>
      <c r="C2" s="56">
        <v>1</v>
      </c>
      <c r="D2" s="56">
        <v>2</v>
      </c>
      <c r="E2" s="56">
        <v>3</v>
      </c>
      <c r="F2" s="56">
        <v>4</v>
      </c>
      <c r="G2" s="56">
        <v>5</v>
      </c>
      <c r="H2" s="56">
        <v>6</v>
      </c>
    </row>
    <row r="3" spans="2:8">
      <c r="B3" s="57">
        <v>1</v>
      </c>
      <c r="C3" s="18">
        <f>$B3+C$2</f>
        <v>2</v>
      </c>
      <c r="D3" s="18">
        <f>$B3+D$2</f>
        <v>3</v>
      </c>
      <c r="E3" s="18">
        <f>$B3+E$2</f>
        <v>4</v>
      </c>
      <c r="F3" s="18">
        <f>$B3+F$2</f>
        <v>5</v>
      </c>
      <c r="G3" s="18">
        <f>$B3+G$2</f>
        <v>6</v>
      </c>
      <c r="H3" s="18">
        <f>$B3+H$2</f>
        <v>7</v>
      </c>
    </row>
    <row r="4" spans="2:8">
      <c r="B4" s="57">
        <v>2</v>
      </c>
      <c r="C4" s="18">
        <f>$B4+C$2</f>
        <v>3</v>
      </c>
      <c r="D4" s="18">
        <f>$B4+D$2</f>
        <v>4</v>
      </c>
      <c r="E4" s="18">
        <f>$B4+E$2</f>
        <v>5</v>
      </c>
      <c r="F4" s="18">
        <f>$B4+F$2</f>
        <v>6</v>
      </c>
      <c r="G4" s="18">
        <f>$B4+G$2</f>
        <v>7</v>
      </c>
      <c r="H4" s="18">
        <f>$B4+H$2</f>
        <v>8</v>
      </c>
    </row>
    <row r="5" spans="2:8">
      <c r="B5" s="57">
        <v>3</v>
      </c>
      <c r="C5" s="18">
        <f>$B5+C$2</f>
        <v>4</v>
      </c>
      <c r="D5" s="18">
        <f>$B5+D$2</f>
        <v>5</v>
      </c>
      <c r="E5" s="18">
        <f>$B5+E$2</f>
        <v>6</v>
      </c>
      <c r="F5" s="18">
        <f>$B5+F$2</f>
        <v>7</v>
      </c>
      <c r="G5" s="18">
        <f>$B5+G$2</f>
        <v>8</v>
      </c>
      <c r="H5" s="18">
        <f>$B5+H$2</f>
        <v>9</v>
      </c>
    </row>
    <row r="6" spans="2:8">
      <c r="B6" s="57">
        <v>4</v>
      </c>
      <c r="C6" s="18">
        <f>$B6+C$2</f>
        <v>5</v>
      </c>
      <c r="D6" s="18">
        <f>$B6+D$2</f>
        <v>6</v>
      </c>
      <c r="E6" s="18">
        <f>$B6+E$2</f>
        <v>7</v>
      </c>
      <c r="F6" s="18">
        <f>$B6+F$2</f>
        <v>8</v>
      </c>
      <c r="G6" s="18">
        <f>$B6+G$2</f>
        <v>9</v>
      </c>
      <c r="H6" s="18">
        <f>$B6+H$2</f>
        <v>10</v>
      </c>
    </row>
    <row r="7" spans="2:8">
      <c r="B7" s="57">
        <v>5</v>
      </c>
      <c r="C7" s="18">
        <f>$B7+C$2</f>
        <v>6</v>
      </c>
      <c r="D7" s="18">
        <f>$B7+D$2</f>
        <v>7</v>
      </c>
      <c r="E7" s="18">
        <f>$B7+E$2</f>
        <v>8</v>
      </c>
      <c r="F7" s="18">
        <f>$B7+F$2</f>
        <v>9</v>
      </c>
      <c r="G7" s="18">
        <f>$B7+G$2</f>
        <v>10</v>
      </c>
      <c r="H7" s="18">
        <f>$B7+H$2</f>
        <v>11</v>
      </c>
    </row>
    <row r="8" spans="2:8">
      <c r="B8" s="57">
        <v>6</v>
      </c>
      <c r="C8" s="18">
        <f>$B8+C$2</f>
        <v>7</v>
      </c>
      <c r="D8" s="18">
        <f>$B8+D$2</f>
        <v>8</v>
      </c>
      <c r="E8" s="18">
        <f>$B8+E$2</f>
        <v>9</v>
      </c>
      <c r="F8" s="18">
        <f>$B8+F$2</f>
        <v>10</v>
      </c>
      <c r="G8" s="18">
        <f>$B8+G$2</f>
        <v>11</v>
      </c>
      <c r="H8" s="18">
        <f>$B8+H$2</f>
        <v>12</v>
      </c>
    </row>
    <row r="9" spans="2:2">
      <c r="B9" s="57"/>
    </row>
    <row r="10" spans="4:5">
      <c r="D10" s="12" t="s">
        <v>89</v>
      </c>
      <c r="E10" s="58" t="s">
        <v>90</v>
      </c>
    </row>
    <row r="11" spans="3:5">
      <c r="C11" s="59">
        <v>2</v>
      </c>
      <c r="D11" s="12">
        <v>1</v>
      </c>
      <c r="E11" s="60">
        <f t="shared" ref="E11:E32" si="0">36/D11</f>
        <v>36</v>
      </c>
    </row>
    <row r="12" spans="3:5">
      <c r="C12" s="59">
        <v>3</v>
      </c>
      <c r="D12" s="12">
        <v>2</v>
      </c>
      <c r="E12" s="60">
        <f t="shared" si="0"/>
        <v>18</v>
      </c>
    </row>
    <row r="13" spans="3:5">
      <c r="C13" s="59">
        <v>4</v>
      </c>
      <c r="D13" s="12">
        <v>3</v>
      </c>
      <c r="E13" s="60">
        <f t="shared" si="0"/>
        <v>12</v>
      </c>
    </row>
    <row r="14" spans="3:5">
      <c r="C14" s="59">
        <v>5</v>
      </c>
      <c r="D14" s="12">
        <v>4</v>
      </c>
      <c r="E14" s="60">
        <f t="shared" si="0"/>
        <v>9</v>
      </c>
    </row>
    <row r="15" spans="3:5">
      <c r="C15" s="59">
        <v>6</v>
      </c>
      <c r="D15" s="12">
        <v>5</v>
      </c>
      <c r="E15" s="60">
        <f t="shared" si="0"/>
        <v>7.2</v>
      </c>
    </row>
    <row r="16" spans="3:5">
      <c r="C16" s="59">
        <v>7</v>
      </c>
      <c r="D16" s="12">
        <v>6</v>
      </c>
      <c r="E16" s="60">
        <f t="shared" si="0"/>
        <v>6</v>
      </c>
    </row>
    <row r="17" spans="3:5">
      <c r="C17" s="59">
        <v>8</v>
      </c>
      <c r="D17" s="12">
        <v>5</v>
      </c>
      <c r="E17" s="60">
        <f t="shared" si="0"/>
        <v>7.2</v>
      </c>
    </row>
    <row r="18" spans="3:5">
      <c r="C18" s="59">
        <v>9</v>
      </c>
      <c r="D18" s="12">
        <v>4</v>
      </c>
      <c r="E18" s="60">
        <f t="shared" si="0"/>
        <v>9</v>
      </c>
    </row>
    <row r="19" spans="3:5">
      <c r="C19" s="59">
        <v>10</v>
      </c>
      <c r="D19" s="12">
        <v>3</v>
      </c>
      <c r="E19" s="60">
        <f t="shared" si="0"/>
        <v>12</v>
      </c>
    </row>
    <row r="20" spans="3:8">
      <c r="C20" s="59">
        <v>11</v>
      </c>
      <c r="D20" s="12">
        <v>2</v>
      </c>
      <c r="E20" s="60">
        <f t="shared" si="0"/>
        <v>18</v>
      </c>
      <c r="G20" s="59" t="s">
        <v>91</v>
      </c>
      <c r="H20" s="12">
        <f>D39</f>
        <v>16</v>
      </c>
    </row>
    <row r="21" spans="3:8">
      <c r="C21" s="59">
        <v>12</v>
      </c>
      <c r="D21" s="12">
        <v>1</v>
      </c>
      <c r="E21" s="60">
        <f t="shared" si="0"/>
        <v>36</v>
      </c>
      <c r="G21" s="59">
        <f>7</f>
        <v>7</v>
      </c>
      <c r="H21" s="12">
        <f>D16</f>
        <v>6</v>
      </c>
    </row>
    <row r="22" spans="3:7">
      <c r="C22" s="59" t="s">
        <v>92</v>
      </c>
      <c r="D22" s="12">
        <f>D12+D14+D16+D18+D20</f>
        <v>18</v>
      </c>
      <c r="E22" s="60">
        <f t="shared" si="0"/>
        <v>2</v>
      </c>
      <c r="G22" s="59"/>
    </row>
    <row r="23" spans="3:7">
      <c r="C23" s="59" t="s">
        <v>93</v>
      </c>
      <c r="D23" s="12">
        <f>D11+D13+D15+D17+D19+D21</f>
        <v>18</v>
      </c>
      <c r="E23" s="60">
        <f t="shared" si="0"/>
        <v>2</v>
      </c>
      <c r="G23" s="59"/>
    </row>
    <row r="24" spans="3:15">
      <c r="C24" s="59" t="s">
        <v>94</v>
      </c>
      <c r="D24" s="12">
        <f>SUM(D11:D15)</f>
        <v>15</v>
      </c>
      <c r="E24" s="60">
        <f t="shared" si="0"/>
        <v>2.4</v>
      </c>
      <c r="G24" s="59"/>
      <c r="N24" s="12" t="s">
        <v>95</v>
      </c>
      <c r="O24" s="12" t="s">
        <v>96</v>
      </c>
    </row>
    <row r="25" spans="3:15">
      <c r="C25" s="59" t="s">
        <v>97</v>
      </c>
      <c r="D25" s="12">
        <f>SUM(D17:D21)</f>
        <v>15</v>
      </c>
      <c r="E25" s="60">
        <f t="shared" si="0"/>
        <v>2.4</v>
      </c>
      <c r="G25" s="59"/>
      <c r="N25" s="12" t="s">
        <v>95</v>
      </c>
      <c r="O25" s="12" t="s">
        <v>98</v>
      </c>
    </row>
    <row r="26" spans="3:15">
      <c r="C26" s="59" t="s">
        <v>99</v>
      </c>
      <c r="D26" s="12">
        <v>6</v>
      </c>
      <c r="E26" s="60">
        <f t="shared" si="0"/>
        <v>6</v>
      </c>
      <c r="G26" s="59"/>
      <c r="N26" s="12" t="s">
        <v>95</v>
      </c>
      <c r="O26" s="12" t="s">
        <v>100</v>
      </c>
    </row>
    <row r="27" spans="3:15">
      <c r="C27" s="59" t="s">
        <v>101</v>
      </c>
      <c r="D27" s="12">
        <v>6</v>
      </c>
      <c r="E27" s="60">
        <f t="shared" si="0"/>
        <v>6</v>
      </c>
      <c r="G27" s="59" t="s">
        <v>102</v>
      </c>
      <c r="H27" s="12">
        <f>D24</f>
        <v>15</v>
      </c>
      <c r="N27" s="12" t="s">
        <v>95</v>
      </c>
      <c r="O27" s="12" t="s">
        <v>103</v>
      </c>
    </row>
    <row r="28" spans="3:15">
      <c r="C28" s="59" t="s">
        <v>104</v>
      </c>
      <c r="D28" s="12">
        <v>6</v>
      </c>
      <c r="E28" s="60">
        <f t="shared" si="0"/>
        <v>6</v>
      </c>
      <c r="G28" s="65" t="s">
        <v>105</v>
      </c>
      <c r="H28" s="12">
        <f>D13</f>
        <v>3</v>
      </c>
      <c r="N28" s="12" t="s">
        <v>95</v>
      </c>
      <c r="O28" s="12" t="s">
        <v>106</v>
      </c>
    </row>
    <row r="29" spans="3:15">
      <c r="C29" s="59" t="s">
        <v>107</v>
      </c>
      <c r="D29" s="12">
        <v>6</v>
      </c>
      <c r="E29" s="60">
        <f t="shared" si="0"/>
        <v>6</v>
      </c>
      <c r="O29" s="12" t="s">
        <v>108</v>
      </c>
    </row>
    <row r="30" spans="3:15">
      <c r="C30" s="59" t="s">
        <v>109</v>
      </c>
      <c r="D30" s="12">
        <v>6</v>
      </c>
      <c r="E30" s="60">
        <f t="shared" si="0"/>
        <v>6</v>
      </c>
      <c r="O30" s="12" t="s">
        <v>110</v>
      </c>
    </row>
    <row r="31" spans="3:15">
      <c r="C31" s="59" t="s">
        <v>111</v>
      </c>
      <c r="D31" s="12">
        <v>6</v>
      </c>
      <c r="E31" s="60">
        <f t="shared" si="0"/>
        <v>6</v>
      </c>
      <c r="N31" s="12" t="s">
        <v>95</v>
      </c>
      <c r="O31" s="12" t="s">
        <v>112</v>
      </c>
    </row>
    <row r="32" spans="3:15">
      <c r="C32" s="59" t="s">
        <v>113</v>
      </c>
      <c r="D32" s="12">
        <v>6</v>
      </c>
      <c r="E32" s="60">
        <f t="shared" si="0"/>
        <v>6</v>
      </c>
      <c r="M32" s="12" t="s">
        <v>114</v>
      </c>
      <c r="N32" s="12" t="s">
        <v>95</v>
      </c>
      <c r="O32" s="12" t="s">
        <v>115</v>
      </c>
    </row>
    <row r="33" spans="3:15">
      <c r="C33" s="59" t="s">
        <v>116</v>
      </c>
      <c r="D33" s="12">
        <v>1</v>
      </c>
      <c r="M33" s="12" t="s">
        <v>114</v>
      </c>
      <c r="N33" s="12" t="s">
        <v>95</v>
      </c>
      <c r="O33" s="12" t="s">
        <v>117</v>
      </c>
    </row>
    <row r="34" spans="3:15">
      <c r="C34" s="59" t="s">
        <v>118</v>
      </c>
      <c r="D34" s="12">
        <v>1</v>
      </c>
      <c r="M34" s="12" t="s">
        <v>119</v>
      </c>
      <c r="N34" s="12" t="s">
        <v>95</v>
      </c>
      <c r="O34" s="12" t="s">
        <v>120</v>
      </c>
    </row>
    <row r="35" spans="3:15">
      <c r="C35" s="59" t="s">
        <v>121</v>
      </c>
      <c r="D35" s="12">
        <v>1</v>
      </c>
      <c r="N35" s="12" t="s">
        <v>95</v>
      </c>
      <c r="O35" s="12" t="s">
        <v>122</v>
      </c>
    </row>
    <row r="36" spans="3:15">
      <c r="C36" s="59" t="s">
        <v>123</v>
      </c>
      <c r="D36" s="12">
        <v>1</v>
      </c>
      <c r="N36" s="12" t="s">
        <v>95</v>
      </c>
      <c r="O36" s="12" t="s">
        <v>124</v>
      </c>
    </row>
    <row r="37" spans="3:15">
      <c r="C37" s="59" t="s">
        <v>125</v>
      </c>
      <c r="D37" s="12">
        <v>1</v>
      </c>
      <c r="N37" s="12" t="s">
        <v>95</v>
      </c>
      <c r="O37" s="12" t="s">
        <v>126</v>
      </c>
    </row>
    <row r="38" spans="3:15">
      <c r="C38" s="59" t="s">
        <v>127</v>
      </c>
      <c r="D38" s="12">
        <v>1</v>
      </c>
      <c r="N38" s="12" t="s">
        <v>95</v>
      </c>
      <c r="O38" s="12" t="s">
        <v>128</v>
      </c>
    </row>
    <row r="39" spans="3:15">
      <c r="C39" s="12" t="s">
        <v>129</v>
      </c>
      <c r="D39" s="12">
        <f>SUM(D15:D17)</f>
        <v>16</v>
      </c>
      <c r="N39" s="12" t="s">
        <v>95</v>
      </c>
      <c r="O39" s="12" t="s">
        <v>130</v>
      </c>
    </row>
    <row r="40" spans="3:15">
      <c r="C40" s="12" t="s">
        <v>131</v>
      </c>
      <c r="D40" s="12">
        <f>SUM(D14:D16)</f>
        <v>15</v>
      </c>
      <c r="N40" s="12" t="s">
        <v>95</v>
      </c>
      <c r="O40" s="12" t="s">
        <v>132</v>
      </c>
    </row>
    <row r="41" spans="3:15">
      <c r="C41" s="12" t="s">
        <v>133</v>
      </c>
      <c r="D41" s="12">
        <f>SUM(D16:D18)</f>
        <v>15</v>
      </c>
      <c r="N41" s="12" t="s">
        <v>95</v>
      </c>
      <c r="O41" s="12" t="s">
        <v>134</v>
      </c>
    </row>
    <row r="42" spans="3:15">
      <c r="C42" s="12" t="s">
        <v>135</v>
      </c>
      <c r="D42" s="12">
        <v>1</v>
      </c>
      <c r="F42" s="12" t="s">
        <v>136</v>
      </c>
      <c r="N42" s="12" t="s">
        <v>95</v>
      </c>
      <c r="O42" s="12" t="s">
        <v>137</v>
      </c>
    </row>
    <row r="43" spans="3:15">
      <c r="C43" s="12" t="s">
        <v>138</v>
      </c>
      <c r="D43" s="12">
        <v>3</v>
      </c>
      <c r="N43" s="12" t="s">
        <v>95</v>
      </c>
      <c r="O43" s="12" t="s">
        <v>139</v>
      </c>
    </row>
    <row r="44" spans="14:15">
      <c r="N44" s="12" t="s">
        <v>95</v>
      </c>
      <c r="O44" s="12" t="s">
        <v>140</v>
      </c>
    </row>
    <row r="45" spans="14:15">
      <c r="N45" s="12" t="s">
        <v>95</v>
      </c>
      <c r="O45" s="12" t="s">
        <v>141</v>
      </c>
    </row>
    <row r="46" spans="14:15">
      <c r="N46" s="12" t="s">
        <v>95</v>
      </c>
      <c r="O46" s="12" t="s">
        <v>142</v>
      </c>
    </row>
    <row r="47" spans="14:15">
      <c r="N47" s="12" t="s">
        <v>95</v>
      </c>
      <c r="O47" s="12" t="s">
        <v>143</v>
      </c>
    </row>
    <row r="48" spans="3:15">
      <c r="C48" s="12" t="s">
        <v>144</v>
      </c>
      <c r="N48" s="12" t="s">
        <v>95</v>
      </c>
      <c r="O48" s="12" t="s">
        <v>145</v>
      </c>
    </row>
    <row r="49" spans="3:3">
      <c r="C49" s="12" t="s">
        <v>146</v>
      </c>
    </row>
    <row r="50" spans="3:3">
      <c r="C50" s="12" t="s">
        <v>147</v>
      </c>
    </row>
    <row r="51" spans="3:3">
      <c r="C51" s="12" t="s">
        <v>148</v>
      </c>
    </row>
    <row r="52" spans="3:3">
      <c r="C52" s="12" t="s">
        <v>149</v>
      </c>
    </row>
    <row r="53" spans="3:3">
      <c r="C53" s="12" t="s">
        <v>150</v>
      </c>
    </row>
    <row r="54" spans="3:3">
      <c r="C54" s="12" t="s">
        <v>151</v>
      </c>
    </row>
    <row r="55" spans="3:4">
      <c r="C55" s="12" t="s">
        <v>152</v>
      </c>
      <c r="D55" s="12" t="s">
        <v>153</v>
      </c>
    </row>
    <row r="56" spans="3:4">
      <c r="C56" s="12" t="s">
        <v>154</v>
      </c>
      <c r="D56" s="12" t="s">
        <v>155</v>
      </c>
    </row>
    <row r="57" spans="3:3">
      <c r="C57" s="12" t="s">
        <v>156</v>
      </c>
    </row>
    <row r="58" spans="3:3">
      <c r="C58" s="12" t="s">
        <v>157</v>
      </c>
    </row>
    <row r="59" spans="3:3">
      <c r="C59" s="12" t="s">
        <v>158</v>
      </c>
    </row>
    <row r="60" spans="3:3">
      <c r="C60" s="12" t="s">
        <v>159</v>
      </c>
    </row>
    <row r="61" spans="3:3">
      <c r="C61" s="12" t="s">
        <v>160</v>
      </c>
    </row>
    <row r="62" spans="3:3">
      <c r="C62" s="12" t="s">
        <v>161</v>
      </c>
    </row>
  </sheetData>
  <pageMargins left="0.75" right="0.75" top="1" bottom="1" header="0.511805555555556" footer="0.511805555555556"/>
  <pageSetup paperSize="9" orientation="portrait"/>
  <headerFooter alignWithMargins="0" scaleWithDoc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U102"/>
  <sheetViews>
    <sheetView zoomScale="85" zoomScaleNormal="85" topLeftCell="B1" workbookViewId="0">
      <selection activeCell="I7" sqref="I7"/>
    </sheetView>
  </sheetViews>
  <sheetFormatPr defaultColWidth="11.8518518518519" defaultRowHeight="17.4"/>
  <cols>
    <col min="1" max="3" width="11.8518518518519" style="15"/>
    <col min="4" max="4" width="16.1481481481481" style="15" customWidth="1"/>
    <col min="5" max="5" width="17.6666666666667" style="15" customWidth="1"/>
    <col min="6" max="6" width="27.4444444444444" style="15" customWidth="1"/>
    <col min="7" max="7" width="15.6666666666667" style="15" customWidth="1"/>
    <col min="8" max="12" width="11.8518518518519" style="15"/>
    <col min="13" max="13" width="16.6666666666667" style="15"/>
    <col min="14" max="14" width="15.6666666666667" style="15" customWidth="1"/>
    <col min="15" max="17" width="11.8518518518519" style="15"/>
    <col min="18" max="18" width="16.1481481481481" style="15" customWidth="1"/>
    <col min="19" max="19" width="17.6666666666667" style="15" customWidth="1"/>
    <col min="20" max="20" width="27.4444444444444" style="15" customWidth="1"/>
    <col min="21" max="21" width="15.6666666666667" style="15" customWidth="1"/>
    <col min="22" max="22" width="11.8518518518519" style="15"/>
    <col min="23" max="28" width="16.6666666666667" style="15"/>
    <col min="29" max="16384" width="11.8518518518519" style="15"/>
  </cols>
  <sheetData>
    <row r="1" spans="2:21">
      <c r="B1" s="36"/>
      <c r="C1" s="36"/>
      <c r="D1" s="36"/>
      <c r="E1" s="36"/>
      <c r="F1" s="36"/>
      <c r="G1" s="36"/>
      <c r="P1" s="36"/>
      <c r="Q1" s="36"/>
      <c r="R1" s="36"/>
      <c r="S1" s="36"/>
      <c r="T1" s="36"/>
      <c r="U1" s="36"/>
    </row>
    <row r="2" spans="2:21">
      <c r="B2" s="15" t="s">
        <v>162</v>
      </c>
      <c r="C2" s="36" t="s">
        <v>163</v>
      </c>
      <c r="D2" s="36" t="s">
        <v>164</v>
      </c>
      <c r="E2" s="36" t="s">
        <v>165</v>
      </c>
      <c r="F2" s="36" t="s">
        <v>166</v>
      </c>
      <c r="G2" s="36" t="s">
        <v>167</v>
      </c>
      <c r="I2" s="15" t="s">
        <v>168</v>
      </c>
      <c r="J2" s="36" t="s">
        <v>163</v>
      </c>
      <c r="K2" s="36" t="s">
        <v>169</v>
      </c>
      <c r="L2" s="36" t="s">
        <v>170</v>
      </c>
      <c r="M2" s="36" t="s">
        <v>171</v>
      </c>
      <c r="N2" s="36" t="s">
        <v>172</v>
      </c>
      <c r="P2" s="15" t="s">
        <v>162</v>
      </c>
      <c r="Q2" s="36" t="s">
        <v>163</v>
      </c>
      <c r="R2" s="36" t="s">
        <v>164</v>
      </c>
      <c r="S2" s="36" t="s">
        <v>165</v>
      </c>
      <c r="T2" s="36" t="s">
        <v>166</v>
      </c>
      <c r="U2" s="36" t="s">
        <v>167</v>
      </c>
    </row>
    <row r="3" spans="2:21">
      <c r="B3" s="47">
        <v>0.1</v>
      </c>
      <c r="C3" s="36">
        <v>1</v>
      </c>
      <c r="D3" s="48">
        <f>MIN(1,$B$3+$B$5*(C3-1))</f>
        <v>0.1</v>
      </c>
      <c r="E3" s="49">
        <f t="shared" ref="E3:E66" si="0">1-D3</f>
        <v>0.9</v>
      </c>
      <c r="F3" s="36">
        <f>D3</f>
        <v>0.1</v>
      </c>
      <c r="G3" s="50">
        <f>1/SUMPRODUCT(C3:C102,F3:F102)</f>
        <v>0.20732441627772</v>
      </c>
      <c r="I3" s="47">
        <f>1/45</f>
        <v>0.0222222222222222</v>
      </c>
      <c r="J3" s="36">
        <v>1</v>
      </c>
      <c r="K3" s="52">
        <f>IF(J3&gt;=$I$5,100%,$I$3)</f>
        <v>0.0222222222222222</v>
      </c>
      <c r="L3" s="53">
        <f t="shared" ref="L3:L22" si="1">1-K3</f>
        <v>0.977777777777778</v>
      </c>
      <c r="M3" s="36">
        <f>K3</f>
        <v>0.0222222222222222</v>
      </c>
      <c r="N3" s="50">
        <f>1/SUMPRODUCT(J3:J102,M3:M102)</f>
        <v>0.0374749530339027</v>
      </c>
      <c r="P3" s="47">
        <v>0.03</v>
      </c>
      <c r="Q3" s="36">
        <v>1</v>
      </c>
      <c r="R3" s="48">
        <f>IF(Q3&gt;=$P$7,1,MIN(1,$P$3+$P$5*(Q3-1)))</f>
        <v>0.03</v>
      </c>
      <c r="S3" s="49">
        <f t="shared" ref="S3:S66" si="2">1-R3</f>
        <v>0.97</v>
      </c>
      <c r="T3" s="36">
        <f>R3</f>
        <v>0.03</v>
      </c>
      <c r="U3" s="50">
        <f>1/SUMPRODUCT(Q3:Q102,T3:T102)</f>
        <v>0.100014980226038</v>
      </c>
    </row>
    <row r="4" spans="2:21">
      <c r="B4" s="36" t="s">
        <v>173</v>
      </c>
      <c r="C4" s="36">
        <v>2</v>
      </c>
      <c r="D4" s="48">
        <f>MIN(1,$B$3+$B$5*(C4-1))</f>
        <v>0.14</v>
      </c>
      <c r="E4" s="49">
        <f t="shared" si="0"/>
        <v>0.86</v>
      </c>
      <c r="F4" s="36">
        <f>D4*PRODUCT($E$3:E3)</f>
        <v>0.126</v>
      </c>
      <c r="G4" s="36"/>
      <c r="I4" s="54" t="s">
        <v>174</v>
      </c>
      <c r="J4" s="36">
        <v>2</v>
      </c>
      <c r="K4" s="52">
        <f>IF(J4&gt;=$I$5,100%,$I$3)</f>
        <v>0.0222222222222222</v>
      </c>
      <c r="L4" s="53">
        <f t="shared" si="1"/>
        <v>0.977777777777778</v>
      </c>
      <c r="M4" s="36">
        <f>K4*PRODUCT($L$3:L3)</f>
        <v>0.0217283950617284</v>
      </c>
      <c r="N4" s="36"/>
      <c r="P4" s="36" t="s">
        <v>173</v>
      </c>
      <c r="Q4" s="36">
        <v>2</v>
      </c>
      <c r="R4" s="48">
        <f t="shared" ref="R4:R23" si="3">IF(Q4&gt;=$P$7,1,MIN(1,$P$3+$P$5*(Q4-1)))</f>
        <v>0.0415</v>
      </c>
      <c r="S4" s="49">
        <f t="shared" si="2"/>
        <v>0.9585</v>
      </c>
      <c r="T4" s="36">
        <f>R4*PRODUCT($S$3:S3)</f>
        <v>0.040255</v>
      </c>
      <c r="U4" s="36"/>
    </row>
    <row r="5" spans="2:21">
      <c r="B5" s="51">
        <v>0.04</v>
      </c>
      <c r="C5" s="36">
        <v>3</v>
      </c>
      <c r="D5" s="48">
        <f>MIN(1,$B$3+$B$5*(C5-1))</f>
        <v>0.18</v>
      </c>
      <c r="E5" s="49">
        <f t="shared" si="0"/>
        <v>0.82</v>
      </c>
      <c r="F5" s="36">
        <f>D5*PRODUCT($E$3:E4)</f>
        <v>0.13932</v>
      </c>
      <c r="G5" s="36"/>
      <c r="I5" s="55">
        <v>40</v>
      </c>
      <c r="J5" s="36">
        <v>3</v>
      </c>
      <c r="K5" s="52">
        <f>IF(J5&gt;=$I$5,100%,$I$3)</f>
        <v>0.0222222222222222</v>
      </c>
      <c r="L5" s="53">
        <f t="shared" si="1"/>
        <v>0.977777777777778</v>
      </c>
      <c r="M5" s="36">
        <f>K5*PRODUCT($L$3:L4)</f>
        <v>0.0212455418381344</v>
      </c>
      <c r="N5" s="36"/>
      <c r="P5" s="51">
        <v>0.0115</v>
      </c>
      <c r="Q5" s="36">
        <v>3</v>
      </c>
      <c r="R5" s="48">
        <f t="shared" si="3"/>
        <v>0.053</v>
      </c>
      <c r="S5" s="49">
        <f t="shared" si="2"/>
        <v>0.947</v>
      </c>
      <c r="T5" s="36">
        <f>R5*PRODUCT($S$3:S4)</f>
        <v>0.049276485</v>
      </c>
      <c r="U5" s="36"/>
    </row>
    <row r="6" spans="3:21">
      <c r="C6" s="36">
        <v>4</v>
      </c>
      <c r="D6" s="48">
        <f>MIN(1,$B$3+$B$5*(C6-1))</f>
        <v>0.22</v>
      </c>
      <c r="E6" s="49">
        <f t="shared" si="0"/>
        <v>0.78</v>
      </c>
      <c r="F6" s="36">
        <f>D6*PRODUCT($E$3:E5)</f>
        <v>0.1396296</v>
      </c>
      <c r="G6" s="36"/>
      <c r="I6" s="36"/>
      <c r="J6" s="36">
        <v>4</v>
      </c>
      <c r="K6" s="52">
        <f>IF(J6&gt;=$I$5,100%,$I$3)</f>
        <v>0.0222222222222222</v>
      </c>
      <c r="L6" s="53">
        <f t="shared" si="1"/>
        <v>0.977777777777778</v>
      </c>
      <c r="M6" s="36">
        <f>K6*PRODUCT($L$3:L5)</f>
        <v>0.0207734186861759</v>
      </c>
      <c r="N6" s="36"/>
      <c r="P6" s="54" t="s">
        <v>174</v>
      </c>
      <c r="Q6" s="36">
        <v>4</v>
      </c>
      <c r="R6" s="48">
        <f t="shared" si="3"/>
        <v>0.0645</v>
      </c>
      <c r="S6" s="49">
        <f t="shared" si="2"/>
        <v>0.9355</v>
      </c>
      <c r="T6" s="36">
        <f>R6*PRODUCT($S$3:S5)</f>
        <v>0.0567902192175</v>
      </c>
      <c r="U6" s="36"/>
    </row>
    <row r="7" spans="2:21">
      <c r="B7" s="36"/>
      <c r="C7" s="36">
        <v>5</v>
      </c>
      <c r="D7" s="48">
        <f>MIN(1,$B$3+$B$5*(C7-1))</f>
        <v>0.26</v>
      </c>
      <c r="E7" s="49">
        <f t="shared" si="0"/>
        <v>0.74</v>
      </c>
      <c r="F7" s="36">
        <f>D7*PRODUCT($E$3:E6)</f>
        <v>0.128713104</v>
      </c>
      <c r="G7" s="36"/>
      <c r="I7" s="36"/>
      <c r="J7" s="36">
        <v>5</v>
      </c>
      <c r="K7" s="52">
        <f t="shared" ref="K7:K22" si="4">IF(J7&gt;=$I$5,100%,$I$3)</f>
        <v>0.0222222222222222</v>
      </c>
      <c r="L7" s="53">
        <f t="shared" si="1"/>
        <v>0.977777777777778</v>
      </c>
      <c r="M7" s="36">
        <f>K7*PRODUCT($L$3:L6)</f>
        <v>0.0203117871598164</v>
      </c>
      <c r="N7" s="36"/>
      <c r="P7" s="55">
        <v>30</v>
      </c>
      <c r="Q7" s="36">
        <v>5</v>
      </c>
      <c r="R7" s="48">
        <f t="shared" si="3"/>
        <v>0.076</v>
      </c>
      <c r="S7" s="49">
        <f t="shared" si="2"/>
        <v>0.924</v>
      </c>
      <c r="T7" s="36">
        <f>R7*PRODUCT($S$3:S6)</f>
        <v>0.06259955047947</v>
      </c>
      <c r="U7" s="36"/>
    </row>
    <row r="8" spans="2:21">
      <c r="B8" s="36"/>
      <c r="C8" s="36">
        <v>6</v>
      </c>
      <c r="D8" s="48">
        <f>MIN(1,$B$3+$B$5*(C8-1))</f>
        <v>0.3</v>
      </c>
      <c r="E8" s="49">
        <f t="shared" si="0"/>
        <v>0.7</v>
      </c>
      <c r="F8" s="36">
        <f>D8*PRODUCT($E$3:E7)</f>
        <v>0.1099011888</v>
      </c>
      <c r="G8" s="36"/>
      <c r="I8" s="36"/>
      <c r="J8" s="36">
        <v>6</v>
      </c>
      <c r="K8" s="52">
        <f t="shared" si="4"/>
        <v>0.0222222222222222</v>
      </c>
      <c r="L8" s="53">
        <f t="shared" si="1"/>
        <v>0.977777777777778</v>
      </c>
      <c r="M8" s="36">
        <f>K8*PRODUCT($L$3:L7)</f>
        <v>0.0198604141118205</v>
      </c>
      <c r="N8" s="36"/>
      <c r="P8" s="36"/>
      <c r="Q8" s="36">
        <v>6</v>
      </c>
      <c r="R8" s="48">
        <f t="shared" si="3"/>
        <v>0.0875</v>
      </c>
      <c r="S8" s="49">
        <f t="shared" si="2"/>
        <v>0.9125</v>
      </c>
      <c r="T8" s="36">
        <f>R8*PRODUCT($S$3:S7)</f>
        <v>0.0665943902140151</v>
      </c>
      <c r="U8" s="36"/>
    </row>
    <row r="9" spans="2:21">
      <c r="B9" s="36"/>
      <c r="C9" s="36">
        <v>7</v>
      </c>
      <c r="D9" s="48">
        <f t="shared" ref="D9:D72" si="5">MIN(1,$B$3+$B$5*(C9-1))</f>
        <v>0.34</v>
      </c>
      <c r="E9" s="49">
        <f t="shared" si="0"/>
        <v>0.66</v>
      </c>
      <c r="F9" s="36">
        <f>D9*PRODUCT($E$3:E8)</f>
        <v>0.087188276448</v>
      </c>
      <c r="G9" s="36"/>
      <c r="I9" s="36"/>
      <c r="J9" s="36">
        <v>7</v>
      </c>
      <c r="K9" s="52">
        <f t="shared" si="4"/>
        <v>0.0222222222222222</v>
      </c>
      <c r="L9" s="53">
        <f t="shared" si="1"/>
        <v>0.977777777777778</v>
      </c>
      <c r="M9" s="36">
        <f>K9*PRODUCT($L$3:L8)</f>
        <v>0.0194190715760023</v>
      </c>
      <c r="N9" s="36"/>
      <c r="P9" s="36"/>
      <c r="Q9" s="36">
        <v>7</v>
      </c>
      <c r="R9" s="48">
        <f t="shared" si="3"/>
        <v>0.099</v>
      </c>
      <c r="S9" s="49">
        <f t="shared" si="2"/>
        <v>0.901</v>
      </c>
      <c r="T9" s="36">
        <f>R9*PRODUCT($S$3:S8)</f>
        <v>0.0687539511538125</v>
      </c>
      <c r="U9" s="36"/>
    </row>
    <row r="10" spans="2:21">
      <c r="B10" s="36"/>
      <c r="C10" s="36">
        <v>8</v>
      </c>
      <c r="D10" s="48">
        <f t="shared" si="5"/>
        <v>0.38</v>
      </c>
      <c r="E10" s="49">
        <f t="shared" si="0"/>
        <v>0.62</v>
      </c>
      <c r="F10" s="36">
        <f>D10*PRODUCT($E$3:E9)</f>
        <v>0.06431417568576</v>
      </c>
      <c r="G10" s="36"/>
      <c r="I10" s="36"/>
      <c r="J10" s="36">
        <v>8</v>
      </c>
      <c r="K10" s="52">
        <f t="shared" si="4"/>
        <v>0.0222222222222222</v>
      </c>
      <c r="L10" s="53">
        <f t="shared" si="1"/>
        <v>0.977777777777778</v>
      </c>
      <c r="M10" s="36">
        <f>K10*PRODUCT($L$3:L9)</f>
        <v>0.0189875366520911</v>
      </c>
      <c r="N10" s="36"/>
      <c r="P10" s="36"/>
      <c r="Q10" s="36">
        <v>8</v>
      </c>
      <c r="R10" s="48">
        <f t="shared" si="3"/>
        <v>0.1105</v>
      </c>
      <c r="S10" s="49">
        <f t="shared" si="2"/>
        <v>0.8895</v>
      </c>
      <c r="T10" s="36">
        <f>R10*PRODUCT($S$3:S9)</f>
        <v>0.0691432096348399</v>
      </c>
      <c r="U10" s="36"/>
    </row>
    <row r="11" spans="2:21">
      <c r="B11" s="36"/>
      <c r="C11" s="36">
        <v>9</v>
      </c>
      <c r="D11" s="48">
        <f t="shared" si="5"/>
        <v>0.42</v>
      </c>
      <c r="E11" s="49">
        <f t="shared" si="0"/>
        <v>0.58</v>
      </c>
      <c r="F11" s="36">
        <f>D11*PRODUCT($E$3:E10)</f>
        <v>0.0440721351278208</v>
      </c>
      <c r="G11" s="36"/>
      <c r="I11" s="54"/>
      <c r="J11" s="36">
        <v>9</v>
      </c>
      <c r="K11" s="52">
        <f t="shared" si="4"/>
        <v>0.0222222222222222</v>
      </c>
      <c r="L11" s="53">
        <f t="shared" si="1"/>
        <v>0.977777777777778</v>
      </c>
      <c r="M11" s="36">
        <f>K11*PRODUCT($L$3:L10)</f>
        <v>0.0185655913931557</v>
      </c>
      <c r="N11" s="36"/>
      <c r="P11" s="36"/>
      <c r="Q11" s="36">
        <v>9</v>
      </c>
      <c r="R11" s="48">
        <f t="shared" si="3"/>
        <v>0.122</v>
      </c>
      <c r="S11" s="49">
        <f t="shared" si="2"/>
        <v>0.878</v>
      </c>
      <c r="T11" s="36">
        <f>R11*PRODUCT($S$3:S10)</f>
        <v>0.0679036377046442</v>
      </c>
      <c r="U11" s="36"/>
    </row>
    <row r="12" spans="2:21">
      <c r="B12" s="36"/>
      <c r="C12" s="36">
        <v>10</v>
      </c>
      <c r="D12" s="48">
        <f t="shared" si="5"/>
        <v>0.46</v>
      </c>
      <c r="E12" s="49">
        <f t="shared" si="0"/>
        <v>0.54</v>
      </c>
      <c r="F12" s="36">
        <f>D12*PRODUCT($E$3:E11)</f>
        <v>0.0279962991716728</v>
      </c>
      <c r="G12" s="36"/>
      <c r="I12" s="36"/>
      <c r="J12" s="36">
        <v>10</v>
      </c>
      <c r="K12" s="52">
        <f t="shared" si="4"/>
        <v>0.0222222222222222</v>
      </c>
      <c r="L12" s="53">
        <f t="shared" si="1"/>
        <v>0.977777777777778</v>
      </c>
      <c r="M12" s="36">
        <f>K12*PRODUCT($L$3:L11)</f>
        <v>0.0181530226955301</v>
      </c>
      <c r="N12" s="36"/>
      <c r="P12" s="36"/>
      <c r="Q12" s="36">
        <v>10</v>
      </c>
      <c r="R12" s="48">
        <f t="shared" si="3"/>
        <v>0.1335</v>
      </c>
      <c r="S12" s="49">
        <f t="shared" si="2"/>
        <v>0.8665</v>
      </c>
      <c r="T12" s="36">
        <f>R12*PRODUCT($S$3:S11)</f>
        <v>0.0652392548055284</v>
      </c>
      <c r="U12" s="36"/>
    </row>
    <row r="13" spans="2:21">
      <c r="B13" s="36"/>
      <c r="C13" s="36">
        <v>11</v>
      </c>
      <c r="D13" s="48">
        <f t="shared" si="5"/>
        <v>0.5</v>
      </c>
      <c r="E13" s="49">
        <f t="shared" si="0"/>
        <v>0.5</v>
      </c>
      <c r="F13" s="36">
        <f>D13*PRODUCT($E$3:E12)</f>
        <v>0.0164326103833732</v>
      </c>
      <c r="G13" s="36"/>
      <c r="I13" s="36"/>
      <c r="J13" s="36">
        <v>11</v>
      </c>
      <c r="K13" s="52">
        <f t="shared" si="4"/>
        <v>0.0222222222222222</v>
      </c>
      <c r="L13" s="53">
        <f t="shared" si="1"/>
        <v>0.977777777777778</v>
      </c>
      <c r="M13" s="36">
        <f>K13*PRODUCT($L$3:L12)</f>
        <v>0.017749622191185</v>
      </c>
      <c r="N13" s="36"/>
      <c r="P13" s="36"/>
      <c r="Q13" s="36">
        <v>11</v>
      </c>
      <c r="R13" s="48">
        <f t="shared" si="3"/>
        <v>0.145</v>
      </c>
      <c r="S13" s="49">
        <f t="shared" si="2"/>
        <v>0.855</v>
      </c>
      <c r="T13" s="36">
        <f>R13*PRODUCT($S$3:S12)</f>
        <v>0.0613994237595775</v>
      </c>
      <c r="U13" s="36"/>
    </row>
    <row r="14" spans="2:21">
      <c r="B14" s="36"/>
      <c r="C14" s="36">
        <v>12</v>
      </c>
      <c r="D14" s="48">
        <f t="shared" si="5"/>
        <v>0.54</v>
      </c>
      <c r="E14" s="49">
        <f t="shared" si="0"/>
        <v>0.46</v>
      </c>
      <c r="F14" s="36">
        <f>D14*PRODUCT($E$3:E13)</f>
        <v>0.00887360960702152</v>
      </c>
      <c r="G14" s="36"/>
      <c r="I14" s="36"/>
      <c r="J14" s="36">
        <v>12</v>
      </c>
      <c r="K14" s="52">
        <f t="shared" si="4"/>
        <v>0.0222222222222222</v>
      </c>
      <c r="L14" s="53">
        <f t="shared" si="1"/>
        <v>0.977777777777778</v>
      </c>
      <c r="M14" s="36">
        <f>K14*PRODUCT($L$3:L13)</f>
        <v>0.017355186142492</v>
      </c>
      <c r="N14" s="36"/>
      <c r="P14" s="36"/>
      <c r="Q14" s="36">
        <v>12</v>
      </c>
      <c r="R14" s="48">
        <f t="shared" si="3"/>
        <v>0.1565</v>
      </c>
      <c r="S14" s="49">
        <f t="shared" si="2"/>
        <v>0.8435</v>
      </c>
      <c r="T14" s="36">
        <f>R14*PRODUCT($S$3:S13)</f>
        <v>0.0566600234117908</v>
      </c>
      <c r="U14" s="36"/>
    </row>
    <row r="15" spans="2:21">
      <c r="B15" s="36"/>
      <c r="C15" s="36">
        <v>13</v>
      </c>
      <c r="D15" s="48">
        <f t="shared" si="5"/>
        <v>0.58</v>
      </c>
      <c r="E15" s="49">
        <f t="shared" si="0"/>
        <v>0.42</v>
      </c>
      <c r="F15" s="36">
        <f>D15*PRODUCT($E$3:E14)</f>
        <v>0.00438422045028396</v>
      </c>
      <c r="G15" s="36"/>
      <c r="I15" s="36"/>
      <c r="J15" s="36">
        <v>13</v>
      </c>
      <c r="K15" s="52">
        <f t="shared" si="4"/>
        <v>0.0222222222222222</v>
      </c>
      <c r="L15" s="53">
        <f t="shared" si="1"/>
        <v>0.977777777777778</v>
      </c>
      <c r="M15" s="36">
        <f>K15*PRODUCT($L$3:L14)</f>
        <v>0.0169695153393255</v>
      </c>
      <c r="N15" s="36"/>
      <c r="P15" s="36"/>
      <c r="Q15" s="36">
        <v>13</v>
      </c>
      <c r="R15" s="48">
        <f t="shared" si="3"/>
        <v>0.168</v>
      </c>
      <c r="S15" s="49">
        <f t="shared" si="2"/>
        <v>0.832</v>
      </c>
      <c r="T15" s="36">
        <f>R15*PRODUCT($S$3:S14)</f>
        <v>0.051304655575962</v>
      </c>
      <c r="U15" s="36"/>
    </row>
    <row r="16" spans="2:21">
      <c r="B16" s="36"/>
      <c r="C16" s="36">
        <v>14</v>
      </c>
      <c r="D16" s="48">
        <f t="shared" si="5"/>
        <v>0.62</v>
      </c>
      <c r="E16" s="49">
        <f t="shared" si="0"/>
        <v>0.38</v>
      </c>
      <c r="F16" s="36">
        <f>D16*PRODUCT($E$3:E15)</f>
        <v>0.00196836380216197</v>
      </c>
      <c r="G16" s="36"/>
      <c r="J16" s="36">
        <v>14</v>
      </c>
      <c r="K16" s="52">
        <f t="shared" si="4"/>
        <v>0.0222222222222222</v>
      </c>
      <c r="L16" s="53">
        <f t="shared" si="1"/>
        <v>0.977777777777778</v>
      </c>
      <c r="M16" s="36">
        <f>K16*PRODUCT($L$3:L15)</f>
        <v>0.0165924149984516</v>
      </c>
      <c r="P16" s="36"/>
      <c r="Q16" s="36">
        <v>14</v>
      </c>
      <c r="R16" s="48">
        <f t="shared" si="3"/>
        <v>0.1795</v>
      </c>
      <c r="S16" s="49">
        <f t="shared" si="2"/>
        <v>0.8205</v>
      </c>
      <c r="T16" s="36">
        <f>R16*PRODUCT($S$3:S15)</f>
        <v>0.0456073957281933</v>
      </c>
      <c r="U16" s="36"/>
    </row>
    <row r="17" spans="2:21">
      <c r="B17" s="36"/>
      <c r="C17" s="36">
        <v>15</v>
      </c>
      <c r="D17" s="48">
        <f t="shared" si="5"/>
        <v>0.66</v>
      </c>
      <c r="E17" s="49">
        <f t="shared" si="0"/>
        <v>0.34</v>
      </c>
      <c r="F17" s="36">
        <f>D17*PRODUCT($E$3:E16)</f>
        <v>0.000796234905777779</v>
      </c>
      <c r="G17" s="36"/>
      <c r="J17" s="36">
        <v>15</v>
      </c>
      <c r="K17" s="52">
        <f t="shared" si="4"/>
        <v>0.0222222222222222</v>
      </c>
      <c r="L17" s="53">
        <f t="shared" si="1"/>
        <v>0.977777777777778</v>
      </c>
      <c r="M17" s="36">
        <f>K17*PRODUCT($L$3:L16)</f>
        <v>0.0162236946651526</v>
      </c>
      <c r="P17" s="36"/>
      <c r="Q17" s="36">
        <v>15</v>
      </c>
      <c r="R17" s="48">
        <f t="shared" si="3"/>
        <v>0.191</v>
      </c>
      <c r="S17" s="49">
        <f t="shared" si="2"/>
        <v>0.809</v>
      </c>
      <c r="T17" s="36">
        <f>R17*PRODUCT($S$3:S16)</f>
        <v>0.0398183054331012</v>
      </c>
      <c r="U17" s="36"/>
    </row>
    <row r="18" spans="2:21">
      <c r="B18" s="36"/>
      <c r="C18" s="36">
        <v>16</v>
      </c>
      <c r="D18" s="48">
        <f t="shared" si="5"/>
        <v>0.7</v>
      </c>
      <c r="E18" s="49">
        <f t="shared" si="0"/>
        <v>0.3</v>
      </c>
      <c r="F18" s="36">
        <f>D18*PRODUCT($E$3:E17)</f>
        <v>0.000287127132689563</v>
      </c>
      <c r="G18" s="36"/>
      <c r="J18" s="36">
        <v>16</v>
      </c>
      <c r="K18" s="52">
        <f t="shared" si="4"/>
        <v>0.0222222222222222</v>
      </c>
      <c r="L18" s="53">
        <f t="shared" si="1"/>
        <v>0.977777777777778</v>
      </c>
      <c r="M18" s="36">
        <f>K18*PRODUCT($L$3:L17)</f>
        <v>0.0158631681170381</v>
      </c>
      <c r="P18" s="36"/>
      <c r="Q18" s="36">
        <v>16</v>
      </c>
      <c r="R18" s="48">
        <f t="shared" si="3"/>
        <v>0.2025</v>
      </c>
      <c r="S18" s="49">
        <f t="shared" si="2"/>
        <v>0.7975</v>
      </c>
      <c r="T18" s="36">
        <f>R18*PRODUCT($S$3:S17)</f>
        <v>0.0341525358210169</v>
      </c>
      <c r="U18" s="36"/>
    </row>
    <row r="19" spans="2:21">
      <c r="B19" s="36"/>
      <c r="C19" s="36">
        <v>17</v>
      </c>
      <c r="D19" s="48">
        <f t="shared" si="5"/>
        <v>0.74</v>
      </c>
      <c r="E19" s="49">
        <f t="shared" si="0"/>
        <v>0.26</v>
      </c>
      <c r="F19" s="36">
        <f>D19*PRODUCT($E$3:E18)</f>
        <v>9.10603192244042e-5</v>
      </c>
      <c r="G19" s="36"/>
      <c r="J19" s="36">
        <v>17</v>
      </c>
      <c r="K19" s="52">
        <f t="shared" si="4"/>
        <v>0.0222222222222222</v>
      </c>
      <c r="L19" s="53">
        <f t="shared" si="1"/>
        <v>0.977777777777778</v>
      </c>
      <c r="M19" s="36">
        <f>K19*PRODUCT($L$3:L18)</f>
        <v>0.0155106532699928</v>
      </c>
      <c r="P19" s="36"/>
      <c r="Q19" s="36">
        <v>17</v>
      </c>
      <c r="R19" s="48">
        <f t="shared" si="3"/>
        <v>0.214</v>
      </c>
      <c r="S19" s="49">
        <f t="shared" si="2"/>
        <v>0.786</v>
      </c>
      <c r="T19" s="36">
        <f>R19*PRODUCT($S$3:S18)</f>
        <v>0.0287834198809573</v>
      </c>
      <c r="U19" s="36"/>
    </row>
    <row r="20" spans="2:21">
      <c r="B20" s="36"/>
      <c r="C20" s="36">
        <v>18</v>
      </c>
      <c r="D20" s="48">
        <f t="shared" si="5"/>
        <v>0.78</v>
      </c>
      <c r="E20" s="49">
        <f t="shared" si="0"/>
        <v>0.22</v>
      </c>
      <c r="F20" s="36">
        <f>D20*PRODUCT($E$3:E19)</f>
        <v>2.49554496469043e-5</v>
      </c>
      <c r="G20" s="36"/>
      <c r="J20" s="36">
        <v>18</v>
      </c>
      <c r="K20" s="52">
        <f t="shared" si="4"/>
        <v>0.0222222222222222</v>
      </c>
      <c r="L20" s="53">
        <f t="shared" si="1"/>
        <v>0.977777777777778</v>
      </c>
      <c r="M20" s="36">
        <f>K20*PRODUCT($L$3:L19)</f>
        <v>0.0151659720862152</v>
      </c>
      <c r="P20" s="36"/>
      <c r="Q20" s="36">
        <v>18</v>
      </c>
      <c r="R20" s="48">
        <f t="shared" si="3"/>
        <v>0.2255</v>
      </c>
      <c r="S20" s="49">
        <f t="shared" si="2"/>
        <v>0.7745</v>
      </c>
      <c r="T20" s="36">
        <f>R20*PRODUCT($S$3:S19)</f>
        <v>0.0238395312614977</v>
      </c>
      <c r="U20" s="36"/>
    </row>
    <row r="21" spans="2:21">
      <c r="B21" s="36"/>
      <c r="C21" s="36">
        <v>19</v>
      </c>
      <c r="D21" s="48">
        <f t="shared" si="5"/>
        <v>0.82</v>
      </c>
      <c r="E21" s="49">
        <f t="shared" si="0"/>
        <v>0.18</v>
      </c>
      <c r="F21" s="36">
        <f>D21*PRODUCT($E$3:E20)</f>
        <v>5.77174758500196e-6</v>
      </c>
      <c r="G21" s="36"/>
      <c r="J21" s="36">
        <v>19</v>
      </c>
      <c r="K21" s="52">
        <f t="shared" si="4"/>
        <v>0.0222222222222222</v>
      </c>
      <c r="L21" s="53">
        <f t="shared" si="1"/>
        <v>0.977777777777778</v>
      </c>
      <c r="M21" s="36">
        <f>K21*PRODUCT($L$3:L20)</f>
        <v>0.0148289504842993</v>
      </c>
      <c r="P21" s="36"/>
      <c r="Q21" s="36">
        <v>19</v>
      </c>
      <c r="R21" s="48">
        <f t="shared" si="3"/>
        <v>0.237</v>
      </c>
      <c r="S21" s="49">
        <f t="shared" si="2"/>
        <v>0.763</v>
      </c>
      <c r="T21" s="36">
        <f>R21*PRODUCT($S$3:S20)</f>
        <v>0.0194053255875881</v>
      </c>
      <c r="U21" s="36"/>
    </row>
    <row r="22" spans="2:21">
      <c r="B22" s="36"/>
      <c r="C22" s="36">
        <v>20</v>
      </c>
      <c r="D22" s="48">
        <f t="shared" si="5"/>
        <v>0.86</v>
      </c>
      <c r="E22" s="49">
        <f t="shared" si="0"/>
        <v>0.14</v>
      </c>
      <c r="F22" s="36">
        <f>D22*PRODUCT($E$3:E21)</f>
        <v>1.0895933245833e-6</v>
      </c>
      <c r="G22" s="36"/>
      <c r="J22" s="36">
        <v>20</v>
      </c>
      <c r="K22" s="52">
        <f t="shared" si="4"/>
        <v>0.0222222222222222</v>
      </c>
      <c r="L22" s="53">
        <f t="shared" si="1"/>
        <v>0.977777777777778</v>
      </c>
      <c r="M22" s="36">
        <f>K22*PRODUCT($L$3:L21)</f>
        <v>0.0144994182513149</v>
      </c>
      <c r="P22" s="36"/>
      <c r="Q22" s="36">
        <v>20</v>
      </c>
      <c r="R22" s="48">
        <f t="shared" si="3"/>
        <v>0.2485</v>
      </c>
      <c r="S22" s="49">
        <f t="shared" si="2"/>
        <v>0.7515</v>
      </c>
      <c r="T22" s="36">
        <f>R22*PRODUCT($S$3:S21)</f>
        <v>0.0155247108046305</v>
      </c>
      <c r="U22" s="36"/>
    </row>
    <row r="23" spans="2:21">
      <c r="B23" s="36"/>
      <c r="C23" s="36">
        <v>21</v>
      </c>
      <c r="D23" s="48">
        <f t="shared" si="5"/>
        <v>0.9</v>
      </c>
      <c r="E23" s="49">
        <f t="shared" si="0"/>
        <v>0.1</v>
      </c>
      <c r="F23" s="36">
        <f>D23*PRODUCT($E$3:E22)</f>
        <v>1.59638091741274e-7</v>
      </c>
      <c r="G23" s="36"/>
      <c r="J23" s="36">
        <v>21</v>
      </c>
      <c r="K23" s="52">
        <f t="shared" ref="K23:K54" si="6">IF(J23&gt;=$I$5,100%,$I$3)</f>
        <v>0.0222222222222222</v>
      </c>
      <c r="L23" s="53">
        <f t="shared" ref="L23:L54" si="7">1-K23</f>
        <v>0.977777777777778</v>
      </c>
      <c r="M23" s="36">
        <f>K23*PRODUCT($L$3:L22)</f>
        <v>0.0141772089568412</v>
      </c>
      <c r="P23" s="36"/>
      <c r="Q23" s="36">
        <v>21</v>
      </c>
      <c r="R23" s="48">
        <f t="shared" si="3"/>
        <v>0.26</v>
      </c>
      <c r="S23" s="49">
        <f t="shared" si="2"/>
        <v>0.74</v>
      </c>
      <c r="T23" s="36">
        <f>R23*PRODUCT($S$3:S22)</f>
        <v>0.0122067333767274</v>
      </c>
      <c r="U23" s="36"/>
    </row>
    <row r="24" spans="2:21">
      <c r="B24" s="36"/>
      <c r="C24" s="36">
        <v>22</v>
      </c>
      <c r="D24" s="48">
        <f t="shared" si="5"/>
        <v>0.94</v>
      </c>
      <c r="E24" s="49">
        <f t="shared" si="0"/>
        <v>0.0600000000000001</v>
      </c>
      <c r="F24" s="36">
        <f>D24*PRODUCT($E$3:E23)</f>
        <v>1.66733118040886e-8</v>
      </c>
      <c r="G24" s="36"/>
      <c r="J24" s="36">
        <v>22</v>
      </c>
      <c r="K24" s="52">
        <f t="shared" si="6"/>
        <v>0.0222222222222222</v>
      </c>
      <c r="L24" s="53">
        <f t="shared" si="7"/>
        <v>0.977777777777778</v>
      </c>
      <c r="M24" s="36">
        <f>K24*PRODUCT($L$3:L23)</f>
        <v>0.0138621598689114</v>
      </c>
      <c r="P24" s="36"/>
      <c r="Q24" s="36">
        <v>22</v>
      </c>
      <c r="R24" s="48">
        <f t="shared" ref="R24:R55" si="8">IF(Q24&gt;=$P$7,1,MIN(1,$P$3+$P$5*(Q24-1)))</f>
        <v>0.2715</v>
      </c>
      <c r="S24" s="49">
        <f t="shared" si="2"/>
        <v>0.7285</v>
      </c>
      <c r="T24" s="36">
        <f>R24*PRODUCT($S$3:S23)</f>
        <v>0.00943251847199345</v>
      </c>
      <c r="U24" s="36"/>
    </row>
    <row r="25" spans="2:21">
      <c r="B25" s="36"/>
      <c r="C25" s="36">
        <v>23</v>
      </c>
      <c r="D25" s="48">
        <f t="shared" si="5"/>
        <v>0.98</v>
      </c>
      <c r="E25" s="49">
        <f t="shared" si="0"/>
        <v>0.02</v>
      </c>
      <c r="F25" s="36">
        <f>D25*PRODUCT($E$3:E24)</f>
        <v>1.04296886604299e-9</v>
      </c>
      <c r="G25" s="36"/>
      <c r="J25" s="36">
        <v>23</v>
      </c>
      <c r="K25" s="52">
        <f t="shared" si="6"/>
        <v>0.0222222222222222</v>
      </c>
      <c r="L25" s="53">
        <f t="shared" si="7"/>
        <v>0.977777777777778</v>
      </c>
      <c r="M25" s="36">
        <f>K25*PRODUCT($L$3:L24)</f>
        <v>0.0135541118718245</v>
      </c>
      <c r="P25" s="36"/>
      <c r="Q25" s="36">
        <v>23</v>
      </c>
      <c r="R25" s="48">
        <f t="shared" si="8"/>
        <v>0.283</v>
      </c>
      <c r="S25" s="49">
        <f t="shared" si="2"/>
        <v>0.717</v>
      </c>
      <c r="T25" s="36">
        <f>R25*PRODUCT($S$3:S24)</f>
        <v>0.0071626515176345</v>
      </c>
      <c r="U25" s="36"/>
    </row>
    <row r="26" spans="2:21">
      <c r="B26" s="36"/>
      <c r="C26" s="36">
        <v>24</v>
      </c>
      <c r="D26" s="48">
        <f t="shared" si="5"/>
        <v>1</v>
      </c>
      <c r="E26" s="49">
        <f t="shared" si="0"/>
        <v>0</v>
      </c>
      <c r="F26" s="36">
        <f>D26*PRODUCT($E$3:E25)</f>
        <v>2.12850788988366e-11</v>
      </c>
      <c r="G26" s="36"/>
      <c r="J26" s="36">
        <v>24</v>
      </c>
      <c r="K26" s="52">
        <f t="shared" si="6"/>
        <v>0.0222222222222222</v>
      </c>
      <c r="L26" s="53">
        <f t="shared" si="7"/>
        <v>0.977777777777778</v>
      </c>
      <c r="M26" s="36">
        <f>K26*PRODUCT($L$3:L25)</f>
        <v>0.013252909385784</v>
      </c>
      <c r="P26" s="36"/>
      <c r="Q26" s="36">
        <v>24</v>
      </c>
      <c r="R26" s="48">
        <f t="shared" si="8"/>
        <v>0.2945</v>
      </c>
      <c r="S26" s="49">
        <f t="shared" si="2"/>
        <v>0.7055</v>
      </c>
      <c r="T26" s="36">
        <f>R26*PRODUCT($S$3:S25)</f>
        <v>0.0053443124564784</v>
      </c>
      <c r="U26" s="36"/>
    </row>
    <row r="27" spans="2:21">
      <c r="B27" s="36"/>
      <c r="C27" s="36">
        <v>25</v>
      </c>
      <c r="D27" s="48">
        <f t="shared" si="5"/>
        <v>1</v>
      </c>
      <c r="E27" s="49">
        <f t="shared" si="0"/>
        <v>0</v>
      </c>
      <c r="F27" s="36">
        <f>D27*PRODUCT($E$3:E26)</f>
        <v>0</v>
      </c>
      <c r="G27" s="36"/>
      <c r="J27" s="36">
        <v>25</v>
      </c>
      <c r="K27" s="52">
        <f t="shared" si="6"/>
        <v>0.0222222222222222</v>
      </c>
      <c r="L27" s="53">
        <f t="shared" si="7"/>
        <v>0.977777777777778</v>
      </c>
      <c r="M27" s="36">
        <f>K27*PRODUCT($L$3:L26)</f>
        <v>0.0129584002883221</v>
      </c>
      <c r="P27" s="36"/>
      <c r="Q27" s="36">
        <v>25</v>
      </c>
      <c r="R27" s="48">
        <f t="shared" si="8"/>
        <v>0.306</v>
      </c>
      <c r="S27" s="49">
        <f t="shared" si="2"/>
        <v>0.694</v>
      </c>
      <c r="T27" s="36">
        <f>R27*PRODUCT($S$3:S26)</f>
        <v>0.00391764416313048</v>
      </c>
      <c r="U27" s="36"/>
    </row>
    <row r="28" spans="2:21">
      <c r="B28" s="36"/>
      <c r="C28" s="36">
        <v>26</v>
      </c>
      <c r="D28" s="48">
        <f t="shared" si="5"/>
        <v>1</v>
      </c>
      <c r="E28" s="49">
        <f t="shared" si="0"/>
        <v>0</v>
      </c>
      <c r="F28" s="36">
        <f>D28*PRODUCT($E$3:E27)</f>
        <v>0</v>
      </c>
      <c r="G28" s="36"/>
      <c r="J28" s="36">
        <v>26</v>
      </c>
      <c r="K28" s="52">
        <f t="shared" si="6"/>
        <v>0.0222222222222222</v>
      </c>
      <c r="L28" s="53">
        <f t="shared" si="7"/>
        <v>0.977777777777778</v>
      </c>
      <c r="M28" s="36">
        <f>K28*PRODUCT($L$3:L27)</f>
        <v>0.0126704358374705</v>
      </c>
      <c r="P28" s="36"/>
      <c r="Q28" s="36">
        <v>26</v>
      </c>
      <c r="R28" s="48">
        <f t="shared" si="8"/>
        <v>0.3175</v>
      </c>
      <c r="S28" s="49">
        <f t="shared" si="2"/>
        <v>0.6825</v>
      </c>
      <c r="T28" s="36">
        <f>R28*PRODUCT($S$3:S27)</f>
        <v>0.00282102386642152</v>
      </c>
      <c r="U28" s="36"/>
    </row>
    <row r="29" spans="2:21">
      <c r="B29" s="36"/>
      <c r="C29" s="36">
        <v>27</v>
      </c>
      <c r="D29" s="48">
        <f t="shared" si="5"/>
        <v>1</v>
      </c>
      <c r="E29" s="49">
        <f t="shared" si="0"/>
        <v>0</v>
      </c>
      <c r="F29" s="36">
        <f>D29*PRODUCT($E$3:E28)</f>
        <v>0</v>
      </c>
      <c r="G29" s="36"/>
      <c r="J29" s="36">
        <v>27</v>
      </c>
      <c r="K29" s="52">
        <f t="shared" si="6"/>
        <v>0.0222222222222222</v>
      </c>
      <c r="L29" s="53">
        <f t="shared" si="7"/>
        <v>0.977777777777778</v>
      </c>
      <c r="M29" s="36">
        <f>K29*PRODUCT($L$3:L28)</f>
        <v>0.0123888705966378</v>
      </c>
      <c r="P29" s="36"/>
      <c r="Q29" s="36">
        <v>27</v>
      </c>
      <c r="R29" s="48">
        <f t="shared" si="8"/>
        <v>0.329</v>
      </c>
      <c r="S29" s="49">
        <f t="shared" si="2"/>
        <v>0.671</v>
      </c>
      <c r="T29" s="36">
        <f>R29*PRODUCT($S$3:S28)</f>
        <v>0.00199508583157781</v>
      </c>
      <c r="U29" s="36"/>
    </row>
    <row r="30" spans="2:21">
      <c r="B30" s="36"/>
      <c r="C30" s="36">
        <v>28</v>
      </c>
      <c r="D30" s="48">
        <f t="shared" si="5"/>
        <v>1</v>
      </c>
      <c r="E30" s="49">
        <f t="shared" si="0"/>
        <v>0</v>
      </c>
      <c r="F30" s="36">
        <f>D30*PRODUCT($E$3:E29)</f>
        <v>0</v>
      </c>
      <c r="G30" s="36"/>
      <c r="J30" s="36">
        <v>28</v>
      </c>
      <c r="K30" s="52">
        <f t="shared" si="6"/>
        <v>0.0222222222222222</v>
      </c>
      <c r="L30" s="53">
        <f t="shared" si="7"/>
        <v>0.977777777777778</v>
      </c>
      <c r="M30" s="36">
        <f>K30*PRODUCT($L$3:L29)</f>
        <v>0.012113562361157</v>
      </c>
      <c r="P30" s="36"/>
      <c r="Q30" s="36">
        <v>28</v>
      </c>
      <c r="R30" s="48">
        <f t="shared" si="8"/>
        <v>0.3405</v>
      </c>
      <c r="S30" s="49">
        <f t="shared" si="2"/>
        <v>0.6595</v>
      </c>
      <c r="T30" s="36">
        <f>R30*PRODUCT($S$3:S29)</f>
        <v>0.00138549614867069</v>
      </c>
      <c r="U30" s="36"/>
    </row>
    <row r="31" spans="2:21">
      <c r="B31" s="36"/>
      <c r="C31" s="36">
        <v>29</v>
      </c>
      <c r="D31" s="48">
        <f t="shared" si="5"/>
        <v>1</v>
      </c>
      <c r="E31" s="49">
        <f t="shared" si="0"/>
        <v>0</v>
      </c>
      <c r="F31" s="36">
        <f>D31*PRODUCT($E$3:E30)</f>
        <v>0</v>
      </c>
      <c r="G31" s="36"/>
      <c r="J31" s="36">
        <v>29</v>
      </c>
      <c r="K31" s="52">
        <f t="shared" si="6"/>
        <v>0.0222222222222222</v>
      </c>
      <c r="L31" s="53">
        <f t="shared" si="7"/>
        <v>0.977777777777778</v>
      </c>
      <c r="M31" s="36">
        <f>K31*PRODUCT($L$3:L30)</f>
        <v>0.0118443720864646</v>
      </c>
      <c r="P31" s="36"/>
      <c r="Q31" s="36">
        <v>29</v>
      </c>
      <c r="R31" s="48">
        <f t="shared" si="8"/>
        <v>0.352</v>
      </c>
      <c r="S31" s="49">
        <f t="shared" si="2"/>
        <v>0.648</v>
      </c>
      <c r="T31" s="36">
        <f>R31*PRODUCT($S$3:S30)</f>
        <v>0.000944595060020581</v>
      </c>
      <c r="U31" s="36"/>
    </row>
    <row r="32" spans="2:21">
      <c r="B32" s="36"/>
      <c r="C32" s="36">
        <v>30</v>
      </c>
      <c r="D32" s="48">
        <f t="shared" si="5"/>
        <v>1</v>
      </c>
      <c r="E32" s="49">
        <f t="shared" si="0"/>
        <v>0</v>
      </c>
      <c r="F32" s="36">
        <f>D32*PRODUCT($E$3:E31)</f>
        <v>0</v>
      </c>
      <c r="G32" s="36"/>
      <c r="J32" s="36">
        <v>30</v>
      </c>
      <c r="K32" s="52">
        <f t="shared" si="6"/>
        <v>0.0222222222222222</v>
      </c>
      <c r="L32" s="53">
        <f t="shared" si="7"/>
        <v>0.977777777777778</v>
      </c>
      <c r="M32" s="36">
        <f>K32*PRODUCT($L$3:L31)</f>
        <v>0.0115811638178765</v>
      </c>
      <c r="P32" s="36"/>
      <c r="Q32" s="36">
        <v>30</v>
      </c>
      <c r="R32" s="48">
        <f t="shared" si="8"/>
        <v>1</v>
      </c>
      <c r="S32" s="49">
        <f t="shared" si="2"/>
        <v>0</v>
      </c>
      <c r="T32" s="36">
        <f>R32*PRODUCT($S$3:S31)</f>
        <v>0.00173891363321971</v>
      </c>
      <c r="U32" s="36"/>
    </row>
    <row r="33" spans="2:21">
      <c r="B33" s="36"/>
      <c r="C33" s="36">
        <v>31</v>
      </c>
      <c r="D33" s="48">
        <f t="shared" si="5"/>
        <v>1</v>
      </c>
      <c r="E33" s="49">
        <f t="shared" si="0"/>
        <v>0</v>
      </c>
      <c r="F33" s="36">
        <f>D33*PRODUCT($E$3:E32)</f>
        <v>0</v>
      </c>
      <c r="G33" s="36"/>
      <c r="J33" s="36">
        <v>31</v>
      </c>
      <c r="K33" s="52">
        <f t="shared" si="6"/>
        <v>0.0222222222222222</v>
      </c>
      <c r="L33" s="53">
        <f t="shared" si="7"/>
        <v>0.977777777777778</v>
      </c>
      <c r="M33" s="36">
        <f>K33*PRODUCT($L$3:L32)</f>
        <v>0.0113238046219237</v>
      </c>
      <c r="P33" s="36"/>
      <c r="Q33" s="36">
        <v>31</v>
      </c>
      <c r="R33" s="48">
        <f t="shared" si="8"/>
        <v>1</v>
      </c>
      <c r="S33" s="49">
        <f t="shared" si="2"/>
        <v>0</v>
      </c>
      <c r="T33" s="36">
        <f>R33*PRODUCT($S$3:S32)</f>
        <v>0</v>
      </c>
      <c r="U33" s="36"/>
    </row>
    <row r="34" spans="2:21">
      <c r="B34" s="36"/>
      <c r="C34" s="36">
        <v>32</v>
      </c>
      <c r="D34" s="48">
        <f t="shared" si="5"/>
        <v>1</v>
      </c>
      <c r="E34" s="49">
        <f t="shared" si="0"/>
        <v>0</v>
      </c>
      <c r="F34" s="36">
        <f>D34*PRODUCT($E$3:E33)</f>
        <v>0</v>
      </c>
      <c r="G34" s="36"/>
      <c r="J34" s="36">
        <v>32</v>
      </c>
      <c r="K34" s="52">
        <f t="shared" si="6"/>
        <v>0.0222222222222222</v>
      </c>
      <c r="L34" s="53">
        <f t="shared" si="7"/>
        <v>0.977777777777778</v>
      </c>
      <c r="M34" s="36">
        <f>K34*PRODUCT($L$3:L33)</f>
        <v>0.0110721645192143</v>
      </c>
      <c r="P34" s="36"/>
      <c r="Q34" s="36">
        <v>32</v>
      </c>
      <c r="R34" s="48">
        <f t="shared" si="8"/>
        <v>1</v>
      </c>
      <c r="S34" s="49">
        <f t="shared" si="2"/>
        <v>0</v>
      </c>
      <c r="T34" s="36">
        <f>R34*PRODUCT($S$3:S33)</f>
        <v>0</v>
      </c>
      <c r="U34" s="36"/>
    </row>
    <row r="35" spans="2:21">
      <c r="B35" s="36"/>
      <c r="C35" s="36">
        <v>33</v>
      </c>
      <c r="D35" s="48">
        <f t="shared" si="5"/>
        <v>1</v>
      </c>
      <c r="E35" s="49">
        <f t="shared" si="0"/>
        <v>0</v>
      </c>
      <c r="F35" s="36">
        <f>D35*PRODUCT($E$3:E34)</f>
        <v>0</v>
      </c>
      <c r="G35" s="36"/>
      <c r="J35" s="36">
        <v>33</v>
      </c>
      <c r="K35" s="52">
        <f t="shared" si="6"/>
        <v>0.0222222222222222</v>
      </c>
      <c r="L35" s="53">
        <f t="shared" si="7"/>
        <v>0.977777777777778</v>
      </c>
      <c r="M35" s="36">
        <f>K35*PRODUCT($L$3:L34)</f>
        <v>0.0108261164187873</v>
      </c>
      <c r="P35" s="36"/>
      <c r="Q35" s="36">
        <v>33</v>
      </c>
      <c r="R35" s="48">
        <f t="shared" si="8"/>
        <v>1</v>
      </c>
      <c r="S35" s="49">
        <f t="shared" si="2"/>
        <v>0</v>
      </c>
      <c r="T35" s="36">
        <f>R35*PRODUCT($S$3:S34)</f>
        <v>0</v>
      </c>
      <c r="U35" s="36"/>
    </row>
    <row r="36" spans="2:21">
      <c r="B36" s="36"/>
      <c r="C36" s="36">
        <v>34</v>
      </c>
      <c r="D36" s="48">
        <f t="shared" si="5"/>
        <v>1</v>
      </c>
      <c r="E36" s="49">
        <f t="shared" si="0"/>
        <v>0</v>
      </c>
      <c r="F36" s="36">
        <f>D36*PRODUCT($E$3:E35)</f>
        <v>0</v>
      </c>
      <c r="G36" s="36"/>
      <c r="J36" s="36">
        <v>34</v>
      </c>
      <c r="K36" s="52">
        <f t="shared" si="6"/>
        <v>0.0222222222222222</v>
      </c>
      <c r="L36" s="53">
        <f t="shared" si="7"/>
        <v>0.977777777777778</v>
      </c>
      <c r="M36" s="36">
        <f>K36*PRODUCT($L$3:L35)</f>
        <v>0.0105855360539253</v>
      </c>
      <c r="P36" s="36"/>
      <c r="Q36" s="36">
        <v>34</v>
      </c>
      <c r="R36" s="48">
        <f t="shared" si="8"/>
        <v>1</v>
      </c>
      <c r="S36" s="49">
        <f t="shared" si="2"/>
        <v>0</v>
      </c>
      <c r="T36" s="36">
        <f>R36*PRODUCT($S$3:S35)</f>
        <v>0</v>
      </c>
      <c r="U36" s="36"/>
    </row>
    <row r="37" spans="2:21">
      <c r="B37" s="36"/>
      <c r="C37" s="36">
        <v>35</v>
      </c>
      <c r="D37" s="48">
        <f t="shared" si="5"/>
        <v>1</v>
      </c>
      <c r="E37" s="49">
        <f t="shared" si="0"/>
        <v>0</v>
      </c>
      <c r="F37" s="36">
        <f>D37*PRODUCT($E$3:E36)</f>
        <v>0</v>
      </c>
      <c r="G37" s="36"/>
      <c r="J37" s="36">
        <v>35</v>
      </c>
      <c r="K37" s="52">
        <f t="shared" si="6"/>
        <v>0.0222222222222222</v>
      </c>
      <c r="L37" s="53">
        <f t="shared" si="7"/>
        <v>0.977777777777778</v>
      </c>
      <c r="M37" s="36">
        <f>K37*PRODUCT($L$3:L36)</f>
        <v>0.0103503019193937</v>
      </c>
      <c r="P37" s="36"/>
      <c r="Q37" s="36">
        <v>35</v>
      </c>
      <c r="R37" s="48">
        <f t="shared" si="8"/>
        <v>1</v>
      </c>
      <c r="S37" s="49">
        <f t="shared" si="2"/>
        <v>0</v>
      </c>
      <c r="T37" s="36">
        <f>R37*PRODUCT($S$3:S36)</f>
        <v>0</v>
      </c>
      <c r="U37" s="36"/>
    </row>
    <row r="38" spans="2:21">
      <c r="B38" s="36"/>
      <c r="C38" s="36">
        <v>36</v>
      </c>
      <c r="D38" s="48">
        <f t="shared" si="5"/>
        <v>1</v>
      </c>
      <c r="E38" s="49">
        <f t="shared" si="0"/>
        <v>0</v>
      </c>
      <c r="F38" s="36">
        <f>D38*PRODUCT($E$3:E37)</f>
        <v>0</v>
      </c>
      <c r="G38" s="36"/>
      <c r="J38" s="36">
        <v>36</v>
      </c>
      <c r="K38" s="52">
        <f t="shared" si="6"/>
        <v>0.0222222222222222</v>
      </c>
      <c r="L38" s="53">
        <f t="shared" si="7"/>
        <v>0.977777777777778</v>
      </c>
      <c r="M38" s="36">
        <f>K38*PRODUCT($L$3:L37)</f>
        <v>0.0101202952100738</v>
      </c>
      <c r="P38" s="36"/>
      <c r="Q38" s="36">
        <v>36</v>
      </c>
      <c r="R38" s="48">
        <f t="shared" si="8"/>
        <v>1</v>
      </c>
      <c r="S38" s="49">
        <f t="shared" si="2"/>
        <v>0</v>
      </c>
      <c r="T38" s="36">
        <f>R38*PRODUCT($S$3:S37)</f>
        <v>0</v>
      </c>
      <c r="U38" s="36"/>
    </row>
    <row r="39" spans="2:21">
      <c r="B39" s="36"/>
      <c r="C39" s="36">
        <v>37</v>
      </c>
      <c r="D39" s="48">
        <f t="shared" si="5"/>
        <v>1</v>
      </c>
      <c r="E39" s="49">
        <f t="shared" si="0"/>
        <v>0</v>
      </c>
      <c r="F39" s="36">
        <f>D39*PRODUCT($E$3:E38)</f>
        <v>0</v>
      </c>
      <c r="G39" s="36"/>
      <c r="J39" s="36">
        <v>37</v>
      </c>
      <c r="K39" s="52">
        <f t="shared" si="6"/>
        <v>0.0222222222222222</v>
      </c>
      <c r="L39" s="53">
        <f t="shared" si="7"/>
        <v>0.977777777777778</v>
      </c>
      <c r="M39" s="36">
        <f>K39*PRODUCT($L$3:L38)</f>
        <v>0.00989539976096106</v>
      </c>
      <c r="P39" s="36"/>
      <c r="Q39" s="36">
        <v>37</v>
      </c>
      <c r="R39" s="48">
        <f t="shared" si="8"/>
        <v>1</v>
      </c>
      <c r="S39" s="49">
        <f t="shared" si="2"/>
        <v>0</v>
      </c>
      <c r="T39" s="36">
        <f>R39*PRODUCT($S$3:S38)</f>
        <v>0</v>
      </c>
      <c r="U39" s="36"/>
    </row>
    <row r="40" spans="2:21">
      <c r="B40" s="36"/>
      <c r="C40" s="36">
        <v>38</v>
      </c>
      <c r="D40" s="48">
        <f t="shared" si="5"/>
        <v>1</v>
      </c>
      <c r="E40" s="49">
        <f t="shared" si="0"/>
        <v>0</v>
      </c>
      <c r="F40" s="36">
        <f>D40*PRODUCT($E$3:E39)</f>
        <v>0</v>
      </c>
      <c r="G40" s="36"/>
      <c r="J40" s="36">
        <v>38</v>
      </c>
      <c r="K40" s="52">
        <f t="shared" si="6"/>
        <v>0.0222222222222222</v>
      </c>
      <c r="L40" s="53">
        <f t="shared" si="7"/>
        <v>0.977777777777778</v>
      </c>
      <c r="M40" s="36">
        <f>K40*PRODUCT($L$3:L39)</f>
        <v>0.00967550198849526</v>
      </c>
      <c r="P40" s="36"/>
      <c r="Q40" s="36">
        <v>38</v>
      </c>
      <c r="R40" s="48">
        <f t="shared" si="8"/>
        <v>1</v>
      </c>
      <c r="S40" s="49">
        <f t="shared" si="2"/>
        <v>0</v>
      </c>
      <c r="T40" s="36">
        <f>R40*PRODUCT($S$3:S39)</f>
        <v>0</v>
      </c>
      <c r="U40" s="36"/>
    </row>
    <row r="41" spans="2:21">
      <c r="B41" s="36"/>
      <c r="C41" s="36">
        <v>39</v>
      </c>
      <c r="D41" s="48">
        <f t="shared" si="5"/>
        <v>1</v>
      </c>
      <c r="E41" s="49">
        <f t="shared" si="0"/>
        <v>0</v>
      </c>
      <c r="F41" s="36">
        <f>D41*PRODUCT($E$3:E40)</f>
        <v>0</v>
      </c>
      <c r="G41" s="36"/>
      <c r="J41" s="36">
        <v>39</v>
      </c>
      <c r="K41" s="52">
        <f t="shared" si="6"/>
        <v>0.0222222222222222</v>
      </c>
      <c r="L41" s="53">
        <f t="shared" si="7"/>
        <v>0.977777777777778</v>
      </c>
      <c r="M41" s="36">
        <f>K41*PRODUCT($L$3:L40)</f>
        <v>0.00946049083319536</v>
      </c>
      <c r="P41" s="36"/>
      <c r="Q41" s="36">
        <v>39</v>
      </c>
      <c r="R41" s="48">
        <f t="shared" si="8"/>
        <v>1</v>
      </c>
      <c r="S41" s="49">
        <f t="shared" si="2"/>
        <v>0</v>
      </c>
      <c r="T41" s="36">
        <f>R41*PRODUCT($S$3:S40)</f>
        <v>0</v>
      </c>
      <c r="U41" s="36"/>
    </row>
    <row r="42" spans="2:21">
      <c r="B42" s="36"/>
      <c r="C42" s="36">
        <v>40</v>
      </c>
      <c r="D42" s="48">
        <f t="shared" si="5"/>
        <v>1</v>
      </c>
      <c r="E42" s="49">
        <f t="shared" si="0"/>
        <v>0</v>
      </c>
      <c r="F42" s="36">
        <f>D42*PRODUCT($E$3:E41)</f>
        <v>0</v>
      </c>
      <c r="G42" s="36"/>
      <c r="J42" s="36">
        <v>40</v>
      </c>
      <c r="K42" s="52">
        <f t="shared" si="6"/>
        <v>1</v>
      </c>
      <c r="L42" s="53">
        <f t="shared" si="7"/>
        <v>0</v>
      </c>
      <c r="M42" s="36">
        <f>K42*PRODUCT($L$3:L41)</f>
        <v>0.416261596660596</v>
      </c>
      <c r="P42" s="36"/>
      <c r="Q42" s="36">
        <v>40</v>
      </c>
      <c r="R42" s="48">
        <f t="shared" si="8"/>
        <v>1</v>
      </c>
      <c r="S42" s="49">
        <f t="shared" si="2"/>
        <v>0</v>
      </c>
      <c r="T42" s="36">
        <f>R42*PRODUCT($S$3:S41)</f>
        <v>0</v>
      </c>
      <c r="U42" s="36"/>
    </row>
    <row r="43" spans="2:21">
      <c r="B43" s="36"/>
      <c r="C43" s="36">
        <v>41</v>
      </c>
      <c r="D43" s="48">
        <f t="shared" si="5"/>
        <v>1</v>
      </c>
      <c r="E43" s="49">
        <f t="shared" si="0"/>
        <v>0</v>
      </c>
      <c r="F43" s="36">
        <f>D43*PRODUCT($E$3:E42)</f>
        <v>0</v>
      </c>
      <c r="G43" s="36"/>
      <c r="J43" s="36">
        <v>41</v>
      </c>
      <c r="K43" s="52">
        <f t="shared" si="6"/>
        <v>1</v>
      </c>
      <c r="L43" s="53">
        <f t="shared" si="7"/>
        <v>0</v>
      </c>
      <c r="M43" s="36">
        <f>K43*PRODUCT($L$3:L42)</f>
        <v>0</v>
      </c>
      <c r="P43" s="36"/>
      <c r="Q43" s="36">
        <v>41</v>
      </c>
      <c r="R43" s="48">
        <f t="shared" si="8"/>
        <v>1</v>
      </c>
      <c r="S43" s="49">
        <f t="shared" si="2"/>
        <v>0</v>
      </c>
      <c r="T43" s="36">
        <f>R43*PRODUCT($S$3:S42)</f>
        <v>0</v>
      </c>
      <c r="U43" s="36"/>
    </row>
    <row r="44" spans="2:21">
      <c r="B44" s="36"/>
      <c r="C44" s="36">
        <v>42</v>
      </c>
      <c r="D44" s="48">
        <f t="shared" si="5"/>
        <v>1</v>
      </c>
      <c r="E44" s="49">
        <f t="shared" si="0"/>
        <v>0</v>
      </c>
      <c r="F44" s="36">
        <f>D44*PRODUCT($E$3:E43)</f>
        <v>0</v>
      </c>
      <c r="G44" s="36"/>
      <c r="J44" s="36">
        <v>42</v>
      </c>
      <c r="K44" s="52">
        <f t="shared" si="6"/>
        <v>1</v>
      </c>
      <c r="L44" s="53">
        <f t="shared" si="7"/>
        <v>0</v>
      </c>
      <c r="M44" s="36">
        <f>K44*PRODUCT($L$3:L43)</f>
        <v>0</v>
      </c>
      <c r="P44" s="36"/>
      <c r="Q44" s="36">
        <v>42</v>
      </c>
      <c r="R44" s="48">
        <f t="shared" si="8"/>
        <v>1</v>
      </c>
      <c r="S44" s="49">
        <f t="shared" si="2"/>
        <v>0</v>
      </c>
      <c r="T44" s="36">
        <f>R44*PRODUCT($S$3:S43)</f>
        <v>0</v>
      </c>
      <c r="U44" s="36"/>
    </row>
    <row r="45" spans="2:21">
      <c r="B45" s="36"/>
      <c r="C45" s="36">
        <v>43</v>
      </c>
      <c r="D45" s="48">
        <f t="shared" si="5"/>
        <v>1</v>
      </c>
      <c r="E45" s="49">
        <f t="shared" si="0"/>
        <v>0</v>
      </c>
      <c r="F45" s="36">
        <f>D45*PRODUCT($E$3:E44)</f>
        <v>0</v>
      </c>
      <c r="G45" s="36"/>
      <c r="J45" s="36">
        <v>43</v>
      </c>
      <c r="K45" s="52">
        <f t="shared" si="6"/>
        <v>1</v>
      </c>
      <c r="L45" s="53">
        <f t="shared" si="7"/>
        <v>0</v>
      </c>
      <c r="M45" s="36">
        <f>K45*PRODUCT($L$3:L44)</f>
        <v>0</v>
      </c>
      <c r="P45" s="36"/>
      <c r="Q45" s="36">
        <v>43</v>
      </c>
      <c r="R45" s="48">
        <f t="shared" si="8"/>
        <v>1</v>
      </c>
      <c r="S45" s="49">
        <f t="shared" si="2"/>
        <v>0</v>
      </c>
      <c r="T45" s="36">
        <f>R45*PRODUCT($S$3:S44)</f>
        <v>0</v>
      </c>
      <c r="U45" s="36"/>
    </row>
    <row r="46" spans="2:21">
      <c r="B46" s="36"/>
      <c r="C46" s="36">
        <v>44</v>
      </c>
      <c r="D46" s="48">
        <f t="shared" si="5"/>
        <v>1</v>
      </c>
      <c r="E46" s="49">
        <f t="shared" si="0"/>
        <v>0</v>
      </c>
      <c r="F46" s="36">
        <f>D46*PRODUCT($E$3:E45)</f>
        <v>0</v>
      </c>
      <c r="G46" s="36"/>
      <c r="J46" s="36">
        <v>44</v>
      </c>
      <c r="K46" s="52">
        <f t="shared" si="6"/>
        <v>1</v>
      </c>
      <c r="L46" s="53">
        <f t="shared" si="7"/>
        <v>0</v>
      </c>
      <c r="M46" s="36">
        <f>K46*PRODUCT($L$3:L45)</f>
        <v>0</v>
      </c>
      <c r="P46" s="36"/>
      <c r="Q46" s="36">
        <v>44</v>
      </c>
      <c r="R46" s="48">
        <f t="shared" si="8"/>
        <v>1</v>
      </c>
      <c r="S46" s="49">
        <f t="shared" si="2"/>
        <v>0</v>
      </c>
      <c r="T46" s="36">
        <f>R46*PRODUCT($S$3:S45)</f>
        <v>0</v>
      </c>
      <c r="U46" s="36"/>
    </row>
    <row r="47" spans="2:21">
      <c r="B47" s="36"/>
      <c r="C47" s="36">
        <v>45</v>
      </c>
      <c r="D47" s="48">
        <f t="shared" si="5"/>
        <v>1</v>
      </c>
      <c r="E47" s="49">
        <f t="shared" si="0"/>
        <v>0</v>
      </c>
      <c r="F47" s="36">
        <f>D47*PRODUCT($E$3:E46)</f>
        <v>0</v>
      </c>
      <c r="G47" s="36"/>
      <c r="J47" s="36">
        <v>45</v>
      </c>
      <c r="K47" s="52">
        <f t="shared" si="6"/>
        <v>1</v>
      </c>
      <c r="L47" s="53">
        <f t="shared" si="7"/>
        <v>0</v>
      </c>
      <c r="M47" s="36">
        <f>K47*PRODUCT($L$3:L46)</f>
        <v>0</v>
      </c>
      <c r="P47" s="36"/>
      <c r="Q47" s="36">
        <v>45</v>
      </c>
      <c r="R47" s="48">
        <f t="shared" si="8"/>
        <v>1</v>
      </c>
      <c r="S47" s="49">
        <f t="shared" si="2"/>
        <v>0</v>
      </c>
      <c r="T47" s="36">
        <f>R47*PRODUCT($S$3:S46)</f>
        <v>0</v>
      </c>
      <c r="U47" s="36"/>
    </row>
    <row r="48" spans="2:21">
      <c r="B48" s="36"/>
      <c r="C48" s="36">
        <v>46</v>
      </c>
      <c r="D48" s="48">
        <f t="shared" si="5"/>
        <v>1</v>
      </c>
      <c r="E48" s="49">
        <f t="shared" si="0"/>
        <v>0</v>
      </c>
      <c r="F48" s="36">
        <f>D48*PRODUCT($E$3:E47)</f>
        <v>0</v>
      </c>
      <c r="G48" s="36"/>
      <c r="J48" s="36">
        <v>46</v>
      </c>
      <c r="K48" s="52">
        <f t="shared" si="6"/>
        <v>1</v>
      </c>
      <c r="L48" s="53">
        <f t="shared" si="7"/>
        <v>0</v>
      </c>
      <c r="M48" s="36">
        <f>K48*PRODUCT($L$3:L47)</f>
        <v>0</v>
      </c>
      <c r="P48" s="36"/>
      <c r="Q48" s="36">
        <v>46</v>
      </c>
      <c r="R48" s="48">
        <f t="shared" si="8"/>
        <v>1</v>
      </c>
      <c r="S48" s="49">
        <f t="shared" si="2"/>
        <v>0</v>
      </c>
      <c r="T48" s="36">
        <f>R48*PRODUCT($S$3:S47)</f>
        <v>0</v>
      </c>
      <c r="U48" s="36"/>
    </row>
    <row r="49" spans="2:21">
      <c r="B49" s="36"/>
      <c r="C49" s="36">
        <v>47</v>
      </c>
      <c r="D49" s="48">
        <f t="shared" si="5"/>
        <v>1</v>
      </c>
      <c r="E49" s="49">
        <f t="shared" si="0"/>
        <v>0</v>
      </c>
      <c r="F49" s="36">
        <f>D49*PRODUCT($E$3:E48)</f>
        <v>0</v>
      </c>
      <c r="G49" s="36"/>
      <c r="J49" s="36">
        <v>47</v>
      </c>
      <c r="K49" s="52">
        <f t="shared" si="6"/>
        <v>1</v>
      </c>
      <c r="L49" s="53">
        <f t="shared" si="7"/>
        <v>0</v>
      </c>
      <c r="M49" s="36">
        <f>K49*PRODUCT($L$3:L48)</f>
        <v>0</v>
      </c>
      <c r="P49" s="36"/>
      <c r="Q49" s="36">
        <v>47</v>
      </c>
      <c r="R49" s="48">
        <f t="shared" si="8"/>
        <v>1</v>
      </c>
      <c r="S49" s="49">
        <f t="shared" si="2"/>
        <v>0</v>
      </c>
      <c r="T49" s="36">
        <f>R49*PRODUCT($S$3:S48)</f>
        <v>0</v>
      </c>
      <c r="U49" s="36"/>
    </row>
    <row r="50" spans="2:21">
      <c r="B50" s="36"/>
      <c r="C50" s="36">
        <v>48</v>
      </c>
      <c r="D50" s="48">
        <f t="shared" si="5"/>
        <v>1</v>
      </c>
      <c r="E50" s="49">
        <f t="shared" si="0"/>
        <v>0</v>
      </c>
      <c r="F50" s="36">
        <f>D50*PRODUCT($E$3:E49)</f>
        <v>0</v>
      </c>
      <c r="G50" s="36"/>
      <c r="J50" s="36">
        <v>48</v>
      </c>
      <c r="K50" s="52">
        <f t="shared" si="6"/>
        <v>1</v>
      </c>
      <c r="L50" s="53">
        <f t="shared" si="7"/>
        <v>0</v>
      </c>
      <c r="M50" s="36">
        <f>K50*PRODUCT($L$3:L49)</f>
        <v>0</v>
      </c>
      <c r="P50" s="36"/>
      <c r="Q50" s="36">
        <v>48</v>
      </c>
      <c r="R50" s="48">
        <f t="shared" si="8"/>
        <v>1</v>
      </c>
      <c r="S50" s="49">
        <f t="shared" si="2"/>
        <v>0</v>
      </c>
      <c r="T50" s="36">
        <f>R50*PRODUCT($S$3:S49)</f>
        <v>0</v>
      </c>
      <c r="U50" s="36"/>
    </row>
    <row r="51" spans="2:21">
      <c r="B51" s="36"/>
      <c r="C51" s="36">
        <v>49</v>
      </c>
      <c r="D51" s="48">
        <f t="shared" si="5"/>
        <v>1</v>
      </c>
      <c r="E51" s="49">
        <f t="shared" si="0"/>
        <v>0</v>
      </c>
      <c r="F51" s="36">
        <f>D51*PRODUCT($E$3:E50)</f>
        <v>0</v>
      </c>
      <c r="G51" s="36"/>
      <c r="J51" s="36">
        <v>49</v>
      </c>
      <c r="K51" s="52">
        <f t="shared" si="6"/>
        <v>1</v>
      </c>
      <c r="L51" s="53">
        <f t="shared" si="7"/>
        <v>0</v>
      </c>
      <c r="M51" s="36">
        <f>K51*PRODUCT($L$3:L50)</f>
        <v>0</v>
      </c>
      <c r="P51" s="36"/>
      <c r="Q51" s="36">
        <v>49</v>
      </c>
      <c r="R51" s="48">
        <f t="shared" si="8"/>
        <v>1</v>
      </c>
      <c r="S51" s="49">
        <f t="shared" si="2"/>
        <v>0</v>
      </c>
      <c r="T51" s="36">
        <f>R51*PRODUCT($S$3:S50)</f>
        <v>0</v>
      </c>
      <c r="U51" s="36"/>
    </row>
    <row r="52" spans="2:21">
      <c r="B52" s="36"/>
      <c r="C52" s="36">
        <v>50</v>
      </c>
      <c r="D52" s="48">
        <f t="shared" si="5"/>
        <v>1</v>
      </c>
      <c r="E52" s="49">
        <f t="shared" si="0"/>
        <v>0</v>
      </c>
      <c r="F52" s="36">
        <f>D52*PRODUCT($E$3:E51)</f>
        <v>0</v>
      </c>
      <c r="G52" s="36"/>
      <c r="J52" s="36">
        <v>50</v>
      </c>
      <c r="K52" s="52">
        <f t="shared" si="6"/>
        <v>1</v>
      </c>
      <c r="L52" s="53">
        <f t="shared" si="7"/>
        <v>0</v>
      </c>
      <c r="M52" s="36">
        <f>K52*PRODUCT($L$3:L51)</f>
        <v>0</v>
      </c>
      <c r="P52" s="36"/>
      <c r="Q52" s="36">
        <v>50</v>
      </c>
      <c r="R52" s="48">
        <f t="shared" si="8"/>
        <v>1</v>
      </c>
      <c r="S52" s="49">
        <f t="shared" si="2"/>
        <v>0</v>
      </c>
      <c r="T52" s="36">
        <f>R52*PRODUCT($S$3:S51)</f>
        <v>0</v>
      </c>
      <c r="U52" s="36"/>
    </row>
    <row r="53" spans="3:20">
      <c r="C53" s="36">
        <v>51</v>
      </c>
      <c r="D53" s="48">
        <f t="shared" si="5"/>
        <v>1</v>
      </c>
      <c r="E53" s="49">
        <f t="shared" si="0"/>
        <v>0</v>
      </c>
      <c r="F53" s="36">
        <f>D53*PRODUCT($E$3:E52)</f>
        <v>0</v>
      </c>
      <c r="J53" s="36">
        <v>51</v>
      </c>
      <c r="K53" s="52">
        <f t="shared" si="6"/>
        <v>1</v>
      </c>
      <c r="L53" s="53">
        <f t="shared" si="7"/>
        <v>0</v>
      </c>
      <c r="M53" s="36">
        <f>K53*PRODUCT($L$3:L52)</f>
        <v>0</v>
      </c>
      <c r="Q53" s="36">
        <v>51</v>
      </c>
      <c r="R53" s="48">
        <f t="shared" si="8"/>
        <v>1</v>
      </c>
      <c r="S53" s="49">
        <f t="shared" si="2"/>
        <v>0</v>
      </c>
      <c r="T53" s="36">
        <f>R53*PRODUCT($S$3:S52)</f>
        <v>0</v>
      </c>
    </row>
    <row r="54" spans="3:20">
      <c r="C54" s="36">
        <v>52</v>
      </c>
      <c r="D54" s="48">
        <f t="shared" si="5"/>
        <v>1</v>
      </c>
      <c r="E54" s="49">
        <f t="shared" si="0"/>
        <v>0</v>
      </c>
      <c r="F54" s="36">
        <f>D54*PRODUCT($E$3:E53)</f>
        <v>0</v>
      </c>
      <c r="J54" s="36">
        <v>52</v>
      </c>
      <c r="K54" s="52">
        <f t="shared" si="6"/>
        <v>1</v>
      </c>
      <c r="L54" s="53">
        <f t="shared" si="7"/>
        <v>0</v>
      </c>
      <c r="M54" s="36">
        <f>K54*PRODUCT($L$3:L53)</f>
        <v>0</v>
      </c>
      <c r="Q54" s="36">
        <v>52</v>
      </c>
      <c r="R54" s="48">
        <f t="shared" si="8"/>
        <v>1</v>
      </c>
      <c r="S54" s="49">
        <f t="shared" si="2"/>
        <v>0</v>
      </c>
      <c r="T54" s="36">
        <f>R54*PRODUCT($S$3:S53)</f>
        <v>0</v>
      </c>
    </row>
    <row r="55" spans="3:20">
      <c r="C55" s="36">
        <v>53</v>
      </c>
      <c r="D55" s="48">
        <f t="shared" si="5"/>
        <v>1</v>
      </c>
      <c r="E55" s="49">
        <f t="shared" si="0"/>
        <v>0</v>
      </c>
      <c r="F55" s="36">
        <f>D55*PRODUCT($E$3:E54)</f>
        <v>0</v>
      </c>
      <c r="J55" s="36">
        <v>53</v>
      </c>
      <c r="K55" s="52">
        <f t="shared" ref="K55:K86" si="9">IF(J55&gt;=$I$5,100%,$I$3)</f>
        <v>1</v>
      </c>
      <c r="L55" s="53">
        <f t="shared" ref="L55:L86" si="10">1-K55</f>
        <v>0</v>
      </c>
      <c r="M55" s="36">
        <f>K55*PRODUCT($L$3:L54)</f>
        <v>0</v>
      </c>
      <c r="Q55" s="36">
        <v>53</v>
      </c>
      <c r="R55" s="48">
        <f t="shared" si="8"/>
        <v>1</v>
      </c>
      <c r="S55" s="49">
        <f t="shared" si="2"/>
        <v>0</v>
      </c>
      <c r="T55" s="36">
        <f>R55*PRODUCT($S$3:S54)</f>
        <v>0</v>
      </c>
    </row>
    <row r="56" spans="3:20">
      <c r="C56" s="36">
        <v>54</v>
      </c>
      <c r="D56" s="48">
        <f t="shared" si="5"/>
        <v>1</v>
      </c>
      <c r="E56" s="49">
        <f t="shared" si="0"/>
        <v>0</v>
      </c>
      <c r="F56" s="36">
        <f>D56*PRODUCT($E$3:E55)</f>
        <v>0</v>
      </c>
      <c r="J56" s="36">
        <v>54</v>
      </c>
      <c r="K56" s="52">
        <f t="shared" si="9"/>
        <v>1</v>
      </c>
      <c r="L56" s="53">
        <f t="shared" si="10"/>
        <v>0</v>
      </c>
      <c r="M56" s="36">
        <f>K56*PRODUCT($L$3:L55)</f>
        <v>0</v>
      </c>
      <c r="Q56" s="36">
        <v>54</v>
      </c>
      <c r="R56" s="48">
        <f t="shared" ref="R56:R102" si="11">IF(Q56&gt;=$P$7,1,MIN(1,$P$3+$P$5*(Q56-1)))</f>
        <v>1</v>
      </c>
      <c r="S56" s="49">
        <f t="shared" si="2"/>
        <v>0</v>
      </c>
      <c r="T56" s="36">
        <f>R56*PRODUCT($S$3:S55)</f>
        <v>0</v>
      </c>
    </row>
    <row r="57" spans="3:20">
      <c r="C57" s="36">
        <v>55</v>
      </c>
      <c r="D57" s="48">
        <f t="shared" si="5"/>
        <v>1</v>
      </c>
      <c r="E57" s="49">
        <f t="shared" si="0"/>
        <v>0</v>
      </c>
      <c r="F57" s="36">
        <f>D57*PRODUCT($E$3:E56)</f>
        <v>0</v>
      </c>
      <c r="J57" s="36">
        <v>55</v>
      </c>
      <c r="K57" s="52">
        <f t="shared" si="9"/>
        <v>1</v>
      </c>
      <c r="L57" s="53">
        <f t="shared" si="10"/>
        <v>0</v>
      </c>
      <c r="M57" s="36">
        <f>K57*PRODUCT($L$3:L56)</f>
        <v>0</v>
      </c>
      <c r="Q57" s="36">
        <v>55</v>
      </c>
      <c r="R57" s="48">
        <f t="shared" si="11"/>
        <v>1</v>
      </c>
      <c r="S57" s="49">
        <f t="shared" si="2"/>
        <v>0</v>
      </c>
      <c r="T57" s="36">
        <f>R57*PRODUCT($S$3:S56)</f>
        <v>0</v>
      </c>
    </row>
    <row r="58" spans="3:20">
      <c r="C58" s="36">
        <v>56</v>
      </c>
      <c r="D58" s="48">
        <f t="shared" si="5"/>
        <v>1</v>
      </c>
      <c r="E58" s="49">
        <f t="shared" si="0"/>
        <v>0</v>
      </c>
      <c r="F58" s="36">
        <f>D58*PRODUCT($E$3:E57)</f>
        <v>0</v>
      </c>
      <c r="J58" s="36">
        <v>56</v>
      </c>
      <c r="K58" s="52">
        <f t="shared" si="9"/>
        <v>1</v>
      </c>
      <c r="L58" s="53">
        <f t="shared" si="10"/>
        <v>0</v>
      </c>
      <c r="M58" s="36">
        <f>K58*PRODUCT($L$3:L57)</f>
        <v>0</v>
      </c>
      <c r="Q58" s="36">
        <v>56</v>
      </c>
      <c r="R58" s="48">
        <f t="shared" si="11"/>
        <v>1</v>
      </c>
      <c r="S58" s="49">
        <f t="shared" si="2"/>
        <v>0</v>
      </c>
      <c r="T58" s="36">
        <f>R58*PRODUCT($S$3:S57)</f>
        <v>0</v>
      </c>
    </row>
    <row r="59" spans="3:20">
      <c r="C59" s="36">
        <v>57</v>
      </c>
      <c r="D59" s="48">
        <f t="shared" si="5"/>
        <v>1</v>
      </c>
      <c r="E59" s="49">
        <f t="shared" si="0"/>
        <v>0</v>
      </c>
      <c r="F59" s="36">
        <f>D59*PRODUCT($E$3:E58)</f>
        <v>0</v>
      </c>
      <c r="J59" s="36">
        <v>57</v>
      </c>
      <c r="K59" s="52">
        <f t="shared" si="9"/>
        <v>1</v>
      </c>
      <c r="L59" s="53">
        <f t="shared" si="10"/>
        <v>0</v>
      </c>
      <c r="M59" s="36">
        <f>K59*PRODUCT($L$3:L58)</f>
        <v>0</v>
      </c>
      <c r="Q59" s="36">
        <v>57</v>
      </c>
      <c r="R59" s="48">
        <f t="shared" si="11"/>
        <v>1</v>
      </c>
      <c r="S59" s="49">
        <f t="shared" si="2"/>
        <v>0</v>
      </c>
      <c r="T59" s="36">
        <f>R59*PRODUCT($S$3:S58)</f>
        <v>0</v>
      </c>
    </row>
    <row r="60" spans="3:20">
      <c r="C60" s="36">
        <v>58</v>
      </c>
      <c r="D60" s="48">
        <f t="shared" si="5"/>
        <v>1</v>
      </c>
      <c r="E60" s="49">
        <f t="shared" si="0"/>
        <v>0</v>
      </c>
      <c r="F60" s="36">
        <f>D60*PRODUCT($E$3:E59)</f>
        <v>0</v>
      </c>
      <c r="J60" s="36">
        <v>58</v>
      </c>
      <c r="K60" s="52">
        <f t="shared" si="9"/>
        <v>1</v>
      </c>
      <c r="L60" s="53">
        <f t="shared" si="10"/>
        <v>0</v>
      </c>
      <c r="M60" s="36">
        <f>K60*PRODUCT($L$3:L59)</f>
        <v>0</v>
      </c>
      <c r="Q60" s="36">
        <v>58</v>
      </c>
      <c r="R60" s="48">
        <f t="shared" si="11"/>
        <v>1</v>
      </c>
      <c r="S60" s="49">
        <f t="shared" si="2"/>
        <v>0</v>
      </c>
      <c r="T60" s="36">
        <f>R60*PRODUCT($S$3:S59)</f>
        <v>0</v>
      </c>
    </row>
    <row r="61" spans="3:20">
      <c r="C61" s="36">
        <v>59</v>
      </c>
      <c r="D61" s="48">
        <f t="shared" si="5"/>
        <v>1</v>
      </c>
      <c r="E61" s="49">
        <f t="shared" si="0"/>
        <v>0</v>
      </c>
      <c r="F61" s="36">
        <f>D61*PRODUCT($E$3:E60)</f>
        <v>0</v>
      </c>
      <c r="J61" s="36">
        <v>59</v>
      </c>
      <c r="K61" s="52">
        <f t="shared" si="9"/>
        <v>1</v>
      </c>
      <c r="L61" s="53">
        <f t="shared" si="10"/>
        <v>0</v>
      </c>
      <c r="M61" s="36">
        <f>K61*PRODUCT($L$3:L60)</f>
        <v>0</v>
      </c>
      <c r="Q61" s="36">
        <v>59</v>
      </c>
      <c r="R61" s="48">
        <f t="shared" si="11"/>
        <v>1</v>
      </c>
      <c r="S61" s="49">
        <f t="shared" si="2"/>
        <v>0</v>
      </c>
      <c r="T61" s="36">
        <f>R61*PRODUCT($S$3:S60)</f>
        <v>0</v>
      </c>
    </row>
    <row r="62" spans="3:20">
      <c r="C62" s="36">
        <v>60</v>
      </c>
      <c r="D62" s="48">
        <f t="shared" si="5"/>
        <v>1</v>
      </c>
      <c r="E62" s="49">
        <f t="shared" si="0"/>
        <v>0</v>
      </c>
      <c r="F62" s="36">
        <f>D62*PRODUCT($E$3:E61)</f>
        <v>0</v>
      </c>
      <c r="J62" s="36">
        <v>60</v>
      </c>
      <c r="K62" s="52">
        <f t="shared" si="9"/>
        <v>1</v>
      </c>
      <c r="L62" s="53">
        <f t="shared" si="10"/>
        <v>0</v>
      </c>
      <c r="M62" s="36">
        <f>K62*PRODUCT($L$3:L61)</f>
        <v>0</v>
      </c>
      <c r="Q62" s="36">
        <v>60</v>
      </c>
      <c r="R62" s="48">
        <f t="shared" si="11"/>
        <v>1</v>
      </c>
      <c r="S62" s="49">
        <f t="shared" si="2"/>
        <v>0</v>
      </c>
      <c r="T62" s="36">
        <f>R62*PRODUCT($S$3:S61)</f>
        <v>0</v>
      </c>
    </row>
    <row r="63" spans="3:20">
      <c r="C63" s="36">
        <v>61</v>
      </c>
      <c r="D63" s="48">
        <f t="shared" si="5"/>
        <v>1</v>
      </c>
      <c r="E63" s="49">
        <f t="shared" si="0"/>
        <v>0</v>
      </c>
      <c r="F63" s="36">
        <f>D63*PRODUCT($E$3:E62)</f>
        <v>0</v>
      </c>
      <c r="J63" s="36">
        <v>61</v>
      </c>
      <c r="K63" s="52">
        <f t="shared" si="9"/>
        <v>1</v>
      </c>
      <c r="L63" s="53">
        <f t="shared" si="10"/>
        <v>0</v>
      </c>
      <c r="M63" s="36">
        <f>K63*PRODUCT($L$3:L62)</f>
        <v>0</v>
      </c>
      <c r="Q63" s="36">
        <v>61</v>
      </c>
      <c r="R63" s="48">
        <f t="shared" si="11"/>
        <v>1</v>
      </c>
      <c r="S63" s="49">
        <f t="shared" si="2"/>
        <v>0</v>
      </c>
      <c r="T63" s="36">
        <f>R63*PRODUCT($S$3:S62)</f>
        <v>0</v>
      </c>
    </row>
    <row r="64" spans="3:20">
      <c r="C64" s="36">
        <v>62</v>
      </c>
      <c r="D64" s="48">
        <f t="shared" si="5"/>
        <v>1</v>
      </c>
      <c r="E64" s="49">
        <f t="shared" si="0"/>
        <v>0</v>
      </c>
      <c r="F64" s="36">
        <f>D64*PRODUCT($E$3:E63)</f>
        <v>0</v>
      </c>
      <c r="J64" s="36">
        <v>62</v>
      </c>
      <c r="K64" s="52">
        <f t="shared" si="9"/>
        <v>1</v>
      </c>
      <c r="L64" s="53">
        <f t="shared" si="10"/>
        <v>0</v>
      </c>
      <c r="M64" s="36">
        <f>K64*PRODUCT($L$3:L63)</f>
        <v>0</v>
      </c>
      <c r="Q64" s="36">
        <v>62</v>
      </c>
      <c r="R64" s="48">
        <f t="shared" si="11"/>
        <v>1</v>
      </c>
      <c r="S64" s="49">
        <f t="shared" si="2"/>
        <v>0</v>
      </c>
      <c r="T64" s="36">
        <f>R64*PRODUCT($S$3:S63)</f>
        <v>0</v>
      </c>
    </row>
    <row r="65" spans="3:20">
      <c r="C65" s="36">
        <v>63</v>
      </c>
      <c r="D65" s="48">
        <f t="shared" si="5"/>
        <v>1</v>
      </c>
      <c r="E65" s="49">
        <f t="shared" si="0"/>
        <v>0</v>
      </c>
      <c r="F65" s="36">
        <f>D65*PRODUCT($E$3:E64)</f>
        <v>0</v>
      </c>
      <c r="J65" s="36">
        <v>63</v>
      </c>
      <c r="K65" s="52">
        <f t="shared" si="9"/>
        <v>1</v>
      </c>
      <c r="L65" s="53">
        <f t="shared" si="10"/>
        <v>0</v>
      </c>
      <c r="M65" s="36">
        <f>K65*PRODUCT($L$3:L64)</f>
        <v>0</v>
      </c>
      <c r="Q65" s="36">
        <v>63</v>
      </c>
      <c r="R65" s="48">
        <f t="shared" si="11"/>
        <v>1</v>
      </c>
      <c r="S65" s="49">
        <f t="shared" si="2"/>
        <v>0</v>
      </c>
      <c r="T65" s="36">
        <f>R65*PRODUCT($S$3:S64)</f>
        <v>0</v>
      </c>
    </row>
    <row r="66" spans="3:20">
      <c r="C66" s="36">
        <v>64</v>
      </c>
      <c r="D66" s="48">
        <f t="shared" si="5"/>
        <v>1</v>
      </c>
      <c r="E66" s="49">
        <f t="shared" si="0"/>
        <v>0</v>
      </c>
      <c r="F66" s="36">
        <f>D66*PRODUCT($E$3:E65)</f>
        <v>0</v>
      </c>
      <c r="J66" s="36">
        <v>64</v>
      </c>
      <c r="K66" s="52">
        <f t="shared" si="9"/>
        <v>1</v>
      </c>
      <c r="L66" s="53">
        <f t="shared" si="10"/>
        <v>0</v>
      </c>
      <c r="M66" s="36">
        <f>K66*PRODUCT($L$3:L65)</f>
        <v>0</v>
      </c>
      <c r="Q66" s="36">
        <v>64</v>
      </c>
      <c r="R66" s="48">
        <f t="shared" si="11"/>
        <v>1</v>
      </c>
      <c r="S66" s="49">
        <f t="shared" si="2"/>
        <v>0</v>
      </c>
      <c r="T66" s="36">
        <f>R66*PRODUCT($S$3:S65)</f>
        <v>0</v>
      </c>
    </row>
    <row r="67" spans="3:20">
      <c r="C67" s="36">
        <v>65</v>
      </c>
      <c r="D67" s="48">
        <f t="shared" si="5"/>
        <v>1</v>
      </c>
      <c r="E67" s="49">
        <f t="shared" ref="E67:E130" si="12">1-D67</f>
        <v>0</v>
      </c>
      <c r="F67" s="36">
        <f>D67*PRODUCT($E$3:E66)</f>
        <v>0</v>
      </c>
      <c r="J67" s="36">
        <v>65</v>
      </c>
      <c r="K67" s="52">
        <f t="shared" si="9"/>
        <v>1</v>
      </c>
      <c r="L67" s="53">
        <f t="shared" si="10"/>
        <v>0</v>
      </c>
      <c r="M67" s="36">
        <f>K67*PRODUCT($L$3:L66)</f>
        <v>0</v>
      </c>
      <c r="Q67" s="36">
        <v>65</v>
      </c>
      <c r="R67" s="48">
        <f t="shared" si="11"/>
        <v>1</v>
      </c>
      <c r="S67" s="49">
        <f t="shared" ref="S67:S130" si="13">1-R67</f>
        <v>0</v>
      </c>
      <c r="T67" s="36">
        <f>R67*PRODUCT($S$3:S66)</f>
        <v>0</v>
      </c>
    </row>
    <row r="68" spans="3:20">
      <c r="C68" s="36">
        <v>66</v>
      </c>
      <c r="D68" s="48">
        <f t="shared" si="5"/>
        <v>1</v>
      </c>
      <c r="E68" s="49">
        <f t="shared" si="12"/>
        <v>0</v>
      </c>
      <c r="F68" s="36">
        <f>D68*PRODUCT($E$3:E67)</f>
        <v>0</v>
      </c>
      <c r="J68" s="36">
        <v>66</v>
      </c>
      <c r="K68" s="52">
        <f t="shared" si="9"/>
        <v>1</v>
      </c>
      <c r="L68" s="53">
        <f t="shared" si="10"/>
        <v>0</v>
      </c>
      <c r="M68" s="36">
        <f>K68*PRODUCT($L$3:L67)</f>
        <v>0</v>
      </c>
      <c r="Q68" s="36">
        <v>66</v>
      </c>
      <c r="R68" s="48">
        <f t="shared" si="11"/>
        <v>1</v>
      </c>
      <c r="S68" s="49">
        <f t="shared" si="13"/>
        <v>0</v>
      </c>
      <c r="T68" s="36">
        <f>R68*PRODUCT($S$3:S67)</f>
        <v>0</v>
      </c>
    </row>
    <row r="69" spans="3:20">
      <c r="C69" s="36">
        <v>67</v>
      </c>
      <c r="D69" s="48">
        <f t="shared" si="5"/>
        <v>1</v>
      </c>
      <c r="E69" s="49">
        <f t="shared" si="12"/>
        <v>0</v>
      </c>
      <c r="F69" s="36">
        <f>D69*PRODUCT($E$3:E68)</f>
        <v>0</v>
      </c>
      <c r="J69" s="36">
        <v>67</v>
      </c>
      <c r="K69" s="52">
        <f t="shared" si="9"/>
        <v>1</v>
      </c>
      <c r="L69" s="53">
        <f t="shared" si="10"/>
        <v>0</v>
      </c>
      <c r="M69" s="36">
        <f>K69*PRODUCT($L$3:L68)</f>
        <v>0</v>
      </c>
      <c r="Q69" s="36">
        <v>67</v>
      </c>
      <c r="R69" s="48">
        <f t="shared" si="11"/>
        <v>1</v>
      </c>
      <c r="S69" s="49">
        <f t="shared" si="13"/>
        <v>0</v>
      </c>
      <c r="T69" s="36">
        <f>R69*PRODUCT($S$3:S68)</f>
        <v>0</v>
      </c>
    </row>
    <row r="70" spans="3:20">
      <c r="C70" s="36">
        <v>68</v>
      </c>
      <c r="D70" s="48">
        <f t="shared" si="5"/>
        <v>1</v>
      </c>
      <c r="E70" s="49">
        <f t="shared" si="12"/>
        <v>0</v>
      </c>
      <c r="F70" s="36">
        <f>D70*PRODUCT($E$3:E69)</f>
        <v>0</v>
      </c>
      <c r="J70" s="36">
        <v>68</v>
      </c>
      <c r="K70" s="52">
        <f t="shared" si="9"/>
        <v>1</v>
      </c>
      <c r="L70" s="53">
        <f t="shared" si="10"/>
        <v>0</v>
      </c>
      <c r="M70" s="36">
        <f>K70*PRODUCT($L$3:L69)</f>
        <v>0</v>
      </c>
      <c r="Q70" s="36">
        <v>68</v>
      </c>
      <c r="R70" s="48">
        <f t="shared" si="11"/>
        <v>1</v>
      </c>
      <c r="S70" s="49">
        <f t="shared" si="13"/>
        <v>0</v>
      </c>
      <c r="T70" s="36">
        <f>R70*PRODUCT($S$3:S69)</f>
        <v>0</v>
      </c>
    </row>
    <row r="71" spans="3:20">
      <c r="C71" s="36">
        <v>69</v>
      </c>
      <c r="D71" s="48">
        <f t="shared" si="5"/>
        <v>1</v>
      </c>
      <c r="E71" s="49">
        <f t="shared" si="12"/>
        <v>0</v>
      </c>
      <c r="F71" s="36">
        <f>D71*PRODUCT($E$3:E70)</f>
        <v>0</v>
      </c>
      <c r="J71" s="36">
        <v>69</v>
      </c>
      <c r="K71" s="52">
        <f t="shared" si="9"/>
        <v>1</v>
      </c>
      <c r="L71" s="53">
        <f t="shared" si="10"/>
        <v>0</v>
      </c>
      <c r="M71" s="36">
        <f>K71*PRODUCT($L$3:L70)</f>
        <v>0</v>
      </c>
      <c r="Q71" s="36">
        <v>69</v>
      </c>
      <c r="R71" s="48">
        <f t="shared" si="11"/>
        <v>1</v>
      </c>
      <c r="S71" s="49">
        <f t="shared" si="13"/>
        <v>0</v>
      </c>
      <c r="T71" s="36">
        <f>R71*PRODUCT($S$3:S70)</f>
        <v>0</v>
      </c>
    </row>
    <row r="72" spans="3:20">
      <c r="C72" s="36">
        <v>70</v>
      </c>
      <c r="D72" s="48">
        <f t="shared" si="5"/>
        <v>1</v>
      </c>
      <c r="E72" s="49">
        <f t="shared" si="12"/>
        <v>0</v>
      </c>
      <c r="F72" s="36">
        <f>D72*PRODUCT($E$3:E71)</f>
        <v>0</v>
      </c>
      <c r="J72" s="36">
        <v>70</v>
      </c>
      <c r="K72" s="52">
        <f t="shared" si="9"/>
        <v>1</v>
      </c>
      <c r="L72" s="53">
        <f t="shared" si="10"/>
        <v>0</v>
      </c>
      <c r="M72" s="36">
        <f>K72*PRODUCT($L$3:L71)</f>
        <v>0</v>
      </c>
      <c r="Q72" s="36">
        <v>70</v>
      </c>
      <c r="R72" s="48">
        <f t="shared" si="11"/>
        <v>1</v>
      </c>
      <c r="S72" s="49">
        <f t="shared" si="13"/>
        <v>0</v>
      </c>
      <c r="T72" s="36">
        <f>R72*PRODUCT($S$3:S71)</f>
        <v>0</v>
      </c>
    </row>
    <row r="73" spans="3:20">
      <c r="C73" s="36">
        <v>71</v>
      </c>
      <c r="D73" s="48">
        <f t="shared" ref="D73:D136" si="14">MIN(1,$B$3+$B$5*(C73-1))</f>
        <v>1</v>
      </c>
      <c r="E73" s="49">
        <f t="shared" si="12"/>
        <v>0</v>
      </c>
      <c r="F73" s="36">
        <f>D73*PRODUCT($E$3:E72)</f>
        <v>0</v>
      </c>
      <c r="J73" s="36">
        <v>71</v>
      </c>
      <c r="K73" s="52">
        <f t="shared" si="9"/>
        <v>1</v>
      </c>
      <c r="L73" s="53">
        <f t="shared" si="10"/>
        <v>0</v>
      </c>
      <c r="M73" s="36">
        <f>K73*PRODUCT($L$3:L72)</f>
        <v>0</v>
      </c>
      <c r="Q73" s="36">
        <v>71</v>
      </c>
      <c r="R73" s="48">
        <f t="shared" si="11"/>
        <v>1</v>
      </c>
      <c r="S73" s="49">
        <f t="shared" si="13"/>
        <v>0</v>
      </c>
      <c r="T73" s="36">
        <f>R73*PRODUCT($S$3:S72)</f>
        <v>0</v>
      </c>
    </row>
    <row r="74" spans="3:20">
      <c r="C74" s="36">
        <v>72</v>
      </c>
      <c r="D74" s="48">
        <f t="shared" si="14"/>
        <v>1</v>
      </c>
      <c r="E74" s="49">
        <f t="shared" si="12"/>
        <v>0</v>
      </c>
      <c r="F74" s="36">
        <f>D74*PRODUCT($E$3:E73)</f>
        <v>0</v>
      </c>
      <c r="J74" s="36">
        <v>72</v>
      </c>
      <c r="K74" s="52">
        <f t="shared" si="9"/>
        <v>1</v>
      </c>
      <c r="L74" s="53">
        <f t="shared" si="10"/>
        <v>0</v>
      </c>
      <c r="M74" s="36">
        <f>K74*PRODUCT($L$3:L73)</f>
        <v>0</v>
      </c>
      <c r="Q74" s="36">
        <v>72</v>
      </c>
      <c r="R74" s="48">
        <f t="shared" si="11"/>
        <v>1</v>
      </c>
      <c r="S74" s="49">
        <f t="shared" si="13"/>
        <v>0</v>
      </c>
      <c r="T74" s="36">
        <f>R74*PRODUCT($S$3:S73)</f>
        <v>0</v>
      </c>
    </row>
    <row r="75" spans="3:20">
      <c r="C75" s="36">
        <v>73</v>
      </c>
      <c r="D75" s="48">
        <f t="shared" si="14"/>
        <v>1</v>
      </c>
      <c r="E75" s="49">
        <f t="shared" si="12"/>
        <v>0</v>
      </c>
      <c r="F75" s="36">
        <f>D75*PRODUCT($E$3:E74)</f>
        <v>0</v>
      </c>
      <c r="J75" s="36">
        <v>73</v>
      </c>
      <c r="K75" s="52">
        <f t="shared" si="9"/>
        <v>1</v>
      </c>
      <c r="L75" s="53">
        <f t="shared" si="10"/>
        <v>0</v>
      </c>
      <c r="M75" s="36">
        <f>K75*PRODUCT($L$3:L74)</f>
        <v>0</v>
      </c>
      <c r="Q75" s="36">
        <v>73</v>
      </c>
      <c r="R75" s="48">
        <f t="shared" si="11"/>
        <v>1</v>
      </c>
      <c r="S75" s="49">
        <f t="shared" si="13"/>
        <v>0</v>
      </c>
      <c r="T75" s="36">
        <f>R75*PRODUCT($S$3:S74)</f>
        <v>0</v>
      </c>
    </row>
    <row r="76" spans="3:20">
      <c r="C76" s="36">
        <v>74</v>
      </c>
      <c r="D76" s="48">
        <f t="shared" si="14"/>
        <v>1</v>
      </c>
      <c r="E76" s="49">
        <f t="shared" si="12"/>
        <v>0</v>
      </c>
      <c r="F76" s="36">
        <f>D76*PRODUCT($E$3:E75)</f>
        <v>0</v>
      </c>
      <c r="J76" s="36">
        <v>74</v>
      </c>
      <c r="K76" s="52">
        <f t="shared" si="9"/>
        <v>1</v>
      </c>
      <c r="L76" s="53">
        <f t="shared" si="10"/>
        <v>0</v>
      </c>
      <c r="M76" s="36">
        <f>K76*PRODUCT($L$3:L75)</f>
        <v>0</v>
      </c>
      <c r="Q76" s="36">
        <v>74</v>
      </c>
      <c r="R76" s="48">
        <f t="shared" si="11"/>
        <v>1</v>
      </c>
      <c r="S76" s="49">
        <f t="shared" si="13"/>
        <v>0</v>
      </c>
      <c r="T76" s="36">
        <f>R76*PRODUCT($S$3:S75)</f>
        <v>0</v>
      </c>
    </row>
    <row r="77" spans="3:20">
      <c r="C77" s="36">
        <v>75</v>
      </c>
      <c r="D77" s="48">
        <f t="shared" si="14"/>
        <v>1</v>
      </c>
      <c r="E77" s="49">
        <f t="shared" si="12"/>
        <v>0</v>
      </c>
      <c r="F77" s="36">
        <f>D77*PRODUCT($E$3:E76)</f>
        <v>0</v>
      </c>
      <c r="J77" s="36">
        <v>75</v>
      </c>
      <c r="K77" s="52">
        <f t="shared" si="9"/>
        <v>1</v>
      </c>
      <c r="L77" s="53">
        <f t="shared" si="10"/>
        <v>0</v>
      </c>
      <c r="M77" s="36">
        <f>K77*PRODUCT($L$3:L76)</f>
        <v>0</v>
      </c>
      <c r="Q77" s="36">
        <v>75</v>
      </c>
      <c r="R77" s="48">
        <f t="shared" si="11"/>
        <v>1</v>
      </c>
      <c r="S77" s="49">
        <f t="shared" si="13"/>
        <v>0</v>
      </c>
      <c r="T77" s="36">
        <f>R77*PRODUCT($S$3:S76)</f>
        <v>0</v>
      </c>
    </row>
    <row r="78" spans="3:20">
      <c r="C78" s="36">
        <v>76</v>
      </c>
      <c r="D78" s="48">
        <f t="shared" si="14"/>
        <v>1</v>
      </c>
      <c r="E78" s="49">
        <f t="shared" si="12"/>
        <v>0</v>
      </c>
      <c r="F78" s="36">
        <f>D78*PRODUCT($E$3:E77)</f>
        <v>0</v>
      </c>
      <c r="J78" s="36">
        <v>76</v>
      </c>
      <c r="K78" s="52">
        <f t="shared" si="9"/>
        <v>1</v>
      </c>
      <c r="L78" s="53">
        <f t="shared" si="10"/>
        <v>0</v>
      </c>
      <c r="M78" s="36">
        <f>K78*PRODUCT($L$3:L77)</f>
        <v>0</v>
      </c>
      <c r="Q78" s="36">
        <v>76</v>
      </c>
      <c r="R78" s="48">
        <f t="shared" si="11"/>
        <v>1</v>
      </c>
      <c r="S78" s="49">
        <f t="shared" si="13"/>
        <v>0</v>
      </c>
      <c r="T78" s="36">
        <f>R78*PRODUCT($S$3:S77)</f>
        <v>0</v>
      </c>
    </row>
    <row r="79" spans="3:20">
      <c r="C79" s="36">
        <v>77</v>
      </c>
      <c r="D79" s="48">
        <f t="shared" si="14"/>
        <v>1</v>
      </c>
      <c r="E79" s="49">
        <f t="shared" si="12"/>
        <v>0</v>
      </c>
      <c r="F79" s="36">
        <f>D79*PRODUCT($E$3:E78)</f>
        <v>0</v>
      </c>
      <c r="J79" s="36">
        <v>77</v>
      </c>
      <c r="K79" s="52">
        <f t="shared" si="9"/>
        <v>1</v>
      </c>
      <c r="L79" s="53">
        <f t="shared" si="10"/>
        <v>0</v>
      </c>
      <c r="M79" s="36">
        <f>K79*PRODUCT($L$3:L78)</f>
        <v>0</v>
      </c>
      <c r="Q79" s="36">
        <v>77</v>
      </c>
      <c r="R79" s="48">
        <f t="shared" si="11"/>
        <v>1</v>
      </c>
      <c r="S79" s="49">
        <f t="shared" si="13"/>
        <v>0</v>
      </c>
      <c r="T79" s="36">
        <f>R79*PRODUCT($S$3:S78)</f>
        <v>0</v>
      </c>
    </row>
    <row r="80" spans="3:20">
      <c r="C80" s="36">
        <v>78</v>
      </c>
      <c r="D80" s="48">
        <f t="shared" si="14"/>
        <v>1</v>
      </c>
      <c r="E80" s="49">
        <f t="shared" si="12"/>
        <v>0</v>
      </c>
      <c r="F80" s="36">
        <f>D80*PRODUCT($E$3:E79)</f>
        <v>0</v>
      </c>
      <c r="J80" s="36">
        <v>78</v>
      </c>
      <c r="K80" s="52">
        <f t="shared" si="9"/>
        <v>1</v>
      </c>
      <c r="L80" s="53">
        <f t="shared" si="10"/>
        <v>0</v>
      </c>
      <c r="M80" s="36">
        <f>K80*PRODUCT($L$3:L79)</f>
        <v>0</v>
      </c>
      <c r="Q80" s="36">
        <v>78</v>
      </c>
      <c r="R80" s="48">
        <f t="shared" si="11"/>
        <v>1</v>
      </c>
      <c r="S80" s="49">
        <f t="shared" si="13"/>
        <v>0</v>
      </c>
      <c r="T80" s="36">
        <f>R80*PRODUCT($S$3:S79)</f>
        <v>0</v>
      </c>
    </row>
    <row r="81" spans="3:20">
      <c r="C81" s="36">
        <v>79</v>
      </c>
      <c r="D81" s="48">
        <f t="shared" si="14"/>
        <v>1</v>
      </c>
      <c r="E81" s="49">
        <f t="shared" si="12"/>
        <v>0</v>
      </c>
      <c r="F81" s="36">
        <f>D81*PRODUCT($E$3:E80)</f>
        <v>0</v>
      </c>
      <c r="J81" s="36">
        <v>79</v>
      </c>
      <c r="K81" s="52">
        <f t="shared" si="9"/>
        <v>1</v>
      </c>
      <c r="L81" s="53">
        <f t="shared" si="10"/>
        <v>0</v>
      </c>
      <c r="M81" s="36">
        <f>K81*PRODUCT($L$3:L80)</f>
        <v>0</v>
      </c>
      <c r="Q81" s="36">
        <v>79</v>
      </c>
      <c r="R81" s="48">
        <f t="shared" si="11"/>
        <v>1</v>
      </c>
      <c r="S81" s="49">
        <f t="shared" si="13"/>
        <v>0</v>
      </c>
      <c r="T81" s="36">
        <f>R81*PRODUCT($S$3:S80)</f>
        <v>0</v>
      </c>
    </row>
    <row r="82" spans="3:20">
      <c r="C82" s="36">
        <v>80</v>
      </c>
      <c r="D82" s="48">
        <f t="shared" si="14"/>
        <v>1</v>
      </c>
      <c r="E82" s="49">
        <f t="shared" si="12"/>
        <v>0</v>
      </c>
      <c r="F82" s="36">
        <f>D82*PRODUCT($E$3:E81)</f>
        <v>0</v>
      </c>
      <c r="J82" s="36">
        <v>80</v>
      </c>
      <c r="K82" s="52">
        <f t="shared" si="9"/>
        <v>1</v>
      </c>
      <c r="L82" s="53">
        <f t="shared" si="10"/>
        <v>0</v>
      </c>
      <c r="M82" s="36">
        <f>K82*PRODUCT($L$3:L81)</f>
        <v>0</v>
      </c>
      <c r="Q82" s="36">
        <v>80</v>
      </c>
      <c r="R82" s="48">
        <f t="shared" si="11"/>
        <v>1</v>
      </c>
      <c r="S82" s="49">
        <f t="shared" si="13"/>
        <v>0</v>
      </c>
      <c r="T82" s="36">
        <f>R82*PRODUCT($S$3:S81)</f>
        <v>0</v>
      </c>
    </row>
    <row r="83" spans="3:20">
      <c r="C83" s="36">
        <v>81</v>
      </c>
      <c r="D83" s="48">
        <f t="shared" si="14"/>
        <v>1</v>
      </c>
      <c r="E83" s="49">
        <f t="shared" si="12"/>
        <v>0</v>
      </c>
      <c r="F83" s="36">
        <f>D83*PRODUCT($E$3:E82)</f>
        <v>0</v>
      </c>
      <c r="J83" s="36">
        <v>81</v>
      </c>
      <c r="K83" s="52">
        <f t="shared" si="9"/>
        <v>1</v>
      </c>
      <c r="L83" s="53">
        <f t="shared" si="10"/>
        <v>0</v>
      </c>
      <c r="M83" s="36">
        <f>K83*PRODUCT($L$3:L82)</f>
        <v>0</v>
      </c>
      <c r="Q83" s="36">
        <v>81</v>
      </c>
      <c r="R83" s="48">
        <f t="shared" si="11"/>
        <v>1</v>
      </c>
      <c r="S83" s="49">
        <f t="shared" si="13"/>
        <v>0</v>
      </c>
      <c r="T83" s="36">
        <f>R83*PRODUCT($S$3:S82)</f>
        <v>0</v>
      </c>
    </row>
    <row r="84" spans="3:20">
      <c r="C84" s="36">
        <v>82</v>
      </c>
      <c r="D84" s="48">
        <f t="shared" si="14"/>
        <v>1</v>
      </c>
      <c r="E84" s="49">
        <f t="shared" si="12"/>
        <v>0</v>
      </c>
      <c r="F84" s="36">
        <f>D84*PRODUCT($E$3:E83)</f>
        <v>0</v>
      </c>
      <c r="J84" s="36">
        <v>82</v>
      </c>
      <c r="K84" s="52">
        <f t="shared" si="9"/>
        <v>1</v>
      </c>
      <c r="L84" s="53">
        <f t="shared" si="10"/>
        <v>0</v>
      </c>
      <c r="M84" s="36">
        <f>K84*PRODUCT($L$3:L83)</f>
        <v>0</v>
      </c>
      <c r="Q84" s="36">
        <v>82</v>
      </c>
      <c r="R84" s="48">
        <f t="shared" si="11"/>
        <v>1</v>
      </c>
      <c r="S84" s="49">
        <f t="shared" si="13"/>
        <v>0</v>
      </c>
      <c r="T84" s="36">
        <f>R84*PRODUCT($S$3:S83)</f>
        <v>0</v>
      </c>
    </row>
    <row r="85" spans="3:20">
      <c r="C85" s="36">
        <v>83</v>
      </c>
      <c r="D85" s="48">
        <f t="shared" si="14"/>
        <v>1</v>
      </c>
      <c r="E85" s="49">
        <f t="shared" si="12"/>
        <v>0</v>
      </c>
      <c r="F85" s="36">
        <f>D85*PRODUCT($E$3:E84)</f>
        <v>0</v>
      </c>
      <c r="J85" s="36">
        <v>83</v>
      </c>
      <c r="K85" s="52">
        <f t="shared" si="9"/>
        <v>1</v>
      </c>
      <c r="L85" s="53">
        <f t="shared" si="10"/>
        <v>0</v>
      </c>
      <c r="M85" s="36">
        <f>K85*PRODUCT($L$3:L84)</f>
        <v>0</v>
      </c>
      <c r="Q85" s="36">
        <v>83</v>
      </c>
      <c r="R85" s="48">
        <f t="shared" si="11"/>
        <v>1</v>
      </c>
      <c r="S85" s="49">
        <f t="shared" si="13"/>
        <v>0</v>
      </c>
      <c r="T85" s="36">
        <f>R85*PRODUCT($S$3:S84)</f>
        <v>0</v>
      </c>
    </row>
    <row r="86" spans="3:20">
      <c r="C86" s="36">
        <v>84</v>
      </c>
      <c r="D86" s="48">
        <f t="shared" si="14"/>
        <v>1</v>
      </c>
      <c r="E86" s="49">
        <f t="shared" si="12"/>
        <v>0</v>
      </c>
      <c r="F86" s="36">
        <f>D86*PRODUCT($E$3:E85)</f>
        <v>0</v>
      </c>
      <c r="J86" s="36">
        <v>84</v>
      </c>
      <c r="K86" s="52">
        <f t="shared" si="9"/>
        <v>1</v>
      </c>
      <c r="L86" s="53">
        <f t="shared" si="10"/>
        <v>0</v>
      </c>
      <c r="M86" s="36">
        <f>K86*PRODUCT($L$3:L85)</f>
        <v>0</v>
      </c>
      <c r="Q86" s="36">
        <v>84</v>
      </c>
      <c r="R86" s="48">
        <f t="shared" si="11"/>
        <v>1</v>
      </c>
      <c r="S86" s="49">
        <f t="shared" si="13"/>
        <v>0</v>
      </c>
      <c r="T86" s="36">
        <f>R86*PRODUCT($S$3:S85)</f>
        <v>0</v>
      </c>
    </row>
    <row r="87" spans="3:20">
      <c r="C87" s="36">
        <v>85</v>
      </c>
      <c r="D87" s="48">
        <f t="shared" si="14"/>
        <v>1</v>
      </c>
      <c r="E87" s="49">
        <f t="shared" si="12"/>
        <v>0</v>
      </c>
      <c r="F87" s="36">
        <f>D87*PRODUCT($E$3:E86)</f>
        <v>0</v>
      </c>
      <c r="J87" s="36">
        <v>85</v>
      </c>
      <c r="K87" s="52">
        <f t="shared" ref="K87:K102" si="15">IF(J87&gt;=$I$5,100%,$I$3)</f>
        <v>1</v>
      </c>
      <c r="L87" s="53">
        <f t="shared" ref="L87:L102" si="16">1-K87</f>
        <v>0</v>
      </c>
      <c r="M87" s="36">
        <f>K87*PRODUCT($L$3:L86)</f>
        <v>0</v>
      </c>
      <c r="Q87" s="36">
        <v>85</v>
      </c>
      <c r="R87" s="48">
        <f t="shared" si="11"/>
        <v>1</v>
      </c>
      <c r="S87" s="49">
        <f t="shared" si="13"/>
        <v>0</v>
      </c>
      <c r="T87" s="36">
        <f>R87*PRODUCT($S$3:S86)</f>
        <v>0</v>
      </c>
    </row>
    <row r="88" spans="3:20">
      <c r="C88" s="36">
        <v>86</v>
      </c>
      <c r="D88" s="48">
        <f t="shared" si="14"/>
        <v>1</v>
      </c>
      <c r="E88" s="49">
        <f t="shared" si="12"/>
        <v>0</v>
      </c>
      <c r="F88" s="36">
        <f>D88*PRODUCT($E$3:E87)</f>
        <v>0</v>
      </c>
      <c r="J88" s="36">
        <v>86</v>
      </c>
      <c r="K88" s="52">
        <f t="shared" si="15"/>
        <v>1</v>
      </c>
      <c r="L88" s="53">
        <f t="shared" si="16"/>
        <v>0</v>
      </c>
      <c r="M88" s="36">
        <f>K88*PRODUCT($L$3:L87)</f>
        <v>0</v>
      </c>
      <c r="Q88" s="36">
        <v>86</v>
      </c>
      <c r="R88" s="48">
        <f t="shared" si="11"/>
        <v>1</v>
      </c>
      <c r="S88" s="49">
        <f t="shared" si="13"/>
        <v>0</v>
      </c>
      <c r="T88" s="36">
        <f>R88*PRODUCT($S$3:S87)</f>
        <v>0</v>
      </c>
    </row>
    <row r="89" spans="3:20">
      <c r="C89" s="36">
        <v>87</v>
      </c>
      <c r="D89" s="48">
        <f t="shared" si="14"/>
        <v>1</v>
      </c>
      <c r="E89" s="49">
        <f t="shared" si="12"/>
        <v>0</v>
      </c>
      <c r="F89" s="36">
        <f>D89*PRODUCT($E$3:E88)</f>
        <v>0</v>
      </c>
      <c r="J89" s="36">
        <v>87</v>
      </c>
      <c r="K89" s="52">
        <f t="shared" si="15"/>
        <v>1</v>
      </c>
      <c r="L89" s="53">
        <f t="shared" si="16"/>
        <v>0</v>
      </c>
      <c r="M89" s="36">
        <f>K89*PRODUCT($L$3:L88)</f>
        <v>0</v>
      </c>
      <c r="Q89" s="36">
        <v>87</v>
      </c>
      <c r="R89" s="48">
        <f t="shared" si="11"/>
        <v>1</v>
      </c>
      <c r="S89" s="49">
        <f t="shared" si="13"/>
        <v>0</v>
      </c>
      <c r="T89" s="36">
        <f>R89*PRODUCT($S$3:S88)</f>
        <v>0</v>
      </c>
    </row>
    <row r="90" spans="3:20">
      <c r="C90" s="36">
        <v>88</v>
      </c>
      <c r="D90" s="48">
        <f t="shared" si="14"/>
        <v>1</v>
      </c>
      <c r="E90" s="49">
        <f t="shared" si="12"/>
        <v>0</v>
      </c>
      <c r="F90" s="36">
        <f>D90*PRODUCT($E$3:E89)</f>
        <v>0</v>
      </c>
      <c r="J90" s="36">
        <v>88</v>
      </c>
      <c r="K90" s="52">
        <f t="shared" si="15"/>
        <v>1</v>
      </c>
      <c r="L90" s="53">
        <f t="shared" si="16"/>
        <v>0</v>
      </c>
      <c r="M90" s="36">
        <f>K90*PRODUCT($L$3:L89)</f>
        <v>0</v>
      </c>
      <c r="Q90" s="36">
        <v>88</v>
      </c>
      <c r="R90" s="48">
        <f t="shared" si="11"/>
        <v>1</v>
      </c>
      <c r="S90" s="49">
        <f t="shared" si="13"/>
        <v>0</v>
      </c>
      <c r="T90" s="36">
        <f>R90*PRODUCT($S$3:S89)</f>
        <v>0</v>
      </c>
    </row>
    <row r="91" spans="3:20">
      <c r="C91" s="36">
        <v>89</v>
      </c>
      <c r="D91" s="48">
        <f t="shared" si="14"/>
        <v>1</v>
      </c>
      <c r="E91" s="49">
        <f t="shared" si="12"/>
        <v>0</v>
      </c>
      <c r="F91" s="36">
        <f>D91*PRODUCT($E$3:E90)</f>
        <v>0</v>
      </c>
      <c r="J91" s="36">
        <v>89</v>
      </c>
      <c r="K91" s="52">
        <f t="shared" si="15"/>
        <v>1</v>
      </c>
      <c r="L91" s="53">
        <f t="shared" si="16"/>
        <v>0</v>
      </c>
      <c r="M91" s="36">
        <f>K91*PRODUCT($L$3:L90)</f>
        <v>0</v>
      </c>
      <c r="Q91" s="36">
        <v>89</v>
      </c>
      <c r="R91" s="48">
        <f t="shared" si="11"/>
        <v>1</v>
      </c>
      <c r="S91" s="49">
        <f t="shared" si="13"/>
        <v>0</v>
      </c>
      <c r="T91" s="36">
        <f>R91*PRODUCT($S$3:S90)</f>
        <v>0</v>
      </c>
    </row>
    <row r="92" spans="3:20">
      <c r="C92" s="36">
        <v>90</v>
      </c>
      <c r="D92" s="48">
        <f t="shared" si="14"/>
        <v>1</v>
      </c>
      <c r="E92" s="49">
        <f t="shared" si="12"/>
        <v>0</v>
      </c>
      <c r="F92" s="36">
        <f>D92*PRODUCT($E$3:E91)</f>
        <v>0</v>
      </c>
      <c r="J92" s="36">
        <v>90</v>
      </c>
      <c r="K92" s="52">
        <f t="shared" si="15"/>
        <v>1</v>
      </c>
      <c r="L92" s="53">
        <f t="shared" si="16"/>
        <v>0</v>
      </c>
      <c r="M92" s="36">
        <f>K92*PRODUCT($L$3:L91)</f>
        <v>0</v>
      </c>
      <c r="Q92" s="36">
        <v>90</v>
      </c>
      <c r="R92" s="48">
        <f t="shared" si="11"/>
        <v>1</v>
      </c>
      <c r="S92" s="49">
        <f t="shared" si="13"/>
        <v>0</v>
      </c>
      <c r="T92" s="36">
        <f>R92*PRODUCT($S$3:S91)</f>
        <v>0</v>
      </c>
    </row>
    <row r="93" spans="3:20">
      <c r="C93" s="36">
        <v>91</v>
      </c>
      <c r="D93" s="48">
        <f t="shared" si="14"/>
        <v>1</v>
      </c>
      <c r="E93" s="49">
        <f t="shared" si="12"/>
        <v>0</v>
      </c>
      <c r="F93" s="36">
        <f>D93*PRODUCT($E$3:E92)</f>
        <v>0</v>
      </c>
      <c r="J93" s="36">
        <v>91</v>
      </c>
      <c r="K93" s="52">
        <f t="shared" si="15"/>
        <v>1</v>
      </c>
      <c r="L93" s="53">
        <f t="shared" si="16"/>
        <v>0</v>
      </c>
      <c r="M93" s="36">
        <f>K93*PRODUCT($L$3:L92)</f>
        <v>0</v>
      </c>
      <c r="Q93" s="36">
        <v>91</v>
      </c>
      <c r="R93" s="48">
        <f t="shared" si="11"/>
        <v>1</v>
      </c>
      <c r="S93" s="49">
        <f t="shared" si="13"/>
        <v>0</v>
      </c>
      <c r="T93" s="36">
        <f>R93*PRODUCT($S$3:S92)</f>
        <v>0</v>
      </c>
    </row>
    <row r="94" spans="3:20">
      <c r="C94" s="36">
        <v>92</v>
      </c>
      <c r="D94" s="48">
        <f t="shared" si="14"/>
        <v>1</v>
      </c>
      <c r="E94" s="49">
        <f t="shared" si="12"/>
        <v>0</v>
      </c>
      <c r="F94" s="36">
        <f>D94*PRODUCT($E$3:E93)</f>
        <v>0</v>
      </c>
      <c r="J94" s="36">
        <v>92</v>
      </c>
      <c r="K94" s="52">
        <f t="shared" si="15"/>
        <v>1</v>
      </c>
      <c r="L94" s="53">
        <f t="shared" si="16"/>
        <v>0</v>
      </c>
      <c r="M94" s="36">
        <f>K94*PRODUCT($L$3:L93)</f>
        <v>0</v>
      </c>
      <c r="Q94" s="36">
        <v>92</v>
      </c>
      <c r="R94" s="48">
        <f t="shared" si="11"/>
        <v>1</v>
      </c>
      <c r="S94" s="49">
        <f t="shared" si="13"/>
        <v>0</v>
      </c>
      <c r="T94" s="36">
        <f>R94*PRODUCT($S$3:S93)</f>
        <v>0</v>
      </c>
    </row>
    <row r="95" spans="3:20">
      <c r="C95" s="36">
        <v>93</v>
      </c>
      <c r="D95" s="48">
        <f t="shared" si="14"/>
        <v>1</v>
      </c>
      <c r="E95" s="49">
        <f t="shared" si="12"/>
        <v>0</v>
      </c>
      <c r="F95" s="36">
        <f>D95*PRODUCT($E$3:E94)</f>
        <v>0</v>
      </c>
      <c r="J95" s="36">
        <v>93</v>
      </c>
      <c r="K95" s="52">
        <f t="shared" si="15"/>
        <v>1</v>
      </c>
      <c r="L95" s="53">
        <f t="shared" si="16"/>
        <v>0</v>
      </c>
      <c r="M95" s="36">
        <f>K95*PRODUCT($L$3:L94)</f>
        <v>0</v>
      </c>
      <c r="Q95" s="36">
        <v>93</v>
      </c>
      <c r="R95" s="48">
        <f t="shared" si="11"/>
        <v>1</v>
      </c>
      <c r="S95" s="49">
        <f t="shared" si="13"/>
        <v>0</v>
      </c>
      <c r="T95" s="36">
        <f>R95*PRODUCT($S$3:S94)</f>
        <v>0</v>
      </c>
    </row>
    <row r="96" spans="3:20">
      <c r="C96" s="36">
        <v>94</v>
      </c>
      <c r="D96" s="48">
        <f t="shared" si="14"/>
        <v>1</v>
      </c>
      <c r="E96" s="49">
        <f t="shared" si="12"/>
        <v>0</v>
      </c>
      <c r="F96" s="36">
        <f>D96*PRODUCT($E$3:E95)</f>
        <v>0</v>
      </c>
      <c r="J96" s="36">
        <v>94</v>
      </c>
      <c r="K96" s="52">
        <f t="shared" si="15"/>
        <v>1</v>
      </c>
      <c r="L96" s="53">
        <f t="shared" si="16"/>
        <v>0</v>
      </c>
      <c r="M96" s="36">
        <f>K96*PRODUCT($L$3:L95)</f>
        <v>0</v>
      </c>
      <c r="Q96" s="36">
        <v>94</v>
      </c>
      <c r="R96" s="48">
        <f t="shared" si="11"/>
        <v>1</v>
      </c>
      <c r="S96" s="49">
        <f t="shared" si="13"/>
        <v>0</v>
      </c>
      <c r="T96" s="36">
        <f>R96*PRODUCT($S$3:S95)</f>
        <v>0</v>
      </c>
    </row>
    <row r="97" spans="3:20">
      <c r="C97" s="36">
        <v>95</v>
      </c>
      <c r="D97" s="48">
        <f t="shared" si="14"/>
        <v>1</v>
      </c>
      <c r="E97" s="49">
        <f t="shared" si="12"/>
        <v>0</v>
      </c>
      <c r="F97" s="36">
        <f>D97*PRODUCT($E$3:E96)</f>
        <v>0</v>
      </c>
      <c r="J97" s="36">
        <v>95</v>
      </c>
      <c r="K97" s="52">
        <f t="shared" si="15"/>
        <v>1</v>
      </c>
      <c r="L97" s="53">
        <f t="shared" si="16"/>
        <v>0</v>
      </c>
      <c r="M97" s="36">
        <f>K97*PRODUCT($L$3:L96)</f>
        <v>0</v>
      </c>
      <c r="Q97" s="36">
        <v>95</v>
      </c>
      <c r="R97" s="48">
        <f t="shared" si="11"/>
        <v>1</v>
      </c>
      <c r="S97" s="49">
        <f t="shared" si="13"/>
        <v>0</v>
      </c>
      <c r="T97" s="36">
        <f>R97*PRODUCT($S$3:S96)</f>
        <v>0</v>
      </c>
    </row>
    <row r="98" spans="3:20">
      <c r="C98" s="36">
        <v>96</v>
      </c>
      <c r="D98" s="48">
        <f t="shared" si="14"/>
        <v>1</v>
      </c>
      <c r="E98" s="49">
        <f t="shared" si="12"/>
        <v>0</v>
      </c>
      <c r="F98" s="36">
        <f>D98*PRODUCT($E$3:E97)</f>
        <v>0</v>
      </c>
      <c r="J98" s="36">
        <v>96</v>
      </c>
      <c r="K98" s="52">
        <f t="shared" si="15"/>
        <v>1</v>
      </c>
      <c r="L98" s="53">
        <f t="shared" si="16"/>
        <v>0</v>
      </c>
      <c r="M98" s="36">
        <f>K98*PRODUCT($L$3:L97)</f>
        <v>0</v>
      </c>
      <c r="Q98" s="36">
        <v>96</v>
      </c>
      <c r="R98" s="48">
        <f t="shared" si="11"/>
        <v>1</v>
      </c>
      <c r="S98" s="49">
        <f t="shared" si="13"/>
        <v>0</v>
      </c>
      <c r="T98" s="36">
        <f>R98*PRODUCT($S$3:S97)</f>
        <v>0</v>
      </c>
    </row>
    <row r="99" spans="3:20">
      <c r="C99" s="36">
        <v>97</v>
      </c>
      <c r="D99" s="48">
        <f t="shared" si="14"/>
        <v>1</v>
      </c>
      <c r="E99" s="49">
        <f t="shared" si="12"/>
        <v>0</v>
      </c>
      <c r="F99" s="36">
        <f>D99*PRODUCT($E$3:E98)</f>
        <v>0</v>
      </c>
      <c r="J99" s="36">
        <v>97</v>
      </c>
      <c r="K99" s="52">
        <f t="shared" si="15"/>
        <v>1</v>
      </c>
      <c r="L99" s="53">
        <f t="shared" si="16"/>
        <v>0</v>
      </c>
      <c r="M99" s="36">
        <f>K99*PRODUCT($L$3:L98)</f>
        <v>0</v>
      </c>
      <c r="Q99" s="36">
        <v>97</v>
      </c>
      <c r="R99" s="48">
        <f t="shared" si="11"/>
        <v>1</v>
      </c>
      <c r="S99" s="49">
        <f t="shared" si="13"/>
        <v>0</v>
      </c>
      <c r="T99" s="36">
        <f>R99*PRODUCT($S$3:S98)</f>
        <v>0</v>
      </c>
    </row>
    <row r="100" spans="3:20">
      <c r="C100" s="36">
        <v>98</v>
      </c>
      <c r="D100" s="48">
        <f t="shared" si="14"/>
        <v>1</v>
      </c>
      <c r="E100" s="49">
        <f t="shared" si="12"/>
        <v>0</v>
      </c>
      <c r="F100" s="36">
        <f>D100*PRODUCT($E$3:E99)</f>
        <v>0</v>
      </c>
      <c r="J100" s="36">
        <v>98</v>
      </c>
      <c r="K100" s="52">
        <f t="shared" si="15"/>
        <v>1</v>
      </c>
      <c r="L100" s="53">
        <f t="shared" si="16"/>
        <v>0</v>
      </c>
      <c r="M100" s="36">
        <f>K100*PRODUCT($L$3:L99)</f>
        <v>0</v>
      </c>
      <c r="Q100" s="36">
        <v>98</v>
      </c>
      <c r="R100" s="48">
        <f t="shared" si="11"/>
        <v>1</v>
      </c>
      <c r="S100" s="49">
        <f t="shared" si="13"/>
        <v>0</v>
      </c>
      <c r="T100" s="36">
        <f>R100*PRODUCT($S$3:S99)</f>
        <v>0</v>
      </c>
    </row>
    <row r="101" spans="3:20">
      <c r="C101" s="36">
        <v>99</v>
      </c>
      <c r="D101" s="48">
        <f t="shared" si="14"/>
        <v>1</v>
      </c>
      <c r="E101" s="49">
        <f t="shared" si="12"/>
        <v>0</v>
      </c>
      <c r="F101" s="36">
        <f>D101*PRODUCT($E$3:E100)</f>
        <v>0</v>
      </c>
      <c r="J101" s="36">
        <v>99</v>
      </c>
      <c r="K101" s="52">
        <f t="shared" si="15"/>
        <v>1</v>
      </c>
      <c r="L101" s="53">
        <f t="shared" si="16"/>
        <v>0</v>
      </c>
      <c r="M101" s="36">
        <f>K101*PRODUCT($L$3:L100)</f>
        <v>0</v>
      </c>
      <c r="Q101" s="36">
        <v>99</v>
      </c>
      <c r="R101" s="48">
        <f t="shared" si="11"/>
        <v>1</v>
      </c>
      <c r="S101" s="49">
        <f t="shared" si="13"/>
        <v>0</v>
      </c>
      <c r="T101" s="36">
        <f>R101*PRODUCT($S$3:S100)</f>
        <v>0</v>
      </c>
    </row>
    <row r="102" spans="3:20">
      <c r="C102" s="36">
        <v>100</v>
      </c>
      <c r="D102" s="48">
        <f t="shared" si="14"/>
        <v>1</v>
      </c>
      <c r="E102" s="49">
        <f t="shared" si="12"/>
        <v>0</v>
      </c>
      <c r="F102" s="36">
        <f>D102*PRODUCT($E$3:E101)</f>
        <v>0</v>
      </c>
      <c r="J102" s="36">
        <v>100</v>
      </c>
      <c r="K102" s="52">
        <f t="shared" si="15"/>
        <v>1</v>
      </c>
      <c r="L102" s="53">
        <f t="shared" si="16"/>
        <v>0</v>
      </c>
      <c r="M102" s="36">
        <f>K102*PRODUCT($L$3:L101)</f>
        <v>0</v>
      </c>
      <c r="Q102" s="36">
        <v>100</v>
      </c>
      <c r="R102" s="48">
        <f t="shared" si="11"/>
        <v>1</v>
      </c>
      <c r="S102" s="49">
        <f t="shared" si="13"/>
        <v>0</v>
      </c>
      <c r="T102" s="36">
        <f>R102*PRODUCT($S$3:S101)</f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20"/>
  <sheetViews>
    <sheetView zoomScale="85" zoomScaleNormal="85" workbookViewId="0">
      <selection activeCell="B30" sqref="B30"/>
    </sheetView>
  </sheetViews>
  <sheetFormatPr defaultColWidth="11.8518518518519" defaultRowHeight="17.4"/>
  <cols>
    <col min="1" max="1" width="11.8518518518519" style="15"/>
    <col min="2" max="3" width="16.6666666666667" style="15"/>
    <col min="4" max="4" width="15.0277777777778" style="15" customWidth="1"/>
    <col min="5" max="5" width="15.6759259259259" style="15" customWidth="1"/>
    <col min="6" max="6" width="11.8518518518519" style="15"/>
    <col min="7" max="7" width="6.37037037037037" style="15" customWidth="1"/>
    <col min="8" max="8" width="11.1111111111111" style="15" customWidth="1"/>
    <col min="9" max="9" width="8.2962962962963" style="15" customWidth="1"/>
    <col min="10" max="10" width="16.1481481481481" style="15" customWidth="1"/>
    <col min="11" max="12" width="16.5277777777778" style="15" customWidth="1"/>
    <col min="13" max="13" width="11.1111111111111" style="15" customWidth="1"/>
    <col min="14" max="14" width="16.5277777777778" style="15" customWidth="1"/>
    <col min="15" max="15" width="6.37037037037037" style="15" customWidth="1"/>
    <col min="16" max="16" width="11.1111111111111" style="15" customWidth="1"/>
    <col min="17" max="17" width="8.2962962962963" style="15" customWidth="1"/>
    <col min="18" max="19" width="16.1481481481481" style="15" customWidth="1"/>
    <col min="20" max="16384" width="11.8518518518519" style="15"/>
  </cols>
  <sheetData>
    <row r="1" spans="1:5">
      <c r="A1" s="34" t="s">
        <v>175</v>
      </c>
      <c r="B1" s="34" t="s">
        <v>176</v>
      </c>
      <c r="C1" s="34" t="s">
        <v>177</v>
      </c>
      <c r="D1" s="34" t="s">
        <v>178</v>
      </c>
      <c r="E1" s="34" t="s">
        <v>179</v>
      </c>
    </row>
    <row r="2" spans="1:5">
      <c r="A2" s="34">
        <v>45</v>
      </c>
      <c r="B2" s="34">
        <v>3</v>
      </c>
      <c r="C2" s="34">
        <v>1</v>
      </c>
      <c r="D2" s="35">
        <f>B5*B5/(B5+C2*3)</f>
        <v>4.49999821062477</v>
      </c>
      <c r="E2" s="34">
        <f>A2/D2</f>
        <v>10.000003976391</v>
      </c>
    </row>
    <row r="4" spans="1:5">
      <c r="A4" s="34" t="s">
        <v>180</v>
      </c>
      <c r="B4" s="34" t="s">
        <v>176</v>
      </c>
      <c r="C4" s="34" t="s">
        <v>177</v>
      </c>
      <c r="D4" s="34" t="s">
        <v>178</v>
      </c>
      <c r="E4" s="34" t="s">
        <v>179</v>
      </c>
    </row>
    <row r="5" spans="1:5">
      <c r="A5" s="34">
        <v>3</v>
      </c>
      <c r="B5" s="34">
        <v>6.55842</v>
      </c>
      <c r="C5" s="34">
        <v>1</v>
      </c>
      <c r="D5" s="35">
        <f>B2*B2/(B2+C5*3)</f>
        <v>1.5</v>
      </c>
      <c r="E5" s="34">
        <f>A5/D5</f>
        <v>2</v>
      </c>
    </row>
    <row r="8" spans="1:15">
      <c r="A8" s="34" t="s">
        <v>181</v>
      </c>
      <c r="B8" s="34" t="s">
        <v>182</v>
      </c>
      <c r="C8" s="34" t="s">
        <v>183</v>
      </c>
      <c r="D8" s="34" t="s">
        <v>184</v>
      </c>
      <c r="E8" s="34" t="s">
        <v>185</v>
      </c>
      <c r="G8" s="15" t="s">
        <v>186</v>
      </c>
      <c r="H8" s="15">
        <v>3553</v>
      </c>
      <c r="I8" s="15">
        <v>2538</v>
      </c>
      <c r="J8" s="15">
        <v>1074</v>
      </c>
      <c r="K8" s="15">
        <v>682</v>
      </c>
      <c r="L8" s="15">
        <v>771</v>
      </c>
      <c r="N8" s="15">
        <f>H8/H9</f>
        <v>14.0434782608696</v>
      </c>
      <c r="O8" s="15">
        <f>L8/L9</f>
        <v>12.85</v>
      </c>
    </row>
    <row r="9" spans="1:12">
      <c r="A9" s="34">
        <v>45</v>
      </c>
      <c r="B9" s="34">
        <v>3</v>
      </c>
      <c r="C9" s="34">
        <v>1</v>
      </c>
      <c r="D9" s="35">
        <f>B9*B9/(B9+C9*3)</f>
        <v>1.5</v>
      </c>
      <c r="E9" s="34">
        <f>(A9*3)/(D9*3)</f>
        <v>30</v>
      </c>
      <c r="G9" s="15" t="s">
        <v>176</v>
      </c>
      <c r="H9" s="15">
        <v>253</v>
      </c>
      <c r="I9" s="15">
        <v>304</v>
      </c>
      <c r="J9" s="15">
        <v>58</v>
      </c>
      <c r="K9" s="15">
        <v>81</v>
      </c>
      <c r="L9" s="15">
        <v>60</v>
      </c>
    </row>
    <row r="10" spans="7:12">
      <c r="G10" s="15" t="s">
        <v>177</v>
      </c>
      <c r="H10" s="15">
        <v>48</v>
      </c>
      <c r="I10" s="15">
        <v>44</v>
      </c>
      <c r="J10" s="15">
        <v>13</v>
      </c>
      <c r="K10" s="15">
        <v>11</v>
      </c>
      <c r="L10" s="15">
        <v>12</v>
      </c>
    </row>
    <row r="11" spans="1:12">
      <c r="A11" s="15" t="s">
        <v>187</v>
      </c>
      <c r="G11" s="15" t="s">
        <v>188</v>
      </c>
      <c r="H11" s="15">
        <f>H9*H9/(H9+H10*5)</f>
        <v>129.83569979716</v>
      </c>
      <c r="I11" s="15">
        <f>I9*I9/(I9+I10*5)</f>
        <v>176.36641221374</v>
      </c>
      <c r="J11" s="15">
        <f>J9*J9/(J9+J10*5)</f>
        <v>27.349593495935</v>
      </c>
      <c r="K11" s="15">
        <f>K9*K9/(K9+K10*5)</f>
        <v>48.2426470588235</v>
      </c>
      <c r="L11" s="15">
        <f>L9*L9/(L9+L10*5)</f>
        <v>30</v>
      </c>
    </row>
    <row r="12" spans="7:17">
      <c r="G12" s="15" t="s">
        <v>189</v>
      </c>
      <c r="H12" s="15">
        <f>H8/H11</f>
        <v>27.3653548719711</v>
      </c>
      <c r="I12" s="15">
        <f>I8/I11</f>
        <v>14.3904951523546</v>
      </c>
      <c r="J12" s="15">
        <f>J8/J11</f>
        <v>39.269322235434</v>
      </c>
      <c r="K12" s="15">
        <f>K8/K11</f>
        <v>14.1368693796677</v>
      </c>
      <c r="L12" s="15">
        <f>L8/L11</f>
        <v>25.7</v>
      </c>
      <c r="M12" s="15">
        <f>AVERAGE(H12:L12)</f>
        <v>24.1724083278855</v>
      </c>
      <c r="O12" s="15">
        <v>70</v>
      </c>
      <c r="P12" s="15">
        <v>45</v>
      </c>
      <c r="Q12" s="15">
        <v>135</v>
      </c>
    </row>
    <row r="13" spans="1:17">
      <c r="A13" s="66" t="s">
        <v>190</v>
      </c>
      <c r="O13" s="15">
        <v>5</v>
      </c>
      <c r="P13" s="15">
        <v>3</v>
      </c>
      <c r="Q13" s="15">
        <v>9</v>
      </c>
    </row>
    <row r="14" spans="15:17">
      <c r="O14" s="15">
        <v>1</v>
      </c>
      <c r="P14" s="15">
        <v>1</v>
      </c>
      <c r="Q14" s="36">
        <v>3</v>
      </c>
    </row>
    <row r="15" spans="15:17">
      <c r="O15" s="15">
        <f>O13*O13/(O13+O14*5)</f>
        <v>2.5</v>
      </c>
      <c r="P15" s="15">
        <f>P13*P13/(P13+P14*3)</f>
        <v>1.5</v>
      </c>
      <c r="Q15" s="15">
        <f>Q13*Q13/(Q13+Q14*3)</f>
        <v>4.5</v>
      </c>
    </row>
    <row r="16" spans="1:28">
      <c r="A16" s="34" t="s">
        <v>181</v>
      </c>
      <c r="B16" s="37" t="s">
        <v>182</v>
      </c>
      <c r="C16" s="37" t="s">
        <v>183</v>
      </c>
      <c r="D16" s="37" t="s">
        <v>191</v>
      </c>
      <c r="E16" s="34" t="s">
        <v>192</v>
      </c>
      <c r="G16" s="36"/>
      <c r="H16" s="36"/>
      <c r="I16" s="36"/>
      <c r="O16" s="15">
        <f>O12/O15</f>
        <v>28</v>
      </c>
      <c r="P16" s="15">
        <f>P12/P15</f>
        <v>30</v>
      </c>
      <c r="Q16" s="15">
        <f>Q12/Q15</f>
        <v>30</v>
      </c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</row>
    <row r="17" spans="1:28">
      <c r="A17" s="34">
        <f>M20</f>
        <v>4500</v>
      </c>
      <c r="B17" s="37">
        <v>300</v>
      </c>
      <c r="C17" s="37">
        <v>0</v>
      </c>
      <c r="D17" s="35">
        <f t="shared" ref="D17:D35" si="0">B17*B17/(B17+C17*3)</f>
        <v>300</v>
      </c>
      <c r="E17" s="34">
        <f t="shared" ref="E17:E35" si="1">(A17*3)/(D17*3)</f>
        <v>15</v>
      </c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</row>
    <row r="18" spans="1:28">
      <c r="A18" s="34">
        <f t="shared" ref="A18:A35" si="2">A17</f>
        <v>4500</v>
      </c>
      <c r="B18" s="37">
        <v>300</v>
      </c>
      <c r="C18" s="37">
        <v>20</v>
      </c>
      <c r="D18" s="35">
        <f t="shared" si="0"/>
        <v>250</v>
      </c>
      <c r="E18" s="34">
        <f t="shared" si="1"/>
        <v>18</v>
      </c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</row>
    <row r="19" spans="1:28">
      <c r="A19" s="34">
        <f t="shared" si="2"/>
        <v>4500</v>
      </c>
      <c r="B19" s="37">
        <v>300</v>
      </c>
      <c r="C19" s="37">
        <v>33</v>
      </c>
      <c r="D19" s="35">
        <f t="shared" si="0"/>
        <v>225.563909774436</v>
      </c>
      <c r="E19" s="34">
        <f t="shared" si="1"/>
        <v>19.95</v>
      </c>
      <c r="G19" s="38" t="s">
        <v>176</v>
      </c>
      <c r="H19" s="38" t="s">
        <v>183</v>
      </c>
      <c r="I19" s="38" t="s">
        <v>193</v>
      </c>
      <c r="J19" s="38" t="s">
        <v>194</v>
      </c>
      <c r="K19" s="38" t="s">
        <v>195</v>
      </c>
      <c r="L19" s="38" t="s">
        <v>192</v>
      </c>
      <c r="M19" s="40" t="s">
        <v>181</v>
      </c>
      <c r="N19" s="41" t="s">
        <v>192</v>
      </c>
      <c r="O19" s="41" t="s">
        <v>176</v>
      </c>
      <c r="P19" s="41" t="s">
        <v>183</v>
      </c>
      <c r="Q19" s="41" t="s">
        <v>193</v>
      </c>
      <c r="R19" s="41" t="s">
        <v>196</v>
      </c>
      <c r="S19" s="41" t="s">
        <v>197</v>
      </c>
      <c r="T19" s="36"/>
      <c r="U19" s="36"/>
      <c r="Y19" s="36"/>
      <c r="Z19" s="36"/>
      <c r="AA19" s="36"/>
      <c r="AB19" s="36"/>
    </row>
    <row r="20" spans="1:28">
      <c r="A20" s="34">
        <f t="shared" si="2"/>
        <v>4500</v>
      </c>
      <c r="B20" s="37">
        <v>300</v>
      </c>
      <c r="C20" s="37">
        <v>50</v>
      </c>
      <c r="D20" s="35">
        <f t="shared" si="0"/>
        <v>200</v>
      </c>
      <c r="E20" s="34">
        <f t="shared" si="1"/>
        <v>22.5</v>
      </c>
      <c r="G20" s="39">
        <v>300</v>
      </c>
      <c r="H20" s="39">
        <v>0</v>
      </c>
      <c r="I20" s="42">
        <f t="shared" ref="I20:I83" si="3">G20*G20/(G20+H20*3)</f>
        <v>300</v>
      </c>
      <c r="J20" s="43"/>
      <c r="K20" s="39"/>
      <c r="L20" s="43">
        <f t="shared" ref="L20:L83" si="4">M20*3/(I20*3)</f>
        <v>15</v>
      </c>
      <c r="M20" s="44">
        <v>4500</v>
      </c>
      <c r="N20" s="39" t="s">
        <v>198</v>
      </c>
      <c r="O20" s="39">
        <v>0</v>
      </c>
      <c r="P20" s="39">
        <v>100</v>
      </c>
      <c r="Q20" s="42">
        <f t="shared" ref="Q20:Q83" si="5">O20*O20/(O20+P20*3)</f>
        <v>0</v>
      </c>
      <c r="R20" s="42"/>
      <c r="S20" s="39"/>
      <c r="T20" s="36"/>
      <c r="U20" s="36"/>
      <c r="Y20" s="36"/>
      <c r="Z20" s="36"/>
      <c r="AA20" s="36"/>
      <c r="AB20" s="36"/>
    </row>
    <row r="21" spans="1:28">
      <c r="A21" s="34">
        <f t="shared" si="2"/>
        <v>4500</v>
      </c>
      <c r="B21" s="37">
        <v>300</v>
      </c>
      <c r="C21" s="37">
        <v>80</v>
      </c>
      <c r="D21" s="35">
        <f t="shared" si="0"/>
        <v>166.666666666667</v>
      </c>
      <c r="E21" s="34">
        <f t="shared" si="1"/>
        <v>27</v>
      </c>
      <c r="G21" s="39">
        <v>300</v>
      </c>
      <c r="H21" s="39">
        <v>1</v>
      </c>
      <c r="I21" s="42">
        <f t="shared" si="3"/>
        <v>297.029702970297</v>
      </c>
      <c r="J21" s="43">
        <f t="shared" ref="J21:J84" si="6">(G21-I21)/H21</f>
        <v>2.97029702970298</v>
      </c>
      <c r="K21" s="43">
        <f t="shared" ref="K21:K84" si="7">I20-I21</f>
        <v>2.97029702970298</v>
      </c>
      <c r="L21" s="43">
        <f t="shared" si="4"/>
        <v>15.15</v>
      </c>
      <c r="M21" s="45">
        <f t="shared" ref="M21:M84" si="8">M20</f>
        <v>4500</v>
      </c>
      <c r="N21" s="43">
        <f t="shared" ref="N21:N84" si="9">(M21*3)/(Q21*3)</f>
        <v>1354500</v>
      </c>
      <c r="O21" s="39">
        <v>1</v>
      </c>
      <c r="P21" s="39">
        <v>100</v>
      </c>
      <c r="Q21" s="42">
        <f t="shared" si="5"/>
        <v>0.00332225913621262</v>
      </c>
      <c r="R21" s="43">
        <f t="shared" ref="R21:R84" si="10">Q21/O21</f>
        <v>0.00332225913621262</v>
      </c>
      <c r="S21" s="43">
        <f t="shared" ref="S21:S84" si="11">Q21-Q20</f>
        <v>0.00332225913621262</v>
      </c>
      <c r="T21" s="36"/>
      <c r="U21" s="36"/>
      <c r="Y21" s="36"/>
      <c r="Z21" s="36"/>
      <c r="AA21" s="36"/>
      <c r="AB21" s="36"/>
    </row>
    <row r="22" spans="1:28">
      <c r="A22" s="34">
        <f t="shared" si="2"/>
        <v>4500</v>
      </c>
      <c r="B22" s="37">
        <v>300</v>
      </c>
      <c r="C22" s="37">
        <v>100</v>
      </c>
      <c r="D22" s="35">
        <f t="shared" si="0"/>
        <v>150</v>
      </c>
      <c r="E22" s="34">
        <f t="shared" si="1"/>
        <v>30</v>
      </c>
      <c r="G22" s="39">
        <v>300</v>
      </c>
      <c r="H22" s="39">
        <v>2</v>
      </c>
      <c r="I22" s="42">
        <f t="shared" si="3"/>
        <v>294.117647058824</v>
      </c>
      <c r="J22" s="43">
        <f t="shared" si="6"/>
        <v>2.94117647058823</v>
      </c>
      <c r="K22" s="43">
        <f t="shared" si="7"/>
        <v>2.91205591147349</v>
      </c>
      <c r="L22" s="43">
        <f t="shared" si="4"/>
        <v>15.3</v>
      </c>
      <c r="M22" s="45">
        <f t="shared" si="8"/>
        <v>4500</v>
      </c>
      <c r="N22" s="43">
        <f t="shared" si="9"/>
        <v>339750</v>
      </c>
      <c r="O22" s="39">
        <v>2</v>
      </c>
      <c r="P22" s="39">
        <v>100</v>
      </c>
      <c r="Q22" s="42">
        <f t="shared" si="5"/>
        <v>0.0132450331125828</v>
      </c>
      <c r="R22" s="43">
        <f t="shared" si="10"/>
        <v>0.00662251655629139</v>
      </c>
      <c r="S22" s="43">
        <f t="shared" si="11"/>
        <v>0.00992277397637016</v>
      </c>
      <c r="T22" s="36"/>
      <c r="U22" s="36"/>
      <c r="Y22" s="36"/>
      <c r="Z22" s="36"/>
      <c r="AA22" s="36"/>
      <c r="AB22" s="36"/>
    </row>
    <row r="23" spans="1:28">
      <c r="A23" s="34">
        <f t="shared" si="2"/>
        <v>4500</v>
      </c>
      <c r="B23" s="37">
        <v>300</v>
      </c>
      <c r="C23" s="37">
        <v>150</v>
      </c>
      <c r="D23" s="35">
        <f t="shared" si="0"/>
        <v>120</v>
      </c>
      <c r="E23" s="34">
        <f t="shared" si="1"/>
        <v>37.5</v>
      </c>
      <c r="G23" s="39">
        <v>300</v>
      </c>
      <c r="H23" s="39">
        <v>3</v>
      </c>
      <c r="I23" s="42">
        <f t="shared" si="3"/>
        <v>291.26213592233</v>
      </c>
      <c r="J23" s="43">
        <f t="shared" si="6"/>
        <v>2.91262135922329</v>
      </c>
      <c r="K23" s="43">
        <f t="shared" si="7"/>
        <v>2.85551113649342</v>
      </c>
      <c r="L23" s="43">
        <f t="shared" si="4"/>
        <v>15.45</v>
      </c>
      <c r="M23" s="45">
        <f t="shared" si="8"/>
        <v>4500</v>
      </c>
      <c r="N23" s="43">
        <f t="shared" si="9"/>
        <v>151500</v>
      </c>
      <c r="O23" s="39">
        <v>3</v>
      </c>
      <c r="P23" s="39">
        <v>100</v>
      </c>
      <c r="Q23" s="42">
        <f t="shared" si="5"/>
        <v>0.0297029702970297</v>
      </c>
      <c r="R23" s="43">
        <f t="shared" si="10"/>
        <v>0.0099009900990099</v>
      </c>
      <c r="S23" s="43">
        <f t="shared" si="11"/>
        <v>0.0164579371844469</v>
      </c>
      <c r="T23" s="36"/>
      <c r="U23" s="36"/>
      <c r="Y23" s="36"/>
      <c r="Z23" s="36"/>
      <c r="AA23" s="36"/>
      <c r="AB23" s="36"/>
    </row>
    <row r="24" spans="1:28">
      <c r="A24" s="34">
        <f t="shared" si="2"/>
        <v>4500</v>
      </c>
      <c r="B24" s="37">
        <v>300</v>
      </c>
      <c r="C24" s="37">
        <v>200</v>
      </c>
      <c r="D24" s="35">
        <f t="shared" si="0"/>
        <v>100</v>
      </c>
      <c r="E24" s="34">
        <f t="shared" si="1"/>
        <v>45</v>
      </c>
      <c r="G24" s="39">
        <v>300</v>
      </c>
      <c r="H24" s="39">
        <v>4</v>
      </c>
      <c r="I24" s="42">
        <f t="shared" si="3"/>
        <v>288.461538461538</v>
      </c>
      <c r="J24" s="43">
        <f t="shared" si="6"/>
        <v>2.88461538461539</v>
      </c>
      <c r="K24" s="43">
        <f t="shared" si="7"/>
        <v>2.80059746079166</v>
      </c>
      <c r="L24" s="43">
        <f t="shared" si="4"/>
        <v>15.6</v>
      </c>
      <c r="M24" s="45">
        <f t="shared" si="8"/>
        <v>4500</v>
      </c>
      <c r="N24" s="43">
        <f t="shared" si="9"/>
        <v>85500</v>
      </c>
      <c r="O24" s="39">
        <v>4</v>
      </c>
      <c r="P24" s="39">
        <v>100</v>
      </c>
      <c r="Q24" s="42">
        <f t="shared" si="5"/>
        <v>0.0526315789473684</v>
      </c>
      <c r="R24" s="43">
        <f t="shared" si="10"/>
        <v>0.0131578947368421</v>
      </c>
      <c r="S24" s="43">
        <f t="shared" si="11"/>
        <v>0.0229286086503387</v>
      </c>
      <c r="T24" s="36"/>
      <c r="U24" s="36"/>
      <c r="Y24" s="36"/>
      <c r="Z24" s="36"/>
      <c r="AA24" s="36"/>
      <c r="AB24" s="36"/>
    </row>
    <row r="25" spans="1:28">
      <c r="A25" s="34">
        <f t="shared" si="2"/>
        <v>4500</v>
      </c>
      <c r="B25" s="37">
        <v>300</v>
      </c>
      <c r="C25" s="34">
        <v>250</v>
      </c>
      <c r="D25" s="35">
        <f t="shared" si="0"/>
        <v>85.7142857142857</v>
      </c>
      <c r="E25" s="34">
        <f t="shared" si="1"/>
        <v>52.5</v>
      </c>
      <c r="G25" s="39">
        <v>300</v>
      </c>
      <c r="H25" s="39">
        <v>5</v>
      </c>
      <c r="I25" s="42">
        <f t="shared" si="3"/>
        <v>285.714285714286</v>
      </c>
      <c r="J25" s="43">
        <f t="shared" si="6"/>
        <v>2.85714285714286</v>
      </c>
      <c r="K25" s="43">
        <f t="shared" si="7"/>
        <v>2.74725274725273</v>
      </c>
      <c r="L25" s="43">
        <f t="shared" si="4"/>
        <v>15.75</v>
      </c>
      <c r="M25" s="45">
        <f t="shared" si="8"/>
        <v>4500</v>
      </c>
      <c r="N25" s="43">
        <f t="shared" si="9"/>
        <v>54900</v>
      </c>
      <c r="O25" s="39">
        <v>5</v>
      </c>
      <c r="P25" s="39">
        <v>100</v>
      </c>
      <c r="Q25" s="42">
        <f t="shared" si="5"/>
        <v>0.0819672131147541</v>
      </c>
      <c r="R25" s="43">
        <f t="shared" si="10"/>
        <v>0.0163934426229508</v>
      </c>
      <c r="S25" s="43">
        <f t="shared" si="11"/>
        <v>0.0293356341673857</v>
      </c>
      <c r="T25" s="36"/>
      <c r="U25" s="36"/>
      <c r="Y25" s="36"/>
      <c r="Z25" s="36"/>
      <c r="AA25" s="36"/>
      <c r="AB25" s="36"/>
    </row>
    <row r="26" spans="1:28">
      <c r="A26" s="34">
        <f t="shared" si="2"/>
        <v>4500</v>
      </c>
      <c r="B26" s="37">
        <v>300</v>
      </c>
      <c r="C26" s="34">
        <v>300</v>
      </c>
      <c r="D26" s="35">
        <f t="shared" si="0"/>
        <v>75</v>
      </c>
      <c r="E26" s="34">
        <f t="shared" si="1"/>
        <v>60</v>
      </c>
      <c r="G26" s="39">
        <v>300</v>
      </c>
      <c r="H26" s="39">
        <v>6</v>
      </c>
      <c r="I26" s="42">
        <f t="shared" si="3"/>
        <v>283.018867924528</v>
      </c>
      <c r="J26" s="43">
        <f t="shared" si="6"/>
        <v>2.83018867924528</v>
      </c>
      <c r="K26" s="43">
        <f t="shared" si="7"/>
        <v>2.69541778975741</v>
      </c>
      <c r="L26" s="43">
        <f t="shared" si="4"/>
        <v>15.9</v>
      </c>
      <c r="M26" s="45">
        <f t="shared" si="8"/>
        <v>4500</v>
      </c>
      <c r="N26" s="43">
        <f t="shared" si="9"/>
        <v>38250</v>
      </c>
      <c r="O26" s="39">
        <v>6</v>
      </c>
      <c r="P26" s="39">
        <v>100</v>
      </c>
      <c r="Q26" s="42">
        <f t="shared" si="5"/>
        <v>0.117647058823529</v>
      </c>
      <c r="R26" s="43">
        <f t="shared" si="10"/>
        <v>0.0196078431372549</v>
      </c>
      <c r="S26" s="43">
        <f t="shared" si="11"/>
        <v>0.0356798457087753</v>
      </c>
      <c r="T26" s="36"/>
      <c r="U26" s="36"/>
      <c r="Y26" s="36"/>
      <c r="Z26" s="36"/>
      <c r="AA26" s="36"/>
      <c r="AB26" s="36"/>
    </row>
    <row r="27" spans="1:28">
      <c r="A27" s="34">
        <f t="shared" si="2"/>
        <v>4500</v>
      </c>
      <c r="B27" s="37">
        <v>50</v>
      </c>
      <c r="C27" s="37">
        <v>100</v>
      </c>
      <c r="D27" s="35">
        <f t="shared" si="0"/>
        <v>7.14285714285714</v>
      </c>
      <c r="E27" s="34">
        <f t="shared" si="1"/>
        <v>630</v>
      </c>
      <c r="G27" s="39">
        <v>300</v>
      </c>
      <c r="H27" s="39">
        <v>7</v>
      </c>
      <c r="I27" s="42">
        <f t="shared" si="3"/>
        <v>280.373831775701</v>
      </c>
      <c r="J27" s="43">
        <f t="shared" si="6"/>
        <v>2.80373831775701</v>
      </c>
      <c r="K27" s="43">
        <f t="shared" si="7"/>
        <v>2.64503614882739</v>
      </c>
      <c r="L27" s="43">
        <f t="shared" si="4"/>
        <v>16.05</v>
      </c>
      <c r="M27" s="45">
        <f t="shared" si="8"/>
        <v>4500</v>
      </c>
      <c r="N27" s="43">
        <f t="shared" si="9"/>
        <v>28193.8775510204</v>
      </c>
      <c r="O27" s="39">
        <v>7</v>
      </c>
      <c r="P27" s="39">
        <v>100</v>
      </c>
      <c r="Q27" s="42">
        <f t="shared" si="5"/>
        <v>0.159609120521173</v>
      </c>
      <c r="R27" s="43">
        <f t="shared" si="10"/>
        <v>0.0228013029315961</v>
      </c>
      <c r="S27" s="43">
        <f t="shared" si="11"/>
        <v>0.0419620616976432</v>
      </c>
      <c r="T27" s="36"/>
      <c r="U27" s="36"/>
      <c r="Y27" s="36"/>
      <c r="Z27" s="36"/>
      <c r="AA27" s="36"/>
      <c r="AB27" s="36"/>
    </row>
    <row r="28" spans="1:28">
      <c r="A28" s="34">
        <f t="shared" si="2"/>
        <v>4500</v>
      </c>
      <c r="B28" s="37">
        <v>100</v>
      </c>
      <c r="C28" s="37">
        <v>100</v>
      </c>
      <c r="D28" s="35">
        <f t="shared" si="0"/>
        <v>25</v>
      </c>
      <c r="E28" s="34">
        <f t="shared" si="1"/>
        <v>180</v>
      </c>
      <c r="G28" s="39">
        <v>300</v>
      </c>
      <c r="H28" s="39">
        <v>8</v>
      </c>
      <c r="I28" s="42">
        <f t="shared" si="3"/>
        <v>277.777777777778</v>
      </c>
      <c r="J28" s="43">
        <f t="shared" si="6"/>
        <v>2.77777777777778</v>
      </c>
      <c r="K28" s="43">
        <f t="shared" si="7"/>
        <v>2.59605399792315</v>
      </c>
      <c r="L28" s="43">
        <f t="shared" si="4"/>
        <v>16.2</v>
      </c>
      <c r="M28" s="45">
        <f t="shared" si="8"/>
        <v>4500</v>
      </c>
      <c r="N28" s="43">
        <f t="shared" si="9"/>
        <v>21656.25</v>
      </c>
      <c r="O28" s="39">
        <v>8</v>
      </c>
      <c r="P28" s="39">
        <v>100</v>
      </c>
      <c r="Q28" s="42">
        <f t="shared" si="5"/>
        <v>0.207792207792208</v>
      </c>
      <c r="R28" s="43">
        <f t="shared" si="10"/>
        <v>0.025974025974026</v>
      </c>
      <c r="S28" s="43">
        <f t="shared" si="11"/>
        <v>0.0481830872710352</v>
      </c>
      <c r="T28" s="36"/>
      <c r="U28" s="36"/>
      <c r="Y28" s="36"/>
      <c r="Z28" s="36"/>
      <c r="AA28" s="36"/>
      <c r="AB28" s="36"/>
    </row>
    <row r="29" spans="1:28">
      <c r="A29" s="34">
        <f t="shared" si="2"/>
        <v>4500</v>
      </c>
      <c r="B29" s="37">
        <v>150</v>
      </c>
      <c r="C29" s="37">
        <v>100</v>
      </c>
      <c r="D29" s="35">
        <f t="shared" si="0"/>
        <v>50</v>
      </c>
      <c r="E29" s="34">
        <f t="shared" si="1"/>
        <v>90</v>
      </c>
      <c r="G29" s="39">
        <v>300</v>
      </c>
      <c r="H29" s="39">
        <v>9</v>
      </c>
      <c r="I29" s="42">
        <f t="shared" si="3"/>
        <v>275.229357798165</v>
      </c>
      <c r="J29" s="43">
        <f t="shared" si="6"/>
        <v>2.75229357798165</v>
      </c>
      <c r="K29" s="43">
        <f t="shared" si="7"/>
        <v>2.54841997961262</v>
      </c>
      <c r="L29" s="43">
        <f t="shared" si="4"/>
        <v>16.35</v>
      </c>
      <c r="M29" s="45">
        <f t="shared" si="8"/>
        <v>4500</v>
      </c>
      <c r="N29" s="43">
        <f t="shared" si="9"/>
        <v>17166.6666666667</v>
      </c>
      <c r="O29" s="39">
        <v>9</v>
      </c>
      <c r="P29" s="39">
        <v>100</v>
      </c>
      <c r="Q29" s="42">
        <f t="shared" si="5"/>
        <v>0.262135922330097</v>
      </c>
      <c r="R29" s="43">
        <f t="shared" si="10"/>
        <v>0.029126213592233</v>
      </c>
      <c r="S29" s="43">
        <f t="shared" si="11"/>
        <v>0.0543437145378893</v>
      </c>
      <c r="T29" s="36"/>
      <c r="U29" s="36"/>
      <c r="Y29" s="36"/>
      <c r="Z29" s="36"/>
      <c r="AA29" s="36"/>
      <c r="AB29" s="36"/>
    </row>
    <row r="30" spans="1:28">
      <c r="A30" s="34">
        <f t="shared" si="2"/>
        <v>4500</v>
      </c>
      <c r="B30" s="37">
        <v>200</v>
      </c>
      <c r="C30" s="37">
        <v>100</v>
      </c>
      <c r="D30" s="35">
        <f t="shared" si="0"/>
        <v>80</v>
      </c>
      <c r="E30" s="34">
        <f t="shared" si="1"/>
        <v>56.25</v>
      </c>
      <c r="G30" s="39">
        <v>300</v>
      </c>
      <c r="H30" s="39">
        <v>10</v>
      </c>
      <c r="I30" s="42">
        <f t="shared" si="3"/>
        <v>272.727272727273</v>
      </c>
      <c r="J30" s="43">
        <f t="shared" si="6"/>
        <v>2.72727272727273</v>
      </c>
      <c r="K30" s="43">
        <f t="shared" si="7"/>
        <v>2.50208507089241</v>
      </c>
      <c r="L30" s="43">
        <f t="shared" si="4"/>
        <v>16.5</v>
      </c>
      <c r="M30" s="45">
        <f t="shared" si="8"/>
        <v>4500</v>
      </c>
      <c r="N30" s="43">
        <f t="shared" si="9"/>
        <v>13950</v>
      </c>
      <c r="O30" s="39">
        <v>10</v>
      </c>
      <c r="P30" s="39">
        <v>100</v>
      </c>
      <c r="Q30" s="42">
        <f t="shared" si="5"/>
        <v>0.32258064516129</v>
      </c>
      <c r="R30" s="43">
        <f t="shared" si="10"/>
        <v>0.032258064516129</v>
      </c>
      <c r="S30" s="43">
        <f t="shared" si="11"/>
        <v>0.0604447228311932</v>
      </c>
      <c r="T30" s="36"/>
      <c r="U30" s="36"/>
      <c r="Y30" s="36"/>
      <c r="Z30" s="36"/>
      <c r="AA30" s="36"/>
      <c r="AB30" s="36"/>
    </row>
    <row r="31" spans="1:28">
      <c r="A31" s="34">
        <f t="shared" si="2"/>
        <v>4500</v>
      </c>
      <c r="B31" s="37">
        <v>250</v>
      </c>
      <c r="C31" s="37">
        <v>100</v>
      </c>
      <c r="D31" s="35">
        <f t="shared" si="0"/>
        <v>113.636363636364</v>
      </c>
      <c r="E31" s="34">
        <f t="shared" si="1"/>
        <v>39.6</v>
      </c>
      <c r="G31" s="39">
        <v>300</v>
      </c>
      <c r="H31" s="39">
        <v>11</v>
      </c>
      <c r="I31" s="42">
        <f t="shared" si="3"/>
        <v>270.27027027027</v>
      </c>
      <c r="J31" s="43">
        <f t="shared" si="6"/>
        <v>2.7027027027027</v>
      </c>
      <c r="K31" s="43">
        <f t="shared" si="7"/>
        <v>2.45700245700249</v>
      </c>
      <c r="L31" s="43">
        <f t="shared" si="4"/>
        <v>16.65</v>
      </c>
      <c r="M31" s="45">
        <f t="shared" si="8"/>
        <v>4500</v>
      </c>
      <c r="N31" s="43">
        <f t="shared" si="9"/>
        <v>11566.1157024793</v>
      </c>
      <c r="O31" s="39">
        <v>11</v>
      </c>
      <c r="P31" s="39">
        <v>100</v>
      </c>
      <c r="Q31" s="42">
        <f t="shared" si="5"/>
        <v>0.389067524115756</v>
      </c>
      <c r="R31" s="43">
        <f t="shared" si="10"/>
        <v>0.0353697749196141</v>
      </c>
      <c r="S31" s="43">
        <f t="shared" si="11"/>
        <v>0.0664868789544653</v>
      </c>
      <c r="T31" s="36"/>
      <c r="U31" s="36"/>
      <c r="Y31" s="36"/>
      <c r="Z31" s="36"/>
      <c r="AA31" s="36"/>
      <c r="AB31" s="36"/>
    </row>
    <row r="32" spans="1:28">
      <c r="A32" s="34">
        <f t="shared" si="2"/>
        <v>4500</v>
      </c>
      <c r="B32" s="37">
        <v>300</v>
      </c>
      <c r="C32" s="37">
        <v>100</v>
      </c>
      <c r="D32" s="35">
        <f t="shared" si="0"/>
        <v>150</v>
      </c>
      <c r="E32" s="34">
        <f t="shared" si="1"/>
        <v>30</v>
      </c>
      <c r="G32" s="39">
        <v>300</v>
      </c>
      <c r="H32" s="39">
        <v>12</v>
      </c>
      <c r="I32" s="42">
        <f t="shared" si="3"/>
        <v>267.857142857143</v>
      </c>
      <c r="J32" s="43">
        <f t="shared" si="6"/>
        <v>2.67857142857143</v>
      </c>
      <c r="K32" s="43">
        <f t="shared" si="7"/>
        <v>2.41312741312743</v>
      </c>
      <c r="L32" s="43">
        <f t="shared" si="4"/>
        <v>16.8</v>
      </c>
      <c r="M32" s="45">
        <f t="shared" si="8"/>
        <v>4500</v>
      </c>
      <c r="N32" s="43">
        <f t="shared" si="9"/>
        <v>9750</v>
      </c>
      <c r="O32" s="39">
        <v>12</v>
      </c>
      <c r="P32" s="39">
        <v>100</v>
      </c>
      <c r="Q32" s="42">
        <f t="shared" si="5"/>
        <v>0.461538461538462</v>
      </c>
      <c r="R32" s="43">
        <f t="shared" si="10"/>
        <v>0.0384615384615385</v>
      </c>
      <c r="S32" s="43">
        <f t="shared" si="11"/>
        <v>0.0724709374227059</v>
      </c>
      <c r="T32" s="36"/>
      <c r="U32" s="36"/>
      <c r="Y32" s="36"/>
      <c r="Z32" s="36"/>
      <c r="AA32" s="36"/>
      <c r="AB32" s="36"/>
    </row>
    <row r="33" spans="1:28">
      <c r="A33" s="34">
        <f t="shared" si="2"/>
        <v>4500</v>
      </c>
      <c r="B33" s="37">
        <v>500</v>
      </c>
      <c r="C33" s="37">
        <v>100</v>
      </c>
      <c r="D33" s="35">
        <f t="shared" si="0"/>
        <v>312.5</v>
      </c>
      <c r="E33" s="34">
        <f t="shared" si="1"/>
        <v>14.4</v>
      </c>
      <c r="G33" s="39">
        <v>300</v>
      </c>
      <c r="H33" s="39">
        <v>13</v>
      </c>
      <c r="I33" s="42">
        <f t="shared" si="3"/>
        <v>265.486725663717</v>
      </c>
      <c r="J33" s="43">
        <f t="shared" si="6"/>
        <v>2.65486725663717</v>
      </c>
      <c r="K33" s="43">
        <f t="shared" si="7"/>
        <v>2.37041719342602</v>
      </c>
      <c r="L33" s="43">
        <f t="shared" si="4"/>
        <v>16.95</v>
      </c>
      <c r="M33" s="45">
        <f t="shared" si="8"/>
        <v>4500</v>
      </c>
      <c r="N33" s="43">
        <f t="shared" si="9"/>
        <v>8334.31952662722</v>
      </c>
      <c r="O33" s="39">
        <v>13</v>
      </c>
      <c r="P33" s="39">
        <v>100</v>
      </c>
      <c r="Q33" s="42">
        <f t="shared" si="5"/>
        <v>0.539936102236422</v>
      </c>
      <c r="R33" s="43">
        <f t="shared" si="10"/>
        <v>0.0415335463258786</v>
      </c>
      <c r="S33" s="43">
        <f t="shared" si="11"/>
        <v>0.0783976406979602</v>
      </c>
      <c r="T33" s="36"/>
      <c r="U33" s="36"/>
      <c r="Y33" s="36"/>
      <c r="Z33" s="36"/>
      <c r="AA33" s="36"/>
      <c r="AB33" s="36"/>
    </row>
    <row r="34" spans="1:28">
      <c r="A34" s="34">
        <f t="shared" si="2"/>
        <v>4500</v>
      </c>
      <c r="B34" s="34">
        <v>750</v>
      </c>
      <c r="C34" s="34">
        <v>100</v>
      </c>
      <c r="D34" s="35">
        <f t="shared" si="0"/>
        <v>535.714285714286</v>
      </c>
      <c r="E34" s="34">
        <f t="shared" si="1"/>
        <v>8.4</v>
      </c>
      <c r="G34" s="39">
        <v>300</v>
      </c>
      <c r="H34" s="39">
        <v>14</v>
      </c>
      <c r="I34" s="42">
        <f t="shared" si="3"/>
        <v>263.157894736842</v>
      </c>
      <c r="J34" s="43">
        <f t="shared" si="6"/>
        <v>2.63157894736842</v>
      </c>
      <c r="K34" s="43">
        <f t="shared" si="7"/>
        <v>2.32883092687473</v>
      </c>
      <c r="L34" s="43">
        <f t="shared" si="4"/>
        <v>17.1</v>
      </c>
      <c r="M34" s="45">
        <f t="shared" si="8"/>
        <v>4500</v>
      </c>
      <c r="N34" s="43">
        <f t="shared" si="9"/>
        <v>7209.18367346939</v>
      </c>
      <c r="O34" s="39">
        <v>14</v>
      </c>
      <c r="P34" s="39">
        <v>100</v>
      </c>
      <c r="Q34" s="42">
        <f t="shared" si="5"/>
        <v>0.624203821656051</v>
      </c>
      <c r="R34" s="43">
        <f t="shared" si="10"/>
        <v>0.0445859872611465</v>
      </c>
      <c r="S34" s="43">
        <f t="shared" si="11"/>
        <v>0.0842677194196292</v>
      </c>
      <c r="T34" s="36"/>
      <c r="U34" s="36"/>
      <c r="Y34" s="36"/>
      <c r="Z34" s="36"/>
      <c r="AA34" s="36"/>
      <c r="AB34" s="36"/>
    </row>
    <row r="35" spans="1:28">
      <c r="A35" s="34">
        <f t="shared" si="2"/>
        <v>4500</v>
      </c>
      <c r="B35" s="34">
        <v>1000</v>
      </c>
      <c r="C35" s="34">
        <v>100</v>
      </c>
      <c r="D35" s="35">
        <f t="shared" si="0"/>
        <v>769.230769230769</v>
      </c>
      <c r="E35" s="34">
        <f t="shared" si="1"/>
        <v>5.85</v>
      </c>
      <c r="G35" s="39">
        <v>300</v>
      </c>
      <c r="H35" s="39">
        <v>15</v>
      </c>
      <c r="I35" s="42">
        <f t="shared" si="3"/>
        <v>260.869565217391</v>
      </c>
      <c r="J35" s="43">
        <f t="shared" si="6"/>
        <v>2.60869565217391</v>
      </c>
      <c r="K35" s="43">
        <f t="shared" si="7"/>
        <v>2.28832951945077</v>
      </c>
      <c r="L35" s="43">
        <f t="shared" si="4"/>
        <v>17.25</v>
      </c>
      <c r="M35" s="45">
        <f t="shared" si="8"/>
        <v>4500</v>
      </c>
      <c r="N35" s="43">
        <f t="shared" si="9"/>
        <v>6300</v>
      </c>
      <c r="O35" s="39">
        <v>15</v>
      </c>
      <c r="P35" s="39">
        <v>100</v>
      </c>
      <c r="Q35" s="42">
        <f t="shared" si="5"/>
        <v>0.714285714285714</v>
      </c>
      <c r="R35" s="43">
        <f t="shared" si="10"/>
        <v>0.0476190476190476</v>
      </c>
      <c r="S35" s="43">
        <f t="shared" si="11"/>
        <v>0.0900818926296634</v>
      </c>
      <c r="T35" s="36"/>
      <c r="U35" s="36"/>
      <c r="V35" s="36"/>
      <c r="W35" s="36"/>
      <c r="X35" s="36"/>
      <c r="Y35" s="36"/>
      <c r="Z35" s="36"/>
      <c r="AA35" s="36"/>
      <c r="AB35" s="36"/>
    </row>
    <row r="36" spans="7:28">
      <c r="G36" s="39">
        <v>300</v>
      </c>
      <c r="H36" s="39">
        <v>16</v>
      </c>
      <c r="I36" s="42">
        <f t="shared" si="3"/>
        <v>258.620689655172</v>
      </c>
      <c r="J36" s="43">
        <f t="shared" si="6"/>
        <v>2.58620689655172</v>
      </c>
      <c r="K36" s="43">
        <f t="shared" si="7"/>
        <v>2.24887556221887</v>
      </c>
      <c r="L36" s="43">
        <f t="shared" si="4"/>
        <v>17.4</v>
      </c>
      <c r="M36" s="45">
        <f t="shared" si="8"/>
        <v>4500</v>
      </c>
      <c r="N36" s="43">
        <f t="shared" si="9"/>
        <v>5554.6875</v>
      </c>
      <c r="O36" s="39">
        <v>16</v>
      </c>
      <c r="P36" s="39">
        <v>100</v>
      </c>
      <c r="Q36" s="42">
        <f t="shared" si="5"/>
        <v>0.810126582278481</v>
      </c>
      <c r="R36" s="43">
        <f t="shared" si="10"/>
        <v>0.0506329113924051</v>
      </c>
      <c r="S36" s="43">
        <f t="shared" si="11"/>
        <v>0.0958408679927667</v>
      </c>
      <c r="T36" s="36"/>
      <c r="U36" s="36"/>
      <c r="V36" s="36"/>
      <c r="W36" s="36"/>
      <c r="X36" s="36"/>
      <c r="Y36" s="36"/>
      <c r="Z36" s="36"/>
      <c r="AA36" s="36"/>
      <c r="AB36" s="36"/>
    </row>
    <row r="37" spans="7:28">
      <c r="G37" s="39">
        <v>300</v>
      </c>
      <c r="H37" s="39">
        <v>17</v>
      </c>
      <c r="I37" s="42">
        <f t="shared" si="3"/>
        <v>256.410256410256</v>
      </c>
      <c r="J37" s="43">
        <f t="shared" si="6"/>
        <v>2.56410256410256</v>
      </c>
      <c r="K37" s="43">
        <f t="shared" si="7"/>
        <v>2.21043324491603</v>
      </c>
      <c r="L37" s="43">
        <f t="shared" si="4"/>
        <v>17.55</v>
      </c>
      <c r="M37" s="45">
        <f t="shared" si="8"/>
        <v>4500</v>
      </c>
      <c r="N37" s="43">
        <f t="shared" si="9"/>
        <v>4935.98615916955</v>
      </c>
      <c r="O37" s="39">
        <v>17</v>
      </c>
      <c r="P37" s="39">
        <v>100</v>
      </c>
      <c r="Q37" s="42">
        <f t="shared" si="5"/>
        <v>0.911671924290221</v>
      </c>
      <c r="R37" s="43">
        <f t="shared" si="10"/>
        <v>0.0536277602523659</v>
      </c>
      <c r="S37" s="43">
        <f t="shared" si="11"/>
        <v>0.10154534201174</v>
      </c>
      <c r="T37" s="36"/>
      <c r="U37" s="36"/>
      <c r="V37" s="36"/>
      <c r="W37" s="36"/>
      <c r="X37" s="36"/>
      <c r="Y37" s="36"/>
      <c r="Z37" s="36"/>
      <c r="AA37" s="36"/>
      <c r="AB37" s="36"/>
    </row>
    <row r="38" spans="7:28">
      <c r="G38" s="39">
        <v>300</v>
      </c>
      <c r="H38" s="39">
        <v>18</v>
      </c>
      <c r="I38" s="42">
        <f t="shared" si="3"/>
        <v>254.237288135593</v>
      </c>
      <c r="J38" s="43">
        <f t="shared" si="6"/>
        <v>2.54237288135593</v>
      </c>
      <c r="K38" s="43">
        <f t="shared" si="7"/>
        <v>2.17296827466319</v>
      </c>
      <c r="L38" s="43">
        <f t="shared" si="4"/>
        <v>17.7</v>
      </c>
      <c r="M38" s="45">
        <f t="shared" si="8"/>
        <v>4500</v>
      </c>
      <c r="N38" s="43">
        <f t="shared" si="9"/>
        <v>4416.66666666667</v>
      </c>
      <c r="O38" s="39">
        <v>18</v>
      </c>
      <c r="P38" s="39">
        <v>100</v>
      </c>
      <c r="Q38" s="42">
        <f t="shared" si="5"/>
        <v>1.0188679245283</v>
      </c>
      <c r="R38" s="43">
        <f t="shared" si="10"/>
        <v>0.0566037735849057</v>
      </c>
      <c r="S38" s="43">
        <f t="shared" si="11"/>
        <v>0.107196000238081</v>
      </c>
      <c r="T38" s="36"/>
      <c r="U38" s="36"/>
      <c r="V38" s="36"/>
      <c r="W38" s="36"/>
      <c r="X38" s="36"/>
      <c r="Y38" s="36"/>
      <c r="Z38" s="36"/>
      <c r="AA38" s="36"/>
      <c r="AB38" s="36"/>
    </row>
    <row r="39" spans="7:28">
      <c r="G39" s="39">
        <v>300</v>
      </c>
      <c r="H39" s="39">
        <v>19</v>
      </c>
      <c r="I39" s="42">
        <f t="shared" si="3"/>
        <v>252.100840336134</v>
      </c>
      <c r="J39" s="43">
        <f t="shared" si="6"/>
        <v>2.52100840336134</v>
      </c>
      <c r="K39" s="43">
        <f t="shared" si="7"/>
        <v>2.13644779945875</v>
      </c>
      <c r="L39" s="43">
        <f t="shared" si="4"/>
        <v>17.85</v>
      </c>
      <c r="M39" s="45">
        <f t="shared" si="8"/>
        <v>4500</v>
      </c>
      <c r="N39" s="43">
        <f t="shared" si="9"/>
        <v>3976.45429362881</v>
      </c>
      <c r="O39" s="39">
        <v>19</v>
      </c>
      <c r="P39" s="39">
        <v>100</v>
      </c>
      <c r="Q39" s="42">
        <f t="shared" si="5"/>
        <v>1.13166144200627</v>
      </c>
      <c r="R39" s="43">
        <f t="shared" si="10"/>
        <v>0.0595611285266458</v>
      </c>
      <c r="S39" s="43">
        <f t="shared" si="11"/>
        <v>0.112793517477968</v>
      </c>
      <c r="T39" s="36"/>
      <c r="U39" s="36"/>
      <c r="V39" s="36"/>
      <c r="W39" s="36"/>
      <c r="X39" s="36"/>
      <c r="Y39" s="36"/>
      <c r="Z39" s="36"/>
      <c r="AA39" s="36"/>
      <c r="AB39" s="36"/>
    </row>
    <row r="40" spans="7:28">
      <c r="G40" s="37">
        <v>300</v>
      </c>
      <c r="H40" s="37">
        <v>20</v>
      </c>
      <c r="I40" s="35">
        <f t="shared" si="3"/>
        <v>250</v>
      </c>
      <c r="J40" s="46">
        <f t="shared" si="6"/>
        <v>2.5</v>
      </c>
      <c r="K40" s="46">
        <f t="shared" si="7"/>
        <v>2.10084033613447</v>
      </c>
      <c r="L40" s="46">
        <f t="shared" si="4"/>
        <v>18</v>
      </c>
      <c r="M40" s="45">
        <f t="shared" si="8"/>
        <v>4500</v>
      </c>
      <c r="N40" s="43">
        <f t="shared" si="9"/>
        <v>3600</v>
      </c>
      <c r="O40" s="39">
        <v>20</v>
      </c>
      <c r="P40" s="39">
        <v>100</v>
      </c>
      <c r="Q40" s="42">
        <f t="shared" si="5"/>
        <v>1.25</v>
      </c>
      <c r="R40" s="43">
        <f t="shared" si="10"/>
        <v>0.0625</v>
      </c>
      <c r="S40" s="43">
        <f t="shared" si="11"/>
        <v>0.11833855799373</v>
      </c>
      <c r="T40" s="36"/>
      <c r="U40" s="36"/>
      <c r="V40" s="36"/>
      <c r="W40" s="36"/>
      <c r="X40" s="36"/>
      <c r="Y40" s="36"/>
      <c r="Z40" s="36"/>
      <c r="AA40" s="36"/>
      <c r="AB40" s="36"/>
    </row>
    <row r="41" spans="7:28">
      <c r="G41" s="37">
        <v>300</v>
      </c>
      <c r="H41" s="37">
        <v>21</v>
      </c>
      <c r="I41" s="35">
        <f t="shared" si="3"/>
        <v>247.933884297521</v>
      </c>
      <c r="J41" s="46">
        <f t="shared" si="6"/>
        <v>2.47933884297521</v>
      </c>
      <c r="K41" s="46">
        <f t="shared" si="7"/>
        <v>2.06611570247935</v>
      </c>
      <c r="L41" s="46">
        <f t="shared" si="4"/>
        <v>18.15</v>
      </c>
      <c r="M41" s="45">
        <f t="shared" si="8"/>
        <v>4500</v>
      </c>
      <c r="N41" s="43">
        <f t="shared" si="9"/>
        <v>3275.51020408163</v>
      </c>
      <c r="O41" s="39">
        <v>21</v>
      </c>
      <c r="P41" s="39">
        <v>100</v>
      </c>
      <c r="Q41" s="42">
        <f t="shared" si="5"/>
        <v>1.37383177570093</v>
      </c>
      <c r="R41" s="43">
        <f t="shared" si="10"/>
        <v>0.0654205607476636</v>
      </c>
      <c r="S41" s="43">
        <f t="shared" si="11"/>
        <v>0.123831775700935</v>
      </c>
      <c r="T41" s="36"/>
      <c r="U41" s="36"/>
      <c r="V41" s="36"/>
      <c r="W41" s="36"/>
      <c r="X41" s="36"/>
      <c r="Y41" s="36"/>
      <c r="Z41" s="36"/>
      <c r="AA41" s="36"/>
      <c r="AB41" s="36"/>
    </row>
    <row r="42" spans="7:28">
      <c r="G42" s="37">
        <v>300</v>
      </c>
      <c r="H42" s="37">
        <v>22</v>
      </c>
      <c r="I42" s="35">
        <f t="shared" si="3"/>
        <v>245.901639344262</v>
      </c>
      <c r="J42" s="46">
        <f t="shared" si="6"/>
        <v>2.45901639344262</v>
      </c>
      <c r="K42" s="46">
        <f t="shared" si="7"/>
        <v>2.03224495325836</v>
      </c>
      <c r="L42" s="46">
        <f t="shared" si="4"/>
        <v>18.3</v>
      </c>
      <c r="M42" s="45">
        <f t="shared" si="8"/>
        <v>4500</v>
      </c>
      <c r="N42" s="43">
        <f t="shared" si="9"/>
        <v>2993.80165289256</v>
      </c>
      <c r="O42" s="39">
        <v>22</v>
      </c>
      <c r="P42" s="39">
        <v>100</v>
      </c>
      <c r="Q42" s="42">
        <f t="shared" si="5"/>
        <v>1.50310559006211</v>
      </c>
      <c r="R42" s="43">
        <f t="shared" si="10"/>
        <v>0.0683229813664596</v>
      </c>
      <c r="S42" s="43">
        <f t="shared" si="11"/>
        <v>0.129273814361177</v>
      </c>
      <c r="T42" s="36"/>
      <c r="U42" s="36"/>
      <c r="V42" s="36"/>
      <c r="W42" s="36"/>
      <c r="X42" s="36"/>
      <c r="Y42" s="36"/>
      <c r="Z42" s="36"/>
      <c r="AA42" s="36"/>
      <c r="AB42" s="36"/>
    </row>
    <row r="43" spans="7:28">
      <c r="G43" s="37">
        <v>300</v>
      </c>
      <c r="H43" s="37">
        <v>23</v>
      </c>
      <c r="I43" s="35">
        <f t="shared" si="3"/>
        <v>243.90243902439</v>
      </c>
      <c r="J43" s="46">
        <f t="shared" si="6"/>
        <v>2.4390243902439</v>
      </c>
      <c r="K43" s="46">
        <f t="shared" si="7"/>
        <v>1.99920031987205</v>
      </c>
      <c r="L43" s="46">
        <f t="shared" si="4"/>
        <v>18.45</v>
      </c>
      <c r="M43" s="45">
        <f t="shared" si="8"/>
        <v>4500</v>
      </c>
      <c r="N43" s="43">
        <f t="shared" si="9"/>
        <v>2747.6370510397</v>
      </c>
      <c r="O43" s="39">
        <v>23</v>
      </c>
      <c r="P43" s="39">
        <v>100</v>
      </c>
      <c r="Q43" s="42">
        <f t="shared" si="5"/>
        <v>1.63777089783282</v>
      </c>
      <c r="R43" s="43">
        <f t="shared" si="10"/>
        <v>0.0712074303405573</v>
      </c>
      <c r="S43" s="43">
        <f t="shared" si="11"/>
        <v>0.134665307770706</v>
      </c>
      <c r="T43" s="36"/>
      <c r="U43" s="36"/>
      <c r="V43" s="36"/>
      <c r="W43" s="36"/>
      <c r="X43" s="36"/>
      <c r="Y43" s="36"/>
      <c r="Z43" s="36"/>
      <c r="AA43" s="36"/>
      <c r="AB43" s="36"/>
    </row>
    <row r="44" spans="7:28">
      <c r="G44" s="37">
        <v>300</v>
      </c>
      <c r="H44" s="37">
        <v>24</v>
      </c>
      <c r="I44" s="35">
        <f t="shared" si="3"/>
        <v>241.935483870968</v>
      </c>
      <c r="J44" s="46">
        <f t="shared" si="6"/>
        <v>2.41935483870968</v>
      </c>
      <c r="K44" s="46">
        <f t="shared" si="7"/>
        <v>1.9669551534225</v>
      </c>
      <c r="L44" s="46">
        <f t="shared" si="4"/>
        <v>18.6</v>
      </c>
      <c r="M44" s="45">
        <f t="shared" si="8"/>
        <v>4500</v>
      </c>
      <c r="N44" s="43">
        <f t="shared" si="9"/>
        <v>2531.25</v>
      </c>
      <c r="O44" s="39">
        <v>24</v>
      </c>
      <c r="P44" s="39">
        <v>100</v>
      </c>
      <c r="Q44" s="42">
        <f t="shared" si="5"/>
        <v>1.77777777777778</v>
      </c>
      <c r="R44" s="43">
        <f t="shared" si="10"/>
        <v>0.0740740740740741</v>
      </c>
      <c r="S44" s="43">
        <f t="shared" si="11"/>
        <v>0.14000687994496</v>
      </c>
      <c r="T44" s="36"/>
      <c r="U44" s="36"/>
      <c r="V44" s="36"/>
      <c r="W44" s="36"/>
      <c r="X44" s="36"/>
      <c r="Y44" s="36"/>
      <c r="Z44" s="36"/>
      <c r="AA44" s="36"/>
      <c r="AB44" s="36"/>
    </row>
    <row r="45" spans="7:28">
      <c r="G45" s="37">
        <v>300</v>
      </c>
      <c r="H45" s="37">
        <v>25</v>
      </c>
      <c r="I45" s="35">
        <f t="shared" si="3"/>
        <v>240</v>
      </c>
      <c r="J45" s="46">
        <f t="shared" si="6"/>
        <v>2.4</v>
      </c>
      <c r="K45" s="46">
        <f t="shared" si="7"/>
        <v>1.93548387096774</v>
      </c>
      <c r="L45" s="46">
        <f t="shared" si="4"/>
        <v>18.75</v>
      </c>
      <c r="M45" s="45">
        <f t="shared" si="8"/>
        <v>4500</v>
      </c>
      <c r="N45" s="43">
        <f t="shared" si="9"/>
        <v>2340</v>
      </c>
      <c r="O45" s="39">
        <v>25</v>
      </c>
      <c r="P45" s="39">
        <v>100</v>
      </c>
      <c r="Q45" s="42">
        <f t="shared" si="5"/>
        <v>1.92307692307692</v>
      </c>
      <c r="R45" s="43">
        <f t="shared" si="10"/>
        <v>0.0769230769230769</v>
      </c>
      <c r="S45" s="43">
        <f t="shared" si="11"/>
        <v>0.145299145299145</v>
      </c>
      <c r="T45" s="36"/>
      <c r="U45" s="36"/>
      <c r="V45" s="36"/>
      <c r="W45" s="36"/>
      <c r="X45" s="36"/>
      <c r="Y45" s="36"/>
      <c r="Z45" s="36"/>
      <c r="AA45" s="36"/>
      <c r="AB45" s="36"/>
    </row>
    <row r="46" spans="7:28">
      <c r="G46" s="37">
        <v>300</v>
      </c>
      <c r="H46" s="37">
        <v>26</v>
      </c>
      <c r="I46" s="35">
        <f t="shared" si="3"/>
        <v>238.095238095238</v>
      </c>
      <c r="J46" s="46">
        <f t="shared" si="6"/>
        <v>2.38095238095238</v>
      </c>
      <c r="K46" s="46">
        <f t="shared" si="7"/>
        <v>1.9047619047619</v>
      </c>
      <c r="L46" s="46">
        <f t="shared" si="4"/>
        <v>18.9</v>
      </c>
      <c r="M46" s="45">
        <f t="shared" si="8"/>
        <v>4500</v>
      </c>
      <c r="N46" s="43">
        <f t="shared" si="9"/>
        <v>2170.11834319527</v>
      </c>
      <c r="O46" s="39">
        <v>26</v>
      </c>
      <c r="P46" s="39">
        <v>100</v>
      </c>
      <c r="Q46" s="42">
        <f t="shared" si="5"/>
        <v>2.07361963190184</v>
      </c>
      <c r="R46" s="43">
        <f t="shared" si="10"/>
        <v>0.0797546012269939</v>
      </c>
      <c r="S46" s="43">
        <f t="shared" si="11"/>
        <v>0.150542708824917</v>
      </c>
      <c r="T46" s="36"/>
      <c r="U46" s="36"/>
      <c r="V46" s="36"/>
      <c r="W46" s="36"/>
      <c r="X46" s="36"/>
      <c r="Y46" s="36"/>
      <c r="Z46" s="36"/>
      <c r="AA46" s="36"/>
      <c r="AB46" s="36"/>
    </row>
    <row r="47" spans="7:28">
      <c r="G47" s="37">
        <v>300</v>
      </c>
      <c r="H47" s="37">
        <v>27</v>
      </c>
      <c r="I47" s="35">
        <f t="shared" si="3"/>
        <v>236.220472440945</v>
      </c>
      <c r="J47" s="46">
        <f t="shared" si="6"/>
        <v>2.36220472440945</v>
      </c>
      <c r="K47" s="46">
        <f t="shared" si="7"/>
        <v>1.87476565429321</v>
      </c>
      <c r="L47" s="46">
        <f t="shared" si="4"/>
        <v>19.05</v>
      </c>
      <c r="M47" s="45">
        <f t="shared" si="8"/>
        <v>4500</v>
      </c>
      <c r="N47" s="43">
        <f t="shared" si="9"/>
        <v>2018.51851851852</v>
      </c>
      <c r="O47" s="39">
        <v>27</v>
      </c>
      <c r="P47" s="39">
        <v>100</v>
      </c>
      <c r="Q47" s="42">
        <f t="shared" si="5"/>
        <v>2.22935779816514</v>
      </c>
      <c r="R47" s="43">
        <f t="shared" si="10"/>
        <v>0.0825688073394495</v>
      </c>
      <c r="S47" s="43">
        <f t="shared" si="11"/>
        <v>0.155738166263297</v>
      </c>
      <c r="T47" s="36"/>
      <c r="U47" s="36"/>
      <c r="V47" s="36"/>
      <c r="W47" s="36"/>
      <c r="X47" s="36"/>
      <c r="Y47" s="36"/>
      <c r="Z47" s="36"/>
      <c r="AA47" s="36"/>
      <c r="AB47" s="36"/>
    </row>
    <row r="48" spans="7:28">
      <c r="G48" s="37">
        <v>300</v>
      </c>
      <c r="H48" s="37">
        <v>28</v>
      </c>
      <c r="I48" s="35">
        <f t="shared" si="3"/>
        <v>234.375</v>
      </c>
      <c r="J48" s="46">
        <f t="shared" si="6"/>
        <v>2.34375</v>
      </c>
      <c r="K48" s="46">
        <f t="shared" si="7"/>
        <v>1.84547244094489</v>
      </c>
      <c r="L48" s="46">
        <f t="shared" si="4"/>
        <v>19.2</v>
      </c>
      <c r="M48" s="45">
        <f t="shared" si="8"/>
        <v>4500</v>
      </c>
      <c r="N48" s="43">
        <f t="shared" si="9"/>
        <v>1882.65306122449</v>
      </c>
      <c r="O48" s="39">
        <v>28</v>
      </c>
      <c r="P48" s="39">
        <v>100</v>
      </c>
      <c r="Q48" s="42">
        <f t="shared" si="5"/>
        <v>2.39024390243902</v>
      </c>
      <c r="R48" s="43">
        <f t="shared" si="10"/>
        <v>0.0853658536585366</v>
      </c>
      <c r="S48" s="43">
        <f t="shared" si="11"/>
        <v>0.160886104273886</v>
      </c>
      <c r="T48" s="36"/>
      <c r="U48" s="36"/>
      <c r="V48" s="36"/>
      <c r="W48" s="36"/>
      <c r="X48" s="36"/>
      <c r="Y48" s="36"/>
      <c r="Z48" s="36"/>
      <c r="AA48" s="36"/>
      <c r="AB48" s="36"/>
    </row>
    <row r="49" spans="7:28">
      <c r="G49" s="37">
        <v>300</v>
      </c>
      <c r="H49" s="37">
        <v>29</v>
      </c>
      <c r="I49" s="35">
        <f t="shared" si="3"/>
        <v>232.558139534884</v>
      </c>
      <c r="J49" s="46">
        <f t="shared" si="6"/>
        <v>2.32558139534884</v>
      </c>
      <c r="K49" s="46">
        <f t="shared" si="7"/>
        <v>1.81686046511629</v>
      </c>
      <c r="L49" s="46">
        <f t="shared" si="4"/>
        <v>19.35</v>
      </c>
      <c r="M49" s="45">
        <f t="shared" si="8"/>
        <v>4500</v>
      </c>
      <c r="N49" s="43">
        <f t="shared" si="9"/>
        <v>1760.40428061831</v>
      </c>
      <c r="O49" s="39">
        <v>29</v>
      </c>
      <c r="P49" s="39">
        <v>100</v>
      </c>
      <c r="Q49" s="42">
        <f t="shared" si="5"/>
        <v>2.55623100303951</v>
      </c>
      <c r="R49" s="43">
        <f t="shared" si="10"/>
        <v>0.088145896656535</v>
      </c>
      <c r="S49" s="43">
        <f t="shared" si="11"/>
        <v>0.16598710060049</v>
      </c>
      <c r="T49" s="36"/>
      <c r="U49" s="36"/>
      <c r="V49" s="36"/>
      <c r="W49" s="36"/>
      <c r="X49" s="36"/>
      <c r="Y49" s="36"/>
      <c r="Z49" s="36"/>
      <c r="AA49" s="36"/>
      <c r="AB49" s="36"/>
    </row>
    <row r="50" spans="7:28">
      <c r="G50" s="37">
        <v>300</v>
      </c>
      <c r="H50" s="37">
        <v>30</v>
      </c>
      <c r="I50" s="35">
        <f t="shared" si="3"/>
        <v>230.769230769231</v>
      </c>
      <c r="J50" s="46">
        <f t="shared" si="6"/>
        <v>2.30769230769231</v>
      </c>
      <c r="K50" s="46">
        <f t="shared" si="7"/>
        <v>1.78890876565293</v>
      </c>
      <c r="L50" s="46">
        <f t="shared" si="4"/>
        <v>19.5</v>
      </c>
      <c r="M50" s="45">
        <f t="shared" si="8"/>
        <v>4500</v>
      </c>
      <c r="N50" s="43">
        <f t="shared" si="9"/>
        <v>1650</v>
      </c>
      <c r="O50" s="39">
        <v>30</v>
      </c>
      <c r="P50" s="39">
        <v>100</v>
      </c>
      <c r="Q50" s="42">
        <f t="shared" si="5"/>
        <v>2.72727272727273</v>
      </c>
      <c r="R50" s="43">
        <f t="shared" si="10"/>
        <v>0.0909090909090909</v>
      </c>
      <c r="S50" s="43">
        <f t="shared" si="11"/>
        <v>0.171041724233213</v>
      </c>
      <c r="T50" s="36"/>
      <c r="U50" s="36"/>
      <c r="V50" s="36"/>
      <c r="W50" s="36"/>
      <c r="X50" s="36"/>
      <c r="Y50" s="36"/>
      <c r="Z50" s="36"/>
      <c r="AA50" s="36"/>
      <c r="AB50" s="36"/>
    </row>
    <row r="51" spans="7:28">
      <c r="G51" s="37">
        <v>300</v>
      </c>
      <c r="H51" s="37">
        <v>31</v>
      </c>
      <c r="I51" s="35">
        <f t="shared" si="3"/>
        <v>229.007633587786</v>
      </c>
      <c r="J51" s="46">
        <f t="shared" si="6"/>
        <v>2.29007633587786</v>
      </c>
      <c r="K51" s="46">
        <f t="shared" si="7"/>
        <v>1.7615971814445</v>
      </c>
      <c r="L51" s="46">
        <f t="shared" si="4"/>
        <v>19.65</v>
      </c>
      <c r="M51" s="45">
        <f t="shared" si="8"/>
        <v>4500</v>
      </c>
      <c r="N51" s="43">
        <f t="shared" si="9"/>
        <v>1549.94797086368</v>
      </c>
      <c r="O51" s="39">
        <v>31</v>
      </c>
      <c r="P51" s="39">
        <v>100</v>
      </c>
      <c r="Q51" s="42">
        <f t="shared" si="5"/>
        <v>2.90332326283988</v>
      </c>
      <c r="R51" s="43">
        <f t="shared" si="10"/>
        <v>0.0936555891238671</v>
      </c>
      <c r="S51" s="43">
        <f t="shared" si="11"/>
        <v>0.176050535567152</v>
      </c>
      <c r="T51" s="36"/>
      <c r="U51" s="36"/>
      <c r="V51" s="36"/>
      <c r="W51" s="36"/>
      <c r="X51" s="36"/>
      <c r="Y51" s="36"/>
      <c r="Z51" s="36"/>
      <c r="AA51" s="36"/>
      <c r="AB51" s="36"/>
    </row>
    <row r="52" spans="7:28">
      <c r="G52" s="37">
        <v>300</v>
      </c>
      <c r="H52" s="37">
        <v>32</v>
      </c>
      <c r="I52" s="35">
        <f t="shared" si="3"/>
        <v>227.272727272727</v>
      </c>
      <c r="J52" s="46">
        <f t="shared" si="6"/>
        <v>2.27272727272727</v>
      </c>
      <c r="K52" s="46">
        <f t="shared" si="7"/>
        <v>1.73490631505899</v>
      </c>
      <c r="L52" s="46">
        <f t="shared" si="4"/>
        <v>19.8</v>
      </c>
      <c r="M52" s="45">
        <f t="shared" si="8"/>
        <v>4500</v>
      </c>
      <c r="N52" s="43">
        <f t="shared" si="9"/>
        <v>1458.984375</v>
      </c>
      <c r="O52" s="39">
        <v>32</v>
      </c>
      <c r="P52" s="39">
        <v>100</v>
      </c>
      <c r="Q52" s="42">
        <f t="shared" si="5"/>
        <v>3.08433734939759</v>
      </c>
      <c r="R52" s="43">
        <f t="shared" si="10"/>
        <v>0.0963855421686747</v>
      </c>
      <c r="S52" s="43">
        <f t="shared" si="11"/>
        <v>0.181014086557711</v>
      </c>
      <c r="T52" s="36"/>
      <c r="U52" s="36"/>
      <c r="V52" s="36"/>
      <c r="W52" s="36"/>
      <c r="X52" s="36"/>
      <c r="Y52" s="36"/>
      <c r="Z52" s="36"/>
      <c r="AA52" s="36"/>
      <c r="AB52" s="36"/>
    </row>
    <row r="53" spans="7:28">
      <c r="G53" s="37">
        <v>300</v>
      </c>
      <c r="H53" s="37">
        <v>33</v>
      </c>
      <c r="I53" s="35">
        <f t="shared" si="3"/>
        <v>225.563909774436</v>
      </c>
      <c r="J53" s="46">
        <f t="shared" si="6"/>
        <v>2.25563909774436</v>
      </c>
      <c r="K53" s="46">
        <f t="shared" si="7"/>
        <v>1.70881749829118</v>
      </c>
      <c r="L53" s="46">
        <f t="shared" si="4"/>
        <v>19.95</v>
      </c>
      <c r="M53" s="45">
        <f t="shared" si="8"/>
        <v>4500</v>
      </c>
      <c r="N53" s="43">
        <f t="shared" si="9"/>
        <v>1376.03305785124</v>
      </c>
      <c r="O53" s="39">
        <v>33</v>
      </c>
      <c r="P53" s="39">
        <v>100</v>
      </c>
      <c r="Q53" s="42">
        <f t="shared" si="5"/>
        <v>3.27027027027027</v>
      </c>
      <c r="R53" s="43">
        <f t="shared" si="10"/>
        <v>0.0990990990990991</v>
      </c>
      <c r="S53" s="43">
        <f t="shared" si="11"/>
        <v>0.18593292087268</v>
      </c>
      <c r="T53" s="36"/>
      <c r="U53" s="36"/>
      <c r="V53" s="36"/>
      <c r="W53" s="36"/>
      <c r="X53" s="36"/>
      <c r="Y53" s="36"/>
      <c r="Z53" s="36"/>
      <c r="AA53" s="36"/>
      <c r="AB53" s="36"/>
    </row>
    <row r="54" spans="7:28">
      <c r="G54" s="37">
        <v>300</v>
      </c>
      <c r="H54" s="37">
        <v>34</v>
      </c>
      <c r="I54" s="35">
        <f t="shared" si="3"/>
        <v>223.880597014925</v>
      </c>
      <c r="J54" s="46">
        <f t="shared" si="6"/>
        <v>2.23880597014925</v>
      </c>
      <c r="K54" s="46">
        <f t="shared" si="7"/>
        <v>1.68331275951073</v>
      </c>
      <c r="L54" s="46">
        <f t="shared" si="4"/>
        <v>20.1</v>
      </c>
      <c r="M54" s="45">
        <f t="shared" si="8"/>
        <v>4500</v>
      </c>
      <c r="N54" s="43">
        <f t="shared" si="9"/>
        <v>1300.17301038062</v>
      </c>
      <c r="O54" s="39">
        <v>34</v>
      </c>
      <c r="P54" s="39">
        <v>100</v>
      </c>
      <c r="Q54" s="42">
        <f t="shared" si="5"/>
        <v>3.46107784431138</v>
      </c>
      <c r="R54" s="43">
        <f t="shared" si="10"/>
        <v>0.101796407185629</v>
      </c>
      <c r="S54" s="43">
        <f t="shared" si="11"/>
        <v>0.190807574041107</v>
      </c>
      <c r="T54" s="36"/>
      <c r="U54" s="36"/>
      <c r="V54" s="36"/>
      <c r="W54" s="36"/>
      <c r="X54" s="36"/>
      <c r="Y54" s="36"/>
      <c r="Z54" s="36"/>
      <c r="AA54" s="36"/>
      <c r="AB54" s="36"/>
    </row>
    <row r="55" spans="7:28">
      <c r="G55" s="37">
        <v>300</v>
      </c>
      <c r="H55" s="37">
        <v>35</v>
      </c>
      <c r="I55" s="35">
        <f t="shared" si="3"/>
        <v>222.222222222222</v>
      </c>
      <c r="J55" s="46">
        <f t="shared" si="6"/>
        <v>2.22222222222222</v>
      </c>
      <c r="K55" s="46">
        <f t="shared" si="7"/>
        <v>1.65837479270314</v>
      </c>
      <c r="L55" s="46">
        <f t="shared" si="4"/>
        <v>20.25</v>
      </c>
      <c r="M55" s="45">
        <f t="shared" si="8"/>
        <v>4500</v>
      </c>
      <c r="N55" s="43">
        <f t="shared" si="9"/>
        <v>1230.61224489796</v>
      </c>
      <c r="O55" s="39">
        <v>35</v>
      </c>
      <c r="P55" s="39">
        <v>100</v>
      </c>
      <c r="Q55" s="42">
        <f t="shared" si="5"/>
        <v>3.65671641791045</v>
      </c>
      <c r="R55" s="43">
        <f t="shared" si="10"/>
        <v>0.104477611940299</v>
      </c>
      <c r="S55" s="43">
        <f t="shared" si="11"/>
        <v>0.195638573599071</v>
      </c>
      <c r="T55" s="36"/>
      <c r="U55" s="36"/>
      <c r="V55" s="36"/>
      <c r="W55" s="36"/>
      <c r="X55" s="36"/>
      <c r="Y55" s="36"/>
      <c r="Z55" s="36"/>
      <c r="AA55" s="36"/>
      <c r="AB55" s="36"/>
    </row>
    <row r="56" spans="7:28">
      <c r="G56" s="37">
        <v>300</v>
      </c>
      <c r="H56" s="37">
        <v>36</v>
      </c>
      <c r="I56" s="35">
        <f t="shared" si="3"/>
        <v>220.588235294118</v>
      </c>
      <c r="J56" s="46">
        <f t="shared" si="6"/>
        <v>2.20588235294118</v>
      </c>
      <c r="K56" s="46">
        <f t="shared" si="7"/>
        <v>1.63398692810458</v>
      </c>
      <c r="L56" s="46">
        <f t="shared" si="4"/>
        <v>20.4</v>
      </c>
      <c r="M56" s="45">
        <f t="shared" si="8"/>
        <v>4500</v>
      </c>
      <c r="N56" s="43">
        <f t="shared" si="9"/>
        <v>1166.66666666667</v>
      </c>
      <c r="O56" s="39">
        <v>36</v>
      </c>
      <c r="P56" s="39">
        <v>100</v>
      </c>
      <c r="Q56" s="42">
        <f t="shared" si="5"/>
        <v>3.85714285714286</v>
      </c>
      <c r="R56" s="43">
        <f t="shared" si="10"/>
        <v>0.107142857142857</v>
      </c>
      <c r="S56" s="43">
        <f t="shared" si="11"/>
        <v>0.200426439232409</v>
      </c>
      <c r="T56" s="36"/>
      <c r="U56" s="36"/>
      <c r="V56" s="36"/>
      <c r="W56" s="36"/>
      <c r="X56" s="36"/>
      <c r="Y56" s="36"/>
      <c r="Z56" s="36"/>
      <c r="AA56" s="36"/>
      <c r="AB56" s="36"/>
    </row>
    <row r="57" spans="7:28">
      <c r="G57" s="37">
        <v>300</v>
      </c>
      <c r="H57" s="37">
        <v>37</v>
      </c>
      <c r="I57" s="35">
        <f t="shared" si="3"/>
        <v>218.978102189781</v>
      </c>
      <c r="J57" s="46">
        <f t="shared" si="6"/>
        <v>2.18978102189781</v>
      </c>
      <c r="K57" s="46">
        <f t="shared" si="7"/>
        <v>1.61013310433663</v>
      </c>
      <c r="L57" s="46">
        <f t="shared" si="4"/>
        <v>20.55</v>
      </c>
      <c r="M57" s="45">
        <f t="shared" si="8"/>
        <v>4500</v>
      </c>
      <c r="N57" s="43">
        <f t="shared" si="9"/>
        <v>1107.74287801315</v>
      </c>
      <c r="O57" s="39">
        <v>37</v>
      </c>
      <c r="P57" s="39">
        <v>100</v>
      </c>
      <c r="Q57" s="42">
        <f t="shared" si="5"/>
        <v>4.06231454005935</v>
      </c>
      <c r="R57" s="43">
        <f t="shared" si="10"/>
        <v>0.109792284866469</v>
      </c>
      <c r="S57" s="43">
        <f t="shared" si="11"/>
        <v>0.20517168291649</v>
      </c>
      <c r="T57" s="36"/>
      <c r="U57" s="36"/>
      <c r="V57" s="36"/>
      <c r="W57" s="36"/>
      <c r="X57" s="36"/>
      <c r="Y57" s="36"/>
      <c r="Z57" s="36"/>
      <c r="AA57" s="36"/>
      <c r="AB57" s="36"/>
    </row>
    <row r="58" spans="7:28">
      <c r="G58" s="37">
        <v>300</v>
      </c>
      <c r="H58" s="37">
        <v>38</v>
      </c>
      <c r="I58" s="35">
        <f t="shared" si="3"/>
        <v>217.391304347826</v>
      </c>
      <c r="J58" s="46">
        <f t="shared" si="6"/>
        <v>2.17391304347826</v>
      </c>
      <c r="K58" s="46">
        <f t="shared" si="7"/>
        <v>1.58679784195493</v>
      </c>
      <c r="L58" s="46">
        <f t="shared" si="4"/>
        <v>20.7</v>
      </c>
      <c r="M58" s="45">
        <f t="shared" si="8"/>
        <v>4500</v>
      </c>
      <c r="N58" s="43">
        <f t="shared" si="9"/>
        <v>1053.32409972299</v>
      </c>
      <c r="O58" s="39">
        <v>38</v>
      </c>
      <c r="P58" s="39">
        <v>100</v>
      </c>
      <c r="Q58" s="42">
        <f t="shared" si="5"/>
        <v>4.27218934911243</v>
      </c>
      <c r="R58" s="43">
        <f t="shared" si="10"/>
        <v>0.112426035502959</v>
      </c>
      <c r="S58" s="43">
        <f t="shared" si="11"/>
        <v>0.209874809053079</v>
      </c>
      <c r="T58" s="36"/>
      <c r="U58" s="36"/>
      <c r="V58" s="36"/>
      <c r="W58" s="36"/>
      <c r="X58" s="36"/>
      <c r="Y58" s="36"/>
      <c r="Z58" s="36"/>
      <c r="AA58" s="36"/>
      <c r="AB58" s="36"/>
    </row>
    <row r="59" spans="7:28">
      <c r="G59" s="37">
        <v>300</v>
      </c>
      <c r="H59" s="37">
        <v>39</v>
      </c>
      <c r="I59" s="35">
        <f t="shared" si="3"/>
        <v>215.827338129496</v>
      </c>
      <c r="J59" s="46">
        <f t="shared" si="6"/>
        <v>2.15827338129496</v>
      </c>
      <c r="K59" s="46">
        <f t="shared" si="7"/>
        <v>1.56396621832968</v>
      </c>
      <c r="L59" s="46">
        <f t="shared" si="4"/>
        <v>20.85</v>
      </c>
      <c r="M59" s="45">
        <f t="shared" si="8"/>
        <v>4500</v>
      </c>
      <c r="N59" s="43">
        <f t="shared" si="9"/>
        <v>1002.95857988166</v>
      </c>
      <c r="O59" s="39">
        <v>39</v>
      </c>
      <c r="P59" s="39">
        <v>100</v>
      </c>
      <c r="Q59" s="42">
        <f t="shared" si="5"/>
        <v>4.48672566371681</v>
      </c>
      <c r="R59" s="43">
        <f t="shared" si="10"/>
        <v>0.115044247787611</v>
      </c>
      <c r="S59" s="43">
        <f t="shared" si="11"/>
        <v>0.214536314604388</v>
      </c>
      <c r="T59" s="36"/>
      <c r="U59" s="36"/>
      <c r="V59" s="36"/>
      <c r="W59" s="36"/>
      <c r="X59" s="36"/>
      <c r="Y59" s="36"/>
      <c r="Z59" s="36"/>
      <c r="AA59" s="36"/>
      <c r="AB59" s="36"/>
    </row>
    <row r="60" spans="7:28">
      <c r="G60" s="37">
        <v>300</v>
      </c>
      <c r="H60" s="37">
        <v>40</v>
      </c>
      <c r="I60" s="35">
        <f t="shared" si="3"/>
        <v>214.285714285714</v>
      </c>
      <c r="J60" s="46">
        <f t="shared" si="6"/>
        <v>2.14285714285714</v>
      </c>
      <c r="K60" s="46">
        <f t="shared" si="7"/>
        <v>1.54162384378213</v>
      </c>
      <c r="L60" s="46">
        <f t="shared" si="4"/>
        <v>21</v>
      </c>
      <c r="M60" s="45">
        <f t="shared" si="8"/>
        <v>4500</v>
      </c>
      <c r="N60" s="43">
        <f t="shared" si="9"/>
        <v>956.25</v>
      </c>
      <c r="O60" s="39">
        <v>40</v>
      </c>
      <c r="P60" s="39">
        <v>100</v>
      </c>
      <c r="Q60" s="42">
        <f t="shared" si="5"/>
        <v>4.70588235294118</v>
      </c>
      <c r="R60" s="43">
        <f t="shared" si="10"/>
        <v>0.117647058823529</v>
      </c>
      <c r="S60" s="43">
        <f t="shared" si="11"/>
        <v>0.219156689224363</v>
      </c>
      <c r="T60" s="36"/>
      <c r="U60" s="36"/>
      <c r="V60" s="36"/>
      <c r="W60" s="36"/>
      <c r="X60" s="36"/>
      <c r="Y60" s="36"/>
      <c r="Z60" s="36"/>
      <c r="AA60" s="36"/>
      <c r="AB60" s="36"/>
    </row>
    <row r="61" spans="7:28">
      <c r="G61" s="37">
        <v>300</v>
      </c>
      <c r="H61" s="37">
        <v>41</v>
      </c>
      <c r="I61" s="35">
        <f t="shared" si="3"/>
        <v>212.765957446808</v>
      </c>
      <c r="J61" s="46">
        <f t="shared" si="6"/>
        <v>2.12765957446809</v>
      </c>
      <c r="K61" s="46">
        <f t="shared" si="7"/>
        <v>1.51975683890578</v>
      </c>
      <c r="L61" s="46">
        <f t="shared" si="4"/>
        <v>21.15</v>
      </c>
      <c r="M61" s="45">
        <f t="shared" si="8"/>
        <v>4500</v>
      </c>
      <c r="N61" s="43">
        <f t="shared" si="9"/>
        <v>912.849494348602</v>
      </c>
      <c r="O61" s="39">
        <v>41</v>
      </c>
      <c r="P61" s="39">
        <v>100</v>
      </c>
      <c r="Q61" s="42">
        <f t="shared" si="5"/>
        <v>4.92961876832845</v>
      </c>
      <c r="R61" s="43">
        <f t="shared" si="10"/>
        <v>0.120234604105572</v>
      </c>
      <c r="S61" s="43">
        <f t="shared" si="11"/>
        <v>0.223736415387269</v>
      </c>
      <c r="T61" s="36"/>
      <c r="U61" s="36"/>
      <c r="V61" s="36"/>
      <c r="W61" s="36"/>
      <c r="X61" s="36"/>
      <c r="Y61" s="36"/>
      <c r="Z61" s="36"/>
      <c r="AA61" s="36"/>
      <c r="AB61" s="36"/>
    </row>
    <row r="62" spans="7:28">
      <c r="G62" s="37">
        <v>300</v>
      </c>
      <c r="H62" s="37">
        <v>42</v>
      </c>
      <c r="I62" s="35">
        <f t="shared" si="3"/>
        <v>211.267605633803</v>
      </c>
      <c r="J62" s="46">
        <f t="shared" si="6"/>
        <v>2.11267605633803</v>
      </c>
      <c r="K62" s="46">
        <f t="shared" si="7"/>
        <v>1.49835181300568</v>
      </c>
      <c r="L62" s="46">
        <f t="shared" si="4"/>
        <v>21.3</v>
      </c>
      <c r="M62" s="45">
        <f t="shared" si="8"/>
        <v>4500</v>
      </c>
      <c r="N62" s="43">
        <f t="shared" si="9"/>
        <v>872.448979591837</v>
      </c>
      <c r="O62" s="39">
        <v>42</v>
      </c>
      <c r="P62" s="39">
        <v>100</v>
      </c>
      <c r="Q62" s="42">
        <f t="shared" si="5"/>
        <v>5.15789473684211</v>
      </c>
      <c r="R62" s="43">
        <f t="shared" si="10"/>
        <v>0.12280701754386</v>
      </c>
      <c r="S62" s="43">
        <f t="shared" si="11"/>
        <v>0.228275968513659</v>
      </c>
      <c r="T62" s="36"/>
      <c r="U62" s="36"/>
      <c r="V62" s="36"/>
      <c r="W62" s="36"/>
      <c r="X62" s="36"/>
      <c r="Y62" s="36"/>
      <c r="Z62" s="36"/>
      <c r="AA62" s="36"/>
      <c r="AB62" s="36"/>
    </row>
    <row r="63" spans="1:28">
      <c r="A63" s="36"/>
      <c r="G63" s="37">
        <v>300</v>
      </c>
      <c r="H63" s="37">
        <v>43</v>
      </c>
      <c r="I63" s="35">
        <f t="shared" si="3"/>
        <v>209.79020979021</v>
      </c>
      <c r="J63" s="46">
        <f t="shared" si="6"/>
        <v>2.0979020979021</v>
      </c>
      <c r="K63" s="46">
        <f t="shared" si="7"/>
        <v>1.47739584359303</v>
      </c>
      <c r="L63" s="46">
        <f t="shared" si="4"/>
        <v>21.45</v>
      </c>
      <c r="M63" s="45">
        <f t="shared" si="8"/>
        <v>4500</v>
      </c>
      <c r="N63" s="43">
        <f t="shared" si="9"/>
        <v>834.775554353705</v>
      </c>
      <c r="O63" s="39">
        <v>43</v>
      </c>
      <c r="P63" s="39">
        <v>100</v>
      </c>
      <c r="Q63" s="42">
        <f t="shared" si="5"/>
        <v>5.39067055393586</v>
      </c>
      <c r="R63" s="43">
        <f t="shared" si="10"/>
        <v>0.12536443148688</v>
      </c>
      <c r="S63" s="43">
        <f t="shared" si="11"/>
        <v>0.232775817093755</v>
      </c>
      <c r="T63" s="36"/>
      <c r="U63" s="36"/>
      <c r="V63" s="36"/>
      <c r="W63" s="36"/>
      <c r="X63" s="36"/>
      <c r="Y63" s="36"/>
      <c r="Z63" s="36"/>
      <c r="AA63" s="36"/>
      <c r="AB63" s="36"/>
    </row>
    <row r="64" spans="7:28">
      <c r="G64" s="37">
        <v>300</v>
      </c>
      <c r="H64" s="37">
        <v>44</v>
      </c>
      <c r="I64" s="35">
        <f t="shared" si="3"/>
        <v>208.333333333333</v>
      </c>
      <c r="J64" s="46">
        <f t="shared" si="6"/>
        <v>2.08333333333333</v>
      </c>
      <c r="K64" s="46">
        <f t="shared" si="7"/>
        <v>1.45687645687644</v>
      </c>
      <c r="L64" s="46">
        <f t="shared" si="4"/>
        <v>21.6</v>
      </c>
      <c r="M64" s="45">
        <f t="shared" si="8"/>
        <v>4500</v>
      </c>
      <c r="N64" s="43">
        <f t="shared" si="9"/>
        <v>799.586776859504</v>
      </c>
      <c r="O64" s="39">
        <v>44</v>
      </c>
      <c r="P64" s="39">
        <v>100</v>
      </c>
      <c r="Q64" s="42">
        <f t="shared" si="5"/>
        <v>5.62790697674419</v>
      </c>
      <c r="R64" s="43">
        <f t="shared" si="10"/>
        <v>0.127906976744186</v>
      </c>
      <c r="S64" s="43">
        <f t="shared" si="11"/>
        <v>0.237236422808326</v>
      </c>
      <c r="T64" s="36"/>
      <c r="U64" s="36"/>
      <c r="V64" s="36"/>
      <c r="W64" s="36"/>
      <c r="X64" s="36"/>
      <c r="Y64" s="36"/>
      <c r="Z64" s="36"/>
      <c r="AA64" s="36"/>
      <c r="AB64" s="36"/>
    </row>
    <row r="65" spans="7:28">
      <c r="G65" s="37">
        <v>300</v>
      </c>
      <c r="H65" s="37">
        <v>45</v>
      </c>
      <c r="I65" s="35">
        <f t="shared" si="3"/>
        <v>206.896551724138</v>
      </c>
      <c r="J65" s="46">
        <f t="shared" si="6"/>
        <v>2.06896551724138</v>
      </c>
      <c r="K65" s="46">
        <f t="shared" si="7"/>
        <v>1.43678160919541</v>
      </c>
      <c r="L65" s="46">
        <f t="shared" si="4"/>
        <v>21.75</v>
      </c>
      <c r="M65" s="45">
        <f t="shared" si="8"/>
        <v>4500</v>
      </c>
      <c r="N65" s="43">
        <f t="shared" si="9"/>
        <v>766.666666666667</v>
      </c>
      <c r="O65" s="39">
        <v>45</v>
      </c>
      <c r="P65" s="39">
        <v>100</v>
      </c>
      <c r="Q65" s="42">
        <f t="shared" si="5"/>
        <v>5.8695652173913</v>
      </c>
      <c r="R65" s="43">
        <f t="shared" si="10"/>
        <v>0.130434782608696</v>
      </c>
      <c r="S65" s="43">
        <f t="shared" si="11"/>
        <v>0.241658240647118</v>
      </c>
      <c r="T65" s="36"/>
      <c r="U65" s="36"/>
      <c r="V65" s="36"/>
      <c r="W65" s="36"/>
      <c r="X65" s="36"/>
      <c r="Y65" s="36"/>
      <c r="Z65" s="36"/>
      <c r="AA65" s="36"/>
      <c r="AB65" s="36"/>
    </row>
    <row r="66" spans="7:28">
      <c r="G66" s="37">
        <v>300</v>
      </c>
      <c r="H66" s="37">
        <v>46</v>
      </c>
      <c r="I66" s="35">
        <f t="shared" si="3"/>
        <v>205.479452054795</v>
      </c>
      <c r="J66" s="46">
        <f t="shared" si="6"/>
        <v>2.05479452054795</v>
      </c>
      <c r="K66" s="46">
        <f t="shared" si="7"/>
        <v>1.41709966934343</v>
      </c>
      <c r="L66" s="46">
        <f t="shared" si="4"/>
        <v>21.9</v>
      </c>
      <c r="M66" s="45">
        <f t="shared" si="8"/>
        <v>4500</v>
      </c>
      <c r="N66" s="43">
        <f t="shared" si="9"/>
        <v>735.822306238185</v>
      </c>
      <c r="O66" s="39">
        <v>46</v>
      </c>
      <c r="P66" s="39">
        <v>100</v>
      </c>
      <c r="Q66" s="42">
        <f t="shared" si="5"/>
        <v>6.11560693641619</v>
      </c>
      <c r="R66" s="43">
        <f t="shared" si="10"/>
        <v>0.132947976878613</v>
      </c>
      <c r="S66" s="43">
        <f t="shared" si="11"/>
        <v>0.24604171902488</v>
      </c>
      <c r="T66" s="36"/>
      <c r="U66" s="36"/>
      <c r="V66" s="36"/>
      <c r="W66" s="36"/>
      <c r="X66" s="36"/>
      <c r="Y66" s="36"/>
      <c r="Z66" s="36"/>
      <c r="AA66" s="36"/>
      <c r="AB66" s="36"/>
    </row>
    <row r="67" spans="7:28">
      <c r="G67" s="37">
        <v>300</v>
      </c>
      <c r="H67" s="37">
        <v>47</v>
      </c>
      <c r="I67" s="35">
        <f t="shared" si="3"/>
        <v>204.081632653061</v>
      </c>
      <c r="J67" s="46">
        <f t="shared" si="6"/>
        <v>2.04081632653061</v>
      </c>
      <c r="K67" s="46">
        <f t="shared" si="7"/>
        <v>1.39781940173327</v>
      </c>
      <c r="L67" s="46">
        <f t="shared" si="4"/>
        <v>22.05</v>
      </c>
      <c r="M67" s="45">
        <f t="shared" si="8"/>
        <v>4500</v>
      </c>
      <c r="N67" s="43">
        <f t="shared" si="9"/>
        <v>706.880941602535</v>
      </c>
      <c r="O67" s="39">
        <v>47</v>
      </c>
      <c r="P67" s="39">
        <v>100</v>
      </c>
      <c r="Q67" s="42">
        <f t="shared" si="5"/>
        <v>6.36599423631124</v>
      </c>
      <c r="R67" s="43">
        <f t="shared" si="10"/>
        <v>0.135446685878963</v>
      </c>
      <c r="S67" s="43">
        <f t="shared" si="11"/>
        <v>0.250387299895054</v>
      </c>
      <c r="T67" s="36"/>
      <c r="U67" s="36"/>
      <c r="V67" s="36"/>
      <c r="W67" s="36"/>
      <c r="X67" s="36"/>
      <c r="Y67" s="36"/>
      <c r="Z67" s="36"/>
      <c r="AA67" s="36"/>
      <c r="AB67" s="36"/>
    </row>
    <row r="68" spans="7:28">
      <c r="G68" s="37">
        <v>300</v>
      </c>
      <c r="H68" s="37">
        <v>48</v>
      </c>
      <c r="I68" s="35">
        <f t="shared" si="3"/>
        <v>202.702702702703</v>
      </c>
      <c r="J68" s="46">
        <f t="shared" si="6"/>
        <v>2.02702702702703</v>
      </c>
      <c r="K68" s="46">
        <f t="shared" si="7"/>
        <v>1.37892995035853</v>
      </c>
      <c r="L68" s="46">
        <f t="shared" si="4"/>
        <v>22.2</v>
      </c>
      <c r="M68" s="45">
        <f t="shared" si="8"/>
        <v>4500</v>
      </c>
      <c r="N68" s="43">
        <f t="shared" si="9"/>
        <v>679.6875</v>
      </c>
      <c r="O68" s="39">
        <v>48</v>
      </c>
      <c r="P68" s="39">
        <v>100</v>
      </c>
      <c r="Q68" s="42">
        <f t="shared" si="5"/>
        <v>6.62068965517241</v>
      </c>
      <c r="R68" s="43">
        <f t="shared" si="10"/>
        <v>0.137931034482759</v>
      </c>
      <c r="S68" s="43">
        <f t="shared" si="11"/>
        <v>0.254695418861174</v>
      </c>
      <c r="T68" s="36"/>
      <c r="U68" s="36"/>
      <c r="V68" s="36"/>
      <c r="W68" s="36"/>
      <c r="X68" s="36"/>
      <c r="Y68" s="36"/>
      <c r="Z68" s="36"/>
      <c r="AA68" s="36"/>
      <c r="AB68" s="36"/>
    </row>
    <row r="69" spans="7:28">
      <c r="G69" s="37">
        <v>300</v>
      </c>
      <c r="H69" s="37">
        <v>49</v>
      </c>
      <c r="I69" s="35">
        <f t="shared" si="3"/>
        <v>201.342281879195</v>
      </c>
      <c r="J69" s="46">
        <f t="shared" si="6"/>
        <v>2.01342281879195</v>
      </c>
      <c r="K69" s="46">
        <f t="shared" si="7"/>
        <v>1.36042082350806</v>
      </c>
      <c r="L69" s="46">
        <f t="shared" si="4"/>
        <v>22.35</v>
      </c>
      <c r="M69" s="45">
        <f t="shared" si="8"/>
        <v>4500</v>
      </c>
      <c r="N69" s="43">
        <f t="shared" si="9"/>
        <v>654.102457309454</v>
      </c>
      <c r="O69" s="39">
        <v>49</v>
      </c>
      <c r="P69" s="39">
        <v>100</v>
      </c>
      <c r="Q69" s="42">
        <f t="shared" si="5"/>
        <v>6.87965616045845</v>
      </c>
      <c r="R69" s="43">
        <f t="shared" si="10"/>
        <v>0.140401146131805</v>
      </c>
      <c r="S69" s="43">
        <f t="shared" si="11"/>
        <v>0.258966505286039</v>
      </c>
      <c r="T69" s="36"/>
      <c r="U69" s="36"/>
      <c r="V69" s="36"/>
      <c r="W69" s="36"/>
      <c r="X69" s="36"/>
      <c r="Y69" s="36"/>
      <c r="Z69" s="36"/>
      <c r="AA69" s="36"/>
      <c r="AB69" s="36"/>
    </row>
    <row r="70" spans="7:28">
      <c r="G70" s="37">
        <v>300</v>
      </c>
      <c r="H70" s="37">
        <v>50</v>
      </c>
      <c r="I70" s="35">
        <f t="shared" si="3"/>
        <v>200</v>
      </c>
      <c r="J70" s="46">
        <f t="shared" si="6"/>
        <v>2</v>
      </c>
      <c r="K70" s="46">
        <f t="shared" si="7"/>
        <v>1.34228187919464</v>
      </c>
      <c r="L70" s="46">
        <f t="shared" si="4"/>
        <v>22.5</v>
      </c>
      <c r="M70" s="45">
        <f t="shared" si="8"/>
        <v>4500</v>
      </c>
      <c r="N70" s="43">
        <f t="shared" si="9"/>
        <v>630</v>
      </c>
      <c r="O70" s="39">
        <v>50</v>
      </c>
      <c r="P70" s="39">
        <v>100</v>
      </c>
      <c r="Q70" s="42">
        <f t="shared" si="5"/>
        <v>7.14285714285714</v>
      </c>
      <c r="R70" s="43">
        <f t="shared" si="10"/>
        <v>0.142857142857143</v>
      </c>
      <c r="S70" s="43">
        <f t="shared" si="11"/>
        <v>0.263200982398691</v>
      </c>
      <c r="T70" s="36"/>
      <c r="U70" s="36"/>
      <c r="V70" s="36"/>
      <c r="W70" s="36"/>
      <c r="X70" s="36"/>
      <c r="Y70" s="36"/>
      <c r="Z70" s="36"/>
      <c r="AA70" s="36"/>
      <c r="AB70" s="36"/>
    </row>
    <row r="71" spans="7:28">
      <c r="G71" s="37">
        <v>300</v>
      </c>
      <c r="H71" s="37">
        <v>51</v>
      </c>
      <c r="I71" s="35">
        <f t="shared" si="3"/>
        <v>198.675496688742</v>
      </c>
      <c r="J71" s="46">
        <f t="shared" si="6"/>
        <v>1.98675496688742</v>
      </c>
      <c r="K71" s="46">
        <f t="shared" si="7"/>
        <v>1.32450331125827</v>
      </c>
      <c r="L71" s="46">
        <f t="shared" si="4"/>
        <v>22.65</v>
      </c>
      <c r="M71" s="45">
        <f t="shared" si="8"/>
        <v>4500</v>
      </c>
      <c r="N71" s="43">
        <f t="shared" si="9"/>
        <v>607.266435986159</v>
      </c>
      <c r="O71" s="39">
        <v>51</v>
      </c>
      <c r="P71" s="39">
        <v>100</v>
      </c>
      <c r="Q71" s="42">
        <f t="shared" si="5"/>
        <v>7.41025641025641</v>
      </c>
      <c r="R71" s="43">
        <f t="shared" si="10"/>
        <v>0.145299145299145</v>
      </c>
      <c r="S71" s="43">
        <f t="shared" si="11"/>
        <v>0.267399267399267</v>
      </c>
      <c r="T71" s="36"/>
      <c r="U71" s="36"/>
      <c r="V71" s="36"/>
      <c r="W71" s="36"/>
      <c r="X71" s="36"/>
      <c r="Y71" s="36"/>
      <c r="Z71" s="36"/>
      <c r="AA71" s="36"/>
      <c r="AB71" s="36"/>
    </row>
    <row r="72" spans="7:28">
      <c r="G72" s="37">
        <v>300</v>
      </c>
      <c r="H72" s="37">
        <v>52</v>
      </c>
      <c r="I72" s="35">
        <f t="shared" si="3"/>
        <v>197.368421052632</v>
      </c>
      <c r="J72" s="46">
        <f t="shared" si="6"/>
        <v>1.97368421052632</v>
      </c>
      <c r="K72" s="46">
        <f t="shared" si="7"/>
        <v>1.30707563611014</v>
      </c>
      <c r="L72" s="46">
        <f t="shared" si="4"/>
        <v>22.8</v>
      </c>
      <c r="M72" s="45">
        <f t="shared" si="8"/>
        <v>4500</v>
      </c>
      <c r="N72" s="43">
        <f t="shared" si="9"/>
        <v>585.798816568047</v>
      </c>
      <c r="O72" s="39">
        <v>52</v>
      </c>
      <c r="P72" s="39">
        <v>100</v>
      </c>
      <c r="Q72" s="42">
        <f t="shared" si="5"/>
        <v>7.68181818181818</v>
      </c>
      <c r="R72" s="43">
        <f t="shared" si="10"/>
        <v>0.147727272727273</v>
      </c>
      <c r="S72" s="43">
        <f t="shared" si="11"/>
        <v>0.271561771561771</v>
      </c>
      <c r="T72" s="36"/>
      <c r="U72" s="36"/>
      <c r="V72" s="36"/>
      <c r="W72" s="36"/>
      <c r="X72" s="36"/>
      <c r="Y72" s="36"/>
      <c r="Z72" s="36"/>
      <c r="AA72" s="36"/>
      <c r="AB72" s="36"/>
    </row>
    <row r="73" spans="7:28">
      <c r="G73" s="37">
        <v>300</v>
      </c>
      <c r="H73" s="37">
        <v>53</v>
      </c>
      <c r="I73" s="35">
        <f t="shared" si="3"/>
        <v>196.078431372549</v>
      </c>
      <c r="J73" s="46">
        <f t="shared" si="6"/>
        <v>1.96078431372549</v>
      </c>
      <c r="K73" s="46">
        <f t="shared" si="7"/>
        <v>1.28998968008256</v>
      </c>
      <c r="L73" s="46">
        <f t="shared" si="4"/>
        <v>22.95</v>
      </c>
      <c r="M73" s="45">
        <f t="shared" si="8"/>
        <v>4500</v>
      </c>
      <c r="N73" s="43">
        <f t="shared" si="9"/>
        <v>565.503737985048</v>
      </c>
      <c r="O73" s="39">
        <v>53</v>
      </c>
      <c r="P73" s="39">
        <v>100</v>
      </c>
      <c r="Q73" s="42">
        <f t="shared" si="5"/>
        <v>7.95750708215297</v>
      </c>
      <c r="R73" s="43">
        <f t="shared" si="10"/>
        <v>0.15014164305949</v>
      </c>
      <c r="S73" s="43">
        <f t="shared" si="11"/>
        <v>0.275688900334793</v>
      </c>
      <c r="T73" s="36"/>
      <c r="U73" s="36"/>
      <c r="V73" s="36"/>
      <c r="W73" s="36"/>
      <c r="X73" s="36"/>
      <c r="Y73" s="36"/>
      <c r="Z73" s="36"/>
      <c r="AA73" s="36"/>
      <c r="AB73" s="36"/>
    </row>
    <row r="74" spans="7:28">
      <c r="G74" s="37">
        <v>300</v>
      </c>
      <c r="H74" s="37">
        <v>54</v>
      </c>
      <c r="I74" s="35">
        <f t="shared" si="3"/>
        <v>194.805194805195</v>
      </c>
      <c r="J74" s="46">
        <f t="shared" si="6"/>
        <v>1.94805194805195</v>
      </c>
      <c r="K74" s="46">
        <f t="shared" si="7"/>
        <v>1.27323656735422</v>
      </c>
      <c r="L74" s="46">
        <f t="shared" si="4"/>
        <v>23.1</v>
      </c>
      <c r="M74" s="45">
        <f t="shared" si="8"/>
        <v>4500</v>
      </c>
      <c r="N74" s="43">
        <f t="shared" si="9"/>
        <v>546.296296296296</v>
      </c>
      <c r="O74" s="39">
        <v>54</v>
      </c>
      <c r="P74" s="39">
        <v>100</v>
      </c>
      <c r="Q74" s="42">
        <f t="shared" si="5"/>
        <v>8.23728813559322</v>
      </c>
      <c r="R74" s="43">
        <f t="shared" si="10"/>
        <v>0.152542372881356</v>
      </c>
      <c r="S74" s="43">
        <f t="shared" si="11"/>
        <v>0.279781053440245</v>
      </c>
      <c r="T74" s="36"/>
      <c r="U74" s="36"/>
      <c r="V74" s="36"/>
      <c r="W74" s="36"/>
      <c r="X74" s="36"/>
      <c r="Y74" s="36"/>
      <c r="Z74" s="36"/>
      <c r="AA74" s="36"/>
      <c r="AB74" s="36"/>
    </row>
    <row r="75" spans="7:28">
      <c r="G75" s="37">
        <v>300</v>
      </c>
      <c r="H75" s="37">
        <v>55</v>
      </c>
      <c r="I75" s="35">
        <f t="shared" si="3"/>
        <v>193.548387096774</v>
      </c>
      <c r="J75" s="46">
        <f t="shared" si="6"/>
        <v>1.93548387096774</v>
      </c>
      <c r="K75" s="46">
        <f t="shared" si="7"/>
        <v>1.25680770842061</v>
      </c>
      <c r="L75" s="46">
        <f t="shared" si="4"/>
        <v>23.25</v>
      </c>
      <c r="M75" s="45">
        <f t="shared" si="8"/>
        <v>4500</v>
      </c>
      <c r="N75" s="43">
        <f t="shared" si="9"/>
        <v>528.099173553719</v>
      </c>
      <c r="O75" s="39">
        <v>55</v>
      </c>
      <c r="P75" s="39">
        <v>100</v>
      </c>
      <c r="Q75" s="42">
        <f t="shared" si="5"/>
        <v>8.52112676056338</v>
      </c>
      <c r="R75" s="43">
        <f t="shared" si="10"/>
        <v>0.154929577464789</v>
      </c>
      <c r="S75" s="43">
        <f t="shared" si="11"/>
        <v>0.28383862497016</v>
      </c>
      <c r="T75" s="36"/>
      <c r="U75" s="36"/>
      <c r="V75" s="36"/>
      <c r="W75" s="36"/>
      <c r="X75" s="36"/>
      <c r="Y75" s="36"/>
      <c r="Z75" s="36"/>
      <c r="AA75" s="36"/>
      <c r="AB75" s="36"/>
    </row>
    <row r="76" spans="7:28">
      <c r="G76" s="37">
        <v>300</v>
      </c>
      <c r="H76" s="37">
        <v>56</v>
      </c>
      <c r="I76" s="35">
        <f t="shared" si="3"/>
        <v>192.307692307692</v>
      </c>
      <c r="J76" s="46">
        <f t="shared" si="6"/>
        <v>1.92307692307692</v>
      </c>
      <c r="K76" s="46">
        <f t="shared" si="7"/>
        <v>1.24069478908189</v>
      </c>
      <c r="L76" s="46">
        <f t="shared" si="4"/>
        <v>23.4</v>
      </c>
      <c r="M76" s="45">
        <f t="shared" si="8"/>
        <v>4500</v>
      </c>
      <c r="N76" s="43">
        <f t="shared" si="9"/>
        <v>510.841836734694</v>
      </c>
      <c r="O76" s="39">
        <v>56</v>
      </c>
      <c r="P76" s="39">
        <v>100</v>
      </c>
      <c r="Q76" s="42">
        <f t="shared" si="5"/>
        <v>8.80898876404494</v>
      </c>
      <c r="R76" s="43">
        <f t="shared" si="10"/>
        <v>0.157303370786517</v>
      </c>
      <c r="S76" s="43">
        <f t="shared" si="11"/>
        <v>0.287862003481564</v>
      </c>
      <c r="T76" s="36"/>
      <c r="U76" s="36"/>
      <c r="V76" s="36"/>
      <c r="W76" s="36"/>
      <c r="X76" s="36"/>
      <c r="Y76" s="36"/>
      <c r="Z76" s="36"/>
      <c r="AA76" s="36"/>
      <c r="AB76" s="36"/>
    </row>
    <row r="77" spans="7:28">
      <c r="G77" s="37">
        <v>300</v>
      </c>
      <c r="H77" s="37">
        <v>57</v>
      </c>
      <c r="I77" s="35">
        <f t="shared" si="3"/>
        <v>191.082802547771</v>
      </c>
      <c r="J77" s="46">
        <f t="shared" si="6"/>
        <v>1.91082802547771</v>
      </c>
      <c r="K77" s="46">
        <f t="shared" si="7"/>
        <v>1.22488975992161</v>
      </c>
      <c r="L77" s="46">
        <f t="shared" si="4"/>
        <v>23.55</v>
      </c>
      <c r="M77" s="45">
        <f t="shared" si="8"/>
        <v>4500</v>
      </c>
      <c r="N77" s="43">
        <f t="shared" si="9"/>
        <v>494.459833795014</v>
      </c>
      <c r="O77" s="39">
        <v>57</v>
      </c>
      <c r="P77" s="39">
        <v>100</v>
      </c>
      <c r="Q77" s="42">
        <f t="shared" si="5"/>
        <v>9.10084033613445</v>
      </c>
      <c r="R77" s="43">
        <f t="shared" si="10"/>
        <v>0.159663865546218</v>
      </c>
      <c r="S77" s="43">
        <f t="shared" si="11"/>
        <v>0.291851572089509</v>
      </c>
      <c r="T77" s="36"/>
      <c r="U77" s="36"/>
      <c r="V77" s="36"/>
      <c r="W77" s="36"/>
      <c r="X77" s="36"/>
      <c r="Y77" s="36"/>
      <c r="Z77" s="36"/>
      <c r="AA77" s="36"/>
      <c r="AB77" s="36"/>
    </row>
    <row r="78" spans="7:28">
      <c r="G78" s="37">
        <v>300</v>
      </c>
      <c r="H78" s="37">
        <v>58</v>
      </c>
      <c r="I78" s="35">
        <f t="shared" si="3"/>
        <v>189.873417721519</v>
      </c>
      <c r="J78" s="46">
        <f t="shared" si="6"/>
        <v>1.89873417721519</v>
      </c>
      <c r="K78" s="46">
        <f t="shared" si="7"/>
        <v>1.20938482625172</v>
      </c>
      <c r="L78" s="46">
        <f t="shared" si="4"/>
        <v>23.7</v>
      </c>
      <c r="M78" s="45">
        <f t="shared" si="8"/>
        <v>4500</v>
      </c>
      <c r="N78" s="43">
        <f t="shared" si="9"/>
        <v>478.894173602854</v>
      </c>
      <c r="O78" s="39">
        <v>58</v>
      </c>
      <c r="P78" s="39">
        <v>100</v>
      </c>
      <c r="Q78" s="42">
        <f t="shared" si="5"/>
        <v>9.39664804469274</v>
      </c>
      <c r="R78" s="43">
        <f t="shared" si="10"/>
        <v>0.162011173184358</v>
      </c>
      <c r="S78" s="43">
        <f t="shared" si="11"/>
        <v>0.295807708558284</v>
      </c>
      <c r="T78" s="36"/>
      <c r="U78" s="36"/>
      <c r="V78" s="36"/>
      <c r="W78" s="36"/>
      <c r="X78" s="36"/>
      <c r="Y78" s="36"/>
      <c r="Z78" s="36"/>
      <c r="AA78" s="36"/>
      <c r="AB78" s="36"/>
    </row>
    <row r="79" spans="7:28">
      <c r="G79" s="37">
        <v>300</v>
      </c>
      <c r="H79" s="37">
        <v>59</v>
      </c>
      <c r="I79" s="35">
        <f t="shared" si="3"/>
        <v>188.679245283019</v>
      </c>
      <c r="J79" s="46">
        <f t="shared" si="6"/>
        <v>1.88679245283019</v>
      </c>
      <c r="K79" s="46">
        <f t="shared" si="7"/>
        <v>1.19417243850012</v>
      </c>
      <c r="L79" s="46">
        <f t="shared" si="4"/>
        <v>23.85</v>
      </c>
      <c r="M79" s="45">
        <f t="shared" si="8"/>
        <v>4500</v>
      </c>
      <c r="N79" s="43">
        <f t="shared" si="9"/>
        <v>464.090778511922</v>
      </c>
      <c r="O79" s="39">
        <v>59</v>
      </c>
      <c r="P79" s="39">
        <v>100</v>
      </c>
      <c r="Q79" s="42">
        <f t="shared" si="5"/>
        <v>9.69637883008357</v>
      </c>
      <c r="R79" s="43">
        <f t="shared" si="10"/>
        <v>0.164345403899721</v>
      </c>
      <c r="S79" s="43">
        <f t="shared" si="11"/>
        <v>0.299730785390828</v>
      </c>
      <c r="T79" s="36"/>
      <c r="U79" s="36"/>
      <c r="V79" s="36"/>
      <c r="W79" s="36"/>
      <c r="X79" s="36"/>
      <c r="Y79" s="36"/>
      <c r="Z79" s="36"/>
      <c r="AA79" s="36"/>
      <c r="AB79" s="36"/>
    </row>
    <row r="80" spans="7:28">
      <c r="G80" s="37">
        <v>300</v>
      </c>
      <c r="H80" s="37">
        <v>60</v>
      </c>
      <c r="I80" s="35">
        <f t="shared" si="3"/>
        <v>187.5</v>
      </c>
      <c r="J80" s="46">
        <f t="shared" si="6"/>
        <v>1.875</v>
      </c>
      <c r="K80" s="46">
        <f t="shared" si="7"/>
        <v>1.17924528301887</v>
      </c>
      <c r="L80" s="46">
        <f t="shared" si="4"/>
        <v>24</v>
      </c>
      <c r="M80" s="45">
        <f t="shared" si="8"/>
        <v>4500</v>
      </c>
      <c r="N80" s="43">
        <f t="shared" si="9"/>
        <v>450</v>
      </c>
      <c r="O80" s="39">
        <v>60</v>
      </c>
      <c r="P80" s="39">
        <v>100</v>
      </c>
      <c r="Q80" s="42">
        <f t="shared" si="5"/>
        <v>10</v>
      </c>
      <c r="R80" s="43">
        <f t="shared" si="10"/>
        <v>0.166666666666667</v>
      </c>
      <c r="S80" s="43">
        <f t="shared" si="11"/>
        <v>0.303621169916434</v>
      </c>
      <c r="T80" s="36"/>
      <c r="U80" s="36"/>
      <c r="V80" s="36"/>
      <c r="W80" s="36"/>
      <c r="X80" s="36"/>
      <c r="Y80" s="36"/>
      <c r="Z80" s="36"/>
      <c r="AA80" s="36"/>
      <c r="AB80" s="36"/>
    </row>
    <row r="81" spans="7:28">
      <c r="G81" s="37">
        <v>300</v>
      </c>
      <c r="H81" s="37">
        <v>61</v>
      </c>
      <c r="I81" s="35">
        <f t="shared" si="3"/>
        <v>186.335403726708</v>
      </c>
      <c r="J81" s="46">
        <f t="shared" si="6"/>
        <v>1.86335403726708</v>
      </c>
      <c r="K81" s="46">
        <f t="shared" si="7"/>
        <v>1.16459627329192</v>
      </c>
      <c r="L81" s="46">
        <f t="shared" si="4"/>
        <v>24.15</v>
      </c>
      <c r="M81" s="45">
        <f t="shared" si="8"/>
        <v>4500</v>
      </c>
      <c r="N81" s="43">
        <f t="shared" si="9"/>
        <v>436.576189196453</v>
      </c>
      <c r="O81" s="39">
        <v>61</v>
      </c>
      <c r="P81" s="39">
        <v>100</v>
      </c>
      <c r="Q81" s="42">
        <f t="shared" si="5"/>
        <v>10.3074792243767</v>
      </c>
      <c r="R81" s="43">
        <f t="shared" si="10"/>
        <v>0.168975069252078</v>
      </c>
      <c r="S81" s="43">
        <f t="shared" si="11"/>
        <v>0.307479224376731</v>
      </c>
      <c r="T81" s="36"/>
      <c r="U81" s="36"/>
      <c r="V81" s="36"/>
      <c r="W81" s="36"/>
      <c r="X81" s="36"/>
      <c r="Y81" s="36"/>
      <c r="Z81" s="36"/>
      <c r="AA81" s="36"/>
      <c r="AB81" s="36"/>
    </row>
    <row r="82" spans="7:28">
      <c r="G82" s="37">
        <v>300</v>
      </c>
      <c r="H82" s="37">
        <v>62</v>
      </c>
      <c r="I82" s="35">
        <f t="shared" si="3"/>
        <v>185.185185185185</v>
      </c>
      <c r="J82" s="46">
        <f t="shared" si="6"/>
        <v>1.85185185185185</v>
      </c>
      <c r="K82" s="46">
        <f t="shared" si="7"/>
        <v>1.15021854152289</v>
      </c>
      <c r="L82" s="46">
        <f t="shared" si="4"/>
        <v>24.3</v>
      </c>
      <c r="M82" s="45">
        <f t="shared" si="8"/>
        <v>4500</v>
      </c>
      <c r="N82" s="43">
        <f t="shared" si="9"/>
        <v>423.777315296566</v>
      </c>
      <c r="O82" s="39">
        <v>62</v>
      </c>
      <c r="P82" s="39">
        <v>100</v>
      </c>
      <c r="Q82" s="42">
        <f t="shared" si="5"/>
        <v>10.6187845303867</v>
      </c>
      <c r="R82" s="43">
        <f t="shared" si="10"/>
        <v>0.171270718232044</v>
      </c>
      <c r="S82" s="43">
        <f t="shared" si="11"/>
        <v>0.311305306010009</v>
      </c>
      <c r="T82" s="36"/>
      <c r="U82" s="36"/>
      <c r="V82" s="36"/>
      <c r="W82" s="36"/>
      <c r="X82" s="36"/>
      <c r="Y82" s="36"/>
      <c r="Z82" s="36"/>
      <c r="AA82" s="36"/>
      <c r="AB82" s="36"/>
    </row>
    <row r="83" spans="7:28">
      <c r="G83" s="37">
        <v>300</v>
      </c>
      <c r="H83" s="37">
        <v>63</v>
      </c>
      <c r="I83" s="35">
        <f t="shared" si="3"/>
        <v>184.049079754601</v>
      </c>
      <c r="J83" s="46">
        <f t="shared" si="6"/>
        <v>1.84049079754601</v>
      </c>
      <c r="K83" s="46">
        <f t="shared" si="7"/>
        <v>1.13610543058397</v>
      </c>
      <c r="L83" s="46">
        <f t="shared" si="4"/>
        <v>24.45</v>
      </c>
      <c r="M83" s="45">
        <f t="shared" si="8"/>
        <v>4500</v>
      </c>
      <c r="N83" s="43">
        <f t="shared" si="9"/>
        <v>411.56462585034</v>
      </c>
      <c r="O83" s="39">
        <v>63</v>
      </c>
      <c r="P83" s="39">
        <v>100</v>
      </c>
      <c r="Q83" s="42">
        <f t="shared" si="5"/>
        <v>10.9338842975207</v>
      </c>
      <c r="R83" s="43">
        <f t="shared" si="10"/>
        <v>0.173553719008264</v>
      </c>
      <c r="S83" s="43">
        <f t="shared" si="11"/>
        <v>0.315099767133921</v>
      </c>
      <c r="T83" s="36"/>
      <c r="U83" s="36"/>
      <c r="V83" s="36"/>
      <c r="W83" s="36"/>
      <c r="X83" s="36"/>
      <c r="Y83" s="36"/>
      <c r="Z83" s="36"/>
      <c r="AA83" s="36"/>
      <c r="AB83" s="36"/>
    </row>
    <row r="84" spans="7:28">
      <c r="G84" s="37">
        <v>300</v>
      </c>
      <c r="H84" s="37">
        <v>64</v>
      </c>
      <c r="I84" s="35">
        <f t="shared" ref="I84:I147" si="12">G84*G84/(G84+H84*3)</f>
        <v>182.926829268293</v>
      </c>
      <c r="J84" s="46">
        <f t="shared" si="6"/>
        <v>1.82926829268293</v>
      </c>
      <c r="K84" s="46">
        <f t="shared" si="7"/>
        <v>1.12225048630853</v>
      </c>
      <c r="L84" s="46">
        <f t="shared" ref="L84:L147" si="13">M84*3/(I84*3)</f>
        <v>24.6</v>
      </c>
      <c r="M84" s="45">
        <f t="shared" si="8"/>
        <v>4500</v>
      </c>
      <c r="N84" s="43">
        <f t="shared" si="9"/>
        <v>399.90234375</v>
      </c>
      <c r="O84" s="39">
        <v>64</v>
      </c>
      <c r="P84" s="39">
        <v>100</v>
      </c>
      <c r="Q84" s="42">
        <f t="shared" ref="Q84:Q147" si="14">O84*O84/(O84+P84*3)</f>
        <v>11.2527472527473</v>
      </c>
      <c r="R84" s="43">
        <f t="shared" si="10"/>
        <v>0.175824175824176</v>
      </c>
      <c r="S84" s="43">
        <f t="shared" si="11"/>
        <v>0.318862955226592</v>
      </c>
      <c r="T84" s="36"/>
      <c r="U84" s="36"/>
      <c r="V84" s="36"/>
      <c r="W84" s="36"/>
      <c r="X84" s="36"/>
      <c r="Y84" s="36"/>
      <c r="Z84" s="36"/>
      <c r="AA84" s="36"/>
      <c r="AB84" s="36"/>
    </row>
    <row r="85" spans="7:28">
      <c r="G85" s="37">
        <v>300</v>
      </c>
      <c r="H85" s="37">
        <v>65</v>
      </c>
      <c r="I85" s="35">
        <f t="shared" si="12"/>
        <v>181.818181818182</v>
      </c>
      <c r="J85" s="46">
        <f t="shared" ref="J85:J148" si="15">(G85-I85)/H85</f>
        <v>1.81818181818182</v>
      </c>
      <c r="K85" s="46">
        <f t="shared" ref="K85:K148" si="16">I84-I85</f>
        <v>1.10864745011088</v>
      </c>
      <c r="L85" s="46">
        <f t="shared" si="13"/>
        <v>24.75</v>
      </c>
      <c r="M85" s="45">
        <f t="shared" ref="M85:M148" si="17">M84</f>
        <v>4500</v>
      </c>
      <c r="N85" s="43">
        <f t="shared" ref="N85:N148" si="18">(M85*3)/(Q85*3)</f>
        <v>388.757396449704</v>
      </c>
      <c r="O85" s="39">
        <v>65</v>
      </c>
      <c r="P85" s="39">
        <v>100</v>
      </c>
      <c r="Q85" s="42">
        <f t="shared" si="14"/>
        <v>11.5753424657534</v>
      </c>
      <c r="R85" s="43">
        <f t="shared" ref="R85:R148" si="19">Q85/O85</f>
        <v>0.178082191780822</v>
      </c>
      <c r="S85" s="43">
        <f t="shared" ref="S85:S148" si="20">Q85-Q84</f>
        <v>0.322595213006171</v>
      </c>
      <c r="T85" s="36"/>
      <c r="U85" s="36"/>
      <c r="V85" s="36"/>
      <c r="W85" s="36"/>
      <c r="X85" s="36"/>
      <c r="Y85" s="36"/>
      <c r="Z85" s="36"/>
      <c r="AA85" s="36"/>
      <c r="AB85" s="36"/>
    </row>
    <row r="86" spans="7:28">
      <c r="G86" s="37">
        <v>300</v>
      </c>
      <c r="H86" s="37">
        <v>66</v>
      </c>
      <c r="I86" s="35">
        <f t="shared" si="12"/>
        <v>180.722891566265</v>
      </c>
      <c r="J86" s="46">
        <f t="shared" si="15"/>
        <v>1.80722891566265</v>
      </c>
      <c r="K86" s="46">
        <f t="shared" si="16"/>
        <v>1.09529025191677</v>
      </c>
      <c r="L86" s="46">
        <f t="shared" si="13"/>
        <v>24.9</v>
      </c>
      <c r="M86" s="45">
        <f t="shared" si="17"/>
        <v>4500</v>
      </c>
      <c r="N86" s="43">
        <f t="shared" si="18"/>
        <v>378.099173553719</v>
      </c>
      <c r="O86" s="39">
        <v>66</v>
      </c>
      <c r="P86" s="39">
        <v>100</v>
      </c>
      <c r="Q86" s="42">
        <f t="shared" si="14"/>
        <v>11.9016393442623</v>
      </c>
      <c r="R86" s="43">
        <f t="shared" si="19"/>
        <v>0.180327868852459</v>
      </c>
      <c r="S86" s="43">
        <f t="shared" si="20"/>
        <v>0.32629687850887</v>
      </c>
      <c r="T86" s="36"/>
      <c r="U86" s="36"/>
      <c r="V86" s="36"/>
      <c r="W86" s="36"/>
      <c r="X86" s="36"/>
      <c r="Y86" s="36"/>
      <c r="Z86" s="36"/>
      <c r="AA86" s="36"/>
      <c r="AB86" s="36"/>
    </row>
    <row r="87" spans="7:28">
      <c r="G87" s="37">
        <v>300</v>
      </c>
      <c r="H87" s="37">
        <v>67</v>
      </c>
      <c r="I87" s="35">
        <f t="shared" si="12"/>
        <v>179.640718562874</v>
      </c>
      <c r="J87" s="46">
        <f t="shared" si="15"/>
        <v>1.79640718562874</v>
      </c>
      <c r="K87" s="46">
        <f t="shared" si="16"/>
        <v>1.08217300339081</v>
      </c>
      <c r="L87" s="46">
        <f t="shared" si="13"/>
        <v>25.05</v>
      </c>
      <c r="M87" s="45">
        <f t="shared" si="17"/>
        <v>4500</v>
      </c>
      <c r="N87" s="43">
        <f t="shared" si="18"/>
        <v>367.899309423034</v>
      </c>
      <c r="O87" s="39">
        <v>67</v>
      </c>
      <c r="P87" s="39">
        <v>100</v>
      </c>
      <c r="Q87" s="42">
        <f t="shared" si="14"/>
        <v>12.2316076294278</v>
      </c>
      <c r="R87" s="43">
        <f t="shared" si="19"/>
        <v>0.182561307901907</v>
      </c>
      <c r="S87" s="43">
        <f t="shared" si="20"/>
        <v>0.329968285165499</v>
      </c>
      <c r="T87" s="36"/>
      <c r="U87" s="36"/>
      <c r="V87" s="36"/>
      <c r="W87" s="36"/>
      <c r="X87" s="36"/>
      <c r="Y87" s="36"/>
      <c r="Z87" s="36"/>
      <c r="AA87" s="36"/>
      <c r="AB87" s="36"/>
    </row>
    <row r="88" spans="7:28">
      <c r="G88" s="37">
        <v>300</v>
      </c>
      <c r="H88" s="37">
        <v>68</v>
      </c>
      <c r="I88" s="35">
        <f t="shared" si="12"/>
        <v>178.571428571429</v>
      </c>
      <c r="J88" s="46">
        <f t="shared" si="15"/>
        <v>1.78571428571429</v>
      </c>
      <c r="K88" s="46">
        <f t="shared" si="16"/>
        <v>1.06928999144566</v>
      </c>
      <c r="L88" s="46">
        <f t="shared" si="13"/>
        <v>25.2</v>
      </c>
      <c r="M88" s="45">
        <f t="shared" si="17"/>
        <v>4500</v>
      </c>
      <c r="N88" s="43">
        <f t="shared" si="18"/>
        <v>358.131487889273</v>
      </c>
      <c r="O88" s="39">
        <v>68</v>
      </c>
      <c r="P88" s="39">
        <v>100</v>
      </c>
      <c r="Q88" s="42">
        <f t="shared" si="14"/>
        <v>12.5652173913043</v>
      </c>
      <c r="R88" s="43">
        <f t="shared" si="19"/>
        <v>0.184782608695652</v>
      </c>
      <c r="S88" s="43">
        <f t="shared" si="20"/>
        <v>0.333609761876554</v>
      </c>
      <c r="T88" s="36"/>
      <c r="U88" s="36"/>
      <c r="V88" s="36"/>
      <c r="W88" s="36"/>
      <c r="X88" s="36"/>
      <c r="Y88" s="36"/>
      <c r="Z88" s="36"/>
      <c r="AA88" s="36"/>
      <c r="AB88" s="36"/>
    </row>
    <row r="89" spans="7:28">
      <c r="G89" s="37">
        <v>300</v>
      </c>
      <c r="H89" s="37">
        <v>69</v>
      </c>
      <c r="I89" s="35">
        <f t="shared" si="12"/>
        <v>177.514792899408</v>
      </c>
      <c r="J89" s="46">
        <f t="shared" si="15"/>
        <v>1.77514792899408</v>
      </c>
      <c r="K89" s="46">
        <f t="shared" si="16"/>
        <v>1.05663567202029</v>
      </c>
      <c r="L89" s="46">
        <f t="shared" si="13"/>
        <v>25.35</v>
      </c>
      <c r="M89" s="45">
        <f t="shared" si="17"/>
        <v>4500</v>
      </c>
      <c r="N89" s="43">
        <f t="shared" si="18"/>
        <v>348.771266540643</v>
      </c>
      <c r="O89" s="39">
        <v>69</v>
      </c>
      <c r="P89" s="39">
        <v>100</v>
      </c>
      <c r="Q89" s="42">
        <f t="shared" si="14"/>
        <v>12.9024390243902</v>
      </c>
      <c r="R89" s="43">
        <f t="shared" si="19"/>
        <v>0.186991869918699</v>
      </c>
      <c r="S89" s="43">
        <f t="shared" si="20"/>
        <v>0.337221633085896</v>
      </c>
      <c r="T89" s="36"/>
      <c r="U89" s="36"/>
      <c r="V89" s="36"/>
      <c r="W89" s="36"/>
      <c r="X89" s="36"/>
      <c r="Y89" s="36"/>
      <c r="Z89" s="36"/>
      <c r="AA89" s="36"/>
      <c r="AB89" s="36"/>
    </row>
    <row r="90" spans="7:28">
      <c r="G90" s="37">
        <v>300</v>
      </c>
      <c r="H90" s="37">
        <v>70</v>
      </c>
      <c r="I90" s="35">
        <f t="shared" si="12"/>
        <v>176.470588235294</v>
      </c>
      <c r="J90" s="46">
        <f t="shared" si="15"/>
        <v>1.76470588235294</v>
      </c>
      <c r="K90" s="46">
        <f t="shared" si="16"/>
        <v>1.04420466411418</v>
      </c>
      <c r="L90" s="46">
        <f t="shared" si="13"/>
        <v>25.5</v>
      </c>
      <c r="M90" s="45">
        <f t="shared" si="17"/>
        <v>4500</v>
      </c>
      <c r="N90" s="43">
        <f t="shared" si="18"/>
        <v>339.795918367347</v>
      </c>
      <c r="O90" s="39">
        <v>70</v>
      </c>
      <c r="P90" s="39">
        <v>100</v>
      </c>
      <c r="Q90" s="42">
        <f t="shared" si="14"/>
        <v>13.2432432432432</v>
      </c>
      <c r="R90" s="43">
        <f t="shared" si="19"/>
        <v>0.189189189189189</v>
      </c>
      <c r="S90" s="43">
        <f t="shared" si="20"/>
        <v>0.340804218853</v>
      </c>
      <c r="T90" s="36"/>
      <c r="U90" s="36"/>
      <c r="V90" s="36"/>
      <c r="W90" s="36"/>
      <c r="X90" s="36"/>
      <c r="Y90" s="36"/>
      <c r="Z90" s="36"/>
      <c r="AA90" s="36"/>
      <c r="AB90" s="36"/>
    </row>
    <row r="91" spans="7:28">
      <c r="G91" s="37">
        <v>300</v>
      </c>
      <c r="H91" s="37">
        <v>71</v>
      </c>
      <c r="I91" s="35">
        <f t="shared" si="12"/>
        <v>175.438596491228</v>
      </c>
      <c r="J91" s="46">
        <f t="shared" si="15"/>
        <v>1.75438596491228</v>
      </c>
      <c r="K91" s="46">
        <f t="shared" si="16"/>
        <v>1.03199174406603</v>
      </c>
      <c r="L91" s="46">
        <f t="shared" si="13"/>
        <v>25.65</v>
      </c>
      <c r="M91" s="45">
        <f t="shared" si="17"/>
        <v>4500</v>
      </c>
      <c r="N91" s="43">
        <f t="shared" si="18"/>
        <v>331.184288831581</v>
      </c>
      <c r="O91" s="39">
        <v>71</v>
      </c>
      <c r="P91" s="39">
        <v>100</v>
      </c>
      <c r="Q91" s="42">
        <f t="shared" si="14"/>
        <v>13.5876010781671</v>
      </c>
      <c r="R91" s="43">
        <f t="shared" si="19"/>
        <v>0.191374663072776</v>
      </c>
      <c r="S91" s="43">
        <f t="shared" si="20"/>
        <v>0.344357834923873</v>
      </c>
      <c r="T91" s="36"/>
      <c r="U91" s="36"/>
      <c r="V91" s="36"/>
      <c r="W91" s="36"/>
      <c r="X91" s="36"/>
      <c r="Y91" s="36"/>
      <c r="Z91" s="36"/>
      <c r="AA91" s="36"/>
      <c r="AB91" s="36"/>
    </row>
    <row r="92" spans="7:28">
      <c r="G92" s="37">
        <v>300</v>
      </c>
      <c r="H92" s="37">
        <v>72</v>
      </c>
      <c r="I92" s="35">
        <f t="shared" si="12"/>
        <v>174.418604651163</v>
      </c>
      <c r="J92" s="46">
        <f t="shared" si="15"/>
        <v>1.74418604651163</v>
      </c>
      <c r="K92" s="46">
        <f t="shared" si="16"/>
        <v>1.0199918400653</v>
      </c>
      <c r="L92" s="46">
        <f t="shared" si="13"/>
        <v>25.8</v>
      </c>
      <c r="M92" s="45">
        <f t="shared" si="17"/>
        <v>4500</v>
      </c>
      <c r="N92" s="43">
        <f t="shared" si="18"/>
        <v>322.916666666667</v>
      </c>
      <c r="O92" s="39">
        <v>72</v>
      </c>
      <c r="P92" s="39">
        <v>100</v>
      </c>
      <c r="Q92" s="42">
        <f t="shared" si="14"/>
        <v>13.9354838709677</v>
      </c>
      <c r="R92" s="43">
        <f t="shared" si="19"/>
        <v>0.193548387096774</v>
      </c>
      <c r="S92" s="43">
        <f t="shared" si="20"/>
        <v>0.347882792800625</v>
      </c>
      <c r="T92" s="36"/>
      <c r="U92" s="36"/>
      <c r="V92" s="36"/>
      <c r="W92" s="36"/>
      <c r="X92" s="36"/>
      <c r="Y92" s="36"/>
      <c r="Z92" s="36"/>
      <c r="AA92" s="36"/>
      <c r="AB92" s="36"/>
    </row>
    <row r="93" spans="7:28">
      <c r="G93" s="37">
        <v>300</v>
      </c>
      <c r="H93" s="37">
        <v>73</v>
      </c>
      <c r="I93" s="35">
        <f t="shared" si="12"/>
        <v>173.410404624277</v>
      </c>
      <c r="J93" s="46">
        <f t="shared" si="15"/>
        <v>1.73410404624277</v>
      </c>
      <c r="K93" s="46">
        <f t="shared" si="16"/>
        <v>1.00820002688533</v>
      </c>
      <c r="L93" s="46">
        <f t="shared" si="13"/>
        <v>25.95</v>
      </c>
      <c r="M93" s="45">
        <f t="shared" si="17"/>
        <v>4500</v>
      </c>
      <c r="N93" s="43">
        <f t="shared" si="18"/>
        <v>314.97466691687</v>
      </c>
      <c r="O93" s="39">
        <v>73</v>
      </c>
      <c r="P93" s="39">
        <v>100</v>
      </c>
      <c r="Q93" s="42">
        <f t="shared" si="14"/>
        <v>14.2868632707775</v>
      </c>
      <c r="R93" s="43">
        <f t="shared" si="19"/>
        <v>0.195710455764075</v>
      </c>
      <c r="S93" s="43">
        <f t="shared" si="20"/>
        <v>0.351379399809739</v>
      </c>
      <c r="T93" s="36"/>
      <c r="U93" s="36"/>
      <c r="V93" s="36"/>
      <c r="W93" s="36"/>
      <c r="X93" s="36"/>
      <c r="Y93" s="36"/>
      <c r="Z93" s="36"/>
      <c r="AA93" s="36"/>
      <c r="AB93" s="36"/>
    </row>
    <row r="94" spans="7:28">
      <c r="G94" s="37">
        <v>300</v>
      </c>
      <c r="H94" s="37">
        <v>74</v>
      </c>
      <c r="I94" s="35">
        <f t="shared" si="12"/>
        <v>172.413793103448</v>
      </c>
      <c r="J94" s="46">
        <f t="shared" si="15"/>
        <v>1.72413793103448</v>
      </c>
      <c r="K94" s="46">
        <f t="shared" si="16"/>
        <v>0.996611520829163</v>
      </c>
      <c r="L94" s="46">
        <f t="shared" si="13"/>
        <v>26.1</v>
      </c>
      <c r="M94" s="45">
        <f t="shared" si="17"/>
        <v>4500</v>
      </c>
      <c r="N94" s="43">
        <f t="shared" si="18"/>
        <v>307.341124908692</v>
      </c>
      <c r="O94" s="39">
        <v>74</v>
      </c>
      <c r="P94" s="39">
        <v>100</v>
      </c>
      <c r="Q94" s="42">
        <f t="shared" si="14"/>
        <v>14.6417112299465</v>
      </c>
      <c r="R94" s="43">
        <f t="shared" si="19"/>
        <v>0.197860962566845</v>
      </c>
      <c r="S94" s="43">
        <f t="shared" si="20"/>
        <v>0.354847959169044</v>
      </c>
      <c r="T94" s="36"/>
      <c r="U94" s="36"/>
      <c r="V94" s="36"/>
      <c r="W94" s="36"/>
      <c r="X94" s="36"/>
      <c r="Y94" s="36"/>
      <c r="Z94" s="36"/>
      <c r="AA94" s="36"/>
      <c r="AB94" s="36"/>
    </row>
    <row r="95" spans="7:28">
      <c r="G95" s="37">
        <v>300</v>
      </c>
      <c r="H95" s="37">
        <v>75</v>
      </c>
      <c r="I95" s="35">
        <f t="shared" si="12"/>
        <v>171.428571428571</v>
      </c>
      <c r="J95" s="46">
        <f t="shared" si="15"/>
        <v>1.71428571428571</v>
      </c>
      <c r="K95" s="46">
        <f t="shared" si="16"/>
        <v>0.985221674876868</v>
      </c>
      <c r="L95" s="46">
        <f t="shared" si="13"/>
        <v>26.25</v>
      </c>
      <c r="M95" s="45">
        <f t="shared" si="17"/>
        <v>4500</v>
      </c>
      <c r="N95" s="43">
        <f t="shared" si="18"/>
        <v>300</v>
      </c>
      <c r="O95" s="39">
        <v>75</v>
      </c>
      <c r="P95" s="39">
        <v>100</v>
      </c>
      <c r="Q95" s="42">
        <f t="shared" si="14"/>
        <v>15</v>
      </c>
      <c r="R95" s="43">
        <f t="shared" si="19"/>
        <v>0.2</v>
      </c>
      <c r="S95" s="43">
        <f t="shared" si="20"/>
        <v>0.358288770053475</v>
      </c>
      <c r="T95" s="36"/>
      <c r="U95" s="36"/>
      <c r="V95" s="36"/>
      <c r="W95" s="36"/>
      <c r="X95" s="36"/>
      <c r="Y95" s="36"/>
      <c r="Z95" s="36"/>
      <c r="AA95" s="36"/>
      <c r="AB95" s="36"/>
    </row>
    <row r="96" spans="7:28">
      <c r="G96" s="37">
        <v>300</v>
      </c>
      <c r="H96" s="37">
        <v>76</v>
      </c>
      <c r="I96" s="35">
        <f t="shared" si="12"/>
        <v>170.454545454545</v>
      </c>
      <c r="J96" s="46">
        <f t="shared" si="15"/>
        <v>1.70454545454545</v>
      </c>
      <c r="K96" s="46">
        <f t="shared" si="16"/>
        <v>0.974025974025949</v>
      </c>
      <c r="L96" s="46">
        <f t="shared" si="13"/>
        <v>26.4</v>
      </c>
      <c r="M96" s="45">
        <f t="shared" si="17"/>
        <v>4500</v>
      </c>
      <c r="N96" s="43">
        <f t="shared" si="18"/>
        <v>292.936288088643</v>
      </c>
      <c r="O96" s="39">
        <v>76</v>
      </c>
      <c r="P96" s="39">
        <v>100</v>
      </c>
      <c r="Q96" s="42">
        <f t="shared" si="14"/>
        <v>15.3617021276596</v>
      </c>
      <c r="R96" s="43">
        <f t="shared" si="19"/>
        <v>0.202127659574468</v>
      </c>
      <c r="S96" s="43">
        <f t="shared" si="20"/>
        <v>0.361702127659575</v>
      </c>
      <c r="T96" s="36"/>
      <c r="U96" s="36"/>
      <c r="V96" s="36"/>
      <c r="W96" s="36"/>
      <c r="X96" s="36"/>
      <c r="Y96" s="36"/>
      <c r="Z96" s="36"/>
      <c r="AA96" s="36"/>
      <c r="AB96" s="36"/>
    </row>
    <row r="97" spans="7:28">
      <c r="G97" s="37">
        <v>300</v>
      </c>
      <c r="H97" s="37">
        <v>77</v>
      </c>
      <c r="I97" s="35">
        <f t="shared" si="12"/>
        <v>169.491525423729</v>
      </c>
      <c r="J97" s="46">
        <f t="shared" si="15"/>
        <v>1.69491525423729</v>
      </c>
      <c r="K97" s="46">
        <f t="shared" si="16"/>
        <v>0.963020030816665</v>
      </c>
      <c r="L97" s="46">
        <f t="shared" si="13"/>
        <v>26.55</v>
      </c>
      <c r="M97" s="45">
        <f t="shared" si="17"/>
        <v>4500</v>
      </c>
      <c r="N97" s="43">
        <f t="shared" si="18"/>
        <v>286.135941980098</v>
      </c>
      <c r="O97" s="39">
        <v>77</v>
      </c>
      <c r="P97" s="39">
        <v>100</v>
      </c>
      <c r="Q97" s="42">
        <f t="shared" si="14"/>
        <v>15.7267904509284</v>
      </c>
      <c r="R97" s="43">
        <f t="shared" si="19"/>
        <v>0.204244031830239</v>
      </c>
      <c r="S97" s="43">
        <f t="shared" si="20"/>
        <v>0.365088323268807</v>
      </c>
      <c r="T97" s="36"/>
      <c r="U97" s="36"/>
      <c r="V97" s="36"/>
      <c r="W97" s="36"/>
      <c r="X97" s="36"/>
      <c r="Y97" s="36"/>
      <c r="Z97" s="36"/>
      <c r="AA97" s="36"/>
      <c r="AB97" s="36"/>
    </row>
    <row r="98" spans="7:28">
      <c r="G98" s="37">
        <v>300</v>
      </c>
      <c r="H98" s="37">
        <v>78</v>
      </c>
      <c r="I98" s="35">
        <f t="shared" si="12"/>
        <v>168.539325842697</v>
      </c>
      <c r="J98" s="46">
        <f t="shared" si="15"/>
        <v>1.68539325842697</v>
      </c>
      <c r="K98" s="46">
        <f t="shared" si="16"/>
        <v>0.952199581032176</v>
      </c>
      <c r="L98" s="46">
        <f t="shared" si="13"/>
        <v>26.7</v>
      </c>
      <c r="M98" s="45">
        <f t="shared" si="17"/>
        <v>4500</v>
      </c>
      <c r="N98" s="43">
        <f t="shared" si="18"/>
        <v>279.585798816568</v>
      </c>
      <c r="O98" s="39">
        <v>78</v>
      </c>
      <c r="P98" s="39">
        <v>100</v>
      </c>
      <c r="Q98" s="42">
        <f t="shared" si="14"/>
        <v>16.0952380952381</v>
      </c>
      <c r="R98" s="43">
        <f t="shared" si="19"/>
        <v>0.206349206349206</v>
      </c>
      <c r="S98" s="43">
        <f t="shared" si="20"/>
        <v>0.368447644309713</v>
      </c>
      <c r="T98" s="36"/>
      <c r="U98" s="36"/>
      <c r="V98" s="36"/>
      <c r="W98" s="36"/>
      <c r="X98" s="36"/>
      <c r="Y98" s="36"/>
      <c r="Z98" s="36"/>
      <c r="AA98" s="36"/>
      <c r="AB98" s="36"/>
    </row>
    <row r="99" spans="7:28">
      <c r="G99" s="37">
        <v>300</v>
      </c>
      <c r="H99" s="37">
        <v>79</v>
      </c>
      <c r="I99" s="35">
        <f t="shared" si="12"/>
        <v>167.597765363129</v>
      </c>
      <c r="J99" s="46">
        <f t="shared" si="15"/>
        <v>1.67597765363128</v>
      </c>
      <c r="K99" s="46">
        <f t="shared" si="16"/>
        <v>0.941560479568125</v>
      </c>
      <c r="L99" s="46">
        <f t="shared" si="13"/>
        <v>26.85</v>
      </c>
      <c r="M99" s="45">
        <f t="shared" si="17"/>
        <v>4500</v>
      </c>
      <c r="N99" s="43">
        <f t="shared" si="18"/>
        <v>273.273513859958</v>
      </c>
      <c r="O99" s="39">
        <v>79</v>
      </c>
      <c r="P99" s="39">
        <v>100</v>
      </c>
      <c r="Q99" s="42">
        <f t="shared" si="14"/>
        <v>16.467018469657</v>
      </c>
      <c r="R99" s="43">
        <f t="shared" si="19"/>
        <v>0.20844327176781</v>
      </c>
      <c r="S99" s="43">
        <f t="shared" si="20"/>
        <v>0.371780374418897</v>
      </c>
      <c r="T99" s="36"/>
      <c r="U99" s="36"/>
      <c r="V99" s="36"/>
      <c r="W99" s="36"/>
      <c r="X99" s="36"/>
      <c r="Y99" s="36"/>
      <c r="Z99" s="36"/>
      <c r="AA99" s="36"/>
      <c r="AB99" s="36"/>
    </row>
    <row r="100" spans="7:28">
      <c r="G100" s="37">
        <v>300</v>
      </c>
      <c r="H100" s="37">
        <v>80</v>
      </c>
      <c r="I100" s="35">
        <f t="shared" si="12"/>
        <v>166.666666666667</v>
      </c>
      <c r="J100" s="46">
        <f t="shared" si="15"/>
        <v>1.66666666666667</v>
      </c>
      <c r="K100" s="46">
        <f t="shared" si="16"/>
        <v>0.931098696461845</v>
      </c>
      <c r="L100" s="46">
        <f t="shared" si="13"/>
        <v>27</v>
      </c>
      <c r="M100" s="45">
        <f t="shared" si="17"/>
        <v>4500</v>
      </c>
      <c r="N100" s="43">
        <f t="shared" si="18"/>
        <v>267.1875</v>
      </c>
      <c r="O100" s="39">
        <v>80</v>
      </c>
      <c r="P100" s="39">
        <v>100</v>
      </c>
      <c r="Q100" s="42">
        <f t="shared" si="14"/>
        <v>16.8421052631579</v>
      </c>
      <c r="R100" s="43">
        <f t="shared" si="19"/>
        <v>0.210526315789474</v>
      </c>
      <c r="S100" s="43">
        <f t="shared" si="20"/>
        <v>0.375086793500902</v>
      </c>
      <c r="T100" s="36"/>
      <c r="U100" s="36"/>
      <c r="V100" s="36"/>
      <c r="W100" s="36"/>
      <c r="X100" s="36"/>
      <c r="Y100" s="36"/>
      <c r="Z100" s="36"/>
      <c r="AA100" s="36"/>
      <c r="AB100" s="36"/>
    </row>
    <row r="101" spans="7:28">
      <c r="G101" s="37">
        <v>300</v>
      </c>
      <c r="H101" s="37">
        <v>81</v>
      </c>
      <c r="I101" s="35">
        <f t="shared" si="12"/>
        <v>165.745856353591</v>
      </c>
      <c r="J101" s="46">
        <f t="shared" si="15"/>
        <v>1.65745856353591</v>
      </c>
      <c r="K101" s="46">
        <f t="shared" si="16"/>
        <v>0.920810313075492</v>
      </c>
      <c r="L101" s="46">
        <f t="shared" si="13"/>
        <v>27.15</v>
      </c>
      <c r="M101" s="45">
        <f t="shared" si="17"/>
        <v>4500</v>
      </c>
      <c r="N101" s="43">
        <f t="shared" si="18"/>
        <v>261.316872427984</v>
      </c>
      <c r="O101" s="39">
        <v>81</v>
      </c>
      <c r="P101" s="39">
        <v>100</v>
      </c>
      <c r="Q101" s="42">
        <f t="shared" si="14"/>
        <v>17.2204724409449</v>
      </c>
      <c r="R101" s="43">
        <f t="shared" si="19"/>
        <v>0.21259842519685</v>
      </c>
      <c r="S101" s="43">
        <f t="shared" si="20"/>
        <v>0.378367177786988</v>
      </c>
      <c r="T101" s="36"/>
      <c r="U101" s="36"/>
      <c r="V101" s="36"/>
      <c r="W101" s="36"/>
      <c r="X101" s="36"/>
      <c r="Y101" s="36"/>
      <c r="Z101" s="36"/>
      <c r="AA101" s="36"/>
      <c r="AB101" s="36"/>
    </row>
    <row r="102" spans="7:28">
      <c r="G102" s="37">
        <v>300</v>
      </c>
      <c r="H102" s="37">
        <v>82</v>
      </c>
      <c r="I102" s="35">
        <f t="shared" si="12"/>
        <v>164.835164835165</v>
      </c>
      <c r="J102" s="46">
        <f t="shared" si="15"/>
        <v>1.64835164835165</v>
      </c>
      <c r="K102" s="46">
        <f t="shared" si="16"/>
        <v>0.910691518426319</v>
      </c>
      <c r="L102" s="46">
        <f t="shared" si="13"/>
        <v>27.3</v>
      </c>
      <c r="M102" s="45">
        <f t="shared" si="17"/>
        <v>4500</v>
      </c>
      <c r="N102" s="43">
        <f t="shared" si="18"/>
        <v>255.651397977394</v>
      </c>
      <c r="O102" s="39">
        <v>82</v>
      </c>
      <c r="P102" s="39">
        <v>100</v>
      </c>
      <c r="Q102" s="42">
        <f t="shared" si="14"/>
        <v>17.6020942408377</v>
      </c>
      <c r="R102" s="43">
        <f t="shared" si="19"/>
        <v>0.214659685863874</v>
      </c>
      <c r="S102" s="43">
        <f t="shared" si="20"/>
        <v>0.381621799892816</v>
      </c>
      <c r="T102" s="36"/>
      <c r="U102" s="36"/>
      <c r="V102" s="36"/>
      <c r="W102" s="36"/>
      <c r="X102" s="36"/>
      <c r="Y102" s="36"/>
      <c r="Z102" s="36"/>
      <c r="AA102" s="36"/>
      <c r="AB102" s="36"/>
    </row>
    <row r="103" spans="7:28">
      <c r="G103" s="37">
        <v>300</v>
      </c>
      <c r="H103" s="37">
        <v>83</v>
      </c>
      <c r="I103" s="35">
        <f t="shared" si="12"/>
        <v>163.934426229508</v>
      </c>
      <c r="J103" s="46">
        <f t="shared" si="15"/>
        <v>1.63934426229508</v>
      </c>
      <c r="K103" s="46">
        <f t="shared" si="16"/>
        <v>0.900738605656642</v>
      </c>
      <c r="L103" s="46">
        <f t="shared" si="13"/>
        <v>27.45</v>
      </c>
      <c r="M103" s="45">
        <f t="shared" si="17"/>
        <v>4500</v>
      </c>
      <c r="N103" s="43">
        <f t="shared" si="18"/>
        <v>250.181448686312</v>
      </c>
      <c r="O103" s="39">
        <v>83</v>
      </c>
      <c r="P103" s="39">
        <v>100</v>
      </c>
      <c r="Q103" s="42">
        <f t="shared" si="14"/>
        <v>17.9869451697128</v>
      </c>
      <c r="R103" s="43">
        <f t="shared" si="19"/>
        <v>0.216710182767624</v>
      </c>
      <c r="S103" s="43">
        <f t="shared" si="20"/>
        <v>0.384850928875096</v>
      </c>
      <c r="T103" s="36"/>
      <c r="U103" s="36"/>
      <c r="V103" s="36"/>
      <c r="W103" s="36"/>
      <c r="X103" s="36"/>
      <c r="Y103" s="36"/>
      <c r="Z103" s="36"/>
      <c r="AA103" s="36"/>
      <c r="AB103" s="36"/>
    </row>
    <row r="104" spans="7:28">
      <c r="G104" s="37">
        <v>300</v>
      </c>
      <c r="H104" s="37">
        <v>84</v>
      </c>
      <c r="I104" s="35">
        <f t="shared" si="12"/>
        <v>163.04347826087</v>
      </c>
      <c r="J104" s="46">
        <f t="shared" si="15"/>
        <v>1.6304347826087</v>
      </c>
      <c r="K104" s="46">
        <f t="shared" si="16"/>
        <v>0.890947968638642</v>
      </c>
      <c r="L104" s="46">
        <f t="shared" si="13"/>
        <v>27.6</v>
      </c>
      <c r="M104" s="45">
        <f t="shared" si="17"/>
        <v>4500</v>
      </c>
      <c r="N104" s="43">
        <f t="shared" si="18"/>
        <v>244.897959183673</v>
      </c>
      <c r="O104" s="39">
        <v>84</v>
      </c>
      <c r="P104" s="39">
        <v>100</v>
      </c>
      <c r="Q104" s="42">
        <f t="shared" si="14"/>
        <v>18.375</v>
      </c>
      <c r="R104" s="43">
        <f t="shared" si="19"/>
        <v>0.21875</v>
      </c>
      <c r="S104" s="43">
        <f t="shared" si="20"/>
        <v>0.388054830287206</v>
      </c>
      <c r="T104" s="36"/>
      <c r="U104" s="36"/>
      <c r="V104" s="36"/>
      <c r="W104" s="36"/>
      <c r="X104" s="36"/>
      <c r="Y104" s="36"/>
      <c r="Z104" s="36"/>
      <c r="AA104" s="36"/>
      <c r="AB104" s="36"/>
    </row>
    <row r="105" spans="7:28">
      <c r="G105" s="37">
        <v>300</v>
      </c>
      <c r="H105" s="37">
        <v>85</v>
      </c>
      <c r="I105" s="35">
        <f t="shared" si="12"/>
        <v>162.162162162162</v>
      </c>
      <c r="J105" s="46">
        <f t="shared" si="15"/>
        <v>1.62162162162162</v>
      </c>
      <c r="K105" s="46">
        <f t="shared" si="16"/>
        <v>0.881316098707401</v>
      </c>
      <c r="L105" s="46">
        <f t="shared" si="13"/>
        <v>27.75</v>
      </c>
      <c r="M105" s="45">
        <f t="shared" si="17"/>
        <v>4500</v>
      </c>
      <c r="N105" s="43">
        <f t="shared" si="18"/>
        <v>239.792387543253</v>
      </c>
      <c r="O105" s="39">
        <v>85</v>
      </c>
      <c r="P105" s="39">
        <v>100</v>
      </c>
      <c r="Q105" s="42">
        <f t="shared" si="14"/>
        <v>18.7662337662338</v>
      </c>
      <c r="R105" s="43">
        <f t="shared" si="19"/>
        <v>0.220779220779221</v>
      </c>
      <c r="S105" s="43">
        <f t="shared" si="20"/>
        <v>0.391233766233768</v>
      </c>
      <c r="T105" s="36"/>
      <c r="U105" s="36"/>
      <c r="V105" s="36"/>
      <c r="W105" s="36"/>
      <c r="X105" s="36"/>
      <c r="Y105" s="36"/>
      <c r="Z105" s="36"/>
      <c r="AA105" s="36"/>
      <c r="AB105" s="36"/>
    </row>
    <row r="106" spans="7:28">
      <c r="G106" s="37">
        <v>300</v>
      </c>
      <c r="H106" s="37">
        <v>86</v>
      </c>
      <c r="I106" s="35">
        <f t="shared" si="12"/>
        <v>161.290322580645</v>
      </c>
      <c r="J106" s="46">
        <f t="shared" si="15"/>
        <v>1.61290322580645</v>
      </c>
      <c r="K106" s="46">
        <f t="shared" si="16"/>
        <v>0.871839581517008</v>
      </c>
      <c r="L106" s="46">
        <f t="shared" si="13"/>
        <v>27.9</v>
      </c>
      <c r="M106" s="45">
        <f t="shared" si="17"/>
        <v>4500</v>
      </c>
      <c r="N106" s="43">
        <f t="shared" si="18"/>
        <v>234.856679286101</v>
      </c>
      <c r="O106" s="39">
        <v>86</v>
      </c>
      <c r="P106" s="39">
        <v>100</v>
      </c>
      <c r="Q106" s="42">
        <f t="shared" si="14"/>
        <v>19.160621761658</v>
      </c>
      <c r="R106" s="43">
        <f t="shared" si="19"/>
        <v>0.22279792746114</v>
      </c>
      <c r="S106" s="43">
        <f t="shared" si="20"/>
        <v>0.394387995424264</v>
      </c>
      <c r="T106" s="36"/>
      <c r="U106" s="36"/>
      <c r="V106" s="36"/>
      <c r="W106" s="36"/>
      <c r="X106" s="36"/>
      <c r="Y106" s="36"/>
      <c r="Z106" s="36"/>
      <c r="AA106" s="36"/>
      <c r="AB106" s="36"/>
    </row>
    <row r="107" spans="7:28">
      <c r="G107" s="37">
        <v>300</v>
      </c>
      <c r="H107" s="37">
        <v>87</v>
      </c>
      <c r="I107" s="35">
        <f t="shared" si="12"/>
        <v>160.427807486631</v>
      </c>
      <c r="J107" s="46">
        <f t="shared" si="15"/>
        <v>1.60427807486631</v>
      </c>
      <c r="K107" s="46">
        <f t="shared" si="16"/>
        <v>0.862515094014128</v>
      </c>
      <c r="L107" s="46">
        <f t="shared" si="13"/>
        <v>28.05</v>
      </c>
      <c r="M107" s="45">
        <f t="shared" si="17"/>
        <v>4500</v>
      </c>
      <c r="N107" s="43">
        <f t="shared" si="18"/>
        <v>230.083234244946</v>
      </c>
      <c r="O107" s="39">
        <v>87</v>
      </c>
      <c r="P107" s="39">
        <v>100</v>
      </c>
      <c r="Q107" s="42">
        <f t="shared" si="14"/>
        <v>19.5581395348837</v>
      </c>
      <c r="R107" s="43">
        <f t="shared" si="19"/>
        <v>0.224806201550388</v>
      </c>
      <c r="S107" s="43">
        <f t="shared" si="20"/>
        <v>0.39751777322569</v>
      </c>
      <c r="T107" s="36"/>
      <c r="U107" s="36"/>
      <c r="V107" s="36"/>
      <c r="W107" s="36"/>
      <c r="X107" s="36"/>
      <c r="Y107" s="36"/>
      <c r="Z107" s="36"/>
      <c r="AA107" s="36"/>
      <c r="AB107" s="36"/>
    </row>
    <row r="108" spans="7:28">
      <c r="G108" s="37">
        <v>300</v>
      </c>
      <c r="H108" s="37">
        <v>88</v>
      </c>
      <c r="I108" s="35">
        <f t="shared" si="12"/>
        <v>159.574468085106</v>
      </c>
      <c r="J108" s="46">
        <f t="shared" si="15"/>
        <v>1.59574468085106</v>
      </c>
      <c r="K108" s="46">
        <f t="shared" si="16"/>
        <v>0.853339401524636</v>
      </c>
      <c r="L108" s="46">
        <f t="shared" si="13"/>
        <v>28.2</v>
      </c>
      <c r="M108" s="45">
        <f t="shared" si="17"/>
        <v>4500</v>
      </c>
      <c r="N108" s="43">
        <f t="shared" si="18"/>
        <v>225.464876033058</v>
      </c>
      <c r="O108" s="39">
        <v>88</v>
      </c>
      <c r="P108" s="39">
        <v>100</v>
      </c>
      <c r="Q108" s="42">
        <f t="shared" si="14"/>
        <v>19.9587628865979</v>
      </c>
      <c r="R108" s="43">
        <f t="shared" si="19"/>
        <v>0.22680412371134</v>
      </c>
      <c r="S108" s="43">
        <f t="shared" si="20"/>
        <v>0.400623351714216</v>
      </c>
      <c r="T108" s="36"/>
      <c r="U108" s="36"/>
      <c r="V108" s="36"/>
      <c r="W108" s="36"/>
      <c r="X108" s="36"/>
      <c r="Y108" s="36"/>
      <c r="Z108" s="36"/>
      <c r="AA108" s="36"/>
      <c r="AB108" s="36"/>
    </row>
    <row r="109" spans="7:28">
      <c r="G109" s="37">
        <v>300</v>
      </c>
      <c r="H109" s="37">
        <v>89</v>
      </c>
      <c r="I109" s="35">
        <f t="shared" si="12"/>
        <v>158.730158730159</v>
      </c>
      <c r="J109" s="46">
        <f t="shared" si="15"/>
        <v>1.58730158730159</v>
      </c>
      <c r="K109" s="46">
        <f t="shared" si="16"/>
        <v>0.844309354947654</v>
      </c>
      <c r="L109" s="46">
        <f t="shared" si="13"/>
        <v>28.35</v>
      </c>
      <c r="M109" s="45">
        <f t="shared" si="17"/>
        <v>4500</v>
      </c>
      <c r="N109" s="43">
        <f t="shared" si="18"/>
        <v>220.994823885873</v>
      </c>
      <c r="O109" s="39">
        <v>89</v>
      </c>
      <c r="P109" s="39">
        <v>100</v>
      </c>
      <c r="Q109" s="42">
        <f t="shared" si="14"/>
        <v>20.3624678663239</v>
      </c>
      <c r="R109" s="43">
        <f t="shared" si="19"/>
        <v>0.22879177377892</v>
      </c>
      <c r="S109" s="43">
        <f t="shared" si="20"/>
        <v>0.403704979725969</v>
      </c>
      <c r="T109" s="36"/>
      <c r="U109" s="36"/>
      <c r="V109" s="36"/>
      <c r="W109" s="36"/>
      <c r="X109" s="36"/>
      <c r="Y109" s="36"/>
      <c r="Z109" s="36"/>
      <c r="AA109" s="36"/>
      <c r="AB109" s="36"/>
    </row>
    <row r="110" spans="7:28">
      <c r="G110" s="37">
        <v>300</v>
      </c>
      <c r="H110" s="37">
        <v>90</v>
      </c>
      <c r="I110" s="35">
        <f t="shared" si="12"/>
        <v>157.894736842105</v>
      </c>
      <c r="J110" s="46">
        <f t="shared" si="15"/>
        <v>1.57894736842105</v>
      </c>
      <c r="K110" s="46">
        <f t="shared" si="16"/>
        <v>0.835421888053475</v>
      </c>
      <c r="L110" s="46">
        <f t="shared" si="13"/>
        <v>28.5</v>
      </c>
      <c r="M110" s="45">
        <f t="shared" si="17"/>
        <v>4500</v>
      </c>
      <c r="N110" s="43">
        <f t="shared" si="18"/>
        <v>216.666666666667</v>
      </c>
      <c r="O110" s="39">
        <v>90</v>
      </c>
      <c r="P110" s="39">
        <v>100</v>
      </c>
      <c r="Q110" s="42">
        <f t="shared" si="14"/>
        <v>20.7692307692308</v>
      </c>
      <c r="R110" s="43">
        <f t="shared" si="19"/>
        <v>0.230769230769231</v>
      </c>
      <c r="S110" s="43">
        <f t="shared" si="20"/>
        <v>0.406762902906863</v>
      </c>
      <c r="T110" s="36"/>
      <c r="U110" s="36"/>
      <c r="V110" s="36"/>
      <c r="W110" s="36"/>
      <c r="X110" s="36"/>
      <c r="Y110" s="36"/>
      <c r="Z110" s="36"/>
      <c r="AA110" s="36"/>
      <c r="AB110" s="36"/>
    </row>
    <row r="111" spans="7:28">
      <c r="G111" s="37">
        <v>300</v>
      </c>
      <c r="H111" s="37">
        <v>91</v>
      </c>
      <c r="I111" s="35">
        <f t="shared" si="12"/>
        <v>157.068062827225</v>
      </c>
      <c r="J111" s="46">
        <f t="shared" si="15"/>
        <v>1.57068062827225</v>
      </c>
      <c r="K111" s="46">
        <f t="shared" si="16"/>
        <v>0.826674014880126</v>
      </c>
      <c r="L111" s="46">
        <f t="shared" si="13"/>
        <v>28.65</v>
      </c>
      <c r="M111" s="45">
        <f t="shared" si="17"/>
        <v>4500</v>
      </c>
      <c r="N111" s="43">
        <f t="shared" si="18"/>
        <v>212.474338847965</v>
      </c>
      <c r="O111" s="39">
        <v>91</v>
      </c>
      <c r="P111" s="39">
        <v>100</v>
      </c>
      <c r="Q111" s="42">
        <f t="shared" si="14"/>
        <v>21.1790281329923</v>
      </c>
      <c r="R111" s="43">
        <f t="shared" si="19"/>
        <v>0.232736572890026</v>
      </c>
      <c r="S111" s="43">
        <f t="shared" si="20"/>
        <v>0.409797363761559</v>
      </c>
      <c r="T111" s="36"/>
      <c r="U111" s="36"/>
      <c r="V111" s="36"/>
      <c r="W111" s="36"/>
      <c r="X111" s="36"/>
      <c r="Y111" s="36"/>
      <c r="Z111" s="36"/>
      <c r="AA111" s="36"/>
      <c r="AB111" s="36"/>
    </row>
    <row r="112" spans="7:28">
      <c r="G112" s="37">
        <v>300</v>
      </c>
      <c r="H112" s="37">
        <v>92</v>
      </c>
      <c r="I112" s="35">
        <f t="shared" si="12"/>
        <v>156.25</v>
      </c>
      <c r="J112" s="46">
        <f t="shared" si="15"/>
        <v>1.5625</v>
      </c>
      <c r="K112" s="46">
        <f t="shared" si="16"/>
        <v>0.818062827225134</v>
      </c>
      <c r="L112" s="46">
        <f t="shared" si="13"/>
        <v>28.8</v>
      </c>
      <c r="M112" s="45">
        <f t="shared" si="17"/>
        <v>4500</v>
      </c>
      <c r="N112" s="43">
        <f t="shared" si="18"/>
        <v>208.412098298677</v>
      </c>
      <c r="O112" s="39">
        <v>92</v>
      </c>
      <c r="P112" s="39">
        <v>100</v>
      </c>
      <c r="Q112" s="42">
        <f t="shared" si="14"/>
        <v>21.5918367346939</v>
      </c>
      <c r="R112" s="43">
        <f t="shared" si="19"/>
        <v>0.23469387755102</v>
      </c>
      <c r="S112" s="43">
        <f t="shared" si="20"/>
        <v>0.412808601701549</v>
      </c>
      <c r="T112" s="36"/>
      <c r="U112" s="36"/>
      <c r="V112" s="36"/>
      <c r="W112" s="36"/>
      <c r="X112" s="36"/>
      <c r="Y112" s="36"/>
      <c r="Z112" s="36"/>
      <c r="AA112" s="36"/>
      <c r="AB112" s="36"/>
    </row>
    <row r="113" spans="7:28">
      <c r="G113" s="37">
        <v>300</v>
      </c>
      <c r="H113" s="37">
        <v>93</v>
      </c>
      <c r="I113" s="35">
        <f t="shared" si="12"/>
        <v>155.440414507772</v>
      </c>
      <c r="J113" s="46">
        <f t="shared" si="15"/>
        <v>1.55440414507772</v>
      </c>
      <c r="K113" s="46">
        <f t="shared" si="16"/>
        <v>0.809585492227967</v>
      </c>
      <c r="L113" s="46">
        <f t="shared" si="13"/>
        <v>28.95</v>
      </c>
      <c r="M113" s="45">
        <f t="shared" si="17"/>
        <v>4500</v>
      </c>
      <c r="N113" s="43">
        <f t="shared" si="18"/>
        <v>204.474505723205</v>
      </c>
      <c r="O113" s="39">
        <v>93</v>
      </c>
      <c r="P113" s="39">
        <v>100</v>
      </c>
      <c r="Q113" s="42">
        <f t="shared" si="14"/>
        <v>22.0076335877863</v>
      </c>
      <c r="R113" s="43">
        <f t="shared" si="19"/>
        <v>0.236641221374046</v>
      </c>
      <c r="S113" s="43">
        <f t="shared" si="20"/>
        <v>0.415796853092381</v>
      </c>
      <c r="T113" s="36"/>
      <c r="U113" s="36"/>
      <c r="V113" s="36"/>
      <c r="W113" s="36"/>
      <c r="X113" s="36"/>
      <c r="Y113" s="36"/>
      <c r="Z113" s="36"/>
      <c r="AA113" s="36"/>
      <c r="AB113" s="36"/>
    </row>
    <row r="114" spans="7:28">
      <c r="G114" s="37">
        <v>300</v>
      </c>
      <c r="H114" s="37">
        <v>94</v>
      </c>
      <c r="I114" s="35">
        <f t="shared" si="12"/>
        <v>154.639175257732</v>
      </c>
      <c r="J114" s="46">
        <f t="shared" si="15"/>
        <v>1.54639175257732</v>
      </c>
      <c r="K114" s="46">
        <f t="shared" si="16"/>
        <v>0.801239250040084</v>
      </c>
      <c r="L114" s="46">
        <f t="shared" si="13"/>
        <v>29.1</v>
      </c>
      <c r="M114" s="45">
        <f t="shared" si="17"/>
        <v>4500</v>
      </c>
      <c r="N114" s="43">
        <f t="shared" si="18"/>
        <v>200.6564056134</v>
      </c>
      <c r="O114" s="39">
        <v>94</v>
      </c>
      <c r="P114" s="39">
        <v>100</v>
      </c>
      <c r="Q114" s="42">
        <f t="shared" si="14"/>
        <v>22.4263959390863</v>
      </c>
      <c r="R114" s="43">
        <f t="shared" si="19"/>
        <v>0.238578680203046</v>
      </c>
      <c r="S114" s="43">
        <f t="shared" si="20"/>
        <v>0.418762351300035</v>
      </c>
      <c r="T114" s="36"/>
      <c r="U114" s="36"/>
      <c r="V114" s="36"/>
      <c r="W114" s="36"/>
      <c r="X114" s="36"/>
      <c r="Y114" s="36"/>
      <c r="Z114" s="36"/>
      <c r="AA114" s="36"/>
      <c r="AB114" s="36"/>
    </row>
    <row r="115" spans="7:28">
      <c r="G115" s="37">
        <v>300</v>
      </c>
      <c r="H115" s="37">
        <v>95</v>
      </c>
      <c r="I115" s="35">
        <f t="shared" si="12"/>
        <v>153.846153846154</v>
      </c>
      <c r="J115" s="46">
        <f t="shared" si="15"/>
        <v>1.53846153846154</v>
      </c>
      <c r="K115" s="46">
        <f t="shared" si="16"/>
        <v>0.79302141157811</v>
      </c>
      <c r="L115" s="46">
        <f t="shared" si="13"/>
        <v>29.25</v>
      </c>
      <c r="M115" s="45">
        <f t="shared" si="17"/>
        <v>4500</v>
      </c>
      <c r="N115" s="43">
        <f t="shared" si="18"/>
        <v>196.952908587258</v>
      </c>
      <c r="O115" s="39">
        <v>95</v>
      </c>
      <c r="P115" s="39">
        <v>100</v>
      </c>
      <c r="Q115" s="42">
        <f t="shared" si="14"/>
        <v>22.8481012658228</v>
      </c>
      <c r="R115" s="43">
        <f t="shared" si="19"/>
        <v>0.240506329113924</v>
      </c>
      <c r="S115" s="43">
        <f t="shared" si="20"/>
        <v>0.42170532673649</v>
      </c>
      <c r="T115" s="36"/>
      <c r="U115" s="36"/>
      <c r="V115" s="36"/>
      <c r="W115" s="36"/>
      <c r="X115" s="36"/>
      <c r="Y115" s="36"/>
      <c r="Z115" s="36"/>
      <c r="AA115" s="36"/>
      <c r="AB115" s="36"/>
    </row>
    <row r="116" spans="7:28">
      <c r="G116" s="37">
        <v>300</v>
      </c>
      <c r="H116" s="37">
        <v>96</v>
      </c>
      <c r="I116" s="35">
        <f t="shared" si="12"/>
        <v>153.061224489796</v>
      </c>
      <c r="J116" s="46">
        <f t="shared" si="15"/>
        <v>1.53061224489796</v>
      </c>
      <c r="K116" s="46">
        <f t="shared" si="16"/>
        <v>0.784929356357935</v>
      </c>
      <c r="L116" s="46">
        <f t="shared" si="13"/>
        <v>29.4</v>
      </c>
      <c r="M116" s="45">
        <f t="shared" si="17"/>
        <v>4500</v>
      </c>
      <c r="N116" s="43">
        <f t="shared" si="18"/>
        <v>193.359375</v>
      </c>
      <c r="O116" s="39">
        <v>96</v>
      </c>
      <c r="P116" s="39">
        <v>100</v>
      </c>
      <c r="Q116" s="42">
        <f t="shared" si="14"/>
        <v>23.2727272727273</v>
      </c>
      <c r="R116" s="43">
        <f t="shared" si="19"/>
        <v>0.242424242424242</v>
      </c>
      <c r="S116" s="43">
        <f t="shared" si="20"/>
        <v>0.424626006904489</v>
      </c>
      <c r="T116" s="36"/>
      <c r="U116" s="36"/>
      <c r="V116" s="36"/>
      <c r="W116" s="36"/>
      <c r="X116" s="36"/>
      <c r="Y116" s="36"/>
      <c r="Z116" s="36"/>
      <c r="AA116" s="36"/>
      <c r="AB116" s="36"/>
    </row>
    <row r="117" spans="7:28">
      <c r="G117" s="37">
        <v>300</v>
      </c>
      <c r="H117" s="37">
        <v>97</v>
      </c>
      <c r="I117" s="35">
        <f t="shared" si="12"/>
        <v>152.284263959391</v>
      </c>
      <c r="J117" s="46">
        <f t="shared" si="15"/>
        <v>1.52284263959391</v>
      </c>
      <c r="K117" s="46">
        <f t="shared" si="16"/>
        <v>0.776960530405034</v>
      </c>
      <c r="L117" s="46">
        <f t="shared" si="13"/>
        <v>29.55</v>
      </c>
      <c r="M117" s="45">
        <f t="shared" si="17"/>
        <v>4500</v>
      </c>
      <c r="N117" s="43">
        <f t="shared" si="18"/>
        <v>189.871399723669</v>
      </c>
      <c r="O117" s="39">
        <v>97</v>
      </c>
      <c r="P117" s="39">
        <v>100</v>
      </c>
      <c r="Q117" s="42">
        <f t="shared" si="14"/>
        <v>23.7002518891688</v>
      </c>
      <c r="R117" s="43">
        <f t="shared" si="19"/>
        <v>0.244332493702771</v>
      </c>
      <c r="S117" s="43">
        <f t="shared" si="20"/>
        <v>0.427524616441492</v>
      </c>
      <c r="T117" s="36"/>
      <c r="U117" s="36"/>
      <c r="V117" s="36"/>
      <c r="W117" s="36"/>
      <c r="X117" s="36"/>
      <c r="Y117" s="36"/>
      <c r="Z117" s="36"/>
      <c r="AA117" s="36"/>
      <c r="AB117" s="36"/>
    </row>
    <row r="118" spans="7:28">
      <c r="G118" s="37">
        <v>300</v>
      </c>
      <c r="H118" s="37">
        <v>98</v>
      </c>
      <c r="I118" s="35">
        <f t="shared" si="12"/>
        <v>151.515151515152</v>
      </c>
      <c r="J118" s="46">
        <f t="shared" si="15"/>
        <v>1.51515151515152</v>
      </c>
      <c r="K118" s="46">
        <f t="shared" si="16"/>
        <v>0.769112444239369</v>
      </c>
      <c r="L118" s="46">
        <f t="shared" si="13"/>
        <v>29.7</v>
      </c>
      <c r="M118" s="45">
        <f t="shared" si="17"/>
        <v>4500</v>
      </c>
      <c r="N118" s="43">
        <f t="shared" si="18"/>
        <v>186.484798000833</v>
      </c>
      <c r="O118" s="39">
        <v>98</v>
      </c>
      <c r="P118" s="39">
        <v>100</v>
      </c>
      <c r="Q118" s="42">
        <f t="shared" si="14"/>
        <v>24.1306532663317</v>
      </c>
      <c r="R118" s="43">
        <f t="shared" si="19"/>
        <v>0.246231155778894</v>
      </c>
      <c r="S118" s="43">
        <f t="shared" si="20"/>
        <v>0.430401377162895</v>
      </c>
      <c r="T118" s="36"/>
      <c r="U118" s="36"/>
      <c r="V118" s="36"/>
      <c r="W118" s="36"/>
      <c r="X118" s="36"/>
      <c r="Y118" s="36"/>
      <c r="Z118" s="36"/>
      <c r="AA118" s="36"/>
      <c r="AB118" s="36"/>
    </row>
    <row r="119" spans="7:28">
      <c r="G119" s="37">
        <v>300</v>
      </c>
      <c r="H119" s="37">
        <v>99</v>
      </c>
      <c r="I119" s="35">
        <f t="shared" si="12"/>
        <v>150.753768844221</v>
      </c>
      <c r="J119" s="46">
        <f t="shared" si="15"/>
        <v>1.50753768844221</v>
      </c>
      <c r="K119" s="46">
        <f t="shared" si="16"/>
        <v>0.761382670930402</v>
      </c>
      <c r="L119" s="46">
        <f t="shared" si="13"/>
        <v>29.85</v>
      </c>
      <c r="M119" s="45">
        <f t="shared" si="17"/>
        <v>4500</v>
      </c>
      <c r="N119" s="43">
        <f t="shared" si="18"/>
        <v>183.195592286501</v>
      </c>
      <c r="O119" s="39">
        <v>99</v>
      </c>
      <c r="P119" s="39">
        <v>100</v>
      </c>
      <c r="Q119" s="42">
        <f t="shared" si="14"/>
        <v>24.5639097744361</v>
      </c>
      <c r="R119" s="43">
        <f t="shared" si="19"/>
        <v>0.24812030075188</v>
      </c>
      <c r="S119" s="43">
        <f t="shared" si="20"/>
        <v>0.433256508104432</v>
      </c>
      <c r="T119" s="36"/>
      <c r="U119" s="36"/>
      <c r="V119" s="36"/>
      <c r="W119" s="36"/>
      <c r="X119" s="36"/>
      <c r="Y119" s="36"/>
      <c r="Z119" s="36"/>
      <c r="AA119" s="36"/>
      <c r="AB119" s="36"/>
    </row>
    <row r="120" spans="7:28">
      <c r="G120" s="37">
        <v>300</v>
      </c>
      <c r="H120" s="37">
        <v>100</v>
      </c>
      <c r="I120" s="35">
        <f t="shared" si="12"/>
        <v>150</v>
      </c>
      <c r="J120" s="46">
        <f t="shared" si="15"/>
        <v>1.5</v>
      </c>
      <c r="K120" s="46">
        <f t="shared" si="16"/>
        <v>0.753768844221099</v>
      </c>
      <c r="L120" s="46">
        <f t="shared" si="13"/>
        <v>30</v>
      </c>
      <c r="M120" s="45">
        <f t="shared" si="17"/>
        <v>4500</v>
      </c>
      <c r="N120" s="46">
        <f t="shared" si="18"/>
        <v>180</v>
      </c>
      <c r="O120" s="37">
        <v>100</v>
      </c>
      <c r="P120" s="37">
        <v>100</v>
      </c>
      <c r="Q120" s="35">
        <f t="shared" si="14"/>
        <v>25</v>
      </c>
      <c r="R120" s="46">
        <f t="shared" si="19"/>
        <v>0.25</v>
      </c>
      <c r="S120" s="46">
        <f t="shared" si="20"/>
        <v>0.436090225563909</v>
      </c>
      <c r="T120" s="36"/>
      <c r="U120" s="36"/>
      <c r="V120" s="36"/>
      <c r="W120" s="36"/>
      <c r="X120" s="36"/>
      <c r="Y120" s="36"/>
      <c r="Z120" s="36"/>
      <c r="AA120" s="36"/>
      <c r="AB120" s="36"/>
    </row>
    <row r="121" spans="7:28">
      <c r="G121" s="37">
        <v>300</v>
      </c>
      <c r="H121" s="37">
        <v>101</v>
      </c>
      <c r="I121" s="35">
        <f t="shared" si="12"/>
        <v>149.253731343284</v>
      </c>
      <c r="J121" s="46">
        <f t="shared" si="15"/>
        <v>1.49253731343284</v>
      </c>
      <c r="K121" s="46">
        <f t="shared" si="16"/>
        <v>0.74626865671641</v>
      </c>
      <c r="L121" s="46">
        <f t="shared" si="13"/>
        <v>30.15</v>
      </c>
      <c r="M121" s="45">
        <f t="shared" si="17"/>
        <v>4500</v>
      </c>
      <c r="N121" s="46">
        <f t="shared" si="18"/>
        <v>176.894422115479</v>
      </c>
      <c r="O121" s="37">
        <v>101</v>
      </c>
      <c r="P121" s="37">
        <v>100</v>
      </c>
      <c r="Q121" s="35">
        <f t="shared" si="14"/>
        <v>25.4389027431421</v>
      </c>
      <c r="R121" s="46">
        <f t="shared" si="19"/>
        <v>0.251870324189526</v>
      </c>
      <c r="S121" s="46">
        <f t="shared" si="20"/>
        <v>0.438902743142144</v>
      </c>
      <c r="T121" s="36"/>
      <c r="U121" s="36"/>
      <c r="V121" s="36"/>
      <c r="W121" s="36"/>
      <c r="X121" s="36"/>
      <c r="Y121" s="36"/>
      <c r="Z121" s="36"/>
      <c r="AA121" s="36"/>
      <c r="AB121" s="36"/>
    </row>
    <row r="122" spans="7:28">
      <c r="G122" s="37">
        <v>300</v>
      </c>
      <c r="H122" s="37">
        <v>102</v>
      </c>
      <c r="I122" s="35">
        <f t="shared" si="12"/>
        <v>148.514851485149</v>
      </c>
      <c r="J122" s="46">
        <f t="shared" si="15"/>
        <v>1.48514851485149</v>
      </c>
      <c r="K122" s="46">
        <f t="shared" si="16"/>
        <v>0.738879858135078</v>
      </c>
      <c r="L122" s="46">
        <f t="shared" si="13"/>
        <v>30.3</v>
      </c>
      <c r="M122" s="45">
        <f t="shared" si="17"/>
        <v>4500</v>
      </c>
      <c r="N122" s="46">
        <f t="shared" si="18"/>
        <v>173.875432525952</v>
      </c>
      <c r="O122" s="37">
        <v>102</v>
      </c>
      <c r="P122" s="37">
        <v>100</v>
      </c>
      <c r="Q122" s="35">
        <f t="shared" si="14"/>
        <v>25.8805970149254</v>
      </c>
      <c r="R122" s="46">
        <f t="shared" si="19"/>
        <v>0.253731343283582</v>
      </c>
      <c r="S122" s="46">
        <f t="shared" si="20"/>
        <v>0.441694271783231</v>
      </c>
      <c r="T122" s="36"/>
      <c r="U122" s="36"/>
      <c r="V122" s="36"/>
      <c r="W122" s="36"/>
      <c r="X122" s="36"/>
      <c r="Y122" s="36"/>
      <c r="Z122" s="36"/>
      <c r="AA122" s="36"/>
      <c r="AB122" s="36"/>
    </row>
    <row r="123" spans="7:28">
      <c r="G123" s="37">
        <v>300</v>
      </c>
      <c r="H123" s="37">
        <v>103</v>
      </c>
      <c r="I123" s="35">
        <f t="shared" si="12"/>
        <v>147.783251231527</v>
      </c>
      <c r="J123" s="46">
        <f t="shared" si="15"/>
        <v>1.47783251231527</v>
      </c>
      <c r="K123" s="46">
        <f t="shared" si="16"/>
        <v>0.731600253621423</v>
      </c>
      <c r="L123" s="46">
        <f t="shared" si="13"/>
        <v>30.45</v>
      </c>
      <c r="M123" s="45">
        <f t="shared" si="17"/>
        <v>4500</v>
      </c>
      <c r="N123" s="46">
        <f t="shared" si="18"/>
        <v>170.939768121406</v>
      </c>
      <c r="O123" s="37">
        <v>103</v>
      </c>
      <c r="P123" s="37">
        <v>100</v>
      </c>
      <c r="Q123" s="35">
        <f t="shared" si="14"/>
        <v>26.3250620347395</v>
      </c>
      <c r="R123" s="46">
        <f t="shared" si="19"/>
        <v>0.255583126550868</v>
      </c>
      <c r="S123" s="46">
        <f t="shared" si="20"/>
        <v>0.444465019814078</v>
      </c>
      <c r="T123" s="36"/>
      <c r="U123" s="36"/>
      <c r="V123" s="36"/>
      <c r="W123" s="36"/>
      <c r="X123" s="36"/>
      <c r="Y123" s="36"/>
      <c r="Z123" s="36"/>
      <c r="AA123" s="36"/>
      <c r="AB123" s="36"/>
    </row>
    <row r="124" spans="7:28">
      <c r="G124" s="37">
        <v>300</v>
      </c>
      <c r="H124" s="37">
        <v>104</v>
      </c>
      <c r="I124" s="35">
        <f t="shared" si="12"/>
        <v>147.058823529412</v>
      </c>
      <c r="J124" s="46">
        <f t="shared" si="15"/>
        <v>1.47058823529412</v>
      </c>
      <c r="K124" s="46">
        <f t="shared" si="16"/>
        <v>0.724427702115321</v>
      </c>
      <c r="L124" s="46">
        <f t="shared" si="13"/>
        <v>30.6</v>
      </c>
      <c r="M124" s="45">
        <f t="shared" si="17"/>
        <v>4500</v>
      </c>
      <c r="N124" s="46">
        <f t="shared" si="18"/>
        <v>168.084319526627</v>
      </c>
      <c r="O124" s="37">
        <v>104</v>
      </c>
      <c r="P124" s="37">
        <v>100</v>
      </c>
      <c r="Q124" s="35">
        <f t="shared" si="14"/>
        <v>26.7722772277228</v>
      </c>
      <c r="R124" s="46">
        <f t="shared" si="19"/>
        <v>0.257425742574257</v>
      </c>
      <c r="S124" s="46">
        <f t="shared" si="20"/>
        <v>0.447215192983318</v>
      </c>
      <c r="T124" s="36"/>
      <c r="U124" s="36"/>
      <c r="V124" s="36"/>
      <c r="W124" s="36"/>
      <c r="X124" s="36"/>
      <c r="Y124" s="36"/>
      <c r="Z124" s="36"/>
      <c r="AA124" s="36"/>
      <c r="AB124" s="36"/>
    </row>
    <row r="125" spans="7:28">
      <c r="G125" s="37">
        <v>300</v>
      </c>
      <c r="H125" s="37">
        <v>105</v>
      </c>
      <c r="I125" s="35">
        <f t="shared" si="12"/>
        <v>146.341463414634</v>
      </c>
      <c r="J125" s="46">
        <f t="shared" si="15"/>
        <v>1.46341463414634</v>
      </c>
      <c r="K125" s="46">
        <f t="shared" si="16"/>
        <v>0.71736011477762</v>
      </c>
      <c r="L125" s="46">
        <f t="shared" si="13"/>
        <v>30.75</v>
      </c>
      <c r="M125" s="45">
        <f t="shared" si="17"/>
        <v>4500</v>
      </c>
      <c r="N125" s="46">
        <f t="shared" si="18"/>
        <v>165.30612244898</v>
      </c>
      <c r="O125" s="37">
        <v>105</v>
      </c>
      <c r="P125" s="37">
        <v>100</v>
      </c>
      <c r="Q125" s="35">
        <f t="shared" si="14"/>
        <v>27.2222222222222</v>
      </c>
      <c r="R125" s="46">
        <f t="shared" si="19"/>
        <v>0.259259259259259</v>
      </c>
      <c r="S125" s="46">
        <f t="shared" si="20"/>
        <v>0.44994499449945</v>
      </c>
      <c r="T125" s="36"/>
      <c r="U125" s="36"/>
      <c r="V125" s="36"/>
      <c r="W125" s="36"/>
      <c r="X125" s="36"/>
      <c r="Y125" s="36"/>
      <c r="Z125" s="36"/>
      <c r="AA125" s="36"/>
      <c r="AB125" s="36"/>
    </row>
    <row r="126" spans="7:28">
      <c r="G126" s="37">
        <v>300</v>
      </c>
      <c r="H126" s="37">
        <v>106</v>
      </c>
      <c r="I126" s="35">
        <f t="shared" si="12"/>
        <v>145.631067961165</v>
      </c>
      <c r="J126" s="46">
        <f t="shared" si="15"/>
        <v>1.45631067961165</v>
      </c>
      <c r="K126" s="46">
        <f t="shared" si="16"/>
        <v>0.71039545346909</v>
      </c>
      <c r="L126" s="46">
        <f t="shared" si="13"/>
        <v>30.9</v>
      </c>
      <c r="M126" s="45">
        <f t="shared" si="17"/>
        <v>4500</v>
      </c>
      <c r="N126" s="46">
        <f t="shared" si="18"/>
        <v>162.602349590602</v>
      </c>
      <c r="O126" s="37">
        <v>106</v>
      </c>
      <c r="P126" s="37">
        <v>100</v>
      </c>
      <c r="Q126" s="35">
        <f t="shared" si="14"/>
        <v>27.6748768472906</v>
      </c>
      <c r="R126" s="46">
        <f t="shared" si="19"/>
        <v>0.261083743842365</v>
      </c>
      <c r="S126" s="46">
        <f t="shared" si="20"/>
        <v>0.452654625068419</v>
      </c>
      <c r="T126" s="36"/>
      <c r="U126" s="36"/>
      <c r="V126" s="36"/>
      <c r="W126" s="36"/>
      <c r="X126" s="36"/>
      <c r="Y126" s="36"/>
      <c r="Z126" s="36"/>
      <c r="AA126" s="36"/>
      <c r="AB126" s="36"/>
    </row>
    <row r="127" spans="7:28">
      <c r="G127" s="37">
        <v>300</v>
      </c>
      <c r="H127" s="37">
        <v>107</v>
      </c>
      <c r="I127" s="35">
        <f t="shared" si="12"/>
        <v>144.927536231884</v>
      </c>
      <c r="J127" s="46">
        <f t="shared" si="15"/>
        <v>1.44927536231884</v>
      </c>
      <c r="K127" s="46">
        <f t="shared" si="16"/>
        <v>0.703531729280996</v>
      </c>
      <c r="L127" s="46">
        <f t="shared" si="13"/>
        <v>31.05</v>
      </c>
      <c r="M127" s="45">
        <f t="shared" si="17"/>
        <v>4500</v>
      </c>
      <c r="N127" s="46">
        <f t="shared" si="18"/>
        <v>159.970303083239</v>
      </c>
      <c r="O127" s="37">
        <v>107</v>
      </c>
      <c r="P127" s="37">
        <v>100</v>
      </c>
      <c r="Q127" s="35">
        <f t="shared" si="14"/>
        <v>28.1302211302211</v>
      </c>
      <c r="R127" s="46">
        <f t="shared" si="19"/>
        <v>0.262899262899263</v>
      </c>
      <c r="S127" s="46">
        <f t="shared" si="20"/>
        <v>0.45534428293049</v>
      </c>
      <c r="T127" s="36"/>
      <c r="U127" s="36"/>
      <c r="V127" s="36"/>
      <c r="W127" s="36"/>
      <c r="X127" s="36"/>
      <c r="Y127" s="36"/>
      <c r="Z127" s="36"/>
      <c r="AA127" s="36"/>
      <c r="AB127" s="36"/>
    </row>
    <row r="128" spans="7:28">
      <c r="G128" s="37">
        <v>300</v>
      </c>
      <c r="H128" s="37">
        <v>108</v>
      </c>
      <c r="I128" s="35">
        <f t="shared" si="12"/>
        <v>144.230769230769</v>
      </c>
      <c r="J128" s="46">
        <f t="shared" si="15"/>
        <v>1.44230769230769</v>
      </c>
      <c r="K128" s="46">
        <f t="shared" si="16"/>
        <v>0.696767001114836</v>
      </c>
      <c r="L128" s="46">
        <f t="shared" si="13"/>
        <v>31.2</v>
      </c>
      <c r="M128" s="45">
        <f t="shared" si="17"/>
        <v>4500</v>
      </c>
      <c r="N128" s="46">
        <f t="shared" si="18"/>
        <v>157.407407407407</v>
      </c>
      <c r="O128" s="37">
        <v>108</v>
      </c>
      <c r="P128" s="37">
        <v>100</v>
      </c>
      <c r="Q128" s="35">
        <f t="shared" si="14"/>
        <v>28.5882352941176</v>
      </c>
      <c r="R128" s="46">
        <f t="shared" si="19"/>
        <v>0.264705882352941</v>
      </c>
      <c r="S128" s="46">
        <f t="shared" si="20"/>
        <v>0.458014163896518</v>
      </c>
      <c r="T128" s="36"/>
      <c r="U128" s="36"/>
      <c r="V128" s="36"/>
      <c r="W128" s="36"/>
      <c r="X128" s="36"/>
      <c r="Y128" s="36"/>
      <c r="Z128" s="36"/>
      <c r="AA128" s="36"/>
      <c r="AB128" s="36"/>
    </row>
    <row r="129" spans="7:28">
      <c r="G129" s="37">
        <v>300</v>
      </c>
      <c r="H129" s="37">
        <v>109</v>
      </c>
      <c r="I129" s="35">
        <f t="shared" si="12"/>
        <v>143.540669856459</v>
      </c>
      <c r="J129" s="46">
        <f t="shared" si="15"/>
        <v>1.43540669856459</v>
      </c>
      <c r="K129" s="46">
        <f t="shared" si="16"/>
        <v>0.690099374309909</v>
      </c>
      <c r="L129" s="46">
        <f t="shared" si="13"/>
        <v>31.35</v>
      </c>
      <c r="M129" s="45">
        <f t="shared" si="17"/>
        <v>4500</v>
      </c>
      <c r="N129" s="46">
        <f t="shared" si="18"/>
        <v>154.91120276071</v>
      </c>
      <c r="O129" s="37">
        <v>109</v>
      </c>
      <c r="P129" s="37">
        <v>100</v>
      </c>
      <c r="Q129" s="35">
        <f t="shared" si="14"/>
        <v>29.0488997555012</v>
      </c>
      <c r="R129" s="46">
        <f t="shared" si="19"/>
        <v>0.266503667481663</v>
      </c>
      <c r="S129" s="46">
        <f t="shared" si="20"/>
        <v>0.460664461383573</v>
      </c>
      <c r="T129" s="36"/>
      <c r="U129" s="36"/>
      <c r="V129" s="36"/>
      <c r="W129" s="36"/>
      <c r="X129" s="36"/>
      <c r="Y129" s="36"/>
      <c r="Z129" s="36"/>
      <c r="AA129" s="36"/>
      <c r="AB129" s="36"/>
    </row>
    <row r="130" spans="7:28">
      <c r="G130" s="37">
        <v>300</v>
      </c>
      <c r="H130" s="37">
        <v>110</v>
      </c>
      <c r="I130" s="35">
        <f t="shared" si="12"/>
        <v>142.857142857143</v>
      </c>
      <c r="J130" s="46">
        <f t="shared" si="15"/>
        <v>1.42857142857143</v>
      </c>
      <c r="K130" s="46">
        <f t="shared" si="16"/>
        <v>0.683526999316456</v>
      </c>
      <c r="L130" s="46">
        <f t="shared" si="13"/>
        <v>31.5</v>
      </c>
      <c r="M130" s="45">
        <f t="shared" si="17"/>
        <v>4500</v>
      </c>
      <c r="N130" s="46">
        <f t="shared" si="18"/>
        <v>152.479338842975</v>
      </c>
      <c r="O130" s="37">
        <v>110</v>
      </c>
      <c r="P130" s="37">
        <v>100</v>
      </c>
      <c r="Q130" s="35">
        <f t="shared" si="14"/>
        <v>29.5121951219512</v>
      </c>
      <c r="R130" s="46">
        <f t="shared" si="19"/>
        <v>0.268292682926829</v>
      </c>
      <c r="S130" s="46">
        <f t="shared" si="20"/>
        <v>0.463295366449998</v>
      </c>
      <c r="T130" s="36"/>
      <c r="U130" s="36"/>
      <c r="V130" s="36"/>
      <c r="W130" s="36"/>
      <c r="X130" s="36"/>
      <c r="Y130" s="36"/>
      <c r="Z130" s="36"/>
      <c r="AA130" s="36"/>
      <c r="AB130" s="36"/>
    </row>
    <row r="131" spans="7:28">
      <c r="G131" s="37">
        <v>300</v>
      </c>
      <c r="H131" s="37">
        <v>111</v>
      </c>
      <c r="I131" s="35">
        <f t="shared" si="12"/>
        <v>142.18009478673</v>
      </c>
      <c r="J131" s="46">
        <f t="shared" si="15"/>
        <v>1.4218009478673</v>
      </c>
      <c r="K131" s="46">
        <f t="shared" si="16"/>
        <v>0.677048070413008</v>
      </c>
      <c r="L131" s="46">
        <f t="shared" si="13"/>
        <v>31.65</v>
      </c>
      <c r="M131" s="45">
        <f t="shared" si="17"/>
        <v>4500</v>
      </c>
      <c r="N131" s="46">
        <f t="shared" si="18"/>
        <v>150.109569028488</v>
      </c>
      <c r="O131" s="37">
        <v>111</v>
      </c>
      <c r="P131" s="37">
        <v>100</v>
      </c>
      <c r="Q131" s="35">
        <f t="shared" si="14"/>
        <v>29.978102189781</v>
      </c>
      <c r="R131" s="46">
        <f t="shared" si="19"/>
        <v>0.27007299270073</v>
      </c>
      <c r="S131" s="46">
        <f t="shared" si="20"/>
        <v>0.465907067829804</v>
      </c>
      <c r="T131" s="36"/>
      <c r="U131" s="36"/>
      <c r="V131" s="36"/>
      <c r="W131" s="36"/>
      <c r="X131" s="36"/>
      <c r="Y131" s="36"/>
      <c r="Z131" s="36"/>
      <c r="AA131" s="36"/>
      <c r="AB131" s="36"/>
    </row>
    <row r="132" spans="7:28">
      <c r="G132" s="37">
        <v>300</v>
      </c>
      <c r="H132" s="37">
        <v>112</v>
      </c>
      <c r="I132" s="35">
        <f t="shared" si="12"/>
        <v>141.509433962264</v>
      </c>
      <c r="J132" s="46">
        <f t="shared" si="15"/>
        <v>1.41509433962264</v>
      </c>
      <c r="K132" s="46">
        <f t="shared" si="16"/>
        <v>0.670660824465699</v>
      </c>
      <c r="L132" s="46">
        <f t="shared" si="13"/>
        <v>31.8</v>
      </c>
      <c r="M132" s="45">
        <f t="shared" si="17"/>
        <v>4500</v>
      </c>
      <c r="N132" s="46">
        <f t="shared" si="18"/>
        <v>147.799744897959</v>
      </c>
      <c r="O132" s="37">
        <v>112</v>
      </c>
      <c r="P132" s="37">
        <v>100</v>
      </c>
      <c r="Q132" s="35">
        <f t="shared" si="14"/>
        <v>30.4466019417476</v>
      </c>
      <c r="R132" s="46">
        <f t="shared" si="19"/>
        <v>0.271844660194175</v>
      </c>
      <c r="S132" s="46">
        <f t="shared" si="20"/>
        <v>0.468499751966551</v>
      </c>
      <c r="T132" s="36"/>
      <c r="U132" s="36"/>
      <c r="V132" s="36"/>
      <c r="W132" s="36"/>
      <c r="X132" s="36"/>
      <c r="Y132" s="36"/>
      <c r="Z132" s="36"/>
      <c r="AA132" s="36"/>
      <c r="AB132" s="36"/>
    </row>
    <row r="133" spans="7:28">
      <c r="G133" s="37">
        <v>300</v>
      </c>
      <c r="H133" s="37">
        <v>113</v>
      </c>
      <c r="I133" s="35">
        <f t="shared" si="12"/>
        <v>140.845070422535</v>
      </c>
      <c r="J133" s="46">
        <f t="shared" si="15"/>
        <v>1.40845070422535</v>
      </c>
      <c r="K133" s="46">
        <f t="shared" si="16"/>
        <v>0.664363539728953</v>
      </c>
      <c r="L133" s="46">
        <f t="shared" si="13"/>
        <v>31.95</v>
      </c>
      <c r="M133" s="45">
        <f t="shared" si="17"/>
        <v>4500</v>
      </c>
      <c r="N133" s="46">
        <f t="shared" si="18"/>
        <v>145.54781110502</v>
      </c>
      <c r="O133" s="37">
        <v>113</v>
      </c>
      <c r="P133" s="37">
        <v>100</v>
      </c>
      <c r="Q133" s="35">
        <f t="shared" si="14"/>
        <v>30.9176755447942</v>
      </c>
      <c r="R133" s="46">
        <f t="shared" si="19"/>
        <v>0.273607748184019</v>
      </c>
      <c r="S133" s="46">
        <f t="shared" si="20"/>
        <v>0.471073603046616</v>
      </c>
      <c r="T133" s="36"/>
      <c r="U133" s="36"/>
      <c r="V133" s="36"/>
      <c r="W133" s="36"/>
      <c r="X133" s="36"/>
      <c r="Y133" s="36"/>
      <c r="Z133" s="36"/>
      <c r="AA133" s="36"/>
      <c r="AB133" s="36"/>
    </row>
    <row r="134" spans="7:28">
      <c r="G134" s="37">
        <v>300</v>
      </c>
      <c r="H134" s="37">
        <v>114</v>
      </c>
      <c r="I134" s="35">
        <f t="shared" si="12"/>
        <v>140.18691588785</v>
      </c>
      <c r="J134" s="46">
        <f t="shared" si="15"/>
        <v>1.4018691588785</v>
      </c>
      <c r="K134" s="46">
        <f t="shared" si="16"/>
        <v>0.658154534684741</v>
      </c>
      <c r="L134" s="46">
        <f t="shared" si="13"/>
        <v>32.1</v>
      </c>
      <c r="M134" s="45">
        <f t="shared" si="17"/>
        <v>4500</v>
      </c>
      <c r="N134" s="46">
        <f t="shared" si="18"/>
        <v>143.351800554017</v>
      </c>
      <c r="O134" s="37">
        <v>114</v>
      </c>
      <c r="P134" s="37">
        <v>100</v>
      </c>
      <c r="Q134" s="35">
        <f t="shared" si="14"/>
        <v>31.3913043478261</v>
      </c>
      <c r="R134" s="46">
        <f t="shared" si="19"/>
        <v>0.27536231884058</v>
      </c>
      <c r="S134" s="46">
        <f t="shared" si="20"/>
        <v>0.473628803031897</v>
      </c>
      <c r="T134" s="36"/>
      <c r="U134" s="36"/>
      <c r="V134" s="36"/>
      <c r="W134" s="36"/>
      <c r="X134" s="36"/>
      <c r="Y134" s="36"/>
      <c r="Z134" s="36"/>
      <c r="AA134" s="36"/>
      <c r="AB134" s="36"/>
    </row>
    <row r="135" spans="7:28">
      <c r="G135" s="37">
        <v>300</v>
      </c>
      <c r="H135" s="37">
        <v>115</v>
      </c>
      <c r="I135" s="35">
        <f t="shared" si="12"/>
        <v>139.53488372093</v>
      </c>
      <c r="J135" s="46">
        <f t="shared" si="15"/>
        <v>1.3953488372093</v>
      </c>
      <c r="K135" s="46">
        <f t="shared" si="16"/>
        <v>0.652032166920236</v>
      </c>
      <c r="L135" s="46">
        <f t="shared" si="13"/>
        <v>32.25</v>
      </c>
      <c r="M135" s="45">
        <f t="shared" si="17"/>
        <v>4500</v>
      </c>
      <c r="N135" s="46">
        <f t="shared" si="18"/>
        <v>141.209829867675</v>
      </c>
      <c r="O135" s="37">
        <v>115</v>
      </c>
      <c r="P135" s="37">
        <v>100</v>
      </c>
      <c r="Q135" s="35">
        <f t="shared" si="14"/>
        <v>31.8674698795181</v>
      </c>
      <c r="R135" s="46">
        <f t="shared" si="19"/>
        <v>0.27710843373494</v>
      </c>
      <c r="S135" s="46">
        <f t="shared" si="20"/>
        <v>0.476165531691986</v>
      </c>
      <c r="T135" s="36"/>
      <c r="U135" s="36"/>
      <c r="V135" s="36"/>
      <c r="W135" s="36"/>
      <c r="X135" s="36"/>
      <c r="Y135" s="36"/>
      <c r="Z135" s="36"/>
      <c r="AA135" s="36"/>
      <c r="AB135" s="36"/>
    </row>
    <row r="136" spans="7:28">
      <c r="G136" s="37">
        <v>300</v>
      </c>
      <c r="H136" s="37">
        <v>116</v>
      </c>
      <c r="I136" s="35">
        <f t="shared" si="12"/>
        <v>138.888888888889</v>
      </c>
      <c r="J136" s="46">
        <f t="shared" si="15"/>
        <v>1.38888888888889</v>
      </c>
      <c r="K136" s="46">
        <f t="shared" si="16"/>
        <v>0.645994832041339</v>
      </c>
      <c r="L136" s="46">
        <f t="shared" si="13"/>
        <v>32.4</v>
      </c>
      <c r="M136" s="45">
        <f t="shared" si="17"/>
        <v>4500</v>
      </c>
      <c r="N136" s="46">
        <f t="shared" si="18"/>
        <v>139.120095124851</v>
      </c>
      <c r="O136" s="37">
        <v>116</v>
      </c>
      <c r="P136" s="37">
        <v>100</v>
      </c>
      <c r="Q136" s="35">
        <f t="shared" si="14"/>
        <v>32.3461538461538</v>
      </c>
      <c r="R136" s="46">
        <f t="shared" si="19"/>
        <v>0.278846153846154</v>
      </c>
      <c r="S136" s="46">
        <f t="shared" si="20"/>
        <v>0.478683966635774</v>
      </c>
      <c r="T136" s="36"/>
      <c r="U136" s="36"/>
      <c r="V136" s="36"/>
      <c r="W136" s="36"/>
      <c r="X136" s="36"/>
      <c r="Y136" s="36"/>
      <c r="Z136" s="36"/>
      <c r="AA136" s="36"/>
      <c r="AB136" s="36"/>
    </row>
    <row r="137" spans="7:28">
      <c r="G137" s="37">
        <v>300</v>
      </c>
      <c r="H137" s="37">
        <v>117</v>
      </c>
      <c r="I137" s="35">
        <f t="shared" si="12"/>
        <v>138.248847926267</v>
      </c>
      <c r="J137" s="46">
        <f t="shared" si="15"/>
        <v>1.38248847926267</v>
      </c>
      <c r="K137" s="46">
        <f t="shared" si="16"/>
        <v>0.640040962621612</v>
      </c>
      <c r="L137" s="46">
        <f t="shared" si="13"/>
        <v>32.55</v>
      </c>
      <c r="M137" s="45">
        <f t="shared" si="17"/>
        <v>4500</v>
      </c>
      <c r="N137" s="46">
        <f t="shared" si="18"/>
        <v>137.080867850099</v>
      </c>
      <c r="O137" s="37">
        <v>117</v>
      </c>
      <c r="P137" s="37">
        <v>100</v>
      </c>
      <c r="Q137" s="35">
        <f t="shared" si="14"/>
        <v>32.8273381294964</v>
      </c>
      <c r="R137" s="46">
        <f t="shared" si="19"/>
        <v>0.280575539568345</v>
      </c>
      <c r="S137" s="46">
        <f t="shared" si="20"/>
        <v>0.481184283342557</v>
      </c>
      <c r="T137" s="36"/>
      <c r="U137" s="36"/>
      <c r="V137" s="36"/>
      <c r="W137" s="36"/>
      <c r="X137" s="36"/>
      <c r="Y137" s="36"/>
      <c r="Z137" s="36"/>
      <c r="AA137" s="36"/>
      <c r="AB137" s="36"/>
    </row>
    <row r="138" spans="7:28">
      <c r="G138" s="37">
        <v>300</v>
      </c>
      <c r="H138" s="37">
        <v>118</v>
      </c>
      <c r="I138" s="35">
        <f t="shared" si="12"/>
        <v>137.614678899083</v>
      </c>
      <c r="J138" s="46">
        <f t="shared" si="15"/>
        <v>1.37614678899083</v>
      </c>
      <c r="K138" s="46">
        <f t="shared" si="16"/>
        <v>0.634169027184697</v>
      </c>
      <c r="L138" s="46">
        <f t="shared" si="13"/>
        <v>32.7</v>
      </c>
      <c r="M138" s="45">
        <f t="shared" si="17"/>
        <v>4500</v>
      </c>
      <c r="N138" s="46">
        <f t="shared" si="18"/>
        <v>135.09049123815</v>
      </c>
      <c r="O138" s="37">
        <v>118</v>
      </c>
      <c r="P138" s="37">
        <v>100</v>
      </c>
      <c r="Q138" s="35">
        <f t="shared" si="14"/>
        <v>33.311004784689</v>
      </c>
      <c r="R138" s="46">
        <f t="shared" si="19"/>
        <v>0.282296650717703</v>
      </c>
      <c r="S138" s="46">
        <f t="shared" si="20"/>
        <v>0.483666655192593</v>
      </c>
      <c r="T138" s="36"/>
      <c r="U138" s="36"/>
      <c r="V138" s="36"/>
      <c r="W138" s="36"/>
      <c r="X138" s="36"/>
      <c r="Y138" s="36"/>
      <c r="Z138" s="36"/>
      <c r="AA138" s="36"/>
      <c r="AB138" s="36"/>
    </row>
    <row r="139" spans="7:28">
      <c r="G139" s="37">
        <v>300</v>
      </c>
      <c r="H139" s="37">
        <v>119</v>
      </c>
      <c r="I139" s="35">
        <f t="shared" si="12"/>
        <v>136.986301369863</v>
      </c>
      <c r="J139" s="46">
        <f t="shared" si="15"/>
        <v>1.36986301369863</v>
      </c>
      <c r="K139" s="46">
        <f t="shared" si="16"/>
        <v>0.628377529219563</v>
      </c>
      <c r="L139" s="46">
        <f t="shared" si="13"/>
        <v>32.85</v>
      </c>
      <c r="M139" s="45">
        <f t="shared" si="17"/>
        <v>4500</v>
      </c>
      <c r="N139" s="46">
        <f t="shared" si="18"/>
        <v>133.147376597698</v>
      </c>
      <c r="O139" s="37">
        <v>119</v>
      </c>
      <c r="P139" s="37">
        <v>100</v>
      </c>
      <c r="Q139" s="35">
        <f t="shared" si="14"/>
        <v>33.7971360381862</v>
      </c>
      <c r="R139" s="46">
        <f t="shared" si="19"/>
        <v>0.284009546539379</v>
      </c>
      <c r="S139" s="46">
        <f t="shared" si="20"/>
        <v>0.486131253497163</v>
      </c>
      <c r="T139" s="36"/>
      <c r="U139" s="36"/>
      <c r="V139" s="36"/>
      <c r="W139" s="36"/>
      <c r="X139" s="36"/>
      <c r="Y139" s="36"/>
      <c r="Z139" s="36"/>
      <c r="AA139" s="36"/>
      <c r="AB139" s="36"/>
    </row>
    <row r="140" spans="7:28">
      <c r="G140" s="37">
        <v>300</v>
      </c>
      <c r="H140" s="37">
        <v>120</v>
      </c>
      <c r="I140" s="35">
        <f t="shared" si="12"/>
        <v>136.363636363636</v>
      </c>
      <c r="J140" s="46">
        <f t="shared" si="15"/>
        <v>1.36363636363636</v>
      </c>
      <c r="K140" s="46">
        <f t="shared" si="16"/>
        <v>0.62266500622664</v>
      </c>
      <c r="L140" s="46">
        <f t="shared" si="13"/>
        <v>33</v>
      </c>
      <c r="M140" s="45">
        <f t="shared" si="17"/>
        <v>4500</v>
      </c>
      <c r="N140" s="46">
        <f t="shared" si="18"/>
        <v>131.25</v>
      </c>
      <c r="O140" s="37">
        <v>120</v>
      </c>
      <c r="P140" s="37">
        <v>100</v>
      </c>
      <c r="Q140" s="35">
        <f t="shared" si="14"/>
        <v>34.2857142857143</v>
      </c>
      <c r="R140" s="46">
        <f t="shared" si="19"/>
        <v>0.285714285714286</v>
      </c>
      <c r="S140" s="46">
        <f t="shared" si="20"/>
        <v>0.488578247528125</v>
      </c>
      <c r="T140" s="36"/>
      <c r="U140" s="36"/>
      <c r="V140" s="36"/>
      <c r="W140" s="36"/>
      <c r="X140" s="36"/>
      <c r="Y140" s="36"/>
      <c r="Z140" s="36"/>
      <c r="AA140" s="36"/>
      <c r="AB140" s="36"/>
    </row>
    <row r="141" spans="7:28">
      <c r="G141" s="37">
        <v>300</v>
      </c>
      <c r="H141" s="37">
        <v>121</v>
      </c>
      <c r="I141" s="35">
        <f t="shared" si="12"/>
        <v>135.746606334842</v>
      </c>
      <c r="J141" s="46">
        <f t="shared" si="15"/>
        <v>1.35746606334842</v>
      </c>
      <c r="K141" s="46">
        <f t="shared" si="16"/>
        <v>0.617030028794744</v>
      </c>
      <c r="L141" s="46">
        <f t="shared" si="13"/>
        <v>33.15</v>
      </c>
      <c r="M141" s="45">
        <f t="shared" si="17"/>
        <v>4500</v>
      </c>
      <c r="N141" s="46">
        <f t="shared" si="18"/>
        <v>129.396899118913</v>
      </c>
      <c r="O141" s="37">
        <v>121</v>
      </c>
      <c r="P141" s="37">
        <v>100</v>
      </c>
      <c r="Q141" s="35">
        <f t="shared" si="14"/>
        <v>34.7767220902613</v>
      </c>
      <c r="R141" s="46">
        <f t="shared" si="19"/>
        <v>0.287410926365796</v>
      </c>
      <c r="S141" s="46">
        <f t="shared" si="20"/>
        <v>0.491007804546996</v>
      </c>
      <c r="T141" s="36"/>
      <c r="U141" s="36"/>
      <c r="V141" s="36"/>
      <c r="W141" s="36"/>
      <c r="X141" s="36"/>
      <c r="Y141" s="36"/>
      <c r="Z141" s="36"/>
      <c r="AA141" s="36"/>
      <c r="AB141" s="36"/>
    </row>
    <row r="142" spans="7:28">
      <c r="G142" s="37">
        <v>300</v>
      </c>
      <c r="H142" s="37">
        <v>122</v>
      </c>
      <c r="I142" s="35">
        <f t="shared" si="12"/>
        <v>135.135135135135</v>
      </c>
      <c r="J142" s="46">
        <f t="shared" si="15"/>
        <v>1.35135135135135</v>
      </c>
      <c r="K142" s="46">
        <f t="shared" si="16"/>
        <v>0.6114711997065</v>
      </c>
      <c r="L142" s="46">
        <f t="shared" si="13"/>
        <v>33.3</v>
      </c>
      <c r="M142" s="45">
        <f t="shared" si="17"/>
        <v>4500</v>
      </c>
      <c r="N142" s="46">
        <f t="shared" si="18"/>
        <v>127.586670249933</v>
      </c>
      <c r="O142" s="37">
        <v>122</v>
      </c>
      <c r="P142" s="37">
        <v>100</v>
      </c>
      <c r="Q142" s="35">
        <f t="shared" si="14"/>
        <v>35.2701421800948</v>
      </c>
      <c r="R142" s="46">
        <f t="shared" si="19"/>
        <v>0.289099526066351</v>
      </c>
      <c r="S142" s="46">
        <f t="shared" si="20"/>
        <v>0.493420089833506</v>
      </c>
      <c r="T142" s="36"/>
      <c r="U142" s="36"/>
      <c r="V142" s="36"/>
      <c r="W142" s="36"/>
      <c r="X142" s="36"/>
      <c r="Y142" s="36"/>
      <c r="Z142" s="36"/>
      <c r="AA142" s="36"/>
      <c r="AB142" s="36"/>
    </row>
    <row r="143" spans="7:28">
      <c r="G143" s="37">
        <v>300</v>
      </c>
      <c r="H143" s="37">
        <v>123</v>
      </c>
      <c r="I143" s="35">
        <f t="shared" si="12"/>
        <v>134.529147982063</v>
      </c>
      <c r="J143" s="46">
        <f t="shared" si="15"/>
        <v>1.34529147982063</v>
      </c>
      <c r="K143" s="46">
        <f t="shared" si="16"/>
        <v>0.605987153072363</v>
      </c>
      <c r="L143" s="46">
        <f t="shared" si="13"/>
        <v>33.45</v>
      </c>
      <c r="M143" s="45">
        <f t="shared" si="17"/>
        <v>4500</v>
      </c>
      <c r="N143" s="46">
        <f t="shared" si="18"/>
        <v>125.817965496728</v>
      </c>
      <c r="O143" s="37">
        <v>123</v>
      </c>
      <c r="P143" s="37">
        <v>100</v>
      </c>
      <c r="Q143" s="35">
        <f t="shared" si="14"/>
        <v>35.7659574468085</v>
      </c>
      <c r="R143" s="46">
        <f t="shared" si="19"/>
        <v>0.290780141843972</v>
      </c>
      <c r="S143" s="46">
        <f t="shared" si="20"/>
        <v>0.495815266713727</v>
      </c>
      <c r="T143" s="36"/>
      <c r="U143" s="36"/>
      <c r="V143" s="36"/>
      <c r="W143" s="36"/>
      <c r="X143" s="36"/>
      <c r="Y143" s="36"/>
      <c r="Z143" s="36"/>
      <c r="AA143" s="36"/>
      <c r="AB143" s="36"/>
    </row>
    <row r="144" spans="7:28">
      <c r="G144" s="37">
        <v>300</v>
      </c>
      <c r="H144" s="37">
        <v>124</v>
      </c>
      <c r="I144" s="35">
        <f t="shared" si="12"/>
        <v>133.928571428571</v>
      </c>
      <c r="J144" s="46">
        <f t="shared" si="15"/>
        <v>1.33928571428571</v>
      </c>
      <c r="K144" s="46">
        <f t="shared" si="16"/>
        <v>0.600576553491351</v>
      </c>
      <c r="L144" s="46">
        <f t="shared" si="13"/>
        <v>33.6</v>
      </c>
      <c r="M144" s="45">
        <f t="shared" si="17"/>
        <v>4500</v>
      </c>
      <c r="N144" s="46">
        <f t="shared" si="18"/>
        <v>124.089490114464</v>
      </c>
      <c r="O144" s="37">
        <v>124</v>
      </c>
      <c r="P144" s="37">
        <v>100</v>
      </c>
      <c r="Q144" s="35">
        <f t="shared" si="14"/>
        <v>36.2641509433962</v>
      </c>
      <c r="R144" s="46">
        <f t="shared" si="19"/>
        <v>0.292452830188679</v>
      </c>
      <c r="S144" s="46">
        <f t="shared" si="20"/>
        <v>0.49819349658771</v>
      </c>
      <c r="T144" s="36"/>
      <c r="U144" s="36"/>
      <c r="V144" s="36"/>
      <c r="W144" s="36"/>
      <c r="X144" s="36"/>
      <c r="Y144" s="36"/>
      <c r="Z144" s="36"/>
      <c r="AA144" s="36"/>
      <c r="AB144" s="36"/>
    </row>
    <row r="145" spans="7:28">
      <c r="G145" s="37">
        <v>300</v>
      </c>
      <c r="H145" s="37">
        <v>125</v>
      </c>
      <c r="I145" s="35">
        <f t="shared" si="12"/>
        <v>133.333333333333</v>
      </c>
      <c r="J145" s="46">
        <f t="shared" si="15"/>
        <v>1.33333333333333</v>
      </c>
      <c r="K145" s="46">
        <f t="shared" si="16"/>
        <v>0.595238095238074</v>
      </c>
      <c r="L145" s="46">
        <f t="shared" si="13"/>
        <v>33.75</v>
      </c>
      <c r="M145" s="45">
        <f t="shared" si="17"/>
        <v>4500</v>
      </c>
      <c r="N145" s="46">
        <f t="shared" si="18"/>
        <v>122.4</v>
      </c>
      <c r="O145" s="37">
        <v>125</v>
      </c>
      <c r="P145" s="37">
        <v>100</v>
      </c>
      <c r="Q145" s="35">
        <f t="shared" si="14"/>
        <v>36.7647058823529</v>
      </c>
      <c r="R145" s="46">
        <f t="shared" si="19"/>
        <v>0.294117647058824</v>
      </c>
      <c r="S145" s="46">
        <f t="shared" si="20"/>
        <v>0.500554938956718</v>
      </c>
      <c r="T145" s="36"/>
      <c r="U145" s="36"/>
      <c r="V145" s="36"/>
      <c r="W145" s="36"/>
      <c r="X145" s="36"/>
      <c r="Y145" s="36"/>
      <c r="Z145" s="36"/>
      <c r="AA145" s="36"/>
      <c r="AB145" s="36"/>
    </row>
    <row r="146" spans="7:28">
      <c r="G146" s="37">
        <v>300</v>
      </c>
      <c r="H146" s="37">
        <v>126</v>
      </c>
      <c r="I146" s="35">
        <f t="shared" si="12"/>
        <v>132.743362831858</v>
      </c>
      <c r="J146" s="46">
        <f t="shared" si="15"/>
        <v>1.32743362831858</v>
      </c>
      <c r="K146" s="46">
        <f t="shared" si="16"/>
        <v>0.589970501474937</v>
      </c>
      <c r="L146" s="46">
        <f t="shared" si="13"/>
        <v>33.9</v>
      </c>
      <c r="M146" s="45">
        <f t="shared" si="17"/>
        <v>4500</v>
      </c>
      <c r="N146" s="46">
        <f t="shared" si="18"/>
        <v>120.748299319728</v>
      </c>
      <c r="O146" s="37">
        <v>126</v>
      </c>
      <c r="P146" s="37">
        <v>100</v>
      </c>
      <c r="Q146" s="35">
        <f t="shared" si="14"/>
        <v>37.2676056338028</v>
      </c>
      <c r="R146" s="46">
        <f t="shared" si="19"/>
        <v>0.295774647887324</v>
      </c>
      <c r="S146" s="46">
        <f t="shared" si="20"/>
        <v>0.502899751449874</v>
      </c>
      <c r="T146" s="36"/>
      <c r="U146" s="36"/>
      <c r="V146" s="36"/>
      <c r="W146" s="36"/>
      <c r="X146" s="36"/>
      <c r="Y146" s="36"/>
      <c r="Z146" s="36"/>
      <c r="AA146" s="36"/>
      <c r="AB146" s="36"/>
    </row>
    <row r="147" spans="7:28">
      <c r="G147" s="37">
        <v>300</v>
      </c>
      <c r="H147" s="37">
        <v>127</v>
      </c>
      <c r="I147" s="35">
        <f t="shared" si="12"/>
        <v>132.15859030837</v>
      </c>
      <c r="J147" s="46">
        <f t="shared" si="15"/>
        <v>1.3215859030837</v>
      </c>
      <c r="K147" s="46">
        <f t="shared" si="16"/>
        <v>0.584772523488368</v>
      </c>
      <c r="L147" s="46">
        <f t="shared" si="13"/>
        <v>34.05</v>
      </c>
      <c r="M147" s="45">
        <f t="shared" si="17"/>
        <v>4500</v>
      </c>
      <c r="N147" s="46">
        <f t="shared" si="18"/>
        <v>119.133238266477</v>
      </c>
      <c r="O147" s="37">
        <v>127</v>
      </c>
      <c r="P147" s="37">
        <v>100</v>
      </c>
      <c r="Q147" s="35">
        <f t="shared" si="14"/>
        <v>37.7728337236534</v>
      </c>
      <c r="R147" s="46">
        <f t="shared" si="19"/>
        <v>0.297423887587822</v>
      </c>
      <c r="S147" s="46">
        <f t="shared" si="20"/>
        <v>0.505228089850583</v>
      </c>
      <c r="T147" s="36"/>
      <c r="U147" s="36"/>
      <c r="V147" s="36"/>
      <c r="W147" s="36"/>
      <c r="X147" s="36"/>
      <c r="Y147" s="36"/>
      <c r="Z147" s="36"/>
      <c r="AA147" s="36"/>
      <c r="AB147" s="36"/>
    </row>
    <row r="148" spans="7:28">
      <c r="G148" s="37">
        <v>300</v>
      </c>
      <c r="H148" s="37">
        <v>128</v>
      </c>
      <c r="I148" s="35">
        <f t="shared" ref="I148:I211" si="21">G148*G148/(G148+H148*3)</f>
        <v>131.578947368421</v>
      </c>
      <c r="J148" s="46">
        <f t="shared" si="15"/>
        <v>1.31578947368421</v>
      </c>
      <c r="K148" s="46">
        <f t="shared" si="16"/>
        <v>0.579642939948997</v>
      </c>
      <c r="L148" s="46">
        <f t="shared" ref="L148:L211" si="22">M148*3/(I148*3)</f>
        <v>34.2</v>
      </c>
      <c r="M148" s="45">
        <f t="shared" si="17"/>
        <v>4500</v>
      </c>
      <c r="N148" s="46">
        <f t="shared" si="18"/>
        <v>117.5537109375</v>
      </c>
      <c r="O148" s="37">
        <v>128</v>
      </c>
      <c r="P148" s="37">
        <v>100</v>
      </c>
      <c r="Q148" s="35">
        <f t="shared" ref="Q148:Q211" si="23">O148*O148/(O148+P148*3)</f>
        <v>38.2803738317757</v>
      </c>
      <c r="R148" s="46">
        <f t="shared" si="19"/>
        <v>0.299065420560748</v>
      </c>
      <c r="S148" s="46">
        <f t="shared" si="20"/>
        <v>0.507540108122299</v>
      </c>
      <c r="T148" s="36"/>
      <c r="U148" s="36"/>
      <c r="V148" s="36"/>
      <c r="W148" s="36"/>
      <c r="X148" s="36"/>
      <c r="Y148" s="36"/>
      <c r="Z148" s="36"/>
      <c r="AA148" s="36"/>
      <c r="AB148" s="36"/>
    </row>
    <row r="149" spans="7:28">
      <c r="G149" s="37">
        <v>300</v>
      </c>
      <c r="H149" s="37">
        <v>129</v>
      </c>
      <c r="I149" s="35">
        <f t="shared" si="21"/>
        <v>131.004366812227</v>
      </c>
      <c r="J149" s="46">
        <f t="shared" ref="J149:J212" si="24">(G149-I149)/H149</f>
        <v>1.31004366812227</v>
      </c>
      <c r="K149" s="46">
        <f t="shared" ref="K149:K212" si="25">I148-I149</f>
        <v>0.574580556193979</v>
      </c>
      <c r="L149" s="46">
        <f t="shared" si="22"/>
        <v>34.35</v>
      </c>
      <c r="M149" s="45">
        <f t="shared" ref="M149:M212" si="26">M148</f>
        <v>4500</v>
      </c>
      <c r="N149" s="46">
        <f t="shared" ref="N149:N212" si="27">(M149*3)/(Q149*3)</f>
        <v>116.008653326122</v>
      </c>
      <c r="O149" s="37">
        <v>129</v>
      </c>
      <c r="P149" s="37">
        <v>100</v>
      </c>
      <c r="Q149" s="35">
        <f t="shared" si="23"/>
        <v>38.7902097902098</v>
      </c>
      <c r="R149" s="46">
        <f t="shared" ref="R149:R212" si="28">Q149/O149</f>
        <v>0.300699300699301</v>
      </c>
      <c r="S149" s="46">
        <f t="shared" ref="S149:S212" si="29">Q149-Q148</f>
        <v>0.509835958434095</v>
      </c>
      <c r="T149" s="36"/>
      <c r="U149" s="36"/>
      <c r="V149" s="36"/>
      <c r="W149" s="36"/>
      <c r="X149" s="36"/>
      <c r="Y149" s="36"/>
      <c r="Z149" s="36"/>
      <c r="AA149" s="36"/>
      <c r="AB149" s="36"/>
    </row>
    <row r="150" spans="7:28">
      <c r="G150" s="37">
        <v>300</v>
      </c>
      <c r="H150" s="37">
        <v>130</v>
      </c>
      <c r="I150" s="35">
        <f t="shared" si="21"/>
        <v>130.434782608696</v>
      </c>
      <c r="J150" s="46">
        <f t="shared" si="24"/>
        <v>1.30434782608696</v>
      </c>
      <c r="K150" s="46">
        <f t="shared" si="25"/>
        <v>0.569584203531406</v>
      </c>
      <c r="L150" s="46">
        <f t="shared" si="22"/>
        <v>34.5</v>
      </c>
      <c r="M150" s="45">
        <f t="shared" si="26"/>
        <v>4500</v>
      </c>
      <c r="N150" s="46">
        <f t="shared" si="27"/>
        <v>114.497041420118</v>
      </c>
      <c r="O150" s="37">
        <v>130</v>
      </c>
      <c r="P150" s="37">
        <v>100</v>
      </c>
      <c r="Q150" s="35">
        <f t="shared" si="23"/>
        <v>39.3023255813954</v>
      </c>
      <c r="R150" s="46">
        <f t="shared" si="28"/>
        <v>0.302325581395349</v>
      </c>
      <c r="S150" s="46">
        <f t="shared" si="29"/>
        <v>0.512115791185558</v>
      </c>
      <c r="T150" s="36"/>
      <c r="U150" s="36"/>
      <c r="V150" s="36"/>
      <c r="W150" s="36"/>
      <c r="X150" s="36"/>
      <c r="Y150" s="36"/>
      <c r="Z150" s="36"/>
      <c r="AA150" s="36"/>
      <c r="AB150" s="36"/>
    </row>
    <row r="151" spans="7:28">
      <c r="G151" s="37">
        <v>300</v>
      </c>
      <c r="H151" s="37">
        <v>131</v>
      </c>
      <c r="I151" s="35">
        <f t="shared" si="21"/>
        <v>129.87012987013</v>
      </c>
      <c r="J151" s="46">
        <f t="shared" si="24"/>
        <v>1.2987012987013</v>
      </c>
      <c r="K151" s="46">
        <f t="shared" si="25"/>
        <v>0.564652738565798</v>
      </c>
      <c r="L151" s="46">
        <f t="shared" si="22"/>
        <v>34.65</v>
      </c>
      <c r="M151" s="45">
        <f t="shared" si="26"/>
        <v>4500</v>
      </c>
      <c r="N151" s="46">
        <f t="shared" si="27"/>
        <v>113.017889400385</v>
      </c>
      <c r="O151" s="37">
        <v>131</v>
      </c>
      <c r="P151" s="37">
        <v>100</v>
      </c>
      <c r="Q151" s="35">
        <f t="shared" si="23"/>
        <v>39.8167053364269</v>
      </c>
      <c r="R151" s="46">
        <f t="shared" si="28"/>
        <v>0.303944315545244</v>
      </c>
      <c r="S151" s="46">
        <f t="shared" si="29"/>
        <v>0.514379755031563</v>
      </c>
      <c r="T151" s="36"/>
      <c r="U151" s="36"/>
      <c r="V151" s="36"/>
      <c r="W151" s="36"/>
      <c r="X151" s="36"/>
      <c r="Y151" s="36"/>
      <c r="Z151" s="36"/>
      <c r="AA151" s="36"/>
      <c r="AB151" s="36"/>
    </row>
    <row r="152" spans="7:28">
      <c r="G152" s="37">
        <v>300</v>
      </c>
      <c r="H152" s="37">
        <v>132</v>
      </c>
      <c r="I152" s="35">
        <f t="shared" si="21"/>
        <v>129.310344827586</v>
      </c>
      <c r="J152" s="46">
        <f t="shared" si="24"/>
        <v>1.29310344827586</v>
      </c>
      <c r="K152" s="46">
        <f t="shared" si="25"/>
        <v>0.559785042543638</v>
      </c>
      <c r="L152" s="46">
        <f t="shared" si="22"/>
        <v>34.8</v>
      </c>
      <c r="M152" s="45">
        <f t="shared" si="26"/>
        <v>4500</v>
      </c>
      <c r="N152" s="46">
        <f t="shared" si="27"/>
        <v>111.570247933884</v>
      </c>
      <c r="O152" s="37">
        <v>132</v>
      </c>
      <c r="P152" s="37">
        <v>100</v>
      </c>
      <c r="Q152" s="35">
        <f t="shared" si="23"/>
        <v>40.3333333333333</v>
      </c>
      <c r="R152" s="46">
        <f t="shared" si="28"/>
        <v>0.305555555555556</v>
      </c>
      <c r="S152" s="46">
        <f t="shared" si="29"/>
        <v>0.516627996906422</v>
      </c>
      <c r="T152" s="36"/>
      <c r="U152" s="36"/>
      <c r="V152" s="36"/>
      <c r="W152" s="36"/>
      <c r="X152" s="36"/>
      <c r="Y152" s="36"/>
      <c r="Z152" s="36"/>
      <c r="AA152" s="36"/>
      <c r="AB152" s="36"/>
    </row>
    <row r="153" spans="7:28">
      <c r="G153" s="37">
        <v>300</v>
      </c>
      <c r="H153" s="37">
        <v>133</v>
      </c>
      <c r="I153" s="35">
        <f t="shared" si="21"/>
        <v>128.755364806867</v>
      </c>
      <c r="J153" s="46">
        <f t="shared" si="24"/>
        <v>1.28755364806867</v>
      </c>
      <c r="K153" s="46">
        <f t="shared" si="25"/>
        <v>0.554980020719256</v>
      </c>
      <c r="L153" s="46">
        <f t="shared" si="22"/>
        <v>34.95</v>
      </c>
      <c r="M153" s="45">
        <f t="shared" si="26"/>
        <v>4500</v>
      </c>
      <c r="N153" s="46">
        <f t="shared" si="27"/>
        <v>110.15320255526</v>
      </c>
      <c r="O153" s="37">
        <v>133</v>
      </c>
      <c r="P153" s="37">
        <v>100</v>
      </c>
      <c r="Q153" s="35">
        <f t="shared" si="23"/>
        <v>40.8521939953811</v>
      </c>
      <c r="R153" s="46">
        <f t="shared" si="28"/>
        <v>0.30715935334873</v>
      </c>
      <c r="S153" s="46">
        <f t="shared" si="29"/>
        <v>0.518860662047729</v>
      </c>
      <c r="T153" s="36"/>
      <c r="U153" s="36"/>
      <c r="V153" s="36"/>
      <c r="W153" s="36"/>
      <c r="X153" s="36"/>
      <c r="Y153" s="36"/>
      <c r="Z153" s="36"/>
      <c r="AA153" s="36"/>
      <c r="AB153" s="36"/>
    </row>
    <row r="154" spans="7:28">
      <c r="G154" s="37">
        <v>300</v>
      </c>
      <c r="H154" s="37">
        <v>134</v>
      </c>
      <c r="I154" s="35">
        <f t="shared" si="21"/>
        <v>128.205128205128</v>
      </c>
      <c r="J154" s="46">
        <f t="shared" si="24"/>
        <v>1.28205128205128</v>
      </c>
      <c r="K154" s="46">
        <f t="shared" si="25"/>
        <v>0.55023660173876</v>
      </c>
      <c r="L154" s="46">
        <f t="shared" si="22"/>
        <v>35.1</v>
      </c>
      <c r="M154" s="45">
        <f t="shared" si="26"/>
        <v>4500</v>
      </c>
      <c r="N154" s="46">
        <f t="shared" si="27"/>
        <v>108.765872131878</v>
      </c>
      <c r="O154" s="37">
        <v>134</v>
      </c>
      <c r="P154" s="37">
        <v>100</v>
      </c>
      <c r="Q154" s="35">
        <f t="shared" si="23"/>
        <v>41.3732718894009</v>
      </c>
      <c r="R154" s="46">
        <f t="shared" si="28"/>
        <v>0.308755760368664</v>
      </c>
      <c r="S154" s="46">
        <f t="shared" si="29"/>
        <v>0.521077894019854</v>
      </c>
      <c r="T154" s="36"/>
      <c r="U154" s="36"/>
      <c r="V154" s="36"/>
      <c r="W154" s="36"/>
      <c r="X154" s="36"/>
      <c r="Y154" s="36"/>
      <c r="Z154" s="36"/>
      <c r="AA154" s="36"/>
      <c r="AB154" s="36"/>
    </row>
    <row r="155" spans="7:28">
      <c r="G155" s="37">
        <v>300</v>
      </c>
      <c r="H155" s="37">
        <v>135</v>
      </c>
      <c r="I155" s="35">
        <f t="shared" si="21"/>
        <v>127.659574468085</v>
      </c>
      <c r="J155" s="46">
        <f t="shared" si="24"/>
        <v>1.27659574468085</v>
      </c>
      <c r="K155" s="46">
        <f t="shared" si="25"/>
        <v>0.545553737043093</v>
      </c>
      <c r="L155" s="46">
        <f t="shared" si="22"/>
        <v>35.25</v>
      </c>
      <c r="M155" s="45">
        <f t="shared" si="26"/>
        <v>4500</v>
      </c>
      <c r="N155" s="46">
        <f t="shared" si="27"/>
        <v>107.407407407407</v>
      </c>
      <c r="O155" s="37">
        <v>135</v>
      </c>
      <c r="P155" s="37">
        <v>100</v>
      </c>
      <c r="Q155" s="35">
        <f t="shared" si="23"/>
        <v>41.8965517241379</v>
      </c>
      <c r="R155" s="46">
        <f t="shared" si="28"/>
        <v>0.310344827586207</v>
      </c>
      <c r="S155" s="46">
        <f t="shared" si="29"/>
        <v>0.523279834737011</v>
      </c>
      <c r="T155" s="36"/>
      <c r="U155" s="36"/>
      <c r="V155" s="36"/>
      <c r="W155" s="36"/>
      <c r="X155" s="36"/>
      <c r="Y155" s="36"/>
      <c r="Z155" s="36"/>
      <c r="AA155" s="36"/>
      <c r="AB155" s="36"/>
    </row>
    <row r="156" spans="7:28">
      <c r="G156" s="37">
        <v>300</v>
      </c>
      <c r="H156" s="37">
        <v>136</v>
      </c>
      <c r="I156" s="35">
        <f t="shared" si="21"/>
        <v>127.118644067797</v>
      </c>
      <c r="J156" s="46">
        <f t="shared" si="24"/>
        <v>1.27118644067797</v>
      </c>
      <c r="K156" s="46">
        <f t="shared" si="25"/>
        <v>0.540930400288502</v>
      </c>
      <c r="L156" s="46">
        <f t="shared" si="22"/>
        <v>35.4</v>
      </c>
      <c r="M156" s="45">
        <f t="shared" si="26"/>
        <v>4500</v>
      </c>
      <c r="N156" s="46">
        <f t="shared" si="27"/>
        <v>106.076989619377</v>
      </c>
      <c r="O156" s="37">
        <v>136</v>
      </c>
      <c r="P156" s="37">
        <v>100</v>
      </c>
      <c r="Q156" s="35">
        <f t="shared" si="23"/>
        <v>42.4220183486239</v>
      </c>
      <c r="R156" s="46">
        <f t="shared" si="28"/>
        <v>0.311926605504587</v>
      </c>
      <c r="S156" s="46">
        <f t="shared" si="29"/>
        <v>0.525466624485922</v>
      </c>
      <c r="T156" s="36"/>
      <c r="U156" s="36"/>
      <c r="V156" s="36"/>
      <c r="W156" s="36"/>
      <c r="X156" s="36"/>
      <c r="Y156" s="36"/>
      <c r="Z156" s="36"/>
      <c r="AA156" s="36"/>
      <c r="AB156" s="36"/>
    </row>
    <row r="157" spans="7:28">
      <c r="G157" s="37">
        <v>300</v>
      </c>
      <c r="H157" s="37">
        <v>137</v>
      </c>
      <c r="I157" s="35">
        <f t="shared" si="21"/>
        <v>126.582278481013</v>
      </c>
      <c r="J157" s="46">
        <f t="shared" si="24"/>
        <v>1.26582278481013</v>
      </c>
      <c r="K157" s="46">
        <f t="shared" si="25"/>
        <v>0.536365586783944</v>
      </c>
      <c r="L157" s="46">
        <f t="shared" si="22"/>
        <v>35.55</v>
      </c>
      <c r="M157" s="45">
        <f t="shared" si="26"/>
        <v>4500</v>
      </c>
      <c r="N157" s="46">
        <f t="shared" si="27"/>
        <v>104.773829186424</v>
      </c>
      <c r="O157" s="37">
        <v>137</v>
      </c>
      <c r="P157" s="37">
        <v>100</v>
      </c>
      <c r="Q157" s="35">
        <f t="shared" si="23"/>
        <v>42.9496567505721</v>
      </c>
      <c r="R157" s="46">
        <f t="shared" si="28"/>
        <v>0.31350114416476</v>
      </c>
      <c r="S157" s="46">
        <f t="shared" si="29"/>
        <v>0.527638401948231</v>
      </c>
      <c r="T157" s="36"/>
      <c r="U157" s="36"/>
      <c r="V157" s="36"/>
      <c r="W157" s="36"/>
      <c r="X157" s="36"/>
      <c r="Y157" s="36"/>
      <c r="Z157" s="36"/>
      <c r="AA157" s="36"/>
      <c r="AB157" s="36"/>
    </row>
    <row r="158" spans="7:28">
      <c r="G158" s="37">
        <v>300</v>
      </c>
      <c r="H158" s="37">
        <v>138</v>
      </c>
      <c r="I158" s="35">
        <f t="shared" si="21"/>
        <v>126.050420168067</v>
      </c>
      <c r="J158" s="46">
        <f t="shared" si="24"/>
        <v>1.26050420168067</v>
      </c>
      <c r="K158" s="46">
        <f t="shared" si="25"/>
        <v>0.531858312945431</v>
      </c>
      <c r="L158" s="46">
        <f t="shared" si="22"/>
        <v>35.7</v>
      </c>
      <c r="M158" s="45">
        <f t="shared" si="26"/>
        <v>4500</v>
      </c>
      <c r="N158" s="46">
        <f t="shared" si="27"/>
        <v>103.497164461248</v>
      </c>
      <c r="O158" s="37">
        <v>138</v>
      </c>
      <c r="P158" s="37">
        <v>100</v>
      </c>
      <c r="Q158" s="35">
        <f t="shared" si="23"/>
        <v>43.4794520547945</v>
      </c>
      <c r="R158" s="46">
        <f t="shared" si="28"/>
        <v>0.315068493150685</v>
      </c>
      <c r="S158" s="46">
        <f t="shared" si="29"/>
        <v>0.529795304222439</v>
      </c>
      <c r="T158" s="36"/>
      <c r="U158" s="36"/>
      <c r="V158" s="36"/>
      <c r="W158" s="36"/>
      <c r="X158" s="36"/>
      <c r="Y158" s="36"/>
      <c r="Z158" s="36"/>
      <c r="AA158" s="36"/>
      <c r="AB158" s="36"/>
    </row>
    <row r="159" spans="7:28">
      <c r="G159" s="37">
        <v>300</v>
      </c>
      <c r="H159" s="37">
        <v>139</v>
      </c>
      <c r="I159" s="35">
        <f t="shared" si="21"/>
        <v>125.523012552301</v>
      </c>
      <c r="J159" s="46">
        <f t="shared" si="24"/>
        <v>1.25523012552301</v>
      </c>
      <c r="K159" s="46">
        <f t="shared" si="25"/>
        <v>0.527407615765981</v>
      </c>
      <c r="L159" s="46">
        <f t="shared" si="22"/>
        <v>35.85</v>
      </c>
      <c r="M159" s="45">
        <f t="shared" si="26"/>
        <v>4500</v>
      </c>
      <c r="N159" s="46">
        <f t="shared" si="27"/>
        <v>102.24626054552</v>
      </c>
      <c r="O159" s="37">
        <v>139</v>
      </c>
      <c r="P159" s="37">
        <v>100</v>
      </c>
      <c r="Q159" s="35">
        <f t="shared" si="23"/>
        <v>44.0113895216401</v>
      </c>
      <c r="R159" s="46">
        <f t="shared" si="28"/>
        <v>0.316628701594533</v>
      </c>
      <c r="S159" s="46">
        <f t="shared" si="29"/>
        <v>0.531937466845569</v>
      </c>
      <c r="T159" s="36"/>
      <c r="U159" s="36"/>
      <c r="V159" s="36"/>
      <c r="W159" s="36"/>
      <c r="X159" s="36"/>
      <c r="Y159" s="36"/>
      <c r="Z159" s="36"/>
      <c r="AA159" s="36"/>
      <c r="AB159" s="36"/>
    </row>
    <row r="160" spans="7:28">
      <c r="G160" s="37">
        <v>300</v>
      </c>
      <c r="H160" s="37">
        <v>140</v>
      </c>
      <c r="I160" s="35">
        <f t="shared" si="21"/>
        <v>125</v>
      </c>
      <c r="J160" s="46">
        <f t="shared" si="24"/>
        <v>1.25</v>
      </c>
      <c r="K160" s="46">
        <f t="shared" si="25"/>
        <v>0.523012552301253</v>
      </c>
      <c r="L160" s="46">
        <f t="shared" si="22"/>
        <v>36</v>
      </c>
      <c r="M160" s="45">
        <f t="shared" si="26"/>
        <v>4500</v>
      </c>
      <c r="N160" s="46">
        <f t="shared" si="27"/>
        <v>101.020408163265</v>
      </c>
      <c r="O160" s="37">
        <v>140</v>
      </c>
      <c r="P160" s="37">
        <v>100</v>
      </c>
      <c r="Q160" s="35">
        <f t="shared" si="23"/>
        <v>44.5454545454545</v>
      </c>
      <c r="R160" s="46">
        <f t="shared" si="28"/>
        <v>0.318181818181818</v>
      </c>
      <c r="S160" s="46">
        <f t="shared" si="29"/>
        <v>0.534065023814456</v>
      </c>
      <c r="T160" s="36"/>
      <c r="U160" s="36"/>
      <c r="V160" s="36"/>
      <c r="W160" s="36"/>
      <c r="X160" s="36"/>
      <c r="Y160" s="36"/>
      <c r="Z160" s="36"/>
      <c r="AA160" s="36"/>
      <c r="AB160" s="36"/>
    </row>
    <row r="161" spans="7:28">
      <c r="G161" s="37">
        <v>300</v>
      </c>
      <c r="H161" s="37">
        <v>141</v>
      </c>
      <c r="I161" s="35">
        <f t="shared" si="21"/>
        <v>124.48132780083</v>
      </c>
      <c r="J161" s="46">
        <f t="shared" si="24"/>
        <v>1.2448132780083</v>
      </c>
      <c r="K161" s="46">
        <f t="shared" si="25"/>
        <v>0.518672199170126</v>
      </c>
      <c r="L161" s="46">
        <f t="shared" si="22"/>
        <v>36.15</v>
      </c>
      <c r="M161" s="45">
        <f t="shared" si="26"/>
        <v>4500</v>
      </c>
      <c r="N161" s="46">
        <f t="shared" si="27"/>
        <v>99.818922589407</v>
      </c>
      <c r="O161" s="37">
        <v>141</v>
      </c>
      <c r="P161" s="37">
        <v>100</v>
      </c>
      <c r="Q161" s="35">
        <f t="shared" si="23"/>
        <v>45.0816326530612</v>
      </c>
      <c r="R161" s="46">
        <f t="shared" si="28"/>
        <v>0.319727891156463</v>
      </c>
      <c r="S161" s="46">
        <f t="shared" si="29"/>
        <v>0.53617810760668</v>
      </c>
      <c r="T161" s="36"/>
      <c r="U161" s="36"/>
      <c r="V161" s="36"/>
      <c r="W161" s="36"/>
      <c r="X161" s="36"/>
      <c r="Y161" s="36"/>
      <c r="Z161" s="36"/>
      <c r="AA161" s="36"/>
      <c r="AB161" s="36"/>
    </row>
    <row r="162" spans="7:28">
      <c r="G162" s="37">
        <v>300</v>
      </c>
      <c r="H162" s="37">
        <v>142</v>
      </c>
      <c r="I162" s="35">
        <f t="shared" si="21"/>
        <v>123.96694214876</v>
      </c>
      <c r="J162" s="46">
        <f t="shared" si="24"/>
        <v>1.2396694214876</v>
      </c>
      <c r="K162" s="46">
        <f t="shared" si="25"/>
        <v>0.514385652069549</v>
      </c>
      <c r="L162" s="46">
        <f t="shared" si="22"/>
        <v>36.3</v>
      </c>
      <c r="M162" s="45">
        <f t="shared" si="26"/>
        <v>4500</v>
      </c>
      <c r="N162" s="46">
        <f t="shared" si="27"/>
        <v>98.6411426304305</v>
      </c>
      <c r="O162" s="37">
        <v>142</v>
      </c>
      <c r="P162" s="37">
        <v>100</v>
      </c>
      <c r="Q162" s="35">
        <f t="shared" si="23"/>
        <v>45.6199095022624</v>
      </c>
      <c r="R162" s="46">
        <f t="shared" si="28"/>
        <v>0.321266968325792</v>
      </c>
      <c r="S162" s="46">
        <f t="shared" si="29"/>
        <v>0.538276849201218</v>
      </c>
      <c r="T162" s="36"/>
      <c r="U162" s="36"/>
      <c r="V162" s="36"/>
      <c r="W162" s="36"/>
      <c r="X162" s="36"/>
      <c r="Y162" s="36"/>
      <c r="Z162" s="36"/>
      <c r="AA162" s="36"/>
      <c r="AB162" s="36"/>
    </row>
    <row r="163" spans="7:28">
      <c r="G163" s="37">
        <v>300</v>
      </c>
      <c r="H163" s="37">
        <v>143</v>
      </c>
      <c r="I163" s="35">
        <f t="shared" si="21"/>
        <v>123.456790123457</v>
      </c>
      <c r="J163" s="46">
        <f t="shared" si="24"/>
        <v>1.23456790123457</v>
      </c>
      <c r="K163" s="46">
        <f t="shared" si="25"/>
        <v>0.51015202530354</v>
      </c>
      <c r="L163" s="46">
        <f t="shared" si="22"/>
        <v>36.45</v>
      </c>
      <c r="M163" s="45">
        <f t="shared" si="26"/>
        <v>4500</v>
      </c>
      <c r="N163" s="46">
        <f t="shared" si="27"/>
        <v>97.4864296542618</v>
      </c>
      <c r="O163" s="37">
        <v>143</v>
      </c>
      <c r="P163" s="37">
        <v>100</v>
      </c>
      <c r="Q163" s="35">
        <f t="shared" si="23"/>
        <v>46.1602708803612</v>
      </c>
      <c r="R163" s="46">
        <f t="shared" si="28"/>
        <v>0.322799097065463</v>
      </c>
      <c r="S163" s="46">
        <f t="shared" si="29"/>
        <v>0.54036137809873</v>
      </c>
      <c r="T163" s="36"/>
      <c r="U163" s="36"/>
      <c r="V163" s="36"/>
      <c r="W163" s="36"/>
      <c r="X163" s="36"/>
      <c r="Y163" s="36"/>
      <c r="Z163" s="36"/>
      <c r="AA163" s="36"/>
      <c r="AB163" s="36"/>
    </row>
    <row r="164" spans="7:28">
      <c r="G164" s="37">
        <v>300</v>
      </c>
      <c r="H164" s="37">
        <v>144</v>
      </c>
      <c r="I164" s="35">
        <f t="shared" si="21"/>
        <v>122.950819672131</v>
      </c>
      <c r="J164" s="46">
        <f t="shared" si="24"/>
        <v>1.22950819672131</v>
      </c>
      <c r="K164" s="46">
        <f t="shared" si="25"/>
        <v>0.505970451325638</v>
      </c>
      <c r="L164" s="46">
        <f t="shared" si="22"/>
        <v>36.6</v>
      </c>
      <c r="M164" s="45">
        <f t="shared" si="26"/>
        <v>4500</v>
      </c>
      <c r="N164" s="46">
        <f t="shared" si="27"/>
        <v>96.3541666666667</v>
      </c>
      <c r="O164" s="37">
        <v>144</v>
      </c>
      <c r="P164" s="37">
        <v>100</v>
      </c>
      <c r="Q164" s="35">
        <f t="shared" si="23"/>
        <v>46.7027027027027</v>
      </c>
      <c r="R164" s="46">
        <f t="shared" si="28"/>
        <v>0.324324324324324</v>
      </c>
      <c r="S164" s="46">
        <f t="shared" si="29"/>
        <v>0.542431822341527</v>
      </c>
      <c r="T164" s="36"/>
      <c r="U164" s="36"/>
      <c r="V164" s="36"/>
      <c r="W164" s="36"/>
      <c r="X164" s="36"/>
      <c r="Y164" s="36"/>
      <c r="Z164" s="36"/>
      <c r="AA164" s="36"/>
      <c r="AB164" s="36"/>
    </row>
    <row r="165" spans="7:28">
      <c r="G165" s="37">
        <v>300</v>
      </c>
      <c r="H165" s="37">
        <v>145</v>
      </c>
      <c r="I165" s="35">
        <f t="shared" si="21"/>
        <v>122.448979591837</v>
      </c>
      <c r="J165" s="46">
        <f t="shared" si="24"/>
        <v>1.22448979591837</v>
      </c>
      <c r="K165" s="46">
        <f t="shared" si="25"/>
        <v>0.501840080294414</v>
      </c>
      <c r="L165" s="46">
        <f t="shared" si="22"/>
        <v>36.75</v>
      </c>
      <c r="M165" s="45">
        <f t="shared" si="26"/>
        <v>4500</v>
      </c>
      <c r="N165" s="46">
        <f t="shared" si="27"/>
        <v>95.243757431629</v>
      </c>
      <c r="O165" s="37">
        <v>145</v>
      </c>
      <c r="P165" s="37">
        <v>100</v>
      </c>
      <c r="Q165" s="35">
        <f t="shared" si="23"/>
        <v>47.247191011236</v>
      </c>
      <c r="R165" s="46">
        <f t="shared" si="28"/>
        <v>0.325842696629214</v>
      </c>
      <c r="S165" s="46">
        <f t="shared" si="29"/>
        <v>0.544488308533253</v>
      </c>
      <c r="T165" s="36"/>
      <c r="U165" s="36"/>
      <c r="V165" s="36"/>
      <c r="W165" s="36"/>
      <c r="X165" s="36"/>
      <c r="Y165" s="36"/>
      <c r="Z165" s="36"/>
      <c r="AA165" s="36"/>
      <c r="AB165" s="36"/>
    </row>
    <row r="166" spans="7:28">
      <c r="G166" s="37">
        <v>300</v>
      </c>
      <c r="H166" s="37">
        <v>146</v>
      </c>
      <c r="I166" s="35">
        <f t="shared" si="21"/>
        <v>121.951219512195</v>
      </c>
      <c r="J166" s="46">
        <f t="shared" si="24"/>
        <v>1.21951219512195</v>
      </c>
      <c r="K166" s="46">
        <f t="shared" si="25"/>
        <v>0.497760079641608</v>
      </c>
      <c r="L166" s="46">
        <f t="shared" si="22"/>
        <v>36.9</v>
      </c>
      <c r="M166" s="45">
        <f t="shared" si="26"/>
        <v>4500</v>
      </c>
      <c r="N166" s="46">
        <f t="shared" si="27"/>
        <v>94.1546256333271</v>
      </c>
      <c r="O166" s="37">
        <v>146</v>
      </c>
      <c r="P166" s="37">
        <v>100</v>
      </c>
      <c r="Q166" s="35">
        <f t="shared" si="23"/>
        <v>47.7937219730942</v>
      </c>
      <c r="R166" s="46">
        <f t="shared" si="28"/>
        <v>0.327354260089686</v>
      </c>
      <c r="S166" s="46">
        <f t="shared" si="29"/>
        <v>0.546530961858217</v>
      </c>
      <c r="T166" s="36"/>
      <c r="U166" s="36"/>
      <c r="V166" s="36"/>
      <c r="W166" s="36"/>
      <c r="X166" s="36"/>
      <c r="Y166" s="36"/>
      <c r="Z166" s="36"/>
      <c r="AA166" s="36"/>
      <c r="AB166" s="36"/>
    </row>
    <row r="167" spans="7:28">
      <c r="G167" s="37">
        <v>300</v>
      </c>
      <c r="H167" s="37">
        <v>147</v>
      </c>
      <c r="I167" s="35">
        <f t="shared" si="21"/>
        <v>121.457489878543</v>
      </c>
      <c r="J167" s="46">
        <f t="shared" si="24"/>
        <v>1.21457489878543</v>
      </c>
      <c r="K167" s="46">
        <f t="shared" si="25"/>
        <v>0.49372963365262</v>
      </c>
      <c r="L167" s="46">
        <f t="shared" si="22"/>
        <v>37.05</v>
      </c>
      <c r="M167" s="45">
        <f t="shared" si="26"/>
        <v>4500</v>
      </c>
      <c r="N167" s="46">
        <f t="shared" si="27"/>
        <v>93.0862140774677</v>
      </c>
      <c r="O167" s="37">
        <v>147</v>
      </c>
      <c r="P167" s="37">
        <v>100</v>
      </c>
      <c r="Q167" s="35">
        <f t="shared" si="23"/>
        <v>48.3422818791946</v>
      </c>
      <c r="R167" s="46">
        <f t="shared" si="28"/>
        <v>0.328859060402685</v>
      </c>
      <c r="S167" s="46">
        <f t="shared" si="29"/>
        <v>0.548559906100458</v>
      </c>
      <c r="T167" s="36"/>
      <c r="U167" s="36"/>
      <c r="V167" s="36"/>
      <c r="W167" s="36"/>
      <c r="X167" s="36"/>
      <c r="Y167" s="36"/>
      <c r="Z167" s="36"/>
      <c r="AA167" s="36"/>
      <c r="AB167" s="36"/>
    </row>
    <row r="168" spans="7:28">
      <c r="G168" s="37">
        <v>300</v>
      </c>
      <c r="H168" s="37">
        <v>148</v>
      </c>
      <c r="I168" s="35">
        <f t="shared" si="21"/>
        <v>120.967741935484</v>
      </c>
      <c r="J168" s="46">
        <f t="shared" si="24"/>
        <v>1.20967741935484</v>
      </c>
      <c r="K168" s="46">
        <f t="shared" si="25"/>
        <v>0.489747943058632</v>
      </c>
      <c r="L168" s="46">
        <f t="shared" si="22"/>
        <v>37.2</v>
      </c>
      <c r="M168" s="45">
        <f t="shared" si="26"/>
        <v>4500</v>
      </c>
      <c r="N168" s="46">
        <f t="shared" si="27"/>
        <v>92.0379839298758</v>
      </c>
      <c r="O168" s="37">
        <v>148</v>
      </c>
      <c r="P168" s="37">
        <v>100</v>
      </c>
      <c r="Q168" s="35">
        <f t="shared" si="23"/>
        <v>48.8928571428571</v>
      </c>
      <c r="R168" s="46">
        <f t="shared" si="28"/>
        <v>0.330357142857143</v>
      </c>
      <c r="S168" s="46">
        <f t="shared" si="29"/>
        <v>0.550575263662516</v>
      </c>
      <c r="T168" s="36"/>
      <c r="U168" s="36"/>
      <c r="V168" s="36"/>
      <c r="W168" s="36"/>
      <c r="X168" s="36"/>
      <c r="Y168" s="36"/>
      <c r="Z168" s="36"/>
      <c r="AA168" s="36"/>
      <c r="AB168" s="36"/>
    </row>
    <row r="169" spans="7:28">
      <c r="G169" s="37">
        <v>300</v>
      </c>
      <c r="H169" s="37">
        <v>149</v>
      </c>
      <c r="I169" s="35">
        <f t="shared" si="21"/>
        <v>120.481927710843</v>
      </c>
      <c r="J169" s="46">
        <f t="shared" si="24"/>
        <v>1.20481927710843</v>
      </c>
      <c r="K169" s="46">
        <f t="shared" si="25"/>
        <v>0.485814224640492</v>
      </c>
      <c r="L169" s="46">
        <f t="shared" si="22"/>
        <v>37.35</v>
      </c>
      <c r="M169" s="45">
        <f t="shared" si="26"/>
        <v>4500</v>
      </c>
      <c r="N169" s="46">
        <f t="shared" si="27"/>
        <v>91.0094139903608</v>
      </c>
      <c r="O169" s="37">
        <v>149</v>
      </c>
      <c r="P169" s="37">
        <v>100</v>
      </c>
      <c r="Q169" s="35">
        <f t="shared" si="23"/>
        <v>49.445434298441</v>
      </c>
      <c r="R169" s="46">
        <f t="shared" si="28"/>
        <v>0.33184855233853</v>
      </c>
      <c r="S169" s="46">
        <f t="shared" si="29"/>
        <v>0.552577155583833</v>
      </c>
      <c r="T169" s="36"/>
      <c r="U169" s="36"/>
      <c r="V169" s="36"/>
      <c r="W169" s="36"/>
      <c r="X169" s="36"/>
      <c r="Y169" s="36"/>
      <c r="Z169" s="36"/>
      <c r="AA169" s="36"/>
      <c r="AB169" s="36"/>
    </row>
    <row r="170" spans="7:28">
      <c r="G170" s="37">
        <v>300</v>
      </c>
      <c r="H170" s="37">
        <v>150</v>
      </c>
      <c r="I170" s="35">
        <f t="shared" si="21"/>
        <v>120</v>
      </c>
      <c r="J170" s="46">
        <f t="shared" si="24"/>
        <v>1.2</v>
      </c>
      <c r="K170" s="46">
        <f t="shared" si="25"/>
        <v>0.481927710843379</v>
      </c>
      <c r="L170" s="46">
        <f t="shared" si="22"/>
        <v>37.5</v>
      </c>
      <c r="M170" s="45">
        <f t="shared" si="26"/>
        <v>4500</v>
      </c>
      <c r="N170" s="46">
        <f t="shared" si="27"/>
        <v>90</v>
      </c>
      <c r="O170" s="37">
        <v>150</v>
      </c>
      <c r="P170" s="37">
        <v>100</v>
      </c>
      <c r="Q170" s="35">
        <f t="shared" si="23"/>
        <v>50</v>
      </c>
      <c r="R170" s="46">
        <f t="shared" si="28"/>
        <v>0.333333333333333</v>
      </c>
      <c r="S170" s="46">
        <f t="shared" si="29"/>
        <v>0.554565701559021</v>
      </c>
      <c r="T170" s="36"/>
      <c r="U170" s="36"/>
      <c r="V170" s="36"/>
      <c r="W170" s="36"/>
      <c r="X170" s="36"/>
      <c r="Y170" s="36"/>
      <c r="Z170" s="36"/>
      <c r="AA170" s="36"/>
      <c r="AB170" s="36"/>
    </row>
    <row r="171" spans="7:28">
      <c r="G171" s="37">
        <v>300</v>
      </c>
      <c r="H171" s="37">
        <v>151</v>
      </c>
      <c r="I171" s="35">
        <f t="shared" si="21"/>
        <v>119.521912350598</v>
      </c>
      <c r="J171" s="46">
        <f t="shared" si="24"/>
        <v>1.19521912350598</v>
      </c>
      <c r="K171" s="46">
        <f t="shared" si="25"/>
        <v>0.478087649402397</v>
      </c>
      <c r="L171" s="46">
        <f t="shared" si="22"/>
        <v>37.65</v>
      </c>
      <c r="M171" s="45">
        <f t="shared" si="26"/>
        <v>4500</v>
      </c>
      <c r="N171" s="46">
        <f t="shared" si="27"/>
        <v>89.0092539800886</v>
      </c>
      <c r="O171" s="37">
        <v>151</v>
      </c>
      <c r="P171" s="37">
        <v>100</v>
      </c>
      <c r="Q171" s="35">
        <f t="shared" si="23"/>
        <v>50.5565410199557</v>
      </c>
      <c r="R171" s="46">
        <f t="shared" si="28"/>
        <v>0.334811529933481</v>
      </c>
      <c r="S171" s="46">
        <f t="shared" si="29"/>
        <v>0.556541019955652</v>
      </c>
      <c r="T171" s="36"/>
      <c r="U171" s="36"/>
      <c r="V171" s="36"/>
      <c r="W171" s="36"/>
      <c r="X171" s="36"/>
      <c r="Y171" s="36"/>
      <c r="Z171" s="36"/>
      <c r="AA171" s="36"/>
      <c r="AB171" s="36"/>
    </row>
    <row r="172" spans="7:28">
      <c r="G172" s="37">
        <v>300</v>
      </c>
      <c r="H172" s="37">
        <v>152</v>
      </c>
      <c r="I172" s="35">
        <f t="shared" si="21"/>
        <v>119.047619047619</v>
      </c>
      <c r="J172" s="46">
        <f t="shared" si="24"/>
        <v>1.19047619047619</v>
      </c>
      <c r="K172" s="46">
        <f t="shared" si="25"/>
        <v>0.474293302978552</v>
      </c>
      <c r="L172" s="46">
        <f t="shared" si="22"/>
        <v>37.8</v>
      </c>
      <c r="M172" s="45">
        <f t="shared" si="26"/>
        <v>4500</v>
      </c>
      <c r="N172" s="46">
        <f t="shared" si="27"/>
        <v>88.036703601108</v>
      </c>
      <c r="O172" s="37">
        <v>152</v>
      </c>
      <c r="P172" s="37">
        <v>100</v>
      </c>
      <c r="Q172" s="35">
        <f t="shared" si="23"/>
        <v>51.1150442477876</v>
      </c>
      <c r="R172" s="46">
        <f t="shared" si="28"/>
        <v>0.336283185840708</v>
      </c>
      <c r="S172" s="46">
        <f t="shared" si="29"/>
        <v>0.558503227831956</v>
      </c>
      <c r="T172" s="36"/>
      <c r="U172" s="36"/>
      <c r="V172" s="36"/>
      <c r="W172" s="36"/>
      <c r="X172" s="36"/>
      <c r="Y172" s="36"/>
      <c r="Z172" s="36"/>
      <c r="AA172" s="36"/>
      <c r="AB172" s="36"/>
    </row>
    <row r="173" spans="7:28">
      <c r="G173" s="37">
        <v>300</v>
      </c>
      <c r="H173" s="37">
        <v>153</v>
      </c>
      <c r="I173" s="35">
        <f t="shared" si="21"/>
        <v>118.577075098814</v>
      </c>
      <c r="J173" s="46">
        <f t="shared" si="24"/>
        <v>1.18577075098814</v>
      </c>
      <c r="K173" s="46">
        <f t="shared" si="25"/>
        <v>0.470543948804817</v>
      </c>
      <c r="L173" s="46">
        <f t="shared" si="22"/>
        <v>37.95</v>
      </c>
      <c r="M173" s="45">
        <f t="shared" si="26"/>
        <v>4500</v>
      </c>
      <c r="N173" s="46">
        <f t="shared" si="27"/>
        <v>87.0818915801615</v>
      </c>
      <c r="O173" s="37">
        <v>153</v>
      </c>
      <c r="P173" s="37">
        <v>100</v>
      </c>
      <c r="Q173" s="35">
        <f t="shared" si="23"/>
        <v>51.6754966887417</v>
      </c>
      <c r="R173" s="46">
        <f t="shared" si="28"/>
        <v>0.337748344370861</v>
      </c>
      <c r="S173" s="46">
        <f t="shared" si="29"/>
        <v>0.560452440954116</v>
      </c>
      <c r="T173" s="36"/>
      <c r="U173" s="36"/>
      <c r="V173" s="36"/>
      <c r="W173" s="36"/>
      <c r="X173" s="36"/>
      <c r="Y173" s="36"/>
      <c r="Z173" s="36"/>
      <c r="AA173" s="36"/>
      <c r="AB173" s="36"/>
    </row>
    <row r="174" spans="7:28">
      <c r="G174" s="37">
        <v>300</v>
      </c>
      <c r="H174" s="37">
        <v>154</v>
      </c>
      <c r="I174" s="35">
        <f t="shared" si="21"/>
        <v>118.110236220472</v>
      </c>
      <c r="J174" s="46">
        <f t="shared" si="24"/>
        <v>1.18110236220472</v>
      </c>
      <c r="K174" s="46">
        <f t="shared" si="25"/>
        <v>0.46683887834179</v>
      </c>
      <c r="L174" s="46">
        <f t="shared" si="22"/>
        <v>38.1</v>
      </c>
      <c r="M174" s="45">
        <f t="shared" si="26"/>
        <v>4500</v>
      </c>
      <c r="N174" s="46">
        <f t="shared" si="27"/>
        <v>86.1443751054141</v>
      </c>
      <c r="O174" s="37">
        <v>154</v>
      </c>
      <c r="P174" s="37">
        <v>100</v>
      </c>
      <c r="Q174" s="35">
        <f t="shared" si="23"/>
        <v>52.2378854625551</v>
      </c>
      <c r="R174" s="46">
        <f t="shared" si="28"/>
        <v>0.33920704845815</v>
      </c>
      <c r="S174" s="46">
        <f t="shared" si="29"/>
        <v>0.562388773813339</v>
      </c>
      <c r="T174" s="36"/>
      <c r="U174" s="36"/>
      <c r="V174" s="36"/>
      <c r="W174" s="36"/>
      <c r="X174" s="36"/>
      <c r="Y174" s="36"/>
      <c r="Z174" s="36"/>
      <c r="AA174" s="36"/>
      <c r="AB174" s="36"/>
    </row>
    <row r="175" spans="7:28">
      <c r="G175" s="37">
        <v>300</v>
      </c>
      <c r="H175" s="37">
        <v>155</v>
      </c>
      <c r="I175" s="35">
        <f t="shared" si="21"/>
        <v>117.647058823529</v>
      </c>
      <c r="J175" s="46">
        <f t="shared" si="24"/>
        <v>1.17647058823529</v>
      </c>
      <c r="K175" s="46">
        <f t="shared" si="25"/>
        <v>0.463177396943038</v>
      </c>
      <c r="L175" s="46">
        <f t="shared" si="22"/>
        <v>38.25</v>
      </c>
      <c r="M175" s="45">
        <f t="shared" si="26"/>
        <v>4500</v>
      </c>
      <c r="N175" s="46">
        <f t="shared" si="27"/>
        <v>85.2237252861602</v>
      </c>
      <c r="O175" s="37">
        <v>155</v>
      </c>
      <c r="P175" s="37">
        <v>100</v>
      </c>
      <c r="Q175" s="35">
        <f t="shared" si="23"/>
        <v>52.8021978021978</v>
      </c>
      <c r="R175" s="46">
        <f t="shared" si="28"/>
        <v>0.340659340659341</v>
      </c>
      <c r="S175" s="46">
        <f t="shared" si="29"/>
        <v>0.56431233964274</v>
      </c>
      <c r="T175" s="36"/>
      <c r="U175" s="36"/>
      <c r="V175" s="36"/>
      <c r="W175" s="36"/>
      <c r="X175" s="36"/>
      <c r="Y175" s="36"/>
      <c r="Z175" s="36"/>
      <c r="AA175" s="36"/>
      <c r="AB175" s="36"/>
    </row>
    <row r="176" spans="7:28">
      <c r="G176" s="37">
        <v>300</v>
      </c>
      <c r="H176" s="37">
        <v>156</v>
      </c>
      <c r="I176" s="35">
        <f t="shared" si="21"/>
        <v>117.1875</v>
      </c>
      <c r="J176" s="46">
        <f t="shared" si="24"/>
        <v>1.171875</v>
      </c>
      <c r="K176" s="46">
        <f t="shared" si="25"/>
        <v>0.459558823529406</v>
      </c>
      <c r="L176" s="46">
        <f t="shared" si="22"/>
        <v>38.4</v>
      </c>
      <c r="M176" s="45">
        <f t="shared" si="26"/>
        <v>4500</v>
      </c>
      <c r="N176" s="46">
        <f t="shared" si="27"/>
        <v>84.3195266272189</v>
      </c>
      <c r="O176" s="37">
        <v>156</v>
      </c>
      <c r="P176" s="37">
        <v>100</v>
      </c>
      <c r="Q176" s="35">
        <f t="shared" si="23"/>
        <v>53.3684210526316</v>
      </c>
      <c r="R176" s="46">
        <f t="shared" si="28"/>
        <v>0.342105263157895</v>
      </c>
      <c r="S176" s="46">
        <f t="shared" si="29"/>
        <v>0.566223250433779</v>
      </c>
      <c r="T176" s="36"/>
      <c r="U176" s="36"/>
      <c r="V176" s="36"/>
      <c r="W176" s="36"/>
      <c r="X176" s="36"/>
      <c r="Y176" s="36"/>
      <c r="Z176" s="36"/>
      <c r="AA176" s="36"/>
      <c r="AB176" s="36"/>
    </row>
    <row r="177" spans="7:28">
      <c r="G177" s="37">
        <v>300</v>
      </c>
      <c r="H177" s="37">
        <v>157</v>
      </c>
      <c r="I177" s="35">
        <f t="shared" si="21"/>
        <v>116.731517509728</v>
      </c>
      <c r="J177" s="46">
        <f t="shared" si="24"/>
        <v>1.16731517509728</v>
      </c>
      <c r="K177" s="46">
        <f t="shared" si="25"/>
        <v>0.455982490272376</v>
      </c>
      <c r="L177" s="46">
        <f t="shared" si="22"/>
        <v>38.55</v>
      </c>
      <c r="M177" s="45">
        <f t="shared" si="26"/>
        <v>4500</v>
      </c>
      <c r="N177" s="46">
        <f t="shared" si="27"/>
        <v>83.4313765264311</v>
      </c>
      <c r="O177" s="37">
        <v>157</v>
      </c>
      <c r="P177" s="37">
        <v>100</v>
      </c>
      <c r="Q177" s="35">
        <f t="shared" si="23"/>
        <v>53.9365426695842</v>
      </c>
      <c r="R177" s="46">
        <f t="shared" si="28"/>
        <v>0.343544857768052</v>
      </c>
      <c r="S177" s="46">
        <f t="shared" si="29"/>
        <v>0.568121616952659</v>
      </c>
      <c r="T177" s="36"/>
      <c r="U177" s="36"/>
      <c r="V177" s="36"/>
      <c r="W177" s="36"/>
      <c r="X177" s="36"/>
      <c r="Y177" s="36"/>
      <c r="Z177" s="36"/>
      <c r="AA177" s="36"/>
      <c r="AB177" s="36"/>
    </row>
    <row r="178" spans="7:28">
      <c r="G178" s="37">
        <v>300</v>
      </c>
      <c r="H178" s="37">
        <v>158</v>
      </c>
      <c r="I178" s="35">
        <f t="shared" si="21"/>
        <v>116.279069767442</v>
      </c>
      <c r="J178" s="46">
        <f t="shared" si="24"/>
        <v>1.16279069767442</v>
      </c>
      <c r="K178" s="46">
        <f t="shared" si="25"/>
        <v>0.45244774228577</v>
      </c>
      <c r="L178" s="46">
        <f t="shared" si="22"/>
        <v>38.7</v>
      </c>
      <c r="M178" s="45">
        <f t="shared" si="26"/>
        <v>4500</v>
      </c>
      <c r="N178" s="46">
        <f t="shared" si="27"/>
        <v>82.5588847941035</v>
      </c>
      <c r="O178" s="37">
        <v>158</v>
      </c>
      <c r="P178" s="37">
        <v>100</v>
      </c>
      <c r="Q178" s="35">
        <f t="shared" si="23"/>
        <v>54.5065502183406</v>
      </c>
      <c r="R178" s="46">
        <f t="shared" si="28"/>
        <v>0.344978165938865</v>
      </c>
      <c r="S178" s="46">
        <f t="shared" si="29"/>
        <v>0.570007548756372</v>
      </c>
      <c r="T178" s="36"/>
      <c r="U178" s="36"/>
      <c r="V178" s="36"/>
      <c r="W178" s="36"/>
      <c r="X178" s="36"/>
      <c r="Y178" s="36"/>
      <c r="Z178" s="36"/>
      <c r="AA178" s="36"/>
      <c r="AB178" s="36"/>
    </row>
    <row r="179" spans="7:28">
      <c r="G179" s="37">
        <v>300</v>
      </c>
      <c r="H179" s="37">
        <v>159</v>
      </c>
      <c r="I179" s="35">
        <f t="shared" si="21"/>
        <v>115.830115830116</v>
      </c>
      <c r="J179" s="46">
        <f t="shared" si="24"/>
        <v>1.15830115830116</v>
      </c>
      <c r="K179" s="46">
        <f t="shared" si="25"/>
        <v>0.448953937326024</v>
      </c>
      <c r="L179" s="46">
        <f t="shared" si="22"/>
        <v>38.85</v>
      </c>
      <c r="M179" s="45">
        <f t="shared" si="26"/>
        <v>4500</v>
      </c>
      <c r="N179" s="46">
        <f t="shared" si="27"/>
        <v>81.7016731933072</v>
      </c>
      <c r="O179" s="37">
        <v>159</v>
      </c>
      <c r="P179" s="37">
        <v>100</v>
      </c>
      <c r="Q179" s="35">
        <f t="shared" si="23"/>
        <v>55.078431372549</v>
      </c>
      <c r="R179" s="46">
        <f t="shared" si="28"/>
        <v>0.34640522875817</v>
      </c>
      <c r="S179" s="46">
        <f t="shared" si="29"/>
        <v>0.571881154208405</v>
      </c>
      <c r="T179" s="36"/>
      <c r="U179" s="36"/>
      <c r="V179" s="36"/>
      <c r="W179" s="36"/>
      <c r="X179" s="36"/>
      <c r="Y179" s="36"/>
      <c r="Z179" s="36"/>
      <c r="AA179" s="36"/>
      <c r="AB179" s="36"/>
    </row>
    <row r="180" spans="7:28">
      <c r="G180" s="37">
        <v>300</v>
      </c>
      <c r="H180" s="37">
        <v>160</v>
      </c>
      <c r="I180" s="35">
        <f t="shared" si="21"/>
        <v>115.384615384615</v>
      </c>
      <c r="J180" s="46">
        <f t="shared" si="24"/>
        <v>1.15384615384615</v>
      </c>
      <c r="K180" s="46">
        <f t="shared" si="25"/>
        <v>0.445500445500443</v>
      </c>
      <c r="L180" s="46">
        <f t="shared" si="22"/>
        <v>39</v>
      </c>
      <c r="M180" s="45">
        <f t="shared" si="26"/>
        <v>4500</v>
      </c>
      <c r="N180" s="46">
        <f t="shared" si="27"/>
        <v>80.859375</v>
      </c>
      <c r="O180" s="37">
        <v>160</v>
      </c>
      <c r="P180" s="37">
        <v>100</v>
      </c>
      <c r="Q180" s="35">
        <f t="shared" si="23"/>
        <v>55.6521739130435</v>
      </c>
      <c r="R180" s="46">
        <f t="shared" si="28"/>
        <v>0.347826086956522</v>
      </c>
      <c r="S180" s="46">
        <f t="shared" si="29"/>
        <v>0.573742540494457</v>
      </c>
      <c r="T180" s="36"/>
      <c r="U180" s="36"/>
      <c r="V180" s="36"/>
      <c r="W180" s="36"/>
      <c r="X180" s="36"/>
      <c r="Y180" s="36"/>
      <c r="Z180" s="36"/>
      <c r="AA180" s="36"/>
      <c r="AB180" s="36"/>
    </row>
    <row r="181" spans="7:28">
      <c r="G181" s="37">
        <v>300</v>
      </c>
      <c r="H181" s="37">
        <v>161</v>
      </c>
      <c r="I181" s="35">
        <f t="shared" si="21"/>
        <v>114.942528735632</v>
      </c>
      <c r="J181" s="46">
        <f t="shared" si="24"/>
        <v>1.14942528735632</v>
      </c>
      <c r="K181" s="46">
        <f t="shared" si="25"/>
        <v>0.442086648983206</v>
      </c>
      <c r="L181" s="46">
        <f t="shared" si="22"/>
        <v>39.15</v>
      </c>
      <c r="M181" s="45">
        <f t="shared" si="26"/>
        <v>4500</v>
      </c>
      <c r="N181" s="46">
        <f t="shared" si="27"/>
        <v>80.0316345819992</v>
      </c>
      <c r="O181" s="37">
        <v>161</v>
      </c>
      <c r="P181" s="37">
        <v>100</v>
      </c>
      <c r="Q181" s="35">
        <f t="shared" si="23"/>
        <v>56.2277657266811</v>
      </c>
      <c r="R181" s="46">
        <f t="shared" si="28"/>
        <v>0.349240780911063</v>
      </c>
      <c r="S181" s="46">
        <f t="shared" si="29"/>
        <v>0.575591813637651</v>
      </c>
      <c r="T181" s="36"/>
      <c r="U181" s="36"/>
      <c r="V181" s="36"/>
      <c r="W181" s="36"/>
      <c r="X181" s="36"/>
      <c r="Y181" s="36"/>
      <c r="Z181" s="36"/>
      <c r="AA181" s="36"/>
      <c r="AB181" s="36"/>
    </row>
    <row r="182" spans="7:28">
      <c r="G182" s="37">
        <v>300</v>
      </c>
      <c r="H182" s="37">
        <v>162</v>
      </c>
      <c r="I182" s="35">
        <f t="shared" si="21"/>
        <v>114.503816793893</v>
      </c>
      <c r="J182" s="46">
        <f t="shared" si="24"/>
        <v>1.14503816793893</v>
      </c>
      <c r="K182" s="46">
        <f t="shared" si="25"/>
        <v>0.438711941739044</v>
      </c>
      <c r="L182" s="46">
        <f t="shared" si="22"/>
        <v>39.3</v>
      </c>
      <c r="M182" s="45">
        <f t="shared" si="26"/>
        <v>4500</v>
      </c>
      <c r="N182" s="46">
        <f t="shared" si="27"/>
        <v>79.2181069958848</v>
      </c>
      <c r="O182" s="37">
        <v>162</v>
      </c>
      <c r="P182" s="37">
        <v>100</v>
      </c>
      <c r="Q182" s="35">
        <f t="shared" si="23"/>
        <v>56.8051948051948</v>
      </c>
      <c r="R182" s="46">
        <f t="shared" si="28"/>
        <v>0.350649350649351</v>
      </c>
      <c r="S182" s="46">
        <f t="shared" si="29"/>
        <v>0.577429078513674</v>
      </c>
      <c r="T182" s="36"/>
      <c r="U182" s="36"/>
      <c r="V182" s="36"/>
      <c r="W182" s="36"/>
      <c r="X182" s="36"/>
      <c r="Y182" s="36"/>
      <c r="Z182" s="36"/>
      <c r="AA182" s="36"/>
      <c r="AB182" s="36"/>
    </row>
    <row r="183" spans="7:28">
      <c r="G183" s="37">
        <v>300</v>
      </c>
      <c r="H183" s="37">
        <v>163</v>
      </c>
      <c r="I183" s="35">
        <f t="shared" si="21"/>
        <v>114.068441064639</v>
      </c>
      <c r="J183" s="46">
        <f t="shared" si="24"/>
        <v>1.14068441064639</v>
      </c>
      <c r="K183" s="46">
        <f t="shared" si="25"/>
        <v>0.435375729254346</v>
      </c>
      <c r="L183" s="46">
        <f t="shared" si="22"/>
        <v>39.45</v>
      </c>
      <c r="M183" s="45">
        <f t="shared" si="26"/>
        <v>4500</v>
      </c>
      <c r="N183" s="46">
        <f t="shared" si="27"/>
        <v>78.4184576009635</v>
      </c>
      <c r="O183" s="37">
        <v>163</v>
      </c>
      <c r="P183" s="37">
        <v>100</v>
      </c>
      <c r="Q183" s="35">
        <f t="shared" si="23"/>
        <v>57.3844492440605</v>
      </c>
      <c r="R183" s="46">
        <f t="shared" si="28"/>
        <v>0.352051835853132</v>
      </c>
      <c r="S183" s="46">
        <f t="shared" si="29"/>
        <v>0.579254438865675</v>
      </c>
      <c r="T183" s="36"/>
      <c r="U183" s="36"/>
      <c r="V183" s="36"/>
      <c r="W183" s="36"/>
      <c r="X183" s="36"/>
      <c r="Y183" s="36"/>
      <c r="Z183" s="36"/>
      <c r="AA183" s="36"/>
      <c r="AB183" s="36"/>
    </row>
    <row r="184" spans="7:28">
      <c r="G184" s="37">
        <v>300</v>
      </c>
      <c r="H184" s="37">
        <v>164</v>
      </c>
      <c r="I184" s="35">
        <f t="shared" si="21"/>
        <v>113.636363636364</v>
      </c>
      <c r="J184" s="46">
        <f t="shared" si="24"/>
        <v>1.13636363636364</v>
      </c>
      <c r="K184" s="46">
        <f t="shared" si="25"/>
        <v>0.43207742827515</v>
      </c>
      <c r="L184" s="46">
        <f t="shared" si="22"/>
        <v>39.6</v>
      </c>
      <c r="M184" s="45">
        <f t="shared" si="26"/>
        <v>4500</v>
      </c>
      <c r="N184" s="46">
        <f t="shared" si="27"/>
        <v>77.6323616894706</v>
      </c>
      <c r="O184" s="37">
        <v>164</v>
      </c>
      <c r="P184" s="37">
        <v>100</v>
      </c>
      <c r="Q184" s="35">
        <f t="shared" si="23"/>
        <v>57.9655172413793</v>
      </c>
      <c r="R184" s="46">
        <f t="shared" si="28"/>
        <v>0.353448275862069</v>
      </c>
      <c r="S184" s="46">
        <f t="shared" si="29"/>
        <v>0.581067997318833</v>
      </c>
      <c r="T184" s="36"/>
      <c r="U184" s="36"/>
      <c r="V184" s="36"/>
      <c r="W184" s="36"/>
      <c r="X184" s="36"/>
      <c r="Y184" s="36"/>
      <c r="Z184" s="36"/>
      <c r="AA184" s="36"/>
      <c r="AB184" s="36"/>
    </row>
    <row r="185" spans="7:28">
      <c r="G185" s="37">
        <v>300</v>
      </c>
      <c r="H185" s="37">
        <v>165</v>
      </c>
      <c r="I185" s="35">
        <f t="shared" si="21"/>
        <v>113.207547169811</v>
      </c>
      <c r="J185" s="46">
        <f t="shared" si="24"/>
        <v>1.13207547169811</v>
      </c>
      <c r="K185" s="46">
        <f t="shared" si="25"/>
        <v>0.42881646655232</v>
      </c>
      <c r="L185" s="46">
        <f t="shared" si="22"/>
        <v>39.75</v>
      </c>
      <c r="M185" s="45">
        <f t="shared" si="26"/>
        <v>4500</v>
      </c>
      <c r="N185" s="46">
        <f t="shared" si="27"/>
        <v>76.8595041322314</v>
      </c>
      <c r="O185" s="37">
        <v>165</v>
      </c>
      <c r="P185" s="37">
        <v>100</v>
      </c>
      <c r="Q185" s="35">
        <f t="shared" si="23"/>
        <v>58.5483870967742</v>
      </c>
      <c r="R185" s="46">
        <f t="shared" si="28"/>
        <v>0.354838709677419</v>
      </c>
      <c r="S185" s="46">
        <f t="shared" si="29"/>
        <v>0.582869855394883</v>
      </c>
      <c r="T185" s="36"/>
      <c r="U185" s="36"/>
      <c r="V185" s="36"/>
      <c r="W185" s="36"/>
      <c r="X185" s="36"/>
      <c r="Y185" s="36"/>
      <c r="Z185" s="36"/>
      <c r="AA185" s="36"/>
      <c r="AB185" s="36"/>
    </row>
    <row r="186" spans="7:28">
      <c r="G186" s="37">
        <v>300</v>
      </c>
      <c r="H186" s="37">
        <v>166</v>
      </c>
      <c r="I186" s="35">
        <f t="shared" si="21"/>
        <v>112.781954887218</v>
      </c>
      <c r="J186" s="46">
        <f t="shared" si="24"/>
        <v>1.12781954887218</v>
      </c>
      <c r="K186" s="46">
        <f t="shared" si="25"/>
        <v>0.425592282593271</v>
      </c>
      <c r="L186" s="46">
        <f t="shared" si="22"/>
        <v>39.9</v>
      </c>
      <c r="M186" s="45">
        <f t="shared" si="26"/>
        <v>4500</v>
      </c>
      <c r="N186" s="46">
        <f t="shared" si="27"/>
        <v>76.0995790390478</v>
      </c>
      <c r="O186" s="37">
        <v>166</v>
      </c>
      <c r="P186" s="37">
        <v>100</v>
      </c>
      <c r="Q186" s="35">
        <f t="shared" si="23"/>
        <v>59.1330472103004</v>
      </c>
      <c r="R186" s="46">
        <f t="shared" si="28"/>
        <v>0.356223175965665</v>
      </c>
      <c r="S186" s="46">
        <f t="shared" si="29"/>
        <v>0.58466011352624</v>
      </c>
      <c r="T186" s="36"/>
      <c r="U186" s="36"/>
      <c r="V186" s="36"/>
      <c r="W186" s="36"/>
      <c r="X186" s="36"/>
      <c r="Y186" s="36"/>
      <c r="Z186" s="36"/>
      <c r="AA186" s="36"/>
      <c r="AB186" s="36"/>
    </row>
    <row r="187" spans="7:28">
      <c r="G187" s="37">
        <v>300</v>
      </c>
      <c r="H187" s="37">
        <v>167</v>
      </c>
      <c r="I187" s="35">
        <f t="shared" si="21"/>
        <v>112.359550561798</v>
      </c>
      <c r="J187" s="46">
        <f t="shared" si="24"/>
        <v>1.12359550561798</v>
      </c>
      <c r="K187" s="46">
        <f t="shared" si="25"/>
        <v>0.422404325420302</v>
      </c>
      <c r="L187" s="46">
        <f t="shared" si="22"/>
        <v>40.05</v>
      </c>
      <c r="M187" s="45">
        <f t="shared" si="26"/>
        <v>4500</v>
      </c>
      <c r="N187" s="46">
        <f t="shared" si="27"/>
        <v>75.3522894331098</v>
      </c>
      <c r="O187" s="37">
        <v>167</v>
      </c>
      <c r="P187" s="37">
        <v>100</v>
      </c>
      <c r="Q187" s="35">
        <f t="shared" si="23"/>
        <v>59.7194860813704</v>
      </c>
      <c r="R187" s="46">
        <f t="shared" si="28"/>
        <v>0.357601713062098</v>
      </c>
      <c r="S187" s="46">
        <f t="shared" si="29"/>
        <v>0.586438871070015</v>
      </c>
      <c r="T187" s="36"/>
      <c r="U187" s="36"/>
      <c r="V187" s="36"/>
      <c r="W187" s="36"/>
      <c r="X187" s="36"/>
      <c r="Y187" s="36"/>
      <c r="Z187" s="36"/>
      <c r="AA187" s="36"/>
      <c r="AB187" s="36"/>
    </row>
    <row r="188" spans="7:28">
      <c r="G188" s="37">
        <v>300</v>
      </c>
      <c r="H188" s="37">
        <v>168</v>
      </c>
      <c r="I188" s="35">
        <f t="shared" si="21"/>
        <v>111.940298507463</v>
      </c>
      <c r="J188" s="46">
        <f t="shared" si="24"/>
        <v>1.11940298507463</v>
      </c>
      <c r="K188" s="46">
        <f t="shared" si="25"/>
        <v>0.419252054335061</v>
      </c>
      <c r="L188" s="46">
        <f t="shared" si="22"/>
        <v>40.2</v>
      </c>
      <c r="M188" s="45">
        <f t="shared" si="26"/>
        <v>4500</v>
      </c>
      <c r="N188" s="46">
        <f t="shared" si="27"/>
        <v>74.6173469387755</v>
      </c>
      <c r="O188" s="37">
        <v>168</v>
      </c>
      <c r="P188" s="37">
        <v>100</v>
      </c>
      <c r="Q188" s="35">
        <f t="shared" si="23"/>
        <v>60.3076923076923</v>
      </c>
      <c r="R188" s="46">
        <f t="shared" si="28"/>
        <v>0.358974358974359</v>
      </c>
      <c r="S188" s="46">
        <f t="shared" si="29"/>
        <v>0.588206226321859</v>
      </c>
      <c r="T188" s="36"/>
      <c r="U188" s="36"/>
      <c r="V188" s="36"/>
      <c r="W188" s="36"/>
      <c r="X188" s="36"/>
      <c r="Y188" s="36"/>
      <c r="Z188" s="36"/>
      <c r="AA188" s="36"/>
      <c r="AB188" s="36"/>
    </row>
    <row r="189" spans="7:28">
      <c r="G189" s="37">
        <v>300</v>
      </c>
      <c r="H189" s="37">
        <v>169</v>
      </c>
      <c r="I189" s="35">
        <f t="shared" si="21"/>
        <v>111.524163568773</v>
      </c>
      <c r="J189" s="46">
        <f t="shared" si="24"/>
        <v>1.11524163568773</v>
      </c>
      <c r="K189" s="46">
        <f t="shared" si="25"/>
        <v>0.416134938689453</v>
      </c>
      <c r="L189" s="46">
        <f t="shared" si="22"/>
        <v>40.35</v>
      </c>
      <c r="M189" s="45">
        <f t="shared" si="26"/>
        <v>4500</v>
      </c>
      <c r="N189" s="46">
        <f t="shared" si="27"/>
        <v>73.894471482091</v>
      </c>
      <c r="O189" s="37">
        <v>169</v>
      </c>
      <c r="P189" s="37">
        <v>100</v>
      </c>
      <c r="Q189" s="35">
        <f t="shared" si="23"/>
        <v>60.8976545842217</v>
      </c>
      <c r="R189" s="46">
        <f t="shared" si="28"/>
        <v>0.360341151385927</v>
      </c>
      <c r="S189" s="46">
        <f t="shared" si="29"/>
        <v>0.589962276529441</v>
      </c>
      <c r="T189" s="36"/>
      <c r="U189" s="36"/>
      <c r="V189" s="36"/>
      <c r="W189" s="36"/>
      <c r="X189" s="36"/>
      <c r="Y189" s="36"/>
      <c r="Z189" s="36"/>
      <c r="AA189" s="36"/>
      <c r="AB189" s="36"/>
    </row>
    <row r="190" spans="7:28">
      <c r="G190" s="37">
        <v>300</v>
      </c>
      <c r="H190" s="37">
        <v>170</v>
      </c>
      <c r="I190" s="35">
        <f t="shared" si="21"/>
        <v>111.111111111111</v>
      </c>
      <c r="J190" s="46">
        <f t="shared" si="24"/>
        <v>1.11111111111111</v>
      </c>
      <c r="K190" s="46">
        <f t="shared" si="25"/>
        <v>0.413052457662118</v>
      </c>
      <c r="L190" s="46">
        <f t="shared" si="22"/>
        <v>40.5</v>
      </c>
      <c r="M190" s="45">
        <f t="shared" si="26"/>
        <v>4500</v>
      </c>
      <c r="N190" s="46">
        <f t="shared" si="27"/>
        <v>73.1833910034602</v>
      </c>
      <c r="O190" s="37">
        <v>170</v>
      </c>
      <c r="P190" s="37">
        <v>100</v>
      </c>
      <c r="Q190" s="35">
        <f t="shared" si="23"/>
        <v>61.4893617021277</v>
      </c>
      <c r="R190" s="46">
        <f t="shared" si="28"/>
        <v>0.361702127659574</v>
      </c>
      <c r="S190" s="46">
        <f t="shared" si="29"/>
        <v>0.591707117905912</v>
      </c>
      <c r="T190" s="36"/>
      <c r="U190" s="36"/>
      <c r="V190" s="36"/>
      <c r="W190" s="36"/>
      <c r="X190" s="36"/>
      <c r="Y190" s="36"/>
      <c r="Z190" s="36"/>
      <c r="AA190" s="36"/>
      <c r="AB190" s="36"/>
    </row>
    <row r="191" spans="7:28">
      <c r="G191" s="37">
        <v>300</v>
      </c>
      <c r="H191" s="37">
        <v>171</v>
      </c>
      <c r="I191" s="35">
        <f t="shared" si="21"/>
        <v>110.70110701107</v>
      </c>
      <c r="J191" s="46">
        <f t="shared" si="24"/>
        <v>1.1070110701107</v>
      </c>
      <c r="K191" s="46">
        <f t="shared" si="25"/>
        <v>0.410004100041007</v>
      </c>
      <c r="L191" s="46">
        <f t="shared" si="22"/>
        <v>40.65</v>
      </c>
      <c r="M191" s="45">
        <f t="shared" si="26"/>
        <v>4500</v>
      </c>
      <c r="N191" s="46">
        <f t="shared" si="27"/>
        <v>72.4838411819021</v>
      </c>
      <c r="O191" s="37">
        <v>171</v>
      </c>
      <c r="P191" s="37">
        <v>100</v>
      </c>
      <c r="Q191" s="35">
        <f t="shared" si="23"/>
        <v>62.0828025477707</v>
      </c>
      <c r="R191" s="46">
        <f t="shared" si="28"/>
        <v>0.363057324840764</v>
      </c>
      <c r="S191" s="46">
        <f t="shared" si="29"/>
        <v>0.593440845643038</v>
      </c>
      <c r="T191" s="36"/>
      <c r="U191" s="36"/>
      <c r="V191" s="36"/>
      <c r="W191" s="36"/>
      <c r="X191" s="36"/>
      <c r="Y191" s="36"/>
      <c r="Z191" s="36"/>
      <c r="AA191" s="36"/>
      <c r="AB191" s="36"/>
    </row>
    <row r="192" spans="7:28">
      <c r="G192" s="37">
        <v>300</v>
      </c>
      <c r="H192" s="37">
        <v>172</v>
      </c>
      <c r="I192" s="35">
        <f t="shared" si="21"/>
        <v>110.294117647059</v>
      </c>
      <c r="J192" s="46">
        <f t="shared" si="24"/>
        <v>1.10294117647059</v>
      </c>
      <c r="K192" s="46">
        <f t="shared" si="25"/>
        <v>0.406989364011281</v>
      </c>
      <c r="L192" s="46">
        <f t="shared" si="22"/>
        <v>40.8</v>
      </c>
      <c r="M192" s="45">
        <f t="shared" si="26"/>
        <v>4500</v>
      </c>
      <c r="N192" s="46">
        <f t="shared" si="27"/>
        <v>71.7955651703624</v>
      </c>
      <c r="O192" s="37">
        <v>172</v>
      </c>
      <c r="P192" s="37">
        <v>100</v>
      </c>
      <c r="Q192" s="35">
        <f t="shared" si="23"/>
        <v>62.6779661016949</v>
      </c>
      <c r="R192" s="46">
        <f t="shared" si="28"/>
        <v>0.364406779661017</v>
      </c>
      <c r="S192" s="46">
        <f t="shared" si="29"/>
        <v>0.595163553924216</v>
      </c>
      <c r="T192" s="36"/>
      <c r="U192" s="36"/>
      <c r="V192" s="36"/>
      <c r="W192" s="36"/>
      <c r="X192" s="36"/>
      <c r="Y192" s="36"/>
      <c r="Z192" s="36"/>
      <c r="AA192" s="36"/>
      <c r="AB192" s="36"/>
    </row>
    <row r="193" spans="7:28">
      <c r="G193" s="37">
        <v>300</v>
      </c>
      <c r="H193" s="37">
        <v>173</v>
      </c>
      <c r="I193" s="35">
        <f t="shared" si="21"/>
        <v>109.89010989011</v>
      </c>
      <c r="J193" s="46">
        <f t="shared" si="24"/>
        <v>1.0989010989011</v>
      </c>
      <c r="K193" s="46">
        <f t="shared" si="25"/>
        <v>0.404007756948943</v>
      </c>
      <c r="L193" s="46">
        <f t="shared" si="22"/>
        <v>40.95</v>
      </c>
      <c r="M193" s="45">
        <f t="shared" si="26"/>
        <v>4500</v>
      </c>
      <c r="N193" s="46">
        <f t="shared" si="27"/>
        <v>71.1183133415751</v>
      </c>
      <c r="O193" s="37">
        <v>173</v>
      </c>
      <c r="P193" s="37">
        <v>100</v>
      </c>
      <c r="Q193" s="35">
        <f t="shared" si="23"/>
        <v>63.2748414376321</v>
      </c>
      <c r="R193" s="46">
        <f t="shared" si="28"/>
        <v>0.365750528541226</v>
      </c>
      <c r="S193" s="46">
        <f t="shared" si="29"/>
        <v>0.59687533593722</v>
      </c>
      <c r="T193" s="36"/>
      <c r="U193" s="36"/>
      <c r="V193" s="36"/>
      <c r="W193" s="36"/>
      <c r="X193" s="36"/>
      <c r="Y193" s="36"/>
      <c r="Z193" s="36"/>
      <c r="AA193" s="36"/>
      <c r="AB193" s="36"/>
    </row>
    <row r="194" spans="7:28">
      <c r="G194" s="37">
        <v>300</v>
      </c>
      <c r="H194" s="37">
        <v>174</v>
      </c>
      <c r="I194" s="35">
        <f t="shared" si="21"/>
        <v>109.489051094891</v>
      </c>
      <c r="J194" s="46">
        <f t="shared" si="24"/>
        <v>1.09489051094891</v>
      </c>
      <c r="K194" s="46">
        <f t="shared" si="25"/>
        <v>0.40105879521937</v>
      </c>
      <c r="L194" s="46">
        <f t="shared" si="22"/>
        <v>41.1</v>
      </c>
      <c r="M194" s="45">
        <f t="shared" si="26"/>
        <v>4500</v>
      </c>
      <c r="N194" s="46">
        <f t="shared" si="27"/>
        <v>70.4518430439952</v>
      </c>
      <c r="O194" s="37">
        <v>174</v>
      </c>
      <c r="P194" s="37">
        <v>100</v>
      </c>
      <c r="Q194" s="35">
        <f t="shared" si="23"/>
        <v>63.873417721519</v>
      </c>
      <c r="R194" s="46">
        <f t="shared" si="28"/>
        <v>0.367088607594937</v>
      </c>
      <c r="S194" s="46">
        <f t="shared" si="29"/>
        <v>0.598576283886857</v>
      </c>
      <c r="T194" s="36"/>
      <c r="U194" s="36"/>
      <c r="V194" s="36"/>
      <c r="W194" s="36"/>
      <c r="X194" s="36"/>
      <c r="Y194" s="36"/>
      <c r="Z194" s="36"/>
      <c r="AA194" s="36"/>
      <c r="AB194" s="36"/>
    </row>
    <row r="195" spans="7:28">
      <c r="G195" s="37">
        <v>300</v>
      </c>
      <c r="H195" s="37">
        <v>175</v>
      </c>
      <c r="I195" s="35">
        <f t="shared" si="21"/>
        <v>109.090909090909</v>
      </c>
      <c r="J195" s="46">
        <f t="shared" si="24"/>
        <v>1.09090909090909</v>
      </c>
      <c r="K195" s="46">
        <f t="shared" si="25"/>
        <v>0.39814200398142</v>
      </c>
      <c r="L195" s="46">
        <f t="shared" si="22"/>
        <v>41.25</v>
      </c>
      <c r="M195" s="45">
        <f t="shared" si="26"/>
        <v>4500</v>
      </c>
      <c r="N195" s="46">
        <f t="shared" si="27"/>
        <v>69.7959183673469</v>
      </c>
      <c r="O195" s="37">
        <v>175</v>
      </c>
      <c r="P195" s="37">
        <v>100</v>
      </c>
      <c r="Q195" s="35">
        <f t="shared" si="23"/>
        <v>64.4736842105263</v>
      </c>
      <c r="R195" s="46">
        <f t="shared" si="28"/>
        <v>0.368421052631579</v>
      </c>
      <c r="S195" s="46">
        <f t="shared" si="29"/>
        <v>0.600266489007325</v>
      </c>
      <c r="T195" s="36"/>
      <c r="U195" s="36"/>
      <c r="V195" s="36"/>
      <c r="W195" s="36"/>
      <c r="X195" s="36"/>
      <c r="Y195" s="36"/>
      <c r="Z195" s="36"/>
      <c r="AA195" s="36"/>
      <c r="AB195" s="36"/>
    </row>
    <row r="196" spans="7:28">
      <c r="G196" s="37">
        <v>300</v>
      </c>
      <c r="H196" s="37">
        <v>176</v>
      </c>
      <c r="I196" s="35">
        <f t="shared" si="21"/>
        <v>108.695652173913</v>
      </c>
      <c r="J196" s="46">
        <f t="shared" si="24"/>
        <v>1.08695652173913</v>
      </c>
      <c r="K196" s="46">
        <f t="shared" si="25"/>
        <v>0.395256916996047</v>
      </c>
      <c r="L196" s="46">
        <f t="shared" si="22"/>
        <v>41.4</v>
      </c>
      <c r="M196" s="45">
        <f t="shared" si="26"/>
        <v>4500</v>
      </c>
      <c r="N196" s="46">
        <f t="shared" si="27"/>
        <v>69.1503099173554</v>
      </c>
      <c r="O196" s="37">
        <v>176</v>
      </c>
      <c r="P196" s="37">
        <v>100</v>
      </c>
      <c r="Q196" s="35">
        <f t="shared" si="23"/>
        <v>65.0756302521008</v>
      </c>
      <c r="R196" s="46">
        <f t="shared" si="28"/>
        <v>0.369747899159664</v>
      </c>
      <c r="S196" s="46">
        <f t="shared" si="29"/>
        <v>0.601946041574521</v>
      </c>
      <c r="T196" s="36"/>
      <c r="U196" s="36"/>
      <c r="V196" s="36"/>
      <c r="W196" s="36"/>
      <c r="X196" s="36"/>
      <c r="Y196" s="36"/>
      <c r="Z196" s="36"/>
      <c r="AA196" s="36"/>
      <c r="AB196" s="36"/>
    </row>
    <row r="197" spans="7:28">
      <c r="G197" s="37">
        <v>300</v>
      </c>
      <c r="H197" s="37">
        <v>177</v>
      </c>
      <c r="I197" s="35">
        <f t="shared" si="21"/>
        <v>108.303249097473</v>
      </c>
      <c r="J197" s="46">
        <f t="shared" si="24"/>
        <v>1.08303249097473</v>
      </c>
      <c r="K197" s="46">
        <f t="shared" si="25"/>
        <v>0.392403076440118</v>
      </c>
      <c r="L197" s="46">
        <f t="shared" si="22"/>
        <v>41.55</v>
      </c>
      <c r="M197" s="45">
        <f t="shared" si="26"/>
        <v>4500</v>
      </c>
      <c r="N197" s="46">
        <f t="shared" si="27"/>
        <v>68.5147945992531</v>
      </c>
      <c r="O197" s="37">
        <v>177</v>
      </c>
      <c r="P197" s="37">
        <v>100</v>
      </c>
      <c r="Q197" s="35">
        <f t="shared" si="23"/>
        <v>65.6792452830189</v>
      </c>
      <c r="R197" s="46">
        <f t="shared" si="28"/>
        <v>0.371069182389937</v>
      </c>
      <c r="S197" s="46">
        <f t="shared" si="29"/>
        <v>0.603615030918036</v>
      </c>
      <c r="T197" s="36"/>
      <c r="U197" s="36"/>
      <c r="V197" s="36"/>
      <c r="W197" s="36"/>
      <c r="X197" s="36"/>
      <c r="Y197" s="36"/>
      <c r="Z197" s="36"/>
      <c r="AA197" s="36"/>
      <c r="AB197" s="36"/>
    </row>
    <row r="198" spans="7:28">
      <c r="G198" s="37">
        <v>300</v>
      </c>
      <c r="H198" s="37">
        <v>178</v>
      </c>
      <c r="I198" s="35">
        <f t="shared" si="21"/>
        <v>107.913669064748</v>
      </c>
      <c r="J198" s="46">
        <f t="shared" si="24"/>
        <v>1.07913669064748</v>
      </c>
      <c r="K198" s="46">
        <f t="shared" si="25"/>
        <v>0.389580032724723</v>
      </c>
      <c r="L198" s="46">
        <f t="shared" si="22"/>
        <v>41.7</v>
      </c>
      <c r="M198" s="45">
        <f t="shared" si="26"/>
        <v>4500</v>
      </c>
      <c r="N198" s="46">
        <f t="shared" si="27"/>
        <v>67.8891554096705</v>
      </c>
      <c r="O198" s="37">
        <v>178</v>
      </c>
      <c r="P198" s="37">
        <v>100</v>
      </c>
      <c r="Q198" s="35">
        <f t="shared" si="23"/>
        <v>66.2845188284519</v>
      </c>
      <c r="R198" s="46">
        <f t="shared" si="28"/>
        <v>0.372384937238494</v>
      </c>
      <c r="S198" s="46">
        <f t="shared" si="29"/>
        <v>0.605273545433008</v>
      </c>
      <c r="T198" s="36"/>
      <c r="U198" s="36"/>
      <c r="V198" s="36"/>
      <c r="W198" s="36"/>
      <c r="X198" s="36"/>
      <c r="Y198" s="36"/>
      <c r="Z198" s="36"/>
      <c r="AA198" s="36"/>
      <c r="AB198" s="36"/>
    </row>
    <row r="199" spans="7:28">
      <c r="G199" s="37">
        <v>300</v>
      </c>
      <c r="H199" s="37">
        <v>179</v>
      </c>
      <c r="I199" s="35">
        <f t="shared" si="21"/>
        <v>107.52688172043</v>
      </c>
      <c r="J199" s="46">
        <f t="shared" si="24"/>
        <v>1.0752688172043</v>
      </c>
      <c r="K199" s="46">
        <f t="shared" si="25"/>
        <v>0.386787344318094</v>
      </c>
      <c r="L199" s="46">
        <f t="shared" si="22"/>
        <v>41.85</v>
      </c>
      <c r="M199" s="45">
        <f t="shared" si="26"/>
        <v>4500</v>
      </c>
      <c r="N199" s="46">
        <f t="shared" si="27"/>
        <v>67.2731812365407</v>
      </c>
      <c r="O199" s="37">
        <v>179</v>
      </c>
      <c r="P199" s="37">
        <v>100</v>
      </c>
      <c r="Q199" s="35">
        <f t="shared" si="23"/>
        <v>66.8914405010438</v>
      </c>
      <c r="R199" s="46">
        <f t="shared" si="28"/>
        <v>0.373695198329854</v>
      </c>
      <c r="S199" s="46">
        <f t="shared" si="29"/>
        <v>0.606921672591966</v>
      </c>
      <c r="T199" s="36"/>
      <c r="U199" s="36"/>
      <c r="V199" s="36"/>
      <c r="W199" s="36"/>
      <c r="X199" s="36"/>
      <c r="Y199" s="36"/>
      <c r="Z199" s="36"/>
      <c r="AA199" s="36"/>
      <c r="AB199" s="36"/>
    </row>
    <row r="200" spans="7:28">
      <c r="G200" s="37">
        <v>300</v>
      </c>
      <c r="H200" s="37">
        <v>180</v>
      </c>
      <c r="I200" s="35">
        <f t="shared" si="21"/>
        <v>107.142857142857</v>
      </c>
      <c r="J200" s="46">
        <f t="shared" si="24"/>
        <v>1.07142857142857</v>
      </c>
      <c r="K200" s="46">
        <f t="shared" si="25"/>
        <v>0.384024577572973</v>
      </c>
      <c r="L200" s="46">
        <f t="shared" si="22"/>
        <v>42</v>
      </c>
      <c r="M200" s="45">
        <f t="shared" si="26"/>
        <v>4500</v>
      </c>
      <c r="N200" s="46">
        <f t="shared" si="27"/>
        <v>66.6666666666667</v>
      </c>
      <c r="O200" s="37">
        <v>180</v>
      </c>
      <c r="P200" s="37">
        <v>100</v>
      </c>
      <c r="Q200" s="35">
        <f t="shared" si="23"/>
        <v>67.5</v>
      </c>
      <c r="R200" s="46">
        <f t="shared" si="28"/>
        <v>0.375</v>
      </c>
      <c r="S200" s="46">
        <f t="shared" si="29"/>
        <v>0.608559498956154</v>
      </c>
      <c r="T200" s="36"/>
      <c r="U200" s="36"/>
      <c r="V200" s="36"/>
      <c r="W200" s="36"/>
      <c r="X200" s="36"/>
      <c r="Y200" s="36"/>
      <c r="Z200" s="36"/>
      <c r="AA200" s="36"/>
      <c r="AB200" s="36"/>
    </row>
    <row r="201" spans="7:28">
      <c r="G201" s="37">
        <v>300</v>
      </c>
      <c r="H201" s="37">
        <v>181</v>
      </c>
      <c r="I201" s="35">
        <f t="shared" si="21"/>
        <v>106.761565836299</v>
      </c>
      <c r="J201" s="46">
        <f t="shared" si="24"/>
        <v>1.06761565836299</v>
      </c>
      <c r="K201" s="46">
        <f t="shared" si="25"/>
        <v>0.381291306558211</v>
      </c>
      <c r="L201" s="46">
        <f t="shared" si="22"/>
        <v>42.15</v>
      </c>
      <c r="M201" s="45">
        <f t="shared" si="26"/>
        <v>4500</v>
      </c>
      <c r="N201" s="46">
        <f t="shared" si="27"/>
        <v>66.0694118006166</v>
      </c>
      <c r="O201" s="37">
        <v>181</v>
      </c>
      <c r="P201" s="37">
        <v>100</v>
      </c>
      <c r="Q201" s="35">
        <f t="shared" si="23"/>
        <v>68.1101871101871</v>
      </c>
      <c r="R201" s="46">
        <f t="shared" si="28"/>
        <v>0.376299376299376</v>
      </c>
      <c r="S201" s="46">
        <f t="shared" si="29"/>
        <v>0.610187110187113</v>
      </c>
      <c r="T201" s="36"/>
      <c r="U201" s="36"/>
      <c r="V201" s="36"/>
      <c r="W201" s="36"/>
      <c r="X201" s="36"/>
      <c r="Y201" s="36"/>
      <c r="Z201" s="36"/>
      <c r="AA201" s="36"/>
      <c r="AB201" s="36"/>
    </row>
    <row r="202" spans="7:28">
      <c r="G202" s="37">
        <v>300</v>
      </c>
      <c r="H202" s="37">
        <v>182</v>
      </c>
      <c r="I202" s="35">
        <f t="shared" si="21"/>
        <v>106.382978723404</v>
      </c>
      <c r="J202" s="46">
        <f t="shared" si="24"/>
        <v>1.06382978723404</v>
      </c>
      <c r="K202" s="46">
        <f t="shared" si="25"/>
        <v>0.378587112894678</v>
      </c>
      <c r="L202" s="46">
        <f t="shared" si="22"/>
        <v>42.3</v>
      </c>
      <c r="M202" s="45">
        <f t="shared" si="26"/>
        <v>4500</v>
      </c>
      <c r="N202" s="46">
        <f t="shared" si="27"/>
        <v>65.4812220746287</v>
      </c>
      <c r="O202" s="37">
        <v>182</v>
      </c>
      <c r="P202" s="37">
        <v>100</v>
      </c>
      <c r="Q202" s="35">
        <f t="shared" si="23"/>
        <v>68.7219917012448</v>
      </c>
      <c r="R202" s="46">
        <f t="shared" si="28"/>
        <v>0.377593360995851</v>
      </c>
      <c r="S202" s="46">
        <f t="shared" si="29"/>
        <v>0.611804591057705</v>
      </c>
      <c r="T202" s="36"/>
      <c r="U202" s="36"/>
      <c r="V202" s="36"/>
      <c r="W202" s="36"/>
      <c r="X202" s="36"/>
      <c r="Y202" s="36"/>
      <c r="Z202" s="36"/>
      <c r="AA202" s="36"/>
      <c r="AB202" s="36"/>
    </row>
    <row r="203" spans="7:28">
      <c r="G203" s="37">
        <v>300</v>
      </c>
      <c r="H203" s="37">
        <v>183</v>
      </c>
      <c r="I203" s="35">
        <f t="shared" si="21"/>
        <v>106.007067137809</v>
      </c>
      <c r="J203" s="46">
        <f t="shared" si="24"/>
        <v>1.06007067137809</v>
      </c>
      <c r="K203" s="46">
        <f t="shared" si="25"/>
        <v>0.375911585595063</v>
      </c>
      <c r="L203" s="46">
        <f t="shared" si="22"/>
        <v>42.45</v>
      </c>
      <c r="M203" s="45">
        <f t="shared" si="26"/>
        <v>4500</v>
      </c>
      <c r="N203" s="46">
        <f t="shared" si="27"/>
        <v>64.9019080892233</v>
      </c>
      <c r="O203" s="37">
        <v>183</v>
      </c>
      <c r="P203" s="37">
        <v>100</v>
      </c>
      <c r="Q203" s="35">
        <f t="shared" si="23"/>
        <v>69.3354037267081</v>
      </c>
      <c r="R203" s="46">
        <f t="shared" si="28"/>
        <v>0.37888198757764</v>
      </c>
      <c r="S203" s="46">
        <f t="shared" si="29"/>
        <v>0.613412025463262</v>
      </c>
      <c r="T203" s="36"/>
      <c r="U203" s="36"/>
      <c r="V203" s="36"/>
      <c r="W203" s="36"/>
      <c r="X203" s="36"/>
      <c r="Y203" s="36"/>
      <c r="Z203" s="36"/>
      <c r="AA203" s="36"/>
      <c r="AB203" s="36"/>
    </row>
    <row r="204" spans="7:28">
      <c r="G204" s="37">
        <v>300</v>
      </c>
      <c r="H204" s="37">
        <v>184</v>
      </c>
      <c r="I204" s="35">
        <f t="shared" si="21"/>
        <v>105.633802816901</v>
      </c>
      <c r="J204" s="46">
        <f t="shared" si="24"/>
        <v>1.05633802816901</v>
      </c>
      <c r="K204" s="46">
        <f t="shared" si="25"/>
        <v>0.373264320907779</v>
      </c>
      <c r="L204" s="46">
        <f t="shared" si="22"/>
        <v>42.6</v>
      </c>
      <c r="M204" s="45">
        <f t="shared" si="26"/>
        <v>4500</v>
      </c>
      <c r="N204" s="46">
        <f t="shared" si="27"/>
        <v>64.3312854442344</v>
      </c>
      <c r="O204" s="37">
        <v>184</v>
      </c>
      <c r="P204" s="37">
        <v>100</v>
      </c>
      <c r="Q204" s="35">
        <f t="shared" si="23"/>
        <v>69.9504132231405</v>
      </c>
      <c r="R204" s="46">
        <f t="shared" si="28"/>
        <v>0.380165289256198</v>
      </c>
      <c r="S204" s="46">
        <f t="shared" si="29"/>
        <v>0.615009496432421</v>
      </c>
      <c r="T204" s="36"/>
      <c r="U204" s="36"/>
      <c r="V204" s="36"/>
      <c r="W204" s="36"/>
      <c r="X204" s="36"/>
      <c r="Y204" s="36"/>
      <c r="Z204" s="36"/>
      <c r="AA204" s="36"/>
      <c r="AB204" s="36"/>
    </row>
    <row r="205" spans="7:28">
      <c r="G205" s="37">
        <v>300</v>
      </c>
      <c r="H205" s="37">
        <v>185</v>
      </c>
      <c r="I205" s="35">
        <f t="shared" si="21"/>
        <v>105.263157894737</v>
      </c>
      <c r="J205" s="46">
        <f t="shared" si="24"/>
        <v>1.05263157894737</v>
      </c>
      <c r="K205" s="46">
        <f t="shared" si="25"/>
        <v>0.370644922164573</v>
      </c>
      <c r="L205" s="46">
        <f t="shared" si="22"/>
        <v>42.75</v>
      </c>
      <c r="M205" s="45">
        <f t="shared" si="26"/>
        <v>4500</v>
      </c>
      <c r="N205" s="46">
        <f t="shared" si="27"/>
        <v>63.7691745799854</v>
      </c>
      <c r="O205" s="37">
        <v>185</v>
      </c>
      <c r="P205" s="37">
        <v>100</v>
      </c>
      <c r="Q205" s="35">
        <f t="shared" si="23"/>
        <v>70.5670103092783</v>
      </c>
      <c r="R205" s="46">
        <f t="shared" si="28"/>
        <v>0.381443298969072</v>
      </c>
      <c r="S205" s="46">
        <f t="shared" si="29"/>
        <v>0.616597086137844</v>
      </c>
      <c r="T205" s="36"/>
      <c r="U205" s="36"/>
      <c r="V205" s="36"/>
      <c r="W205" s="36"/>
      <c r="X205" s="36"/>
      <c r="Y205" s="36"/>
      <c r="Z205" s="36"/>
      <c r="AA205" s="36"/>
      <c r="AB205" s="36"/>
    </row>
    <row r="206" spans="7:28">
      <c r="G206" s="37">
        <v>300</v>
      </c>
      <c r="H206" s="37">
        <v>186</v>
      </c>
      <c r="I206" s="35">
        <f t="shared" si="21"/>
        <v>104.895104895105</v>
      </c>
      <c r="J206" s="46">
        <f t="shared" si="24"/>
        <v>1.04895104895105</v>
      </c>
      <c r="K206" s="46">
        <f t="shared" si="25"/>
        <v>0.368052999631942</v>
      </c>
      <c r="L206" s="46">
        <f t="shared" si="22"/>
        <v>42.9</v>
      </c>
      <c r="M206" s="45">
        <f t="shared" si="26"/>
        <v>4500</v>
      </c>
      <c r="N206" s="46">
        <f t="shared" si="27"/>
        <v>63.2154006243496</v>
      </c>
      <c r="O206" s="37">
        <v>186</v>
      </c>
      <c r="P206" s="37">
        <v>100</v>
      </c>
      <c r="Q206" s="35">
        <f t="shared" si="23"/>
        <v>71.1851851851852</v>
      </c>
      <c r="R206" s="46">
        <f t="shared" si="28"/>
        <v>0.382716049382716</v>
      </c>
      <c r="S206" s="46">
        <f t="shared" si="29"/>
        <v>0.618174875906845</v>
      </c>
      <c r="T206" s="36"/>
      <c r="U206" s="36"/>
      <c r="V206" s="36"/>
      <c r="W206" s="36"/>
      <c r="X206" s="36"/>
      <c r="Y206" s="36"/>
      <c r="Z206" s="36"/>
      <c r="AA206" s="36"/>
      <c r="AB206" s="36"/>
    </row>
    <row r="207" spans="7:28">
      <c r="G207" s="37">
        <v>300</v>
      </c>
      <c r="H207" s="37">
        <v>187</v>
      </c>
      <c r="I207" s="35">
        <f t="shared" si="21"/>
        <v>104.529616724739</v>
      </c>
      <c r="J207" s="46">
        <f t="shared" si="24"/>
        <v>1.04529616724739</v>
      </c>
      <c r="K207" s="46">
        <f t="shared" si="25"/>
        <v>0.36548817036622</v>
      </c>
      <c r="L207" s="46">
        <f t="shared" si="22"/>
        <v>43.05</v>
      </c>
      <c r="M207" s="45">
        <f t="shared" si="26"/>
        <v>4500</v>
      </c>
      <c r="N207" s="46">
        <f t="shared" si="27"/>
        <v>62.669793245446</v>
      </c>
      <c r="O207" s="37">
        <v>187</v>
      </c>
      <c r="P207" s="37">
        <v>100</v>
      </c>
      <c r="Q207" s="35">
        <f t="shared" si="23"/>
        <v>71.8049281314168</v>
      </c>
      <c r="R207" s="46">
        <f t="shared" si="28"/>
        <v>0.383983572895277</v>
      </c>
      <c r="S207" s="46">
        <f t="shared" si="29"/>
        <v>0.619742946231653</v>
      </c>
      <c r="T207" s="36"/>
      <c r="U207" s="36"/>
      <c r="V207" s="36"/>
      <c r="W207" s="36"/>
      <c r="X207" s="36"/>
      <c r="Y207" s="36"/>
      <c r="Z207" s="36"/>
      <c r="AA207" s="36"/>
      <c r="AB207" s="36"/>
    </row>
    <row r="208" spans="7:28">
      <c r="G208" s="37">
        <v>300</v>
      </c>
      <c r="H208" s="37">
        <v>188</v>
      </c>
      <c r="I208" s="35">
        <f t="shared" si="21"/>
        <v>104.166666666667</v>
      </c>
      <c r="J208" s="46">
        <f t="shared" si="24"/>
        <v>1.04166666666667</v>
      </c>
      <c r="K208" s="46">
        <f t="shared" si="25"/>
        <v>0.362950058072002</v>
      </c>
      <c r="L208" s="46">
        <f t="shared" si="22"/>
        <v>43.2</v>
      </c>
      <c r="M208" s="45">
        <f t="shared" si="26"/>
        <v>4500</v>
      </c>
      <c r="N208" s="46">
        <f t="shared" si="27"/>
        <v>62.1321865097329</v>
      </c>
      <c r="O208" s="37">
        <v>188</v>
      </c>
      <c r="P208" s="37">
        <v>100</v>
      </c>
      <c r="Q208" s="35">
        <f t="shared" si="23"/>
        <v>72.4262295081967</v>
      </c>
      <c r="R208" s="46">
        <f t="shared" si="28"/>
        <v>0.385245901639344</v>
      </c>
      <c r="S208" s="46">
        <f t="shared" si="29"/>
        <v>0.621301376779883</v>
      </c>
      <c r="T208" s="36"/>
      <c r="U208" s="36"/>
      <c r="V208" s="36"/>
      <c r="W208" s="36"/>
      <c r="X208" s="36"/>
      <c r="Y208" s="36"/>
      <c r="Z208" s="36"/>
      <c r="AA208" s="36"/>
      <c r="AB208" s="36"/>
    </row>
    <row r="209" spans="7:28">
      <c r="G209" s="37">
        <v>300</v>
      </c>
      <c r="H209" s="37">
        <v>189</v>
      </c>
      <c r="I209" s="35">
        <f t="shared" si="21"/>
        <v>103.806228373702</v>
      </c>
      <c r="J209" s="46">
        <f t="shared" si="24"/>
        <v>1.03806228373702</v>
      </c>
      <c r="K209" s="46">
        <f t="shared" si="25"/>
        <v>0.360438292964247</v>
      </c>
      <c r="L209" s="46">
        <f t="shared" si="22"/>
        <v>43.35</v>
      </c>
      <c r="M209" s="45">
        <f t="shared" si="26"/>
        <v>4500</v>
      </c>
      <c r="N209" s="46">
        <f t="shared" si="27"/>
        <v>61.6024187452759</v>
      </c>
      <c r="O209" s="37">
        <v>189</v>
      </c>
      <c r="P209" s="37">
        <v>100</v>
      </c>
      <c r="Q209" s="35">
        <f t="shared" si="23"/>
        <v>73.0490797546012</v>
      </c>
      <c r="R209" s="46">
        <f t="shared" si="28"/>
        <v>0.386503067484663</v>
      </c>
      <c r="S209" s="46">
        <f t="shared" si="29"/>
        <v>0.622850246404496</v>
      </c>
      <c r="T209" s="36"/>
      <c r="U209" s="36"/>
      <c r="V209" s="36"/>
      <c r="W209" s="36"/>
      <c r="X209" s="36"/>
      <c r="Y209" s="36"/>
      <c r="Z209" s="36"/>
      <c r="AA209" s="36"/>
      <c r="AB209" s="36"/>
    </row>
    <row r="210" spans="7:28">
      <c r="G210" s="37">
        <v>300</v>
      </c>
      <c r="H210" s="37">
        <v>190</v>
      </c>
      <c r="I210" s="35">
        <f t="shared" si="21"/>
        <v>103.448275862069</v>
      </c>
      <c r="J210" s="46">
        <f t="shared" si="24"/>
        <v>1.03448275862069</v>
      </c>
      <c r="K210" s="46">
        <f t="shared" si="25"/>
        <v>0.357952511633457</v>
      </c>
      <c r="L210" s="46">
        <f t="shared" si="22"/>
        <v>43.5</v>
      </c>
      <c r="M210" s="45">
        <f t="shared" si="26"/>
        <v>4500</v>
      </c>
      <c r="N210" s="46">
        <f t="shared" si="27"/>
        <v>61.0803324099723</v>
      </c>
      <c r="O210" s="37">
        <v>190</v>
      </c>
      <c r="P210" s="37">
        <v>100</v>
      </c>
      <c r="Q210" s="35">
        <f t="shared" si="23"/>
        <v>73.6734693877551</v>
      </c>
      <c r="R210" s="46">
        <f t="shared" si="28"/>
        <v>0.387755102040816</v>
      </c>
      <c r="S210" s="46">
        <f t="shared" si="29"/>
        <v>0.624389633153882</v>
      </c>
      <c r="T210" s="36"/>
      <c r="U210" s="36"/>
      <c r="V210" s="36"/>
      <c r="W210" s="36"/>
      <c r="X210" s="36"/>
      <c r="Y210" s="36"/>
      <c r="Z210" s="36"/>
      <c r="AA210" s="36"/>
      <c r="AB210" s="36"/>
    </row>
    <row r="211" spans="7:28">
      <c r="G211" s="37">
        <v>300</v>
      </c>
      <c r="H211" s="37">
        <v>191</v>
      </c>
      <c r="I211" s="35">
        <f t="shared" si="21"/>
        <v>103.092783505155</v>
      </c>
      <c r="J211" s="46">
        <f t="shared" si="24"/>
        <v>1.03092783505155</v>
      </c>
      <c r="K211" s="46">
        <f t="shared" si="25"/>
        <v>0.355492356914326</v>
      </c>
      <c r="L211" s="46">
        <f t="shared" si="22"/>
        <v>43.65</v>
      </c>
      <c r="M211" s="45">
        <f t="shared" si="26"/>
        <v>4500</v>
      </c>
      <c r="N211" s="46">
        <f t="shared" si="27"/>
        <v>60.5657739645295</v>
      </c>
      <c r="O211" s="37">
        <v>191</v>
      </c>
      <c r="P211" s="37">
        <v>100</v>
      </c>
      <c r="Q211" s="35">
        <f t="shared" si="23"/>
        <v>74.2993890020367</v>
      </c>
      <c r="R211" s="46">
        <f t="shared" si="28"/>
        <v>0.389002036659878</v>
      </c>
      <c r="S211" s="46">
        <f t="shared" si="29"/>
        <v>0.625919614281557</v>
      </c>
      <c r="T211" s="36"/>
      <c r="U211" s="36"/>
      <c r="V211" s="36"/>
      <c r="W211" s="36"/>
      <c r="X211" s="36"/>
      <c r="Y211" s="36"/>
      <c r="Z211" s="36"/>
      <c r="AA211" s="36"/>
      <c r="AB211" s="36"/>
    </row>
    <row r="212" spans="7:28">
      <c r="G212" s="37">
        <v>300</v>
      </c>
      <c r="H212" s="37">
        <v>192</v>
      </c>
      <c r="I212" s="35">
        <f t="shared" ref="I212:I275" si="30">G212*G212/(G212+H212*3)</f>
        <v>102.739726027397</v>
      </c>
      <c r="J212" s="46">
        <f t="shared" si="24"/>
        <v>1.02739726027397</v>
      </c>
      <c r="K212" s="46">
        <f t="shared" si="25"/>
        <v>0.353057477757389</v>
      </c>
      <c r="L212" s="46">
        <f t="shared" ref="L212:L275" si="31">M212*3/(I212*3)</f>
        <v>43.8</v>
      </c>
      <c r="M212" s="45">
        <f t="shared" si="26"/>
        <v>4500</v>
      </c>
      <c r="N212" s="46">
        <f t="shared" si="27"/>
        <v>60.05859375</v>
      </c>
      <c r="O212" s="37">
        <v>192</v>
      </c>
      <c r="P212" s="37">
        <v>100</v>
      </c>
      <c r="Q212" s="35">
        <f t="shared" ref="Q212:Q275" si="32">O212*O212/(O212+P212*3)</f>
        <v>74.9268292682927</v>
      </c>
      <c r="R212" s="46">
        <f t="shared" si="28"/>
        <v>0.390243902439024</v>
      </c>
      <c r="S212" s="46">
        <f t="shared" si="29"/>
        <v>0.627440266256016</v>
      </c>
      <c r="T212" s="36"/>
      <c r="U212" s="36"/>
      <c r="V212" s="36"/>
      <c r="W212" s="36"/>
      <c r="X212" s="36"/>
      <c r="Y212" s="36"/>
      <c r="Z212" s="36"/>
      <c r="AA212" s="36"/>
      <c r="AB212" s="36"/>
    </row>
    <row r="213" spans="7:28">
      <c r="G213" s="37">
        <v>300</v>
      </c>
      <c r="H213" s="37">
        <v>193</v>
      </c>
      <c r="I213" s="35">
        <f t="shared" si="30"/>
        <v>102.389078498294</v>
      </c>
      <c r="J213" s="46">
        <f t="shared" ref="J213:J276" si="33">(G213-I213)/H213</f>
        <v>1.02389078498294</v>
      </c>
      <c r="K213" s="46">
        <f t="shared" ref="K213:K276" si="34">I212-I213</f>
        <v>0.350647529103739</v>
      </c>
      <c r="L213" s="46">
        <f t="shared" si="31"/>
        <v>43.95</v>
      </c>
      <c r="M213" s="45">
        <f t="shared" ref="M213:M276" si="35">M212</f>
        <v>4500</v>
      </c>
      <c r="N213" s="46">
        <f t="shared" ref="N213:N276" si="36">(M213*3)/(Q213*3)</f>
        <v>59.5586458696878</v>
      </c>
      <c r="O213" s="37">
        <v>193</v>
      </c>
      <c r="P213" s="37">
        <v>100</v>
      </c>
      <c r="Q213" s="35">
        <f t="shared" si="32"/>
        <v>75.5557809330629</v>
      </c>
      <c r="R213" s="46">
        <f t="shared" ref="R213:R276" si="37">Q213/O213</f>
        <v>0.391480730223124</v>
      </c>
      <c r="S213" s="46">
        <f t="shared" ref="S213:S276" si="38">Q213-Q212</f>
        <v>0.628951664770199</v>
      </c>
      <c r="T213" s="36"/>
      <c r="U213" s="36"/>
      <c r="V213" s="36"/>
      <c r="W213" s="36"/>
      <c r="X213" s="36"/>
      <c r="Y213" s="36"/>
      <c r="Z213" s="36"/>
      <c r="AA213" s="36"/>
      <c r="AB213" s="36"/>
    </row>
    <row r="214" spans="7:28">
      <c r="G214" s="37">
        <v>300</v>
      </c>
      <c r="H214" s="37">
        <v>194</v>
      </c>
      <c r="I214" s="35">
        <f t="shared" si="30"/>
        <v>102.040816326531</v>
      </c>
      <c r="J214" s="46">
        <f t="shared" si="33"/>
        <v>1.02040816326531</v>
      </c>
      <c r="K214" s="46">
        <f t="shared" si="34"/>
        <v>0.348262171762897</v>
      </c>
      <c r="L214" s="46">
        <f t="shared" si="31"/>
        <v>44.1</v>
      </c>
      <c r="M214" s="45">
        <f t="shared" si="35"/>
        <v>4500</v>
      </c>
      <c r="N214" s="46">
        <f t="shared" si="36"/>
        <v>59.0657880752471</v>
      </c>
      <c r="O214" s="37">
        <v>194</v>
      </c>
      <c r="P214" s="37">
        <v>100</v>
      </c>
      <c r="Q214" s="35">
        <f t="shared" si="32"/>
        <v>76.1862348178138</v>
      </c>
      <c r="R214" s="46">
        <f t="shared" si="37"/>
        <v>0.392712550607287</v>
      </c>
      <c r="S214" s="46">
        <f t="shared" si="38"/>
        <v>0.630453884750892</v>
      </c>
      <c r="T214" s="36"/>
      <c r="U214" s="36"/>
      <c r="V214" s="36"/>
      <c r="W214" s="36"/>
      <c r="X214" s="36"/>
      <c r="Y214" s="36"/>
      <c r="Z214" s="36"/>
      <c r="AA214" s="36"/>
      <c r="AB214" s="36"/>
    </row>
    <row r="215" spans="7:28">
      <c r="G215" s="37">
        <v>300</v>
      </c>
      <c r="H215" s="37">
        <v>195</v>
      </c>
      <c r="I215" s="35">
        <f t="shared" si="30"/>
        <v>101.694915254237</v>
      </c>
      <c r="J215" s="46">
        <f t="shared" si="33"/>
        <v>1.01694915254237</v>
      </c>
      <c r="K215" s="46">
        <f t="shared" si="34"/>
        <v>0.34590107229333</v>
      </c>
      <c r="L215" s="46">
        <f t="shared" si="31"/>
        <v>44.25</v>
      </c>
      <c r="M215" s="45">
        <f t="shared" si="35"/>
        <v>4500</v>
      </c>
      <c r="N215" s="46">
        <f t="shared" si="36"/>
        <v>58.5798816568047</v>
      </c>
      <c r="O215" s="37">
        <v>195</v>
      </c>
      <c r="P215" s="37">
        <v>100</v>
      </c>
      <c r="Q215" s="35">
        <f t="shared" si="32"/>
        <v>76.8181818181818</v>
      </c>
      <c r="R215" s="46">
        <f t="shared" si="37"/>
        <v>0.393939393939394</v>
      </c>
      <c r="S215" s="46">
        <f t="shared" si="38"/>
        <v>0.631947000368044</v>
      </c>
      <c r="T215" s="36"/>
      <c r="U215" s="36"/>
      <c r="V215" s="36"/>
      <c r="W215" s="36"/>
      <c r="X215" s="36"/>
      <c r="Y215" s="36"/>
      <c r="Z215" s="36"/>
      <c r="AA215" s="36"/>
      <c r="AB215" s="36"/>
    </row>
    <row r="216" spans="7:28">
      <c r="G216" s="37">
        <v>300</v>
      </c>
      <c r="H216" s="37">
        <v>196</v>
      </c>
      <c r="I216" s="35">
        <f t="shared" si="30"/>
        <v>101.351351351351</v>
      </c>
      <c r="J216" s="46">
        <f t="shared" si="33"/>
        <v>1.01351351351351</v>
      </c>
      <c r="K216" s="46">
        <f t="shared" si="34"/>
        <v>0.343563902885933</v>
      </c>
      <c r="L216" s="46">
        <f t="shared" si="31"/>
        <v>44.4</v>
      </c>
      <c r="M216" s="45">
        <f t="shared" si="35"/>
        <v>4500</v>
      </c>
      <c r="N216" s="46">
        <f t="shared" si="36"/>
        <v>58.1007913369429</v>
      </c>
      <c r="O216" s="37">
        <v>196</v>
      </c>
      <c r="P216" s="37">
        <v>100</v>
      </c>
      <c r="Q216" s="35">
        <f t="shared" si="32"/>
        <v>77.4516129032258</v>
      </c>
      <c r="R216" s="46">
        <f t="shared" si="37"/>
        <v>0.395161290322581</v>
      </c>
      <c r="S216" s="46">
        <f t="shared" si="38"/>
        <v>0.633431085043995</v>
      </c>
      <c r="T216" s="36"/>
      <c r="U216" s="36"/>
      <c r="V216" s="36"/>
      <c r="W216" s="36"/>
      <c r="X216" s="36"/>
      <c r="Y216" s="36"/>
      <c r="Z216" s="36"/>
      <c r="AA216" s="36"/>
      <c r="AB216" s="36"/>
    </row>
    <row r="217" spans="7:28">
      <c r="G217" s="37">
        <v>300</v>
      </c>
      <c r="H217" s="37">
        <v>197</v>
      </c>
      <c r="I217" s="35">
        <f t="shared" si="30"/>
        <v>101.010101010101</v>
      </c>
      <c r="J217" s="46">
        <f t="shared" si="33"/>
        <v>1.01010101010101</v>
      </c>
      <c r="K217" s="46">
        <f t="shared" si="34"/>
        <v>0.341250341250344</v>
      </c>
      <c r="L217" s="46">
        <f t="shared" si="31"/>
        <v>44.55</v>
      </c>
      <c r="M217" s="45">
        <f t="shared" si="35"/>
        <v>4500</v>
      </c>
      <c r="N217" s="46">
        <f t="shared" si="36"/>
        <v>57.6283851683888</v>
      </c>
      <c r="O217" s="37">
        <v>197</v>
      </c>
      <c r="P217" s="37">
        <v>100</v>
      </c>
      <c r="Q217" s="35">
        <f t="shared" si="32"/>
        <v>78.0865191146881</v>
      </c>
      <c r="R217" s="46">
        <f t="shared" si="37"/>
        <v>0.396378269617706</v>
      </c>
      <c r="S217" s="46">
        <f t="shared" si="38"/>
        <v>0.634906211462322</v>
      </c>
      <c r="T217" s="36"/>
      <c r="U217" s="36"/>
      <c r="V217" s="36"/>
      <c r="W217" s="36"/>
      <c r="X217" s="36"/>
      <c r="Y217" s="36"/>
      <c r="Z217" s="36"/>
      <c r="AA217" s="36"/>
      <c r="AB217" s="36"/>
    </row>
    <row r="218" spans="7:28">
      <c r="G218" s="37">
        <v>300</v>
      </c>
      <c r="H218" s="37">
        <v>198</v>
      </c>
      <c r="I218" s="35">
        <f t="shared" si="30"/>
        <v>100.671140939597</v>
      </c>
      <c r="J218" s="46">
        <f t="shared" si="33"/>
        <v>1.00671140939597</v>
      </c>
      <c r="K218" s="46">
        <f t="shared" si="34"/>
        <v>0.338960070503688</v>
      </c>
      <c r="L218" s="46">
        <f t="shared" si="31"/>
        <v>44.7</v>
      </c>
      <c r="M218" s="45">
        <f t="shared" si="35"/>
        <v>4500</v>
      </c>
      <c r="N218" s="46">
        <f t="shared" si="36"/>
        <v>57.1625344352617</v>
      </c>
      <c r="O218" s="37">
        <v>198</v>
      </c>
      <c r="P218" s="37">
        <v>100</v>
      </c>
      <c r="Q218" s="35">
        <f t="shared" si="32"/>
        <v>78.7228915662651</v>
      </c>
      <c r="R218" s="46">
        <f t="shared" si="37"/>
        <v>0.397590361445783</v>
      </c>
      <c r="S218" s="46">
        <f t="shared" si="38"/>
        <v>0.636372451576932</v>
      </c>
      <c r="T218" s="36"/>
      <c r="U218" s="36"/>
      <c r="V218" s="36"/>
      <c r="W218" s="36"/>
      <c r="X218" s="36"/>
      <c r="Y218" s="36"/>
      <c r="Z218" s="36"/>
      <c r="AA218" s="36"/>
      <c r="AB218" s="36"/>
    </row>
    <row r="219" spans="7:28">
      <c r="G219" s="37">
        <v>300</v>
      </c>
      <c r="H219" s="37">
        <v>199</v>
      </c>
      <c r="I219" s="35">
        <f t="shared" si="30"/>
        <v>100.334448160535</v>
      </c>
      <c r="J219" s="46">
        <f t="shared" si="33"/>
        <v>1.00334448160535</v>
      </c>
      <c r="K219" s="46">
        <f t="shared" si="34"/>
        <v>0.336692779062204</v>
      </c>
      <c r="L219" s="46">
        <f t="shared" si="31"/>
        <v>44.85</v>
      </c>
      <c r="M219" s="45">
        <f t="shared" si="35"/>
        <v>4500</v>
      </c>
      <c r="N219" s="46">
        <f t="shared" si="36"/>
        <v>56.7031135577384</v>
      </c>
      <c r="O219" s="37">
        <v>199</v>
      </c>
      <c r="P219" s="37">
        <v>100</v>
      </c>
      <c r="Q219" s="35">
        <f t="shared" si="32"/>
        <v>79.3607214428858</v>
      </c>
      <c r="R219" s="46">
        <f t="shared" si="37"/>
        <v>0.398797595190381</v>
      </c>
      <c r="S219" s="46">
        <f t="shared" si="38"/>
        <v>0.637829876620714</v>
      </c>
      <c r="T219" s="36"/>
      <c r="U219" s="36"/>
      <c r="V219" s="36"/>
      <c r="W219" s="36"/>
      <c r="X219" s="36"/>
      <c r="Y219" s="36"/>
      <c r="Z219" s="36"/>
      <c r="AA219" s="36"/>
      <c r="AB219" s="36"/>
    </row>
    <row r="220" spans="7:28">
      <c r="G220" s="37">
        <v>300</v>
      </c>
      <c r="H220" s="37">
        <v>200</v>
      </c>
      <c r="I220" s="35">
        <f t="shared" si="30"/>
        <v>100</v>
      </c>
      <c r="J220" s="46">
        <f t="shared" si="33"/>
        <v>1</v>
      </c>
      <c r="K220" s="46">
        <f t="shared" si="34"/>
        <v>0.334448160535118</v>
      </c>
      <c r="L220" s="46">
        <f t="shared" si="31"/>
        <v>45</v>
      </c>
      <c r="M220" s="45">
        <f t="shared" si="35"/>
        <v>4500</v>
      </c>
      <c r="N220" s="46">
        <f t="shared" si="36"/>
        <v>56.25</v>
      </c>
      <c r="O220" s="37">
        <v>200</v>
      </c>
      <c r="P220" s="37">
        <v>100</v>
      </c>
      <c r="Q220" s="35">
        <f t="shared" si="32"/>
        <v>80</v>
      </c>
      <c r="R220" s="46">
        <f t="shared" si="37"/>
        <v>0.4</v>
      </c>
      <c r="S220" s="46">
        <f t="shared" si="38"/>
        <v>0.639278557114224</v>
      </c>
      <c r="T220" s="36"/>
      <c r="U220" s="36"/>
      <c r="V220" s="36"/>
      <c r="W220" s="36"/>
      <c r="X220" s="36"/>
      <c r="Y220" s="36"/>
      <c r="Z220" s="36"/>
      <c r="AA220" s="36"/>
      <c r="AB220" s="36"/>
    </row>
    <row r="221" spans="7:19">
      <c r="G221" s="37">
        <v>300</v>
      </c>
      <c r="H221" s="37">
        <v>201</v>
      </c>
      <c r="I221" s="35">
        <f t="shared" si="30"/>
        <v>99.6677740863787</v>
      </c>
      <c r="J221" s="46">
        <f t="shared" si="33"/>
        <v>0.996677740863787</v>
      </c>
      <c r="K221" s="46">
        <f t="shared" si="34"/>
        <v>0.332225913621258</v>
      </c>
      <c r="L221" s="46">
        <f t="shared" si="31"/>
        <v>45.15</v>
      </c>
      <c r="M221" s="45">
        <f t="shared" si="35"/>
        <v>4500</v>
      </c>
      <c r="N221" s="46">
        <f t="shared" si="36"/>
        <v>55.8030741813321</v>
      </c>
      <c r="O221" s="37">
        <v>201</v>
      </c>
      <c r="P221" s="37">
        <v>100</v>
      </c>
      <c r="Q221" s="35">
        <f t="shared" si="32"/>
        <v>80.6407185628743</v>
      </c>
      <c r="R221" s="46">
        <f t="shared" si="37"/>
        <v>0.401197604790419</v>
      </c>
      <c r="S221" s="46">
        <f t="shared" si="38"/>
        <v>0.640718562874255</v>
      </c>
    </row>
    <row r="222" spans="7:19">
      <c r="G222" s="37">
        <v>300</v>
      </c>
      <c r="H222" s="37">
        <v>202</v>
      </c>
      <c r="I222" s="35">
        <f t="shared" si="30"/>
        <v>99.3377483443709</v>
      </c>
      <c r="J222" s="46">
        <f t="shared" si="33"/>
        <v>0.993377483443708</v>
      </c>
      <c r="K222" s="46">
        <f t="shared" si="34"/>
        <v>0.330025742007876</v>
      </c>
      <c r="L222" s="46">
        <f t="shared" si="31"/>
        <v>45.3</v>
      </c>
      <c r="M222" s="45">
        <f t="shared" si="35"/>
        <v>4500</v>
      </c>
      <c r="N222" s="46">
        <f t="shared" si="36"/>
        <v>55.3622193902559</v>
      </c>
      <c r="O222" s="37">
        <v>202</v>
      </c>
      <c r="P222" s="37">
        <v>100</v>
      </c>
      <c r="Q222" s="35">
        <f t="shared" si="32"/>
        <v>81.2828685258964</v>
      </c>
      <c r="R222" s="46">
        <f t="shared" si="37"/>
        <v>0.402390438247012</v>
      </c>
      <c r="S222" s="46">
        <f t="shared" si="38"/>
        <v>0.642149963022163</v>
      </c>
    </row>
    <row r="223" spans="7:19">
      <c r="G223" s="37">
        <v>300</v>
      </c>
      <c r="H223" s="37">
        <v>203</v>
      </c>
      <c r="I223" s="35">
        <f t="shared" si="30"/>
        <v>99.009900990099</v>
      </c>
      <c r="J223" s="46">
        <f t="shared" si="33"/>
        <v>0.99009900990099</v>
      </c>
      <c r="K223" s="46">
        <f t="shared" si="34"/>
        <v>0.327847354271853</v>
      </c>
      <c r="L223" s="46">
        <f t="shared" si="31"/>
        <v>45.45</v>
      </c>
      <c r="M223" s="45">
        <f t="shared" si="35"/>
        <v>4500</v>
      </c>
      <c r="N223" s="46">
        <f t="shared" si="36"/>
        <v>54.92732170157</v>
      </c>
      <c r="O223" s="37">
        <v>203</v>
      </c>
      <c r="P223" s="37">
        <v>100</v>
      </c>
      <c r="Q223" s="35">
        <f t="shared" si="32"/>
        <v>81.9264413518887</v>
      </c>
      <c r="R223" s="46">
        <f t="shared" si="37"/>
        <v>0.403578528827038</v>
      </c>
      <c r="S223" s="46">
        <f t="shared" si="38"/>
        <v>0.643572825992251</v>
      </c>
    </row>
    <row r="224" spans="7:19">
      <c r="G224" s="37">
        <v>300</v>
      </c>
      <c r="H224" s="37">
        <v>204</v>
      </c>
      <c r="I224" s="35">
        <f t="shared" si="30"/>
        <v>98.6842105263158</v>
      </c>
      <c r="J224" s="46">
        <f t="shared" si="33"/>
        <v>0.986842105263158</v>
      </c>
      <c r="K224" s="46">
        <f t="shared" si="34"/>
        <v>0.325690463783218</v>
      </c>
      <c r="L224" s="46">
        <f t="shared" si="31"/>
        <v>45.6</v>
      </c>
      <c r="M224" s="45">
        <f t="shared" si="35"/>
        <v>4500</v>
      </c>
      <c r="N224" s="46">
        <f t="shared" si="36"/>
        <v>54.4982698961938</v>
      </c>
      <c r="O224" s="37">
        <v>204</v>
      </c>
      <c r="P224" s="37">
        <v>100</v>
      </c>
      <c r="Q224" s="35">
        <f t="shared" si="32"/>
        <v>82.5714285714286</v>
      </c>
      <c r="R224" s="46">
        <f t="shared" si="37"/>
        <v>0.404761904761905</v>
      </c>
      <c r="S224" s="46">
        <f t="shared" si="38"/>
        <v>0.6449872195399</v>
      </c>
    </row>
    <row r="225" spans="7:19">
      <c r="G225" s="37">
        <v>300</v>
      </c>
      <c r="H225" s="37">
        <v>205</v>
      </c>
      <c r="I225" s="35">
        <f t="shared" si="30"/>
        <v>98.3606557377049</v>
      </c>
      <c r="J225" s="46">
        <f t="shared" si="33"/>
        <v>0.983606557377049</v>
      </c>
      <c r="K225" s="46">
        <f t="shared" si="34"/>
        <v>0.323554788610878</v>
      </c>
      <c r="L225" s="46">
        <f t="shared" si="31"/>
        <v>45.75</v>
      </c>
      <c r="M225" s="45">
        <f t="shared" si="35"/>
        <v>4500</v>
      </c>
      <c r="N225" s="46">
        <f t="shared" si="36"/>
        <v>54.0749553837002</v>
      </c>
      <c r="O225" s="37">
        <v>205</v>
      </c>
      <c r="P225" s="37">
        <v>100</v>
      </c>
      <c r="Q225" s="35">
        <f t="shared" si="32"/>
        <v>83.2178217821782</v>
      </c>
      <c r="R225" s="46">
        <f t="shared" si="37"/>
        <v>0.405940594059406</v>
      </c>
      <c r="S225" s="46">
        <f t="shared" si="38"/>
        <v>0.64639321074965</v>
      </c>
    </row>
    <row r="226" spans="7:19">
      <c r="G226" s="37">
        <v>300</v>
      </c>
      <c r="H226" s="37">
        <v>206</v>
      </c>
      <c r="I226" s="35">
        <f t="shared" si="30"/>
        <v>98.0392156862745</v>
      </c>
      <c r="J226" s="46">
        <f t="shared" si="33"/>
        <v>0.980392156862745</v>
      </c>
      <c r="K226" s="46">
        <f t="shared" si="34"/>
        <v>0.3214400514304</v>
      </c>
      <c r="L226" s="46">
        <f t="shared" si="31"/>
        <v>45.9</v>
      </c>
      <c r="M226" s="45">
        <f t="shared" si="35"/>
        <v>4500</v>
      </c>
      <c r="N226" s="46">
        <f t="shared" si="36"/>
        <v>53.657272127439</v>
      </c>
      <c r="O226" s="37">
        <v>206</v>
      </c>
      <c r="P226" s="37">
        <v>100</v>
      </c>
      <c r="Q226" s="35">
        <f t="shared" si="32"/>
        <v>83.8656126482213</v>
      </c>
      <c r="R226" s="46">
        <f t="shared" si="37"/>
        <v>0.407114624505929</v>
      </c>
      <c r="S226" s="46">
        <f t="shared" si="38"/>
        <v>0.647790866043124</v>
      </c>
    </row>
    <row r="227" spans="7:19">
      <c r="G227" s="37">
        <v>300</v>
      </c>
      <c r="H227" s="37">
        <v>207</v>
      </c>
      <c r="I227" s="35">
        <f t="shared" si="30"/>
        <v>97.7198697068404</v>
      </c>
      <c r="J227" s="46">
        <f t="shared" si="33"/>
        <v>0.977198697068404</v>
      </c>
      <c r="K227" s="46">
        <f t="shared" si="34"/>
        <v>0.319345979434132</v>
      </c>
      <c r="L227" s="46">
        <f t="shared" si="31"/>
        <v>46.05</v>
      </c>
      <c r="M227" s="45">
        <f t="shared" si="35"/>
        <v>4500</v>
      </c>
      <c r="N227" s="46">
        <f t="shared" si="36"/>
        <v>53.2451165721487</v>
      </c>
      <c r="O227" s="37">
        <v>207</v>
      </c>
      <c r="P227" s="37">
        <v>100</v>
      </c>
      <c r="Q227" s="35">
        <f t="shared" si="32"/>
        <v>84.5147928994083</v>
      </c>
      <c r="R227" s="46">
        <f t="shared" si="37"/>
        <v>0.408284023668639</v>
      </c>
      <c r="S227" s="46">
        <f t="shared" si="38"/>
        <v>0.649180251186934</v>
      </c>
    </row>
    <row r="228" spans="7:19">
      <c r="G228" s="37">
        <v>300</v>
      </c>
      <c r="H228" s="37">
        <v>208</v>
      </c>
      <c r="I228" s="35">
        <f t="shared" si="30"/>
        <v>97.4025974025974</v>
      </c>
      <c r="J228" s="46">
        <f t="shared" si="33"/>
        <v>0.974025974025974</v>
      </c>
      <c r="K228" s="46">
        <f t="shared" si="34"/>
        <v>0.317272304242977</v>
      </c>
      <c r="L228" s="46">
        <f t="shared" si="31"/>
        <v>46.2</v>
      </c>
      <c r="M228" s="45">
        <f t="shared" si="35"/>
        <v>4500</v>
      </c>
      <c r="N228" s="46">
        <f t="shared" si="36"/>
        <v>52.8383875739645</v>
      </c>
      <c r="O228" s="37">
        <v>208</v>
      </c>
      <c r="P228" s="37">
        <v>100</v>
      </c>
      <c r="Q228" s="35">
        <f t="shared" si="32"/>
        <v>85.1653543307087</v>
      </c>
      <c r="R228" s="46">
        <f t="shared" si="37"/>
        <v>0.409448818897638</v>
      </c>
      <c r="S228" s="46">
        <f t="shared" si="38"/>
        <v>0.650561431300389</v>
      </c>
    </row>
    <row r="229" spans="7:19">
      <c r="G229" s="37">
        <v>300</v>
      </c>
      <c r="H229" s="37">
        <v>209</v>
      </c>
      <c r="I229" s="35">
        <f t="shared" si="30"/>
        <v>97.0873786407767</v>
      </c>
      <c r="J229" s="46">
        <f t="shared" si="33"/>
        <v>0.970873786407767</v>
      </c>
      <c r="K229" s="46">
        <f t="shared" si="34"/>
        <v>0.315218761820702</v>
      </c>
      <c r="L229" s="46">
        <f t="shared" si="31"/>
        <v>46.35</v>
      </c>
      <c r="M229" s="45">
        <f t="shared" si="35"/>
        <v>4500</v>
      </c>
      <c r="N229" s="46">
        <f t="shared" si="36"/>
        <v>52.4369863327305</v>
      </c>
      <c r="O229" s="37">
        <v>209</v>
      </c>
      <c r="P229" s="37">
        <v>100</v>
      </c>
      <c r="Q229" s="35">
        <f t="shared" si="32"/>
        <v>85.8172888015717</v>
      </c>
      <c r="R229" s="46">
        <f t="shared" si="37"/>
        <v>0.410609037328094</v>
      </c>
      <c r="S229" s="46">
        <f t="shared" si="38"/>
        <v>0.65193447086304</v>
      </c>
    </row>
    <row r="230" spans="7:19">
      <c r="G230" s="37">
        <v>300</v>
      </c>
      <c r="H230" s="37">
        <v>210</v>
      </c>
      <c r="I230" s="35">
        <f t="shared" si="30"/>
        <v>96.7741935483871</v>
      </c>
      <c r="J230" s="46">
        <f t="shared" si="33"/>
        <v>0.967741935483871</v>
      </c>
      <c r="K230" s="46">
        <f t="shared" si="34"/>
        <v>0.313185092389602</v>
      </c>
      <c r="L230" s="46">
        <f t="shared" si="31"/>
        <v>46.5</v>
      </c>
      <c r="M230" s="45">
        <f t="shared" si="35"/>
        <v>4500</v>
      </c>
      <c r="N230" s="46">
        <f t="shared" si="36"/>
        <v>52.0408163265306</v>
      </c>
      <c r="O230" s="37">
        <v>210</v>
      </c>
      <c r="P230" s="37">
        <v>100</v>
      </c>
      <c r="Q230" s="35">
        <f t="shared" si="32"/>
        <v>86.4705882352941</v>
      </c>
      <c r="R230" s="46">
        <f t="shared" si="37"/>
        <v>0.411764705882353</v>
      </c>
      <c r="S230" s="46">
        <f t="shared" si="38"/>
        <v>0.65329943372241</v>
      </c>
    </row>
    <row r="231" spans="7:19">
      <c r="G231" s="37">
        <v>300</v>
      </c>
      <c r="H231" s="37">
        <v>211</v>
      </c>
      <c r="I231" s="35">
        <f t="shared" si="30"/>
        <v>96.4630225080386</v>
      </c>
      <c r="J231" s="46">
        <f t="shared" si="33"/>
        <v>0.964630225080386</v>
      </c>
      <c r="K231" s="46">
        <f t="shared" si="34"/>
        <v>0.311171040348512</v>
      </c>
      <c r="L231" s="46">
        <f t="shared" si="31"/>
        <v>46.65</v>
      </c>
      <c r="M231" s="45">
        <f t="shared" si="35"/>
        <v>4500</v>
      </c>
      <c r="N231" s="46">
        <f t="shared" si="36"/>
        <v>51.6497832483547</v>
      </c>
      <c r="O231" s="37">
        <v>211</v>
      </c>
      <c r="P231" s="37">
        <v>100</v>
      </c>
      <c r="Q231" s="35">
        <f t="shared" si="32"/>
        <v>87.1252446183953</v>
      </c>
      <c r="R231" s="46">
        <f t="shared" si="37"/>
        <v>0.412915851272016</v>
      </c>
      <c r="S231" s="46">
        <f t="shared" si="38"/>
        <v>0.654656383101184</v>
      </c>
    </row>
    <row r="232" spans="7:19">
      <c r="G232" s="37">
        <v>300</v>
      </c>
      <c r="H232" s="37">
        <v>212</v>
      </c>
      <c r="I232" s="35">
        <f t="shared" si="30"/>
        <v>96.1538461538462</v>
      </c>
      <c r="J232" s="46">
        <f t="shared" si="33"/>
        <v>0.961538461538461</v>
      </c>
      <c r="K232" s="46">
        <f t="shared" si="34"/>
        <v>0.309176354192431</v>
      </c>
      <c r="L232" s="46">
        <f t="shared" si="31"/>
        <v>46.8</v>
      </c>
      <c r="M232" s="45">
        <f t="shared" si="35"/>
        <v>4500</v>
      </c>
      <c r="N232" s="46">
        <f t="shared" si="36"/>
        <v>51.2637949448202</v>
      </c>
      <c r="O232" s="37">
        <v>212</v>
      </c>
      <c r="P232" s="37">
        <v>100</v>
      </c>
      <c r="Q232" s="35">
        <f t="shared" si="32"/>
        <v>87.78125</v>
      </c>
      <c r="R232" s="46">
        <f t="shared" si="37"/>
        <v>0.4140625</v>
      </c>
      <c r="S232" s="46">
        <f t="shared" si="38"/>
        <v>0.6560053816047</v>
      </c>
    </row>
    <row r="233" spans="7:19">
      <c r="G233" s="37">
        <v>300</v>
      </c>
      <c r="H233" s="37">
        <v>213</v>
      </c>
      <c r="I233" s="35">
        <f t="shared" si="30"/>
        <v>95.8466453674121</v>
      </c>
      <c r="J233" s="46">
        <f t="shared" si="33"/>
        <v>0.958466453674122</v>
      </c>
      <c r="K233" s="46">
        <f t="shared" si="34"/>
        <v>0.307200786434024</v>
      </c>
      <c r="L233" s="46">
        <f t="shared" si="31"/>
        <v>46.95</v>
      </c>
      <c r="M233" s="45">
        <f t="shared" si="35"/>
        <v>4500</v>
      </c>
      <c r="N233" s="46">
        <f t="shared" si="36"/>
        <v>50.8827613568736</v>
      </c>
      <c r="O233" s="37">
        <v>213</v>
      </c>
      <c r="P233" s="37">
        <v>100</v>
      </c>
      <c r="Q233" s="35">
        <f t="shared" si="32"/>
        <v>88.4385964912281</v>
      </c>
      <c r="R233" s="46">
        <f t="shared" si="37"/>
        <v>0.415204678362573</v>
      </c>
      <c r="S233" s="46">
        <f t="shared" si="38"/>
        <v>0.657346491228068</v>
      </c>
    </row>
    <row r="234" spans="7:19">
      <c r="G234" s="37">
        <v>300</v>
      </c>
      <c r="H234" s="37">
        <v>214</v>
      </c>
      <c r="I234" s="35">
        <f t="shared" si="30"/>
        <v>95.5414012738854</v>
      </c>
      <c r="J234" s="46">
        <f t="shared" si="33"/>
        <v>0.955414012738854</v>
      </c>
      <c r="K234" s="46">
        <f t="shared" si="34"/>
        <v>0.305244093526781</v>
      </c>
      <c r="L234" s="46">
        <f t="shared" si="31"/>
        <v>47.1</v>
      </c>
      <c r="M234" s="45">
        <f t="shared" si="35"/>
        <v>4500</v>
      </c>
      <c r="N234" s="46">
        <f t="shared" si="36"/>
        <v>50.5065944623985</v>
      </c>
      <c r="O234" s="37">
        <v>214</v>
      </c>
      <c r="P234" s="37">
        <v>100</v>
      </c>
      <c r="Q234" s="35">
        <f t="shared" si="32"/>
        <v>89.0972762645914</v>
      </c>
      <c r="R234" s="46">
        <f t="shared" si="37"/>
        <v>0.416342412451362</v>
      </c>
      <c r="S234" s="46">
        <f t="shared" si="38"/>
        <v>0.658679773363374</v>
      </c>
    </row>
    <row r="235" spans="7:19">
      <c r="G235" s="37">
        <v>300</v>
      </c>
      <c r="H235" s="37">
        <v>215</v>
      </c>
      <c r="I235" s="35">
        <f t="shared" si="30"/>
        <v>95.2380952380952</v>
      </c>
      <c r="J235" s="46">
        <f t="shared" si="33"/>
        <v>0.952380952380952</v>
      </c>
      <c r="K235" s="46">
        <f t="shared" si="34"/>
        <v>0.303306035790115</v>
      </c>
      <c r="L235" s="46">
        <f t="shared" si="31"/>
        <v>47.25</v>
      </c>
      <c r="M235" s="45">
        <f t="shared" si="35"/>
        <v>4500</v>
      </c>
      <c r="N235" s="46">
        <f t="shared" si="36"/>
        <v>50.1352082206598</v>
      </c>
      <c r="O235" s="37">
        <v>215</v>
      </c>
      <c r="P235" s="37">
        <v>100</v>
      </c>
      <c r="Q235" s="35">
        <f t="shared" si="32"/>
        <v>89.7572815533981</v>
      </c>
      <c r="R235" s="46">
        <f t="shared" si="37"/>
        <v>0.41747572815534</v>
      </c>
      <c r="S235" s="46">
        <f t="shared" si="38"/>
        <v>0.660005288806616</v>
      </c>
    </row>
    <row r="236" spans="7:19">
      <c r="G236" s="37">
        <v>300</v>
      </c>
      <c r="H236" s="37">
        <v>216</v>
      </c>
      <c r="I236" s="35">
        <f t="shared" si="30"/>
        <v>94.9367088607595</v>
      </c>
      <c r="J236" s="46">
        <f t="shared" si="33"/>
        <v>0.949367088607595</v>
      </c>
      <c r="K236" s="46">
        <f t="shared" si="34"/>
        <v>0.301386377335746</v>
      </c>
      <c r="L236" s="46">
        <f t="shared" si="31"/>
        <v>47.4</v>
      </c>
      <c r="M236" s="45">
        <f t="shared" si="35"/>
        <v>4500</v>
      </c>
      <c r="N236" s="46">
        <f t="shared" si="36"/>
        <v>49.7685185185185</v>
      </c>
      <c r="O236" s="37">
        <v>216</v>
      </c>
      <c r="P236" s="37">
        <v>100</v>
      </c>
      <c r="Q236" s="35">
        <f t="shared" si="32"/>
        <v>90.4186046511628</v>
      </c>
      <c r="R236" s="46">
        <f t="shared" si="37"/>
        <v>0.418604651162791</v>
      </c>
      <c r="S236" s="46">
        <f t="shared" si="38"/>
        <v>0.661323097764736</v>
      </c>
    </row>
    <row r="237" spans="7:19">
      <c r="G237" s="37">
        <v>300</v>
      </c>
      <c r="H237" s="37">
        <v>217</v>
      </c>
      <c r="I237" s="35">
        <f t="shared" si="30"/>
        <v>94.6372239747634</v>
      </c>
      <c r="J237" s="46">
        <f t="shared" si="33"/>
        <v>0.946372239747634</v>
      </c>
      <c r="K237" s="46">
        <f t="shared" si="34"/>
        <v>0.299484885996094</v>
      </c>
      <c r="L237" s="46">
        <f t="shared" si="31"/>
        <v>47.55</v>
      </c>
      <c r="M237" s="45">
        <f t="shared" si="35"/>
        <v>4500</v>
      </c>
      <c r="N237" s="46">
        <f t="shared" si="36"/>
        <v>49.4064431183504</v>
      </c>
      <c r="O237" s="37">
        <v>217</v>
      </c>
      <c r="P237" s="37">
        <v>100</v>
      </c>
      <c r="Q237" s="35">
        <f t="shared" si="32"/>
        <v>91.0812379110251</v>
      </c>
      <c r="R237" s="46">
        <f t="shared" si="37"/>
        <v>0.41972920696325</v>
      </c>
      <c r="S237" s="46">
        <f t="shared" si="38"/>
        <v>0.662633259862346</v>
      </c>
    </row>
    <row r="238" spans="7:19">
      <c r="G238" s="37">
        <v>300</v>
      </c>
      <c r="H238" s="37">
        <v>218</v>
      </c>
      <c r="I238" s="35">
        <f t="shared" si="30"/>
        <v>94.3396226415094</v>
      </c>
      <c r="J238" s="46">
        <f t="shared" si="33"/>
        <v>0.943396226415094</v>
      </c>
      <c r="K238" s="46">
        <f t="shared" si="34"/>
        <v>0.297601333253965</v>
      </c>
      <c r="L238" s="46">
        <f t="shared" si="31"/>
        <v>47.7</v>
      </c>
      <c r="M238" s="45">
        <f t="shared" si="35"/>
        <v>4500</v>
      </c>
      <c r="N238" s="46">
        <f t="shared" si="36"/>
        <v>49.0489016076088</v>
      </c>
      <c r="O238" s="37">
        <v>218</v>
      </c>
      <c r="P238" s="37">
        <v>100</v>
      </c>
      <c r="Q238" s="35">
        <f t="shared" si="32"/>
        <v>91.7451737451737</v>
      </c>
      <c r="R238" s="46">
        <f t="shared" si="37"/>
        <v>0.420849420849421</v>
      </c>
      <c r="S238" s="46">
        <f t="shared" si="38"/>
        <v>0.663935834148603</v>
      </c>
    </row>
    <row r="239" spans="7:19">
      <c r="G239" s="37">
        <v>300</v>
      </c>
      <c r="H239" s="37">
        <v>219</v>
      </c>
      <c r="I239" s="35">
        <f t="shared" si="30"/>
        <v>94.0438871473354</v>
      </c>
      <c r="J239" s="46">
        <f t="shared" si="33"/>
        <v>0.940438871473354</v>
      </c>
      <c r="K239" s="46">
        <f t="shared" si="34"/>
        <v>0.295735494174011</v>
      </c>
      <c r="L239" s="46">
        <f t="shared" si="31"/>
        <v>47.85</v>
      </c>
      <c r="M239" s="45">
        <f t="shared" si="35"/>
        <v>4500</v>
      </c>
      <c r="N239" s="46">
        <f t="shared" si="36"/>
        <v>48.6958153499719</v>
      </c>
      <c r="O239" s="37">
        <v>219</v>
      </c>
      <c r="P239" s="37">
        <v>100</v>
      </c>
      <c r="Q239" s="35">
        <f t="shared" si="32"/>
        <v>92.4104046242775</v>
      </c>
      <c r="R239" s="46">
        <f t="shared" si="37"/>
        <v>0.421965317919075</v>
      </c>
      <c r="S239" s="46">
        <f t="shared" si="38"/>
        <v>0.665230879103717</v>
      </c>
    </row>
    <row r="240" spans="7:19">
      <c r="G240" s="37">
        <v>300</v>
      </c>
      <c r="H240" s="37">
        <v>220</v>
      </c>
      <c r="I240" s="35">
        <f t="shared" si="30"/>
        <v>93.75</v>
      </c>
      <c r="J240" s="46">
        <f t="shared" si="33"/>
        <v>0.9375</v>
      </c>
      <c r="K240" s="46">
        <f t="shared" si="34"/>
        <v>0.293887147335425</v>
      </c>
      <c r="L240" s="46">
        <f t="shared" si="31"/>
        <v>48</v>
      </c>
      <c r="M240" s="45">
        <f t="shared" si="35"/>
        <v>4500</v>
      </c>
      <c r="N240" s="46">
        <f t="shared" si="36"/>
        <v>48.3471074380165</v>
      </c>
      <c r="O240" s="37">
        <v>220</v>
      </c>
      <c r="P240" s="37">
        <v>100</v>
      </c>
      <c r="Q240" s="35">
        <f t="shared" si="32"/>
        <v>93.0769230769231</v>
      </c>
      <c r="R240" s="46">
        <f t="shared" si="37"/>
        <v>0.423076923076923</v>
      </c>
      <c r="S240" s="46">
        <f t="shared" si="38"/>
        <v>0.666518452645619</v>
      </c>
    </row>
    <row r="241" spans="7:19">
      <c r="G241" s="37">
        <v>300</v>
      </c>
      <c r="H241" s="37">
        <v>221</v>
      </c>
      <c r="I241" s="35">
        <f t="shared" si="30"/>
        <v>93.4579439252336</v>
      </c>
      <c r="J241" s="46">
        <f t="shared" si="33"/>
        <v>0.934579439252336</v>
      </c>
      <c r="K241" s="46">
        <f t="shared" si="34"/>
        <v>0.29205607476635</v>
      </c>
      <c r="L241" s="46">
        <f t="shared" si="31"/>
        <v>48.15</v>
      </c>
      <c r="M241" s="45">
        <f t="shared" si="35"/>
        <v>4500</v>
      </c>
      <c r="N241" s="46">
        <f t="shared" si="36"/>
        <v>48.0027026473659</v>
      </c>
      <c r="O241" s="37">
        <v>221</v>
      </c>
      <c r="P241" s="37">
        <v>100</v>
      </c>
      <c r="Q241" s="35">
        <f t="shared" si="32"/>
        <v>93.7447216890595</v>
      </c>
      <c r="R241" s="46">
        <f t="shared" si="37"/>
        <v>0.424184261036468</v>
      </c>
      <c r="S241" s="46">
        <f t="shared" si="38"/>
        <v>0.667798612136423</v>
      </c>
    </row>
    <row r="242" spans="7:19">
      <c r="G242" s="37">
        <v>300</v>
      </c>
      <c r="H242" s="37">
        <v>222</v>
      </c>
      <c r="I242" s="35">
        <f t="shared" si="30"/>
        <v>93.167701863354</v>
      </c>
      <c r="J242" s="46">
        <f t="shared" si="33"/>
        <v>0.93167701863354</v>
      </c>
      <c r="K242" s="46">
        <f t="shared" si="34"/>
        <v>0.29024206187961</v>
      </c>
      <c r="L242" s="46">
        <f t="shared" si="31"/>
        <v>48.3</v>
      </c>
      <c r="M242" s="45">
        <f t="shared" si="35"/>
        <v>4500</v>
      </c>
      <c r="N242" s="46">
        <f t="shared" si="36"/>
        <v>47.6625273922571</v>
      </c>
      <c r="O242" s="37">
        <v>222</v>
      </c>
      <c r="P242" s="37">
        <v>100</v>
      </c>
      <c r="Q242" s="35">
        <f t="shared" si="32"/>
        <v>94.4137931034483</v>
      </c>
      <c r="R242" s="46">
        <f t="shared" si="37"/>
        <v>0.425287356321839</v>
      </c>
      <c r="S242" s="46">
        <f t="shared" si="38"/>
        <v>0.669071414388767</v>
      </c>
    </row>
    <row r="243" spans="7:19">
      <c r="G243" s="37">
        <v>300</v>
      </c>
      <c r="H243" s="37">
        <v>223</v>
      </c>
      <c r="I243" s="35">
        <f t="shared" si="30"/>
        <v>92.8792569659443</v>
      </c>
      <c r="J243" s="46">
        <f t="shared" si="33"/>
        <v>0.928792569659443</v>
      </c>
      <c r="K243" s="46">
        <f t="shared" si="34"/>
        <v>0.288444897409761</v>
      </c>
      <c r="L243" s="46">
        <f t="shared" si="31"/>
        <v>48.45</v>
      </c>
      <c r="M243" s="45">
        <f t="shared" si="35"/>
        <v>4500</v>
      </c>
      <c r="N243" s="46">
        <f t="shared" si="36"/>
        <v>47.326509682479</v>
      </c>
      <c r="O243" s="37">
        <v>223</v>
      </c>
      <c r="P243" s="37">
        <v>100</v>
      </c>
      <c r="Q243" s="35">
        <f t="shared" si="32"/>
        <v>95.0841300191205</v>
      </c>
      <c r="R243" s="46">
        <f t="shared" si="37"/>
        <v>0.426386233269599</v>
      </c>
      <c r="S243" s="46">
        <f t="shared" si="38"/>
        <v>0.670336915672195</v>
      </c>
    </row>
    <row r="244" spans="7:19">
      <c r="G244" s="37">
        <v>300</v>
      </c>
      <c r="H244" s="37">
        <v>224</v>
      </c>
      <c r="I244" s="35">
        <f t="shared" si="30"/>
        <v>92.5925925925926</v>
      </c>
      <c r="J244" s="46">
        <f t="shared" si="33"/>
        <v>0.925925925925926</v>
      </c>
      <c r="K244" s="46">
        <f t="shared" si="34"/>
        <v>0.286664373351684</v>
      </c>
      <c r="L244" s="46">
        <f t="shared" si="31"/>
        <v>48.6</v>
      </c>
      <c r="M244" s="45">
        <f t="shared" si="35"/>
        <v>4500</v>
      </c>
      <c r="N244" s="46">
        <f t="shared" si="36"/>
        <v>46.9945790816327</v>
      </c>
      <c r="O244" s="37">
        <v>224</v>
      </c>
      <c r="P244" s="37">
        <v>100</v>
      </c>
      <c r="Q244" s="35">
        <f t="shared" si="32"/>
        <v>95.7557251908397</v>
      </c>
      <c r="R244" s="46">
        <f t="shared" si="37"/>
        <v>0.427480916030534</v>
      </c>
      <c r="S244" s="46">
        <f t="shared" si="38"/>
        <v>0.671595171719233</v>
      </c>
    </row>
    <row r="245" spans="7:19">
      <c r="G245" s="37">
        <v>300</v>
      </c>
      <c r="H245" s="37">
        <v>225</v>
      </c>
      <c r="I245" s="35">
        <f t="shared" si="30"/>
        <v>92.3076923076923</v>
      </c>
      <c r="J245" s="46">
        <f t="shared" si="33"/>
        <v>0.923076923076923</v>
      </c>
      <c r="K245" s="46">
        <f t="shared" si="34"/>
        <v>0.284900284900289</v>
      </c>
      <c r="L245" s="46">
        <f t="shared" si="31"/>
        <v>48.75</v>
      </c>
      <c r="M245" s="45">
        <f t="shared" si="35"/>
        <v>4500</v>
      </c>
      <c r="N245" s="46">
        <f t="shared" si="36"/>
        <v>46.6666666666667</v>
      </c>
      <c r="O245" s="37">
        <v>225</v>
      </c>
      <c r="P245" s="37">
        <v>100</v>
      </c>
      <c r="Q245" s="35">
        <f t="shared" si="32"/>
        <v>96.4285714285714</v>
      </c>
      <c r="R245" s="46">
        <f t="shared" si="37"/>
        <v>0.428571428571429</v>
      </c>
      <c r="S245" s="46">
        <f t="shared" si="38"/>
        <v>0.672846237731733</v>
      </c>
    </row>
    <row r="246" spans="7:19">
      <c r="G246" s="37">
        <v>300</v>
      </c>
      <c r="H246" s="37">
        <v>226</v>
      </c>
      <c r="I246" s="35">
        <f t="shared" si="30"/>
        <v>92.0245398773006</v>
      </c>
      <c r="J246" s="46">
        <f t="shared" si="33"/>
        <v>0.920245398773006</v>
      </c>
      <c r="K246" s="46">
        <f t="shared" si="34"/>
        <v>0.283152430391695</v>
      </c>
      <c r="L246" s="46">
        <f t="shared" si="31"/>
        <v>48.9</v>
      </c>
      <c r="M246" s="45">
        <f t="shared" si="35"/>
        <v>4500</v>
      </c>
      <c r="N246" s="46">
        <f t="shared" si="36"/>
        <v>46.3427049886444</v>
      </c>
      <c r="O246" s="37">
        <v>226</v>
      </c>
      <c r="P246" s="37">
        <v>100</v>
      </c>
      <c r="Q246" s="35">
        <f t="shared" si="32"/>
        <v>97.1026615969582</v>
      </c>
      <c r="R246" s="46">
        <f t="shared" si="37"/>
        <v>0.429657794676806</v>
      </c>
      <c r="S246" s="46">
        <f t="shared" si="38"/>
        <v>0.674090168386741</v>
      </c>
    </row>
    <row r="247" spans="7:19">
      <c r="G247" s="37">
        <v>300</v>
      </c>
      <c r="H247" s="37">
        <v>227</v>
      </c>
      <c r="I247" s="35">
        <f t="shared" si="30"/>
        <v>91.743119266055</v>
      </c>
      <c r="J247" s="46">
        <f t="shared" si="33"/>
        <v>0.917431192660551</v>
      </c>
      <c r="K247" s="46">
        <f t="shared" si="34"/>
        <v>0.281420611245565</v>
      </c>
      <c r="L247" s="46">
        <f t="shared" si="31"/>
        <v>49.05</v>
      </c>
      <c r="M247" s="45">
        <f t="shared" si="35"/>
        <v>4500</v>
      </c>
      <c r="N247" s="46">
        <f t="shared" si="36"/>
        <v>46.0226280346989</v>
      </c>
      <c r="O247" s="37">
        <v>227</v>
      </c>
      <c r="P247" s="37">
        <v>100</v>
      </c>
      <c r="Q247" s="35">
        <f t="shared" si="32"/>
        <v>97.7779886148008</v>
      </c>
      <c r="R247" s="46">
        <f t="shared" si="37"/>
        <v>0.430740037950664</v>
      </c>
      <c r="S247" s="46">
        <f t="shared" si="38"/>
        <v>0.675327017842591</v>
      </c>
    </row>
    <row r="248" spans="7:19">
      <c r="G248" s="37">
        <v>300</v>
      </c>
      <c r="H248" s="37">
        <v>228</v>
      </c>
      <c r="I248" s="35">
        <f t="shared" si="30"/>
        <v>91.4634146341463</v>
      </c>
      <c r="J248" s="46">
        <f t="shared" si="33"/>
        <v>0.914634146341463</v>
      </c>
      <c r="K248" s="46">
        <f t="shared" si="34"/>
        <v>0.2797046319087</v>
      </c>
      <c r="L248" s="46">
        <f t="shared" si="31"/>
        <v>49.2</v>
      </c>
      <c r="M248" s="45">
        <f t="shared" si="35"/>
        <v>4500</v>
      </c>
      <c r="N248" s="46">
        <f t="shared" si="36"/>
        <v>45.7063711911357</v>
      </c>
      <c r="O248" s="37">
        <v>228</v>
      </c>
      <c r="P248" s="37">
        <v>100</v>
      </c>
      <c r="Q248" s="35">
        <f t="shared" si="32"/>
        <v>98.4545454545455</v>
      </c>
      <c r="R248" s="46">
        <f t="shared" si="37"/>
        <v>0.431818181818182</v>
      </c>
      <c r="S248" s="46">
        <f t="shared" si="38"/>
        <v>0.676556839744691</v>
      </c>
    </row>
    <row r="249" spans="7:19">
      <c r="G249" s="37">
        <v>300</v>
      </c>
      <c r="H249" s="37">
        <v>229</v>
      </c>
      <c r="I249" s="35">
        <f t="shared" si="30"/>
        <v>91.1854103343465</v>
      </c>
      <c r="J249" s="46">
        <f t="shared" si="33"/>
        <v>0.911854103343465</v>
      </c>
      <c r="K249" s="46">
        <f t="shared" si="34"/>
        <v>0.278004299799846</v>
      </c>
      <c r="L249" s="46">
        <f t="shared" si="31"/>
        <v>49.35</v>
      </c>
      <c r="M249" s="45">
        <f t="shared" si="35"/>
        <v>4500</v>
      </c>
      <c r="N249" s="46">
        <f t="shared" si="36"/>
        <v>45.3938712076429</v>
      </c>
      <c r="O249" s="37">
        <v>229</v>
      </c>
      <c r="P249" s="37">
        <v>100</v>
      </c>
      <c r="Q249" s="35">
        <f t="shared" si="32"/>
        <v>99.1323251417769</v>
      </c>
      <c r="R249" s="46">
        <f t="shared" si="37"/>
        <v>0.43289224952741</v>
      </c>
      <c r="S249" s="46">
        <f t="shared" si="38"/>
        <v>0.677779687231478</v>
      </c>
    </row>
    <row r="250" spans="7:19">
      <c r="G250" s="37">
        <v>300</v>
      </c>
      <c r="H250" s="37">
        <v>230</v>
      </c>
      <c r="I250" s="35">
        <f t="shared" si="30"/>
        <v>90.9090909090909</v>
      </c>
      <c r="J250" s="46">
        <f t="shared" si="33"/>
        <v>0.909090909090909</v>
      </c>
      <c r="K250" s="46">
        <f t="shared" si="34"/>
        <v>0.276319425255593</v>
      </c>
      <c r="L250" s="46">
        <f t="shared" si="31"/>
        <v>49.5</v>
      </c>
      <c r="M250" s="45">
        <f t="shared" si="35"/>
        <v>4500</v>
      </c>
      <c r="N250" s="46">
        <f t="shared" si="36"/>
        <v>45.0850661625709</v>
      </c>
      <c r="O250" s="37">
        <v>230</v>
      </c>
      <c r="P250" s="37">
        <v>100</v>
      </c>
      <c r="Q250" s="35">
        <f t="shared" si="32"/>
        <v>99.811320754717</v>
      </c>
      <c r="R250" s="46">
        <f t="shared" si="37"/>
        <v>0.433962264150943</v>
      </c>
      <c r="S250" s="46">
        <f t="shared" si="38"/>
        <v>0.678995612940057</v>
      </c>
    </row>
    <row r="251" spans="7:19">
      <c r="G251" s="37">
        <v>300</v>
      </c>
      <c r="H251" s="37">
        <v>231</v>
      </c>
      <c r="I251" s="35">
        <f t="shared" si="30"/>
        <v>90.6344410876133</v>
      </c>
      <c r="J251" s="46">
        <f t="shared" si="33"/>
        <v>0.906344410876133</v>
      </c>
      <c r="K251" s="46">
        <f t="shared" si="34"/>
        <v>0.27464982147761</v>
      </c>
      <c r="L251" s="46">
        <f t="shared" si="31"/>
        <v>49.65</v>
      </c>
      <c r="M251" s="45">
        <f t="shared" si="35"/>
        <v>4500</v>
      </c>
      <c r="N251" s="46">
        <f t="shared" si="36"/>
        <v>44.7798954292461</v>
      </c>
      <c r="O251" s="37">
        <v>231</v>
      </c>
      <c r="P251" s="37">
        <v>100</v>
      </c>
      <c r="Q251" s="35">
        <f t="shared" si="32"/>
        <v>100.491525423729</v>
      </c>
      <c r="R251" s="46">
        <f t="shared" si="37"/>
        <v>0.435028248587571</v>
      </c>
      <c r="S251" s="46">
        <f t="shared" si="38"/>
        <v>0.680204669011829</v>
      </c>
    </row>
    <row r="252" spans="7:19">
      <c r="G252" s="37">
        <v>300</v>
      </c>
      <c r="H252" s="37">
        <v>232</v>
      </c>
      <c r="I252" s="35">
        <f t="shared" si="30"/>
        <v>90.3614457831325</v>
      </c>
      <c r="J252" s="46">
        <f t="shared" si="33"/>
        <v>0.903614457831325</v>
      </c>
      <c r="K252" s="46">
        <f t="shared" si="34"/>
        <v>0.272995304480773</v>
      </c>
      <c r="L252" s="46">
        <f t="shared" si="31"/>
        <v>49.8</v>
      </c>
      <c r="M252" s="45">
        <f t="shared" si="35"/>
        <v>4500</v>
      </c>
      <c r="N252" s="46">
        <f t="shared" si="36"/>
        <v>44.4782996432818</v>
      </c>
      <c r="O252" s="37">
        <v>232</v>
      </c>
      <c r="P252" s="37">
        <v>100</v>
      </c>
      <c r="Q252" s="35">
        <f t="shared" si="32"/>
        <v>101.172932330827</v>
      </c>
      <c r="R252" s="46">
        <f t="shared" si="37"/>
        <v>0.43609022556391</v>
      </c>
      <c r="S252" s="46">
        <f t="shared" si="38"/>
        <v>0.68140690709825</v>
      </c>
    </row>
    <row r="253" spans="7:19">
      <c r="G253" s="37">
        <v>300</v>
      </c>
      <c r="H253" s="37">
        <v>233</v>
      </c>
      <c r="I253" s="35">
        <f t="shared" si="30"/>
        <v>90.0900900900901</v>
      </c>
      <c r="J253" s="46">
        <f t="shared" si="33"/>
        <v>0.900900900900901</v>
      </c>
      <c r="K253" s="46">
        <f t="shared" si="34"/>
        <v>0.271355693042437</v>
      </c>
      <c r="L253" s="46">
        <f t="shared" si="31"/>
        <v>49.95</v>
      </c>
      <c r="M253" s="45">
        <f t="shared" si="35"/>
        <v>4500</v>
      </c>
      <c r="N253" s="46">
        <f t="shared" si="36"/>
        <v>44.1802206708541</v>
      </c>
      <c r="O253" s="37">
        <v>233</v>
      </c>
      <c r="P253" s="37">
        <v>100</v>
      </c>
      <c r="Q253" s="35">
        <f t="shared" si="32"/>
        <v>101.855534709193</v>
      </c>
      <c r="R253" s="46">
        <f t="shared" si="37"/>
        <v>0.437148217636023</v>
      </c>
      <c r="S253" s="46">
        <f t="shared" si="38"/>
        <v>0.682602378366184</v>
      </c>
    </row>
    <row r="254" spans="7:19">
      <c r="G254" s="37">
        <v>300</v>
      </c>
      <c r="H254" s="37">
        <v>234</v>
      </c>
      <c r="I254" s="35">
        <f t="shared" si="30"/>
        <v>89.8203592814371</v>
      </c>
      <c r="J254" s="46">
        <f t="shared" si="33"/>
        <v>0.898203592814371</v>
      </c>
      <c r="K254" s="46">
        <f t="shared" si="34"/>
        <v>0.269730808652966</v>
      </c>
      <c r="L254" s="46">
        <f t="shared" si="31"/>
        <v>50.1</v>
      </c>
      <c r="M254" s="45">
        <f t="shared" si="35"/>
        <v>4500</v>
      </c>
      <c r="N254" s="46">
        <f t="shared" si="36"/>
        <v>43.8856015779093</v>
      </c>
      <c r="O254" s="37">
        <v>234</v>
      </c>
      <c r="P254" s="37">
        <v>100</v>
      </c>
      <c r="Q254" s="35">
        <f t="shared" si="32"/>
        <v>102.539325842697</v>
      </c>
      <c r="R254" s="46">
        <f t="shared" si="37"/>
        <v>0.438202247191011</v>
      </c>
      <c r="S254" s="46">
        <f t="shared" si="38"/>
        <v>0.683791133503377</v>
      </c>
    </row>
    <row r="255" spans="7:19">
      <c r="G255" s="37">
        <v>300</v>
      </c>
      <c r="H255" s="37">
        <v>235</v>
      </c>
      <c r="I255" s="35">
        <f t="shared" si="30"/>
        <v>89.5522388059701</v>
      </c>
      <c r="J255" s="46">
        <f t="shared" si="33"/>
        <v>0.895522388059702</v>
      </c>
      <c r="K255" s="46">
        <f t="shared" si="34"/>
        <v>0.268120475466972</v>
      </c>
      <c r="L255" s="46">
        <f t="shared" si="31"/>
        <v>50.25</v>
      </c>
      <c r="M255" s="45">
        <f t="shared" si="35"/>
        <v>4500</v>
      </c>
      <c r="N255" s="46">
        <f t="shared" si="36"/>
        <v>43.5943866002716</v>
      </c>
      <c r="O255" s="37">
        <v>235</v>
      </c>
      <c r="P255" s="37">
        <v>100</v>
      </c>
      <c r="Q255" s="35">
        <f t="shared" si="32"/>
        <v>103.224299065421</v>
      </c>
      <c r="R255" s="46">
        <f t="shared" si="37"/>
        <v>0.439252336448598</v>
      </c>
      <c r="S255" s="46">
        <f t="shared" si="38"/>
        <v>0.68497322272394</v>
      </c>
    </row>
    <row r="256" spans="7:19">
      <c r="G256" s="37">
        <v>300</v>
      </c>
      <c r="H256" s="37">
        <v>236</v>
      </c>
      <c r="I256" s="35">
        <f t="shared" si="30"/>
        <v>89.2857142857143</v>
      </c>
      <c r="J256" s="46">
        <f t="shared" si="33"/>
        <v>0.892857142857143</v>
      </c>
      <c r="K256" s="46">
        <f t="shared" si="34"/>
        <v>0.266524520255857</v>
      </c>
      <c r="L256" s="46">
        <f t="shared" si="31"/>
        <v>50.4</v>
      </c>
      <c r="M256" s="45">
        <f t="shared" si="35"/>
        <v>4500</v>
      </c>
      <c r="N256" s="46">
        <f t="shared" si="36"/>
        <v>43.3065211146222</v>
      </c>
      <c r="O256" s="37">
        <v>236</v>
      </c>
      <c r="P256" s="37">
        <v>100</v>
      </c>
      <c r="Q256" s="35">
        <f t="shared" si="32"/>
        <v>103.910447761194</v>
      </c>
      <c r="R256" s="46">
        <f t="shared" si="37"/>
        <v>0.440298507462687</v>
      </c>
      <c r="S256" s="46">
        <f t="shared" si="38"/>
        <v>0.686148695773468</v>
      </c>
    </row>
    <row r="257" spans="7:19">
      <c r="G257" s="37">
        <v>300</v>
      </c>
      <c r="H257" s="37">
        <v>237</v>
      </c>
      <c r="I257" s="35">
        <f t="shared" si="30"/>
        <v>89.0207715133531</v>
      </c>
      <c r="J257" s="46">
        <f t="shared" si="33"/>
        <v>0.890207715133531</v>
      </c>
      <c r="K257" s="46">
        <f t="shared" si="34"/>
        <v>0.264942772361181</v>
      </c>
      <c r="L257" s="46">
        <f t="shared" si="31"/>
        <v>50.55</v>
      </c>
      <c r="M257" s="45">
        <f t="shared" si="35"/>
        <v>4500</v>
      </c>
      <c r="N257" s="46">
        <f t="shared" si="36"/>
        <v>43.0219516103189</v>
      </c>
      <c r="O257" s="37">
        <v>237</v>
      </c>
      <c r="P257" s="37">
        <v>100</v>
      </c>
      <c r="Q257" s="35">
        <f t="shared" si="32"/>
        <v>104.597765363128</v>
      </c>
      <c r="R257" s="46">
        <f t="shared" si="37"/>
        <v>0.441340782122905</v>
      </c>
      <c r="S257" s="46">
        <f t="shared" si="38"/>
        <v>0.687317601934453</v>
      </c>
    </row>
    <row r="258" spans="7:19">
      <c r="G258" s="37">
        <v>300</v>
      </c>
      <c r="H258" s="37">
        <v>238</v>
      </c>
      <c r="I258" s="35">
        <f t="shared" si="30"/>
        <v>88.7573964497041</v>
      </c>
      <c r="J258" s="46">
        <f t="shared" si="33"/>
        <v>0.887573964497041</v>
      </c>
      <c r="K258" s="46">
        <f t="shared" si="34"/>
        <v>0.263375063648965</v>
      </c>
      <c r="L258" s="46">
        <f t="shared" si="31"/>
        <v>50.7</v>
      </c>
      <c r="M258" s="45">
        <f t="shared" si="35"/>
        <v>4500</v>
      </c>
      <c r="N258" s="46">
        <f t="shared" si="36"/>
        <v>42.7406256620295</v>
      </c>
      <c r="O258" s="37">
        <v>238</v>
      </c>
      <c r="P258" s="37">
        <v>100</v>
      </c>
      <c r="Q258" s="35">
        <f t="shared" si="32"/>
        <v>105.28624535316</v>
      </c>
      <c r="R258" s="46">
        <f t="shared" si="37"/>
        <v>0.442379182156134</v>
      </c>
      <c r="S258" s="46">
        <f t="shared" si="38"/>
        <v>0.688479990031368</v>
      </c>
    </row>
    <row r="259" spans="7:19">
      <c r="G259" s="37">
        <v>300</v>
      </c>
      <c r="H259" s="37">
        <v>239</v>
      </c>
      <c r="I259" s="35">
        <f t="shared" si="30"/>
        <v>88.4955752212389</v>
      </c>
      <c r="J259" s="46">
        <f t="shared" si="33"/>
        <v>0.884955752212389</v>
      </c>
      <c r="K259" s="46">
        <f t="shared" si="34"/>
        <v>0.261821228465209</v>
      </c>
      <c r="L259" s="46">
        <f t="shared" si="31"/>
        <v>50.85</v>
      </c>
      <c r="M259" s="45">
        <f t="shared" si="35"/>
        <v>4500</v>
      </c>
      <c r="N259" s="46">
        <f t="shared" si="36"/>
        <v>42.462491903153</v>
      </c>
      <c r="O259" s="37">
        <v>239</v>
      </c>
      <c r="P259" s="37">
        <v>100</v>
      </c>
      <c r="Q259" s="35">
        <f t="shared" si="32"/>
        <v>105.975881261596</v>
      </c>
      <c r="R259" s="46">
        <f t="shared" si="37"/>
        <v>0.443413729128015</v>
      </c>
      <c r="S259" s="46">
        <f t="shared" si="38"/>
        <v>0.68963590843569</v>
      </c>
    </row>
    <row r="260" spans="7:19">
      <c r="G260" s="37">
        <v>300</v>
      </c>
      <c r="H260" s="37">
        <v>240</v>
      </c>
      <c r="I260" s="35">
        <f t="shared" si="30"/>
        <v>88.2352941176471</v>
      </c>
      <c r="J260" s="46">
        <f t="shared" si="33"/>
        <v>0.882352941176471</v>
      </c>
      <c r="K260" s="46">
        <f t="shared" si="34"/>
        <v>0.260281103591879</v>
      </c>
      <c r="L260" s="46">
        <f t="shared" si="31"/>
        <v>51</v>
      </c>
      <c r="M260" s="45">
        <f t="shared" si="35"/>
        <v>4500</v>
      </c>
      <c r="N260" s="46">
        <f t="shared" si="36"/>
        <v>42.1875</v>
      </c>
      <c r="O260" s="37">
        <v>240</v>
      </c>
      <c r="P260" s="37">
        <v>100</v>
      </c>
      <c r="Q260" s="35">
        <f t="shared" si="32"/>
        <v>106.666666666667</v>
      </c>
      <c r="R260" s="46">
        <f t="shared" si="37"/>
        <v>0.444444444444444</v>
      </c>
      <c r="S260" s="46">
        <f t="shared" si="38"/>
        <v>0.690785405071125</v>
      </c>
    </row>
    <row r="261" spans="7:19">
      <c r="G261" s="37">
        <v>300</v>
      </c>
      <c r="H261" s="37">
        <v>241</v>
      </c>
      <c r="I261" s="35">
        <f t="shared" si="30"/>
        <v>87.9765395894428</v>
      </c>
      <c r="J261" s="46">
        <f t="shared" si="33"/>
        <v>0.879765395894428</v>
      </c>
      <c r="K261" s="46">
        <f t="shared" si="34"/>
        <v>0.25875452820425</v>
      </c>
      <c r="L261" s="46">
        <f t="shared" si="31"/>
        <v>51.15</v>
      </c>
      <c r="M261" s="45">
        <f t="shared" si="35"/>
        <v>4500</v>
      </c>
      <c r="N261" s="46">
        <f t="shared" si="36"/>
        <v>41.915600626711</v>
      </c>
      <c r="O261" s="37">
        <v>241</v>
      </c>
      <c r="P261" s="37">
        <v>100</v>
      </c>
      <c r="Q261" s="35">
        <f t="shared" si="32"/>
        <v>107.358595194085</v>
      </c>
      <c r="R261" s="46">
        <f t="shared" si="37"/>
        <v>0.44547134935305</v>
      </c>
      <c r="S261" s="46">
        <f t="shared" si="38"/>
        <v>0.691928527418355</v>
      </c>
    </row>
    <row r="262" spans="7:19">
      <c r="G262" s="37">
        <v>300</v>
      </c>
      <c r="H262" s="37">
        <v>242</v>
      </c>
      <c r="I262" s="35">
        <f t="shared" si="30"/>
        <v>87.719298245614</v>
      </c>
      <c r="J262" s="46">
        <f t="shared" si="33"/>
        <v>0.87719298245614</v>
      </c>
      <c r="K262" s="46">
        <f t="shared" si="34"/>
        <v>0.257241343828767</v>
      </c>
      <c r="L262" s="46">
        <f t="shared" si="31"/>
        <v>51.3</v>
      </c>
      <c r="M262" s="45">
        <f t="shared" si="35"/>
        <v>4500</v>
      </c>
      <c r="N262" s="46">
        <f t="shared" si="36"/>
        <v>41.6467454408852</v>
      </c>
      <c r="O262" s="37">
        <v>242</v>
      </c>
      <c r="P262" s="37">
        <v>100</v>
      </c>
      <c r="Q262" s="35">
        <f t="shared" si="32"/>
        <v>108.051660516605</v>
      </c>
      <c r="R262" s="46">
        <f t="shared" si="37"/>
        <v>0.446494464944649</v>
      </c>
      <c r="S262" s="46">
        <f t="shared" si="38"/>
        <v>0.693065322520141</v>
      </c>
    </row>
    <row r="263" spans="7:19">
      <c r="G263" s="37">
        <v>300</v>
      </c>
      <c r="H263" s="37">
        <v>243</v>
      </c>
      <c r="I263" s="35">
        <f t="shared" si="30"/>
        <v>87.4635568513119</v>
      </c>
      <c r="J263" s="46">
        <f t="shared" si="33"/>
        <v>0.87463556851312</v>
      </c>
      <c r="K263" s="46">
        <f t="shared" si="34"/>
        <v>0.255741394302092</v>
      </c>
      <c r="L263" s="46">
        <f t="shared" si="31"/>
        <v>51.45</v>
      </c>
      <c r="M263" s="45">
        <f t="shared" si="35"/>
        <v>4500</v>
      </c>
      <c r="N263" s="46">
        <f t="shared" si="36"/>
        <v>41.3808870598994</v>
      </c>
      <c r="O263" s="37">
        <v>243</v>
      </c>
      <c r="P263" s="37">
        <v>100</v>
      </c>
      <c r="Q263" s="35">
        <f t="shared" si="32"/>
        <v>108.745856353591</v>
      </c>
      <c r="R263" s="46">
        <f t="shared" si="37"/>
        <v>0.447513812154696</v>
      </c>
      <c r="S263" s="46">
        <f t="shared" si="38"/>
        <v>0.694195836985998</v>
      </c>
    </row>
    <row r="264" spans="7:19">
      <c r="G264" s="37">
        <v>300</v>
      </c>
      <c r="H264" s="37">
        <v>244</v>
      </c>
      <c r="I264" s="35">
        <f t="shared" si="30"/>
        <v>87.2093023255814</v>
      </c>
      <c r="J264" s="46">
        <f t="shared" si="33"/>
        <v>0.872093023255814</v>
      </c>
      <c r="K264" s="46">
        <f t="shared" si="34"/>
        <v>0.254254525730559</v>
      </c>
      <c r="L264" s="46">
        <f t="shared" si="31"/>
        <v>51.6</v>
      </c>
      <c r="M264" s="45">
        <f t="shared" si="35"/>
        <v>4500</v>
      </c>
      <c r="N264" s="46">
        <f t="shared" si="36"/>
        <v>41.117979037893</v>
      </c>
      <c r="O264" s="37">
        <v>244</v>
      </c>
      <c r="P264" s="37">
        <v>100</v>
      </c>
      <c r="Q264" s="35">
        <f t="shared" si="32"/>
        <v>109.441176470588</v>
      </c>
      <c r="R264" s="46">
        <f t="shared" si="37"/>
        <v>0.448529411764706</v>
      </c>
      <c r="S264" s="46">
        <f t="shared" si="38"/>
        <v>0.695320116997067</v>
      </c>
    </row>
    <row r="265" spans="7:19">
      <c r="G265" s="37">
        <v>300</v>
      </c>
      <c r="H265" s="37">
        <v>245</v>
      </c>
      <c r="I265" s="35">
        <f t="shared" si="30"/>
        <v>86.9565217391304</v>
      </c>
      <c r="J265" s="46">
        <f t="shared" si="33"/>
        <v>0.869565217391304</v>
      </c>
      <c r="K265" s="46">
        <f t="shared" si="34"/>
        <v>0.252780586450953</v>
      </c>
      <c r="L265" s="46">
        <f t="shared" si="31"/>
        <v>51.75</v>
      </c>
      <c r="M265" s="45">
        <f t="shared" si="35"/>
        <v>4500</v>
      </c>
      <c r="N265" s="46">
        <f t="shared" si="36"/>
        <v>40.8579758433986</v>
      </c>
      <c r="O265" s="37">
        <v>245</v>
      </c>
      <c r="P265" s="37">
        <v>100</v>
      </c>
      <c r="Q265" s="35">
        <f t="shared" si="32"/>
        <v>110.137614678899</v>
      </c>
      <c r="R265" s="46">
        <f t="shared" si="37"/>
        <v>0.44954128440367</v>
      </c>
      <c r="S265" s="46">
        <f t="shared" si="38"/>
        <v>0.696438208310852</v>
      </c>
    </row>
    <row r="266" spans="7:19">
      <c r="G266" s="37">
        <v>300</v>
      </c>
      <c r="H266" s="37">
        <v>246</v>
      </c>
      <c r="I266" s="35">
        <f t="shared" si="30"/>
        <v>86.7052023121387</v>
      </c>
      <c r="J266" s="46">
        <f t="shared" si="33"/>
        <v>0.867052023121387</v>
      </c>
      <c r="K266" s="46">
        <f t="shared" si="34"/>
        <v>0.251319426991714</v>
      </c>
      <c r="L266" s="46">
        <f t="shared" si="31"/>
        <v>51.9</v>
      </c>
      <c r="M266" s="45">
        <f t="shared" si="35"/>
        <v>4500</v>
      </c>
      <c r="N266" s="46">
        <f t="shared" si="36"/>
        <v>40.6008328375967</v>
      </c>
      <c r="O266" s="37">
        <v>246</v>
      </c>
      <c r="P266" s="37">
        <v>100</v>
      </c>
      <c r="Q266" s="35">
        <f t="shared" si="32"/>
        <v>110.835164835165</v>
      </c>
      <c r="R266" s="46">
        <f t="shared" si="37"/>
        <v>0.450549450549451</v>
      </c>
      <c r="S266" s="46">
        <f t="shared" si="38"/>
        <v>0.697550156265748</v>
      </c>
    </row>
    <row r="267" spans="7:19">
      <c r="G267" s="37">
        <v>300</v>
      </c>
      <c r="H267" s="37">
        <v>247</v>
      </c>
      <c r="I267" s="35">
        <f t="shared" si="30"/>
        <v>86.4553314121037</v>
      </c>
      <c r="J267" s="46">
        <f t="shared" si="33"/>
        <v>0.864553314121037</v>
      </c>
      <c r="K267" s="46">
        <f t="shared" si="34"/>
        <v>0.249870900034978</v>
      </c>
      <c r="L267" s="46">
        <f t="shared" si="31"/>
        <v>52.05</v>
      </c>
      <c r="M267" s="45">
        <f t="shared" si="35"/>
        <v>4500</v>
      </c>
      <c r="N267" s="46">
        <f t="shared" si="36"/>
        <v>40.3465062531758</v>
      </c>
      <c r="O267" s="37">
        <v>247</v>
      </c>
      <c r="P267" s="37">
        <v>100</v>
      </c>
      <c r="Q267" s="35">
        <f t="shared" si="32"/>
        <v>111.533820840951</v>
      </c>
      <c r="R267" s="46">
        <f t="shared" si="37"/>
        <v>0.451553930530165</v>
      </c>
      <c r="S267" s="46">
        <f t="shared" si="38"/>
        <v>0.698656005785807</v>
      </c>
    </row>
    <row r="268" spans="7:19">
      <c r="G268" s="37">
        <v>300</v>
      </c>
      <c r="H268" s="37">
        <v>248</v>
      </c>
      <c r="I268" s="35">
        <f t="shared" si="30"/>
        <v>86.2068965517241</v>
      </c>
      <c r="J268" s="46">
        <f t="shared" si="33"/>
        <v>0.862068965517241</v>
      </c>
      <c r="K268" s="46">
        <f t="shared" si="34"/>
        <v>0.248434860379604</v>
      </c>
      <c r="L268" s="46">
        <f t="shared" si="31"/>
        <v>52.2</v>
      </c>
      <c r="M268" s="45">
        <f t="shared" si="35"/>
        <v>4500</v>
      </c>
      <c r="N268" s="46">
        <f t="shared" si="36"/>
        <v>40.0949531737773</v>
      </c>
      <c r="O268" s="37">
        <v>248</v>
      </c>
      <c r="P268" s="37">
        <v>100</v>
      </c>
      <c r="Q268" s="35">
        <f t="shared" si="32"/>
        <v>112.233576642336</v>
      </c>
      <c r="R268" s="46">
        <f t="shared" si="37"/>
        <v>0.452554744525547</v>
      </c>
      <c r="S268" s="46">
        <f t="shared" si="38"/>
        <v>0.699755801385123</v>
      </c>
    </row>
    <row r="269" spans="7:19">
      <c r="G269" s="37">
        <v>300</v>
      </c>
      <c r="H269" s="37">
        <v>249</v>
      </c>
      <c r="I269" s="35">
        <f t="shared" si="30"/>
        <v>85.9598853868195</v>
      </c>
      <c r="J269" s="46">
        <f t="shared" si="33"/>
        <v>0.859598853868195</v>
      </c>
      <c r="K269" s="46">
        <f t="shared" si="34"/>
        <v>0.247011164904663</v>
      </c>
      <c r="L269" s="46">
        <f t="shared" si="31"/>
        <v>52.35</v>
      </c>
      <c r="M269" s="45">
        <f t="shared" si="35"/>
        <v>4500</v>
      </c>
      <c r="N269" s="46">
        <f t="shared" si="36"/>
        <v>39.8461315140078</v>
      </c>
      <c r="O269" s="37">
        <v>249</v>
      </c>
      <c r="P269" s="37">
        <v>100</v>
      </c>
      <c r="Q269" s="35">
        <f t="shared" si="32"/>
        <v>112.934426229508</v>
      </c>
      <c r="R269" s="46">
        <f t="shared" si="37"/>
        <v>0.453551912568306</v>
      </c>
      <c r="S269" s="46">
        <f t="shared" si="38"/>
        <v>0.700849587172428</v>
      </c>
    </row>
    <row r="270" spans="7:19">
      <c r="G270" s="37">
        <v>300</v>
      </c>
      <c r="H270" s="37">
        <v>250</v>
      </c>
      <c r="I270" s="35">
        <f t="shared" si="30"/>
        <v>85.7142857142857</v>
      </c>
      <c r="J270" s="46">
        <f t="shared" si="33"/>
        <v>0.857142857142857</v>
      </c>
      <c r="K270" s="46">
        <f t="shared" si="34"/>
        <v>0.245599672533771</v>
      </c>
      <c r="L270" s="46">
        <f t="shared" si="31"/>
        <v>52.5</v>
      </c>
      <c r="M270" s="45">
        <f t="shared" si="35"/>
        <v>4500</v>
      </c>
      <c r="N270" s="46">
        <f t="shared" si="36"/>
        <v>39.6</v>
      </c>
      <c r="O270" s="37">
        <v>250</v>
      </c>
      <c r="P270" s="37">
        <v>100</v>
      </c>
      <c r="Q270" s="35">
        <f t="shared" si="32"/>
        <v>113.636363636364</v>
      </c>
      <c r="R270" s="46">
        <f t="shared" si="37"/>
        <v>0.454545454545455</v>
      </c>
      <c r="S270" s="46">
        <f t="shared" si="38"/>
        <v>0.70193740685545</v>
      </c>
    </row>
    <row r="271" spans="7:19">
      <c r="G271" s="37">
        <v>300</v>
      </c>
      <c r="H271" s="37">
        <v>251</v>
      </c>
      <c r="I271" s="35">
        <f t="shared" si="30"/>
        <v>85.4700854700855</v>
      </c>
      <c r="J271" s="46">
        <f t="shared" si="33"/>
        <v>0.854700854700855</v>
      </c>
      <c r="K271" s="46">
        <f t="shared" si="34"/>
        <v>0.244200244200243</v>
      </c>
      <c r="L271" s="46">
        <f t="shared" si="31"/>
        <v>52.65</v>
      </c>
      <c r="M271" s="45">
        <f t="shared" si="35"/>
        <v>4500</v>
      </c>
      <c r="N271" s="46">
        <f t="shared" si="36"/>
        <v>39.3565181505055</v>
      </c>
      <c r="O271" s="37">
        <v>251</v>
      </c>
      <c r="P271" s="37">
        <v>100</v>
      </c>
      <c r="Q271" s="35">
        <f t="shared" si="32"/>
        <v>114.339382940109</v>
      </c>
      <c r="R271" s="46">
        <f t="shared" si="37"/>
        <v>0.455535390199637</v>
      </c>
      <c r="S271" s="46">
        <f t="shared" si="38"/>
        <v>0.703019303745251</v>
      </c>
    </row>
    <row r="272" spans="7:19">
      <c r="G272" s="37">
        <v>300</v>
      </c>
      <c r="H272" s="37">
        <v>252</v>
      </c>
      <c r="I272" s="35">
        <f t="shared" si="30"/>
        <v>85.2272727272727</v>
      </c>
      <c r="J272" s="46">
        <f t="shared" si="33"/>
        <v>0.852272727272727</v>
      </c>
      <c r="K272" s="46">
        <f t="shared" si="34"/>
        <v>0.242812742812731</v>
      </c>
      <c r="L272" s="46">
        <f t="shared" si="31"/>
        <v>52.8</v>
      </c>
      <c r="M272" s="45">
        <f t="shared" si="35"/>
        <v>4500</v>
      </c>
      <c r="N272" s="46">
        <f t="shared" si="36"/>
        <v>39.1156462585034</v>
      </c>
      <c r="O272" s="37">
        <v>252</v>
      </c>
      <c r="P272" s="37">
        <v>100</v>
      </c>
      <c r="Q272" s="35">
        <f t="shared" si="32"/>
        <v>115.04347826087</v>
      </c>
      <c r="R272" s="46">
        <f t="shared" si="37"/>
        <v>0.456521739130435</v>
      </c>
      <c r="S272" s="46">
        <f t="shared" si="38"/>
        <v>0.704095320760672</v>
      </c>
    </row>
    <row r="273" spans="7:19">
      <c r="G273" s="37">
        <v>300</v>
      </c>
      <c r="H273" s="37">
        <v>253</v>
      </c>
      <c r="I273" s="35">
        <f t="shared" si="30"/>
        <v>84.985835694051</v>
      </c>
      <c r="J273" s="46">
        <f t="shared" si="33"/>
        <v>0.84985835694051</v>
      </c>
      <c r="K273" s="46">
        <f t="shared" si="34"/>
        <v>0.241437033221743</v>
      </c>
      <c r="L273" s="46">
        <f t="shared" si="31"/>
        <v>52.95</v>
      </c>
      <c r="M273" s="45">
        <f t="shared" si="35"/>
        <v>4500</v>
      </c>
      <c r="N273" s="46">
        <f t="shared" si="36"/>
        <v>38.8773453733069</v>
      </c>
      <c r="O273" s="37">
        <v>253</v>
      </c>
      <c r="P273" s="37">
        <v>100</v>
      </c>
      <c r="Q273" s="35">
        <f t="shared" si="32"/>
        <v>115.748643761302</v>
      </c>
      <c r="R273" s="46">
        <f t="shared" si="37"/>
        <v>0.45750452079566</v>
      </c>
      <c r="S273" s="46">
        <f t="shared" si="38"/>
        <v>0.705165500432429</v>
      </c>
    </row>
    <row r="274" spans="7:19">
      <c r="G274" s="37">
        <v>300</v>
      </c>
      <c r="H274" s="37">
        <v>254</v>
      </c>
      <c r="I274" s="35">
        <f t="shared" si="30"/>
        <v>84.7457627118644</v>
      </c>
      <c r="J274" s="46">
        <f t="shared" si="33"/>
        <v>0.847457627118644</v>
      </c>
      <c r="K274" s="46">
        <f t="shared" si="34"/>
        <v>0.240072982186589</v>
      </c>
      <c r="L274" s="46">
        <f t="shared" si="31"/>
        <v>53.1</v>
      </c>
      <c r="M274" s="45">
        <f t="shared" si="35"/>
        <v>4500</v>
      </c>
      <c r="N274" s="46">
        <f t="shared" si="36"/>
        <v>38.6415772831546</v>
      </c>
      <c r="O274" s="37">
        <v>254</v>
      </c>
      <c r="P274" s="37">
        <v>100</v>
      </c>
      <c r="Q274" s="35">
        <f t="shared" si="32"/>
        <v>116.454873646209</v>
      </c>
      <c r="R274" s="46">
        <f t="shared" si="37"/>
        <v>0.458483754512635</v>
      </c>
      <c r="S274" s="46">
        <f t="shared" si="38"/>
        <v>0.706229884907401</v>
      </c>
    </row>
    <row r="275" spans="7:19">
      <c r="G275" s="37">
        <v>300</v>
      </c>
      <c r="H275" s="37">
        <v>255</v>
      </c>
      <c r="I275" s="35">
        <f t="shared" si="30"/>
        <v>84.5070422535211</v>
      </c>
      <c r="J275" s="46">
        <f t="shared" si="33"/>
        <v>0.845070422535211</v>
      </c>
      <c r="K275" s="46">
        <f t="shared" si="34"/>
        <v>0.23872045834328</v>
      </c>
      <c r="L275" s="46">
        <f t="shared" si="31"/>
        <v>53.25</v>
      </c>
      <c r="M275" s="45">
        <f t="shared" si="35"/>
        <v>4500</v>
      </c>
      <c r="N275" s="46">
        <f t="shared" si="36"/>
        <v>38.4083044982699</v>
      </c>
      <c r="O275" s="37">
        <v>255</v>
      </c>
      <c r="P275" s="37">
        <v>100</v>
      </c>
      <c r="Q275" s="35">
        <f t="shared" si="32"/>
        <v>117.162162162162</v>
      </c>
      <c r="R275" s="46">
        <f t="shared" si="37"/>
        <v>0.459459459459459</v>
      </c>
      <c r="S275" s="46">
        <f t="shared" si="38"/>
        <v>0.707288515952769</v>
      </c>
    </row>
    <row r="276" spans="7:19">
      <c r="G276" s="37">
        <v>300</v>
      </c>
      <c r="H276" s="37">
        <v>256</v>
      </c>
      <c r="I276" s="35">
        <f t="shared" ref="I276:I320" si="39">G276*G276/(G276+H276*3)</f>
        <v>84.2696629213483</v>
      </c>
      <c r="J276" s="46">
        <f t="shared" si="33"/>
        <v>0.842696629213483</v>
      </c>
      <c r="K276" s="46">
        <f t="shared" si="34"/>
        <v>0.237379332172807</v>
      </c>
      <c r="L276" s="46">
        <f t="shared" ref="L276:L320" si="40">M276*3/(I276*3)</f>
        <v>53.4</v>
      </c>
      <c r="M276" s="45">
        <f t="shared" si="35"/>
        <v>4500</v>
      </c>
      <c r="N276" s="46">
        <f t="shared" si="36"/>
        <v>38.177490234375</v>
      </c>
      <c r="O276" s="37">
        <v>256</v>
      </c>
      <c r="P276" s="37">
        <v>100</v>
      </c>
      <c r="Q276" s="35">
        <f t="shared" ref="Q276:Q320" si="41">O276*O276/(O276+P276*3)</f>
        <v>117.870503597122</v>
      </c>
      <c r="R276" s="46">
        <f t="shared" si="37"/>
        <v>0.460431654676259</v>
      </c>
      <c r="S276" s="46">
        <f t="shared" si="38"/>
        <v>0.708341434960147</v>
      </c>
    </row>
    <row r="277" spans="7:19">
      <c r="G277" s="37">
        <v>300</v>
      </c>
      <c r="H277" s="37">
        <v>257</v>
      </c>
      <c r="I277" s="35">
        <f t="shared" si="39"/>
        <v>84.0336134453782</v>
      </c>
      <c r="J277" s="46">
        <f t="shared" ref="J277:J320" si="42">(G277-I277)/H277</f>
        <v>0.840336134453782</v>
      </c>
      <c r="K277" s="46">
        <f t="shared" ref="K277:K320" si="43">I276-I277</f>
        <v>0.236049475970162</v>
      </c>
      <c r="L277" s="46">
        <f t="shared" si="40"/>
        <v>53.55</v>
      </c>
      <c r="M277" s="45">
        <f t="shared" ref="M277:M320" si="44">M276</f>
        <v>4500</v>
      </c>
      <c r="N277" s="46">
        <f t="shared" ref="N277:N320" si="45">(M277*3)/(Q277*3)</f>
        <v>37.9490983966449</v>
      </c>
      <c r="O277" s="37">
        <v>257</v>
      </c>
      <c r="P277" s="37">
        <v>100</v>
      </c>
      <c r="Q277" s="35">
        <f t="shared" si="41"/>
        <v>118.579892280072</v>
      </c>
      <c r="R277" s="46">
        <f t="shared" ref="R277:R320" si="46">Q277/O277</f>
        <v>0.461400359066427</v>
      </c>
      <c r="S277" s="46">
        <f t="shared" ref="S277:S320" si="47">Q277-Q276</f>
        <v>0.709388682949509</v>
      </c>
    </row>
    <row r="278" spans="7:19">
      <c r="G278" s="37">
        <v>300</v>
      </c>
      <c r="H278" s="37">
        <v>258</v>
      </c>
      <c r="I278" s="35">
        <f t="shared" si="39"/>
        <v>83.7988826815643</v>
      </c>
      <c r="J278" s="46">
        <f t="shared" si="42"/>
        <v>0.837988826815642</v>
      </c>
      <c r="K278" s="46">
        <f t="shared" si="43"/>
        <v>0.2347307638139</v>
      </c>
      <c r="L278" s="46">
        <f t="shared" si="40"/>
        <v>53.7</v>
      </c>
      <c r="M278" s="45">
        <f t="shared" si="44"/>
        <v>4500</v>
      </c>
      <c r="N278" s="46">
        <f t="shared" si="45"/>
        <v>37.7230935640887</v>
      </c>
      <c r="O278" s="37">
        <v>258</v>
      </c>
      <c r="P278" s="37">
        <v>100</v>
      </c>
      <c r="Q278" s="35">
        <f t="shared" si="41"/>
        <v>119.290322580645</v>
      </c>
      <c r="R278" s="46">
        <f t="shared" si="46"/>
        <v>0.462365591397849</v>
      </c>
      <c r="S278" s="46">
        <f t="shared" si="47"/>
        <v>0.71043030057335</v>
      </c>
    </row>
    <row r="279" spans="7:19">
      <c r="G279" s="37">
        <v>300</v>
      </c>
      <c r="H279" s="37">
        <v>259</v>
      </c>
      <c r="I279" s="35">
        <f t="shared" si="39"/>
        <v>83.5654596100279</v>
      </c>
      <c r="J279" s="46">
        <f t="shared" si="42"/>
        <v>0.835654596100279</v>
      </c>
      <c r="K279" s="46">
        <f t="shared" si="43"/>
        <v>0.233423071536393</v>
      </c>
      <c r="L279" s="46">
        <f t="shared" si="40"/>
        <v>53.85</v>
      </c>
      <c r="M279" s="45">
        <f t="shared" si="44"/>
        <v>4500</v>
      </c>
      <c r="N279" s="46">
        <f t="shared" si="45"/>
        <v>37.4994409743445</v>
      </c>
      <c r="O279" s="37">
        <v>259</v>
      </c>
      <c r="P279" s="37">
        <v>100</v>
      </c>
      <c r="Q279" s="35">
        <f t="shared" si="41"/>
        <v>120.001788908766</v>
      </c>
      <c r="R279" s="46">
        <f t="shared" si="46"/>
        <v>0.463327370304114</v>
      </c>
      <c r="S279" s="46">
        <f t="shared" si="47"/>
        <v>0.71146632812048</v>
      </c>
    </row>
    <row r="280" spans="7:19">
      <c r="G280" s="37">
        <v>300</v>
      </c>
      <c r="H280" s="37">
        <v>260</v>
      </c>
      <c r="I280" s="35">
        <f t="shared" si="39"/>
        <v>83.3333333333333</v>
      </c>
      <c r="J280" s="46">
        <f t="shared" si="42"/>
        <v>0.833333333333333</v>
      </c>
      <c r="K280" s="46">
        <f t="shared" si="43"/>
        <v>0.23212627669453</v>
      </c>
      <c r="L280" s="46">
        <f t="shared" si="40"/>
        <v>54</v>
      </c>
      <c r="M280" s="45">
        <f t="shared" si="44"/>
        <v>4500</v>
      </c>
      <c r="N280" s="46">
        <f t="shared" si="45"/>
        <v>37.2781065088757</v>
      </c>
      <c r="O280" s="37">
        <v>260</v>
      </c>
      <c r="P280" s="37">
        <v>100</v>
      </c>
      <c r="Q280" s="35">
        <f t="shared" si="41"/>
        <v>120.714285714286</v>
      </c>
      <c r="R280" s="46">
        <f t="shared" si="46"/>
        <v>0.464285714285714</v>
      </c>
      <c r="S280" s="46">
        <f t="shared" si="47"/>
        <v>0.712496805520061</v>
      </c>
    </row>
    <row r="281" spans="7:19">
      <c r="G281" s="37">
        <v>300</v>
      </c>
      <c r="H281" s="37">
        <v>261</v>
      </c>
      <c r="I281" s="35">
        <f t="shared" si="39"/>
        <v>83.1024930747922</v>
      </c>
      <c r="J281" s="46">
        <f t="shared" si="42"/>
        <v>0.831024930747922</v>
      </c>
      <c r="K281" s="46">
        <f t="shared" si="43"/>
        <v>0.230840258541079</v>
      </c>
      <c r="L281" s="46">
        <f t="shared" si="40"/>
        <v>54.15</v>
      </c>
      <c r="M281" s="45">
        <f t="shared" si="44"/>
        <v>4500</v>
      </c>
      <c r="N281" s="46">
        <f t="shared" si="45"/>
        <v>37.0590566785573</v>
      </c>
      <c r="O281" s="37">
        <v>261</v>
      </c>
      <c r="P281" s="37">
        <v>100</v>
      </c>
      <c r="Q281" s="35">
        <f t="shared" si="41"/>
        <v>121.427807486631</v>
      </c>
      <c r="R281" s="46">
        <f t="shared" si="46"/>
        <v>0.46524064171123</v>
      </c>
      <c r="S281" s="46">
        <f t="shared" si="47"/>
        <v>0.713521772345302</v>
      </c>
    </row>
    <row r="282" spans="7:19">
      <c r="G282" s="37">
        <v>300</v>
      </c>
      <c r="H282" s="37">
        <v>262</v>
      </c>
      <c r="I282" s="35">
        <f t="shared" si="39"/>
        <v>82.8729281767956</v>
      </c>
      <c r="J282" s="46">
        <f t="shared" si="42"/>
        <v>0.828729281767956</v>
      </c>
      <c r="K282" s="46">
        <f t="shared" si="43"/>
        <v>0.229564897996667</v>
      </c>
      <c r="L282" s="46">
        <f t="shared" si="40"/>
        <v>54.3</v>
      </c>
      <c r="M282" s="45">
        <f t="shared" si="44"/>
        <v>4500</v>
      </c>
      <c r="N282" s="46">
        <f t="shared" si="45"/>
        <v>36.8422586096381</v>
      </c>
      <c r="O282" s="37">
        <v>262</v>
      </c>
      <c r="P282" s="37">
        <v>100</v>
      </c>
      <c r="Q282" s="35">
        <f t="shared" si="41"/>
        <v>122.142348754448</v>
      </c>
      <c r="R282" s="46">
        <f t="shared" si="46"/>
        <v>0.466192170818505</v>
      </c>
      <c r="S282" s="46">
        <f t="shared" si="47"/>
        <v>0.714541267817381</v>
      </c>
    </row>
    <row r="283" spans="7:19">
      <c r="G283" s="37">
        <v>300</v>
      </c>
      <c r="H283" s="37">
        <v>263</v>
      </c>
      <c r="I283" s="35">
        <f t="shared" si="39"/>
        <v>82.6446280991736</v>
      </c>
      <c r="J283" s="46">
        <f t="shared" si="42"/>
        <v>0.826446280991736</v>
      </c>
      <c r="K283" s="46">
        <f t="shared" si="43"/>
        <v>0.228300077622023</v>
      </c>
      <c r="L283" s="46">
        <f t="shared" si="40"/>
        <v>54.45</v>
      </c>
      <c r="M283" s="45">
        <f t="shared" si="44"/>
        <v>4500</v>
      </c>
      <c r="N283" s="46">
        <f t="shared" si="45"/>
        <v>36.6276800300713</v>
      </c>
      <c r="O283" s="37">
        <v>263</v>
      </c>
      <c r="P283" s="37">
        <v>100</v>
      </c>
      <c r="Q283" s="35">
        <f t="shared" si="41"/>
        <v>122.857904085258</v>
      </c>
      <c r="R283" s="46">
        <f t="shared" si="46"/>
        <v>0.467140319715808</v>
      </c>
      <c r="S283" s="46">
        <f t="shared" si="47"/>
        <v>0.715555330809153</v>
      </c>
    </row>
    <row r="284" spans="7:19">
      <c r="G284" s="37">
        <v>300</v>
      </c>
      <c r="H284" s="37">
        <v>264</v>
      </c>
      <c r="I284" s="35">
        <f t="shared" si="39"/>
        <v>82.4175824175824</v>
      </c>
      <c r="J284" s="46">
        <f t="shared" si="42"/>
        <v>0.824175824175824</v>
      </c>
      <c r="K284" s="46">
        <f t="shared" si="43"/>
        <v>0.227045681591136</v>
      </c>
      <c r="L284" s="46">
        <f t="shared" si="40"/>
        <v>54.6</v>
      </c>
      <c r="M284" s="45">
        <f t="shared" si="44"/>
        <v>4500</v>
      </c>
      <c r="N284" s="46">
        <f t="shared" si="45"/>
        <v>36.4152892561983</v>
      </c>
      <c r="O284" s="37">
        <v>264</v>
      </c>
      <c r="P284" s="37">
        <v>100</v>
      </c>
      <c r="Q284" s="35">
        <f t="shared" si="41"/>
        <v>123.574468085106</v>
      </c>
      <c r="R284" s="46">
        <f t="shared" si="46"/>
        <v>0.468085106382979</v>
      </c>
      <c r="S284" s="46">
        <f t="shared" si="47"/>
        <v>0.716563999848844</v>
      </c>
    </row>
    <row r="285" spans="7:19">
      <c r="G285" s="37">
        <v>300</v>
      </c>
      <c r="H285" s="37">
        <v>265</v>
      </c>
      <c r="I285" s="35">
        <f t="shared" si="39"/>
        <v>82.1917808219178</v>
      </c>
      <c r="J285" s="46">
        <f t="shared" si="42"/>
        <v>0.821917808219178</v>
      </c>
      <c r="K285" s="46">
        <f t="shared" si="43"/>
        <v>0.22580159566462</v>
      </c>
      <c r="L285" s="46">
        <f t="shared" si="40"/>
        <v>54.75</v>
      </c>
      <c r="M285" s="45">
        <f t="shared" si="44"/>
        <v>4500</v>
      </c>
      <c r="N285" s="46">
        <f t="shared" si="45"/>
        <v>36.2050551797793</v>
      </c>
      <c r="O285" s="37">
        <v>265</v>
      </c>
      <c r="P285" s="37">
        <v>100</v>
      </c>
      <c r="Q285" s="35">
        <f t="shared" si="41"/>
        <v>124.29203539823</v>
      </c>
      <c r="R285" s="46">
        <f t="shared" si="46"/>
        <v>0.469026548672566</v>
      </c>
      <c r="S285" s="46">
        <f t="shared" si="47"/>
        <v>0.717567313123695</v>
      </c>
    </row>
    <row r="286" spans="7:19">
      <c r="G286" s="37">
        <v>300</v>
      </c>
      <c r="H286" s="37">
        <v>266</v>
      </c>
      <c r="I286" s="35">
        <f t="shared" si="39"/>
        <v>81.9672131147541</v>
      </c>
      <c r="J286" s="46">
        <f t="shared" si="42"/>
        <v>0.819672131147541</v>
      </c>
      <c r="K286" s="46">
        <f t="shared" si="43"/>
        <v>0.2245677071637</v>
      </c>
      <c r="L286" s="46">
        <f t="shared" si="40"/>
        <v>54.9</v>
      </c>
      <c r="M286" s="45">
        <f t="shared" si="44"/>
        <v>4500</v>
      </c>
      <c r="N286" s="46">
        <f t="shared" si="45"/>
        <v>35.9969472553564</v>
      </c>
      <c r="O286" s="37">
        <v>266</v>
      </c>
      <c r="P286" s="37">
        <v>100</v>
      </c>
      <c r="Q286" s="35">
        <f t="shared" si="41"/>
        <v>125.010600706714</v>
      </c>
      <c r="R286" s="46">
        <f t="shared" si="46"/>
        <v>0.469964664310954</v>
      </c>
      <c r="S286" s="46">
        <f t="shared" si="47"/>
        <v>0.71856530848369</v>
      </c>
    </row>
    <row r="287" spans="7:19">
      <c r="G287" s="37">
        <v>300</v>
      </c>
      <c r="H287" s="37">
        <v>267</v>
      </c>
      <c r="I287" s="35">
        <f t="shared" si="39"/>
        <v>81.7438692098093</v>
      </c>
      <c r="J287" s="46">
        <f t="shared" si="42"/>
        <v>0.817438692098093</v>
      </c>
      <c r="K287" s="46">
        <f t="shared" si="43"/>
        <v>0.223343904944841</v>
      </c>
      <c r="L287" s="46">
        <f t="shared" si="40"/>
        <v>55.05</v>
      </c>
      <c r="M287" s="45">
        <f t="shared" si="44"/>
        <v>4500</v>
      </c>
      <c r="N287" s="46">
        <f t="shared" si="45"/>
        <v>35.7909354879434</v>
      </c>
      <c r="O287" s="37">
        <v>267</v>
      </c>
      <c r="P287" s="37">
        <v>100</v>
      </c>
      <c r="Q287" s="35">
        <f t="shared" si="41"/>
        <v>125.730158730159</v>
      </c>
      <c r="R287" s="46">
        <f t="shared" si="46"/>
        <v>0.470899470899471</v>
      </c>
      <c r="S287" s="46">
        <f t="shared" si="47"/>
        <v>0.719558023444961</v>
      </c>
    </row>
    <row r="288" spans="7:19">
      <c r="G288" s="37">
        <v>300</v>
      </c>
      <c r="H288" s="37">
        <v>268</v>
      </c>
      <c r="I288" s="35">
        <f t="shared" si="39"/>
        <v>81.5217391304348</v>
      </c>
      <c r="J288" s="46">
        <f t="shared" si="42"/>
        <v>0.815217391304348</v>
      </c>
      <c r="K288" s="46">
        <f t="shared" si="43"/>
        <v>0.22213007937448</v>
      </c>
      <c r="L288" s="46">
        <f t="shared" si="40"/>
        <v>55.2</v>
      </c>
      <c r="M288" s="45">
        <f t="shared" si="44"/>
        <v>4500</v>
      </c>
      <c r="N288" s="46">
        <f t="shared" si="45"/>
        <v>35.5869904210292</v>
      </c>
      <c r="O288" s="37">
        <v>268</v>
      </c>
      <c r="P288" s="37">
        <v>100</v>
      </c>
      <c r="Q288" s="35">
        <f t="shared" si="41"/>
        <v>126.450704225352</v>
      </c>
      <c r="R288" s="46">
        <f t="shared" si="46"/>
        <v>0.471830985915493</v>
      </c>
      <c r="S288" s="46">
        <f t="shared" si="47"/>
        <v>0.720545495193377</v>
      </c>
    </row>
    <row r="289" spans="7:19">
      <c r="G289" s="37">
        <v>300</v>
      </c>
      <c r="H289" s="37">
        <v>269</v>
      </c>
      <c r="I289" s="35">
        <f t="shared" si="39"/>
        <v>81.3008130081301</v>
      </c>
      <c r="J289" s="46">
        <f t="shared" si="42"/>
        <v>0.813008130081301</v>
      </c>
      <c r="K289" s="46">
        <f t="shared" si="43"/>
        <v>0.220926122304704</v>
      </c>
      <c r="L289" s="46">
        <f t="shared" si="40"/>
        <v>55.35</v>
      </c>
      <c r="M289" s="45">
        <f t="shared" si="44"/>
        <v>4500</v>
      </c>
      <c r="N289" s="46">
        <f t="shared" si="45"/>
        <v>35.3850831248877</v>
      </c>
      <c r="O289" s="37">
        <v>269</v>
      </c>
      <c r="P289" s="37">
        <v>100</v>
      </c>
      <c r="Q289" s="35">
        <f t="shared" si="41"/>
        <v>127.17223198594</v>
      </c>
      <c r="R289" s="46">
        <f t="shared" si="46"/>
        <v>0.472759226713532</v>
      </c>
      <c r="S289" s="46">
        <f t="shared" si="47"/>
        <v>0.721527760588131</v>
      </c>
    </row>
    <row r="290" spans="7:19">
      <c r="G290" s="37">
        <v>300</v>
      </c>
      <c r="H290" s="37">
        <v>270</v>
      </c>
      <c r="I290" s="35">
        <f t="shared" si="39"/>
        <v>81.0810810810811</v>
      </c>
      <c r="J290" s="46">
        <f t="shared" si="42"/>
        <v>0.810810810810811</v>
      </c>
      <c r="K290" s="46">
        <f t="shared" si="43"/>
        <v>0.219731927048997</v>
      </c>
      <c r="L290" s="46">
        <f t="shared" si="40"/>
        <v>55.5</v>
      </c>
      <c r="M290" s="45">
        <f t="shared" si="44"/>
        <v>4500</v>
      </c>
      <c r="N290" s="46">
        <f t="shared" si="45"/>
        <v>35.1851851851852</v>
      </c>
      <c r="O290" s="37">
        <v>270</v>
      </c>
      <c r="P290" s="37">
        <v>100</v>
      </c>
      <c r="Q290" s="35">
        <f t="shared" si="41"/>
        <v>127.894736842105</v>
      </c>
      <c r="R290" s="46">
        <f t="shared" si="46"/>
        <v>0.473684210526316</v>
      </c>
      <c r="S290" s="46">
        <f t="shared" si="47"/>
        <v>0.722504856165017</v>
      </c>
    </row>
    <row r="291" spans="7:19">
      <c r="G291" s="37">
        <v>300</v>
      </c>
      <c r="H291" s="37">
        <v>271</v>
      </c>
      <c r="I291" s="35">
        <f t="shared" si="39"/>
        <v>80.8625336927224</v>
      </c>
      <c r="J291" s="46">
        <f t="shared" si="42"/>
        <v>0.808625336927224</v>
      </c>
      <c r="K291" s="46">
        <f t="shared" si="43"/>
        <v>0.218547388358715</v>
      </c>
      <c r="L291" s="46">
        <f t="shared" si="40"/>
        <v>55.65</v>
      </c>
      <c r="M291" s="45">
        <f t="shared" si="44"/>
        <v>4500</v>
      </c>
      <c r="N291" s="46">
        <f t="shared" si="45"/>
        <v>34.9872686918751</v>
      </c>
      <c r="O291" s="37">
        <v>271</v>
      </c>
      <c r="P291" s="37">
        <v>100</v>
      </c>
      <c r="Q291" s="35">
        <f t="shared" si="41"/>
        <v>128.618213660245</v>
      </c>
      <c r="R291" s="46">
        <f t="shared" si="46"/>
        <v>0.474605954465849</v>
      </c>
      <c r="S291" s="46">
        <f t="shared" si="47"/>
        <v>0.723476818139915</v>
      </c>
    </row>
    <row r="292" spans="7:19">
      <c r="G292" s="37">
        <v>300</v>
      </c>
      <c r="H292" s="37">
        <v>272</v>
      </c>
      <c r="I292" s="35">
        <f t="shared" si="39"/>
        <v>80.6451612903226</v>
      </c>
      <c r="J292" s="46">
        <f t="shared" si="42"/>
        <v>0.806451612903226</v>
      </c>
      <c r="K292" s="46">
        <f t="shared" si="43"/>
        <v>0.217372402399789</v>
      </c>
      <c r="L292" s="46">
        <f t="shared" si="40"/>
        <v>55.8</v>
      </c>
      <c r="M292" s="45">
        <f t="shared" si="44"/>
        <v>4500</v>
      </c>
      <c r="N292" s="46">
        <f t="shared" si="45"/>
        <v>34.7913062283737</v>
      </c>
      <c r="O292" s="37">
        <v>272</v>
      </c>
      <c r="P292" s="37">
        <v>100</v>
      </c>
      <c r="Q292" s="35">
        <f t="shared" si="41"/>
        <v>129.342657342657</v>
      </c>
      <c r="R292" s="46">
        <f t="shared" si="46"/>
        <v>0.475524475524475</v>
      </c>
      <c r="S292" s="46">
        <f t="shared" si="47"/>
        <v>0.724443682412158</v>
      </c>
    </row>
    <row r="293" spans="7:19">
      <c r="G293" s="37">
        <v>300</v>
      </c>
      <c r="H293" s="37">
        <v>273</v>
      </c>
      <c r="I293" s="35">
        <f t="shared" si="39"/>
        <v>80.4289544235925</v>
      </c>
      <c r="J293" s="46">
        <f t="shared" si="42"/>
        <v>0.804289544235925</v>
      </c>
      <c r="K293" s="46">
        <f t="shared" si="43"/>
        <v>0.21620686673009</v>
      </c>
      <c r="L293" s="46">
        <f t="shared" si="40"/>
        <v>55.95</v>
      </c>
      <c r="M293" s="45">
        <f t="shared" si="44"/>
        <v>4500</v>
      </c>
      <c r="N293" s="46">
        <f t="shared" si="45"/>
        <v>34.5972708610071</v>
      </c>
      <c r="O293" s="37">
        <v>273</v>
      </c>
      <c r="P293" s="37">
        <v>100</v>
      </c>
      <c r="Q293" s="35">
        <f t="shared" si="41"/>
        <v>130.068062827225</v>
      </c>
      <c r="R293" s="46">
        <f t="shared" si="46"/>
        <v>0.476439790575916</v>
      </c>
      <c r="S293" s="46">
        <f t="shared" si="47"/>
        <v>0.725405484567801</v>
      </c>
    </row>
    <row r="294" spans="7:19">
      <c r="G294" s="37">
        <v>300</v>
      </c>
      <c r="H294" s="37">
        <v>274</v>
      </c>
      <c r="I294" s="35">
        <f t="shared" si="39"/>
        <v>80.2139037433155</v>
      </c>
      <c r="J294" s="46">
        <f t="shared" si="42"/>
        <v>0.802139037433155</v>
      </c>
      <c r="K294" s="46">
        <f t="shared" si="43"/>
        <v>0.215050680276974</v>
      </c>
      <c r="L294" s="46">
        <f t="shared" si="40"/>
        <v>56.1</v>
      </c>
      <c r="M294" s="45">
        <f t="shared" si="44"/>
        <v>4500</v>
      </c>
      <c r="N294" s="46">
        <f t="shared" si="45"/>
        <v>34.4051361287229</v>
      </c>
      <c r="O294" s="37">
        <v>274</v>
      </c>
      <c r="P294" s="37">
        <v>100</v>
      </c>
      <c r="Q294" s="35">
        <f t="shared" si="41"/>
        <v>130.794425087108</v>
      </c>
      <c r="R294" s="46">
        <f t="shared" si="46"/>
        <v>0.477351916376307</v>
      </c>
      <c r="S294" s="46">
        <f t="shared" si="47"/>
        <v>0.726362259882876</v>
      </c>
    </row>
    <row r="295" spans="7:19">
      <c r="G295" s="37">
        <v>300</v>
      </c>
      <c r="H295" s="37">
        <v>275</v>
      </c>
      <c r="I295" s="35">
        <f t="shared" si="39"/>
        <v>80</v>
      </c>
      <c r="J295" s="46">
        <f t="shared" si="42"/>
        <v>0.8</v>
      </c>
      <c r="K295" s="46">
        <f t="shared" si="43"/>
        <v>0.213903743315512</v>
      </c>
      <c r="L295" s="46">
        <f t="shared" si="40"/>
        <v>56.25</v>
      </c>
      <c r="M295" s="45">
        <f t="shared" si="44"/>
        <v>4500</v>
      </c>
      <c r="N295" s="46">
        <f t="shared" si="45"/>
        <v>34.2148760330578</v>
      </c>
      <c r="O295" s="37">
        <v>275</v>
      </c>
      <c r="P295" s="37">
        <v>100</v>
      </c>
      <c r="Q295" s="35">
        <f t="shared" si="41"/>
        <v>131.521739130435</v>
      </c>
      <c r="R295" s="46">
        <f t="shared" si="46"/>
        <v>0.478260869565217</v>
      </c>
      <c r="S295" s="46">
        <f t="shared" si="47"/>
        <v>0.727314043326771</v>
      </c>
    </row>
    <row r="296" spans="7:19">
      <c r="G296" s="37">
        <v>300</v>
      </c>
      <c r="H296" s="37">
        <v>276</v>
      </c>
      <c r="I296" s="35">
        <f t="shared" si="39"/>
        <v>79.7872340425532</v>
      </c>
      <c r="J296" s="46">
        <f t="shared" si="42"/>
        <v>0.797872340425532</v>
      </c>
      <c r="K296" s="46">
        <f t="shared" si="43"/>
        <v>0.212765957446805</v>
      </c>
      <c r="L296" s="46">
        <f t="shared" si="40"/>
        <v>56.4</v>
      </c>
      <c r="M296" s="45">
        <f t="shared" si="44"/>
        <v>4500</v>
      </c>
      <c r="N296" s="46">
        <f t="shared" si="45"/>
        <v>34.0264650283554</v>
      </c>
      <c r="O296" s="37">
        <v>276</v>
      </c>
      <c r="P296" s="37">
        <v>100</v>
      </c>
      <c r="Q296" s="35">
        <f t="shared" si="41"/>
        <v>132.25</v>
      </c>
      <c r="R296" s="46">
        <f t="shared" si="46"/>
        <v>0.479166666666667</v>
      </c>
      <c r="S296" s="46">
        <f t="shared" si="47"/>
        <v>0.728260869565219</v>
      </c>
    </row>
    <row r="297" spans="7:19">
      <c r="G297" s="37">
        <v>300</v>
      </c>
      <c r="H297" s="37">
        <v>277</v>
      </c>
      <c r="I297" s="35">
        <f t="shared" si="39"/>
        <v>79.5755968169761</v>
      </c>
      <c r="J297" s="46">
        <f t="shared" si="42"/>
        <v>0.795755968169761</v>
      </c>
      <c r="K297" s="46">
        <f t="shared" si="43"/>
        <v>0.211637225577064</v>
      </c>
      <c r="L297" s="46">
        <f t="shared" si="40"/>
        <v>56.55</v>
      </c>
      <c r="M297" s="45">
        <f t="shared" si="44"/>
        <v>4500</v>
      </c>
      <c r="N297" s="46">
        <f t="shared" si="45"/>
        <v>33.8398780122248</v>
      </c>
      <c r="O297" s="37">
        <v>277</v>
      </c>
      <c r="P297" s="37">
        <v>100</v>
      </c>
      <c r="Q297" s="35">
        <f t="shared" si="41"/>
        <v>132.979202772964</v>
      </c>
      <c r="R297" s="46">
        <f t="shared" si="46"/>
        <v>0.480069324090121</v>
      </c>
      <c r="S297" s="46">
        <f t="shared" si="47"/>
        <v>0.729202772963617</v>
      </c>
    </row>
    <row r="298" spans="7:19">
      <c r="G298" s="37">
        <v>300</v>
      </c>
      <c r="H298" s="37">
        <v>278</v>
      </c>
      <c r="I298" s="35">
        <f t="shared" si="39"/>
        <v>79.3650793650794</v>
      </c>
      <c r="J298" s="46">
        <f t="shared" si="42"/>
        <v>0.793650793650794</v>
      </c>
      <c r="K298" s="46">
        <f t="shared" si="43"/>
        <v>0.210517451896763</v>
      </c>
      <c r="L298" s="46">
        <f t="shared" si="40"/>
        <v>56.7</v>
      </c>
      <c r="M298" s="45">
        <f t="shared" si="44"/>
        <v>4500</v>
      </c>
      <c r="N298" s="46">
        <f t="shared" si="45"/>
        <v>33.6550903162362</v>
      </c>
      <c r="O298" s="37">
        <v>278</v>
      </c>
      <c r="P298" s="37">
        <v>100</v>
      </c>
      <c r="Q298" s="35">
        <f t="shared" si="41"/>
        <v>133.709342560554</v>
      </c>
      <c r="R298" s="46">
        <f t="shared" si="46"/>
        <v>0.480968858131488</v>
      </c>
      <c r="S298" s="46">
        <f t="shared" si="47"/>
        <v>0.730139787590019</v>
      </c>
    </row>
    <row r="299" spans="7:19">
      <c r="G299" s="37">
        <v>300</v>
      </c>
      <c r="H299" s="37">
        <v>279</v>
      </c>
      <c r="I299" s="35">
        <f t="shared" si="39"/>
        <v>79.155672823219</v>
      </c>
      <c r="J299" s="46">
        <f t="shared" si="42"/>
        <v>0.79155672823219</v>
      </c>
      <c r="K299" s="46">
        <f t="shared" si="43"/>
        <v>0.209406541860375</v>
      </c>
      <c r="L299" s="46">
        <f t="shared" si="40"/>
        <v>56.85</v>
      </c>
      <c r="M299" s="45">
        <f t="shared" si="44"/>
        <v>4500</v>
      </c>
      <c r="N299" s="46">
        <f t="shared" si="45"/>
        <v>33.4720776968436</v>
      </c>
      <c r="O299" s="37">
        <v>279</v>
      </c>
      <c r="P299" s="37">
        <v>100</v>
      </c>
      <c r="Q299" s="35">
        <f t="shared" si="41"/>
        <v>134.440414507772</v>
      </c>
      <c r="R299" s="46">
        <f t="shared" si="46"/>
        <v>0.481865284974093</v>
      </c>
      <c r="S299" s="46">
        <f t="shared" si="47"/>
        <v>0.731071947218396</v>
      </c>
    </row>
    <row r="300" spans="7:19">
      <c r="G300" s="37">
        <v>300</v>
      </c>
      <c r="H300" s="37">
        <v>280</v>
      </c>
      <c r="I300" s="35">
        <f t="shared" si="39"/>
        <v>78.9473684210526</v>
      </c>
      <c r="J300" s="46">
        <f t="shared" si="42"/>
        <v>0.789473684210526</v>
      </c>
      <c r="K300" s="46">
        <f t="shared" si="43"/>
        <v>0.208304402166362</v>
      </c>
      <c r="L300" s="46">
        <f t="shared" si="40"/>
        <v>57</v>
      </c>
      <c r="M300" s="45">
        <f t="shared" si="44"/>
        <v>4500</v>
      </c>
      <c r="N300" s="46">
        <f t="shared" si="45"/>
        <v>33.2908163265306</v>
      </c>
      <c r="O300" s="37">
        <v>280</v>
      </c>
      <c r="P300" s="37">
        <v>100</v>
      </c>
      <c r="Q300" s="35">
        <f t="shared" si="41"/>
        <v>135.172413793103</v>
      </c>
      <c r="R300" s="46">
        <f t="shared" si="46"/>
        <v>0.482758620689655</v>
      </c>
      <c r="S300" s="46">
        <f t="shared" si="47"/>
        <v>0.731999285331426</v>
      </c>
    </row>
    <row r="301" spans="7:19">
      <c r="G301" s="37">
        <v>300</v>
      </c>
      <c r="H301" s="37">
        <v>281</v>
      </c>
      <c r="I301" s="35">
        <f t="shared" si="39"/>
        <v>78.740157480315</v>
      </c>
      <c r="J301" s="46">
        <f t="shared" si="42"/>
        <v>0.78740157480315</v>
      </c>
      <c r="K301" s="46">
        <f t="shared" si="43"/>
        <v>0.207210940737667</v>
      </c>
      <c r="L301" s="46">
        <f t="shared" si="40"/>
        <v>57.15</v>
      </c>
      <c r="M301" s="45">
        <f t="shared" si="44"/>
        <v>4500</v>
      </c>
      <c r="N301" s="46">
        <f t="shared" si="45"/>
        <v>33.1112827851724</v>
      </c>
      <c r="O301" s="37">
        <v>281</v>
      </c>
      <c r="P301" s="37">
        <v>100</v>
      </c>
      <c r="Q301" s="35">
        <f t="shared" si="41"/>
        <v>135.905335628227</v>
      </c>
      <c r="R301" s="46">
        <f t="shared" si="46"/>
        <v>0.483648881239243</v>
      </c>
      <c r="S301" s="46">
        <f t="shared" si="47"/>
        <v>0.732921835123733</v>
      </c>
    </row>
    <row r="302" spans="7:19">
      <c r="G302" s="37">
        <v>300</v>
      </c>
      <c r="H302" s="37">
        <v>282</v>
      </c>
      <c r="I302" s="35">
        <f t="shared" si="39"/>
        <v>78.5340314136126</v>
      </c>
      <c r="J302" s="46">
        <f t="shared" si="42"/>
        <v>0.785340314136126</v>
      </c>
      <c r="K302" s="46">
        <f t="shared" si="43"/>
        <v>0.206126066702396</v>
      </c>
      <c r="L302" s="46">
        <f t="shared" si="40"/>
        <v>57.3</v>
      </c>
      <c r="M302" s="45">
        <f t="shared" si="44"/>
        <v>4500</v>
      </c>
      <c r="N302" s="46">
        <f t="shared" si="45"/>
        <v>32.9334540516071</v>
      </c>
      <c r="O302" s="37">
        <v>282</v>
      </c>
      <c r="P302" s="37">
        <v>100</v>
      </c>
      <c r="Q302" s="35">
        <f t="shared" si="41"/>
        <v>136.639175257732</v>
      </c>
      <c r="R302" s="46">
        <f t="shared" si="46"/>
        <v>0.484536082474227</v>
      </c>
      <c r="S302" s="46">
        <f t="shared" si="47"/>
        <v>0.733839629504757</v>
      </c>
    </row>
    <row r="303" spans="7:19">
      <c r="G303" s="37">
        <v>300</v>
      </c>
      <c r="H303" s="37">
        <v>283</v>
      </c>
      <c r="I303" s="35">
        <f t="shared" si="39"/>
        <v>78.3289817232376</v>
      </c>
      <c r="J303" s="46">
        <f t="shared" si="42"/>
        <v>0.783289817232376</v>
      </c>
      <c r="K303" s="46">
        <f t="shared" si="43"/>
        <v>0.205049690374963</v>
      </c>
      <c r="L303" s="46">
        <f t="shared" si="40"/>
        <v>57.45</v>
      </c>
      <c r="M303" s="45">
        <f t="shared" si="44"/>
        <v>4500</v>
      </c>
      <c r="N303" s="46">
        <f t="shared" si="45"/>
        <v>32.7573074954114</v>
      </c>
      <c r="O303" s="37">
        <v>283</v>
      </c>
      <c r="P303" s="37">
        <v>100</v>
      </c>
      <c r="Q303" s="35">
        <f t="shared" si="41"/>
        <v>137.373927958834</v>
      </c>
      <c r="R303" s="46">
        <f t="shared" si="46"/>
        <v>0.485420240137221</v>
      </c>
      <c r="S303" s="46">
        <f t="shared" si="47"/>
        <v>0.734752701101684</v>
      </c>
    </row>
    <row r="304" spans="7:19">
      <c r="G304" s="37">
        <v>300</v>
      </c>
      <c r="H304" s="37">
        <v>284</v>
      </c>
      <c r="I304" s="35">
        <f t="shared" si="39"/>
        <v>78.125</v>
      </c>
      <c r="J304" s="46">
        <f t="shared" si="42"/>
        <v>0.78125</v>
      </c>
      <c r="K304" s="46">
        <f t="shared" si="43"/>
        <v>0.203981723237604</v>
      </c>
      <c r="L304" s="46">
        <f t="shared" si="40"/>
        <v>57.6</v>
      </c>
      <c r="M304" s="45">
        <f t="shared" si="44"/>
        <v>4500</v>
      </c>
      <c r="N304" s="46">
        <f t="shared" si="45"/>
        <v>32.5828208688752</v>
      </c>
      <c r="O304" s="37">
        <v>284</v>
      </c>
      <c r="P304" s="37">
        <v>100</v>
      </c>
      <c r="Q304" s="35">
        <f t="shared" si="41"/>
        <v>138.109589041096</v>
      </c>
      <c r="R304" s="46">
        <f t="shared" si="46"/>
        <v>0.486301369863014</v>
      </c>
      <c r="S304" s="46">
        <f t="shared" si="47"/>
        <v>0.735661082262254</v>
      </c>
    </row>
    <row r="305" spans="7:19">
      <c r="G305" s="37">
        <v>300</v>
      </c>
      <c r="H305" s="37">
        <v>285</v>
      </c>
      <c r="I305" s="35">
        <f t="shared" si="39"/>
        <v>77.9220779220779</v>
      </c>
      <c r="J305" s="46">
        <f t="shared" si="42"/>
        <v>0.779220779220779</v>
      </c>
      <c r="K305" s="46">
        <f t="shared" si="43"/>
        <v>0.202922077922082</v>
      </c>
      <c r="L305" s="46">
        <f t="shared" si="40"/>
        <v>57.75</v>
      </c>
      <c r="M305" s="45">
        <f t="shared" si="44"/>
        <v>4500</v>
      </c>
      <c r="N305" s="46">
        <f t="shared" si="45"/>
        <v>32.409972299169</v>
      </c>
      <c r="O305" s="37">
        <v>285</v>
      </c>
      <c r="P305" s="37">
        <v>100</v>
      </c>
      <c r="Q305" s="35">
        <f t="shared" si="41"/>
        <v>138.846153846154</v>
      </c>
      <c r="R305" s="46">
        <f t="shared" si="46"/>
        <v>0.487179487179487</v>
      </c>
      <c r="S305" s="46">
        <f t="shared" si="47"/>
        <v>0.736564805057952</v>
      </c>
    </row>
    <row r="306" spans="7:19">
      <c r="G306" s="37">
        <v>300</v>
      </c>
      <c r="H306" s="37">
        <v>286</v>
      </c>
      <c r="I306" s="35">
        <f t="shared" si="39"/>
        <v>77.720207253886</v>
      </c>
      <c r="J306" s="46">
        <f t="shared" si="42"/>
        <v>0.77720207253886</v>
      </c>
      <c r="K306" s="46">
        <f t="shared" si="43"/>
        <v>0.201870668191901</v>
      </c>
      <c r="L306" s="46">
        <f t="shared" si="40"/>
        <v>57.9</v>
      </c>
      <c r="M306" s="45">
        <f t="shared" si="44"/>
        <v>4500</v>
      </c>
      <c r="N306" s="46">
        <f t="shared" si="45"/>
        <v>32.2387402806983</v>
      </c>
      <c r="O306" s="37">
        <v>286</v>
      </c>
      <c r="P306" s="37">
        <v>100</v>
      </c>
      <c r="Q306" s="35">
        <f t="shared" si="41"/>
        <v>139.58361774744</v>
      </c>
      <c r="R306" s="46">
        <f t="shared" si="46"/>
        <v>0.488054607508532</v>
      </c>
      <c r="S306" s="46">
        <f t="shared" si="47"/>
        <v>0.737463901286446</v>
      </c>
    </row>
    <row r="307" spans="7:19">
      <c r="G307" s="37">
        <v>300</v>
      </c>
      <c r="H307" s="37">
        <v>287</v>
      </c>
      <c r="I307" s="35">
        <f t="shared" si="39"/>
        <v>77.5193798449612</v>
      </c>
      <c r="J307" s="46">
        <f t="shared" si="42"/>
        <v>0.775193798449612</v>
      </c>
      <c r="K307" s="46">
        <f t="shared" si="43"/>
        <v>0.200827408924781</v>
      </c>
      <c r="L307" s="46">
        <f t="shared" si="40"/>
        <v>58.05</v>
      </c>
      <c r="M307" s="45">
        <f t="shared" si="44"/>
        <v>4500</v>
      </c>
      <c r="N307" s="46">
        <f t="shared" si="45"/>
        <v>32.0691036676419</v>
      </c>
      <c r="O307" s="37">
        <v>287</v>
      </c>
      <c r="P307" s="37">
        <v>100</v>
      </c>
      <c r="Q307" s="35">
        <f t="shared" si="41"/>
        <v>140.321976149915</v>
      </c>
      <c r="R307" s="46">
        <f t="shared" si="46"/>
        <v>0.488926746166951</v>
      </c>
      <c r="S307" s="46">
        <f t="shared" si="47"/>
        <v>0.738358402474546</v>
      </c>
    </row>
    <row r="308" spans="7:19">
      <c r="G308" s="37">
        <v>300</v>
      </c>
      <c r="H308" s="37">
        <v>288</v>
      </c>
      <c r="I308" s="35">
        <f t="shared" si="39"/>
        <v>77.319587628866</v>
      </c>
      <c r="J308" s="46">
        <f t="shared" si="42"/>
        <v>0.77319587628866</v>
      </c>
      <c r="K308" s="46">
        <f t="shared" si="43"/>
        <v>0.199792216095261</v>
      </c>
      <c r="L308" s="46">
        <f t="shared" si="40"/>
        <v>58.2</v>
      </c>
      <c r="M308" s="45">
        <f t="shared" si="44"/>
        <v>4500</v>
      </c>
      <c r="N308" s="46">
        <f t="shared" si="45"/>
        <v>31.9010416666667</v>
      </c>
      <c r="O308" s="37">
        <v>288</v>
      </c>
      <c r="P308" s="37">
        <v>100</v>
      </c>
      <c r="Q308" s="35">
        <f t="shared" si="41"/>
        <v>141.061224489796</v>
      </c>
      <c r="R308" s="46">
        <f t="shared" si="46"/>
        <v>0.489795918367347</v>
      </c>
      <c r="S308" s="46">
        <f t="shared" si="47"/>
        <v>0.739248339881073</v>
      </c>
    </row>
    <row r="309" spans="7:19">
      <c r="G309" s="37">
        <v>300</v>
      </c>
      <c r="H309" s="37">
        <v>289</v>
      </c>
      <c r="I309" s="35">
        <f t="shared" si="39"/>
        <v>77.120822622108</v>
      </c>
      <c r="J309" s="46">
        <f t="shared" si="42"/>
        <v>0.77120822622108</v>
      </c>
      <c r="K309" s="46">
        <f t="shared" si="43"/>
        <v>0.198765006758009</v>
      </c>
      <c r="L309" s="46">
        <f t="shared" si="40"/>
        <v>58.35</v>
      </c>
      <c r="M309" s="45">
        <f t="shared" si="44"/>
        <v>4500</v>
      </c>
      <c r="N309" s="46">
        <f t="shared" si="45"/>
        <v>31.7345338298153</v>
      </c>
      <c r="O309" s="37">
        <v>289</v>
      </c>
      <c r="P309" s="37">
        <v>100</v>
      </c>
      <c r="Q309" s="35">
        <f t="shared" si="41"/>
        <v>141.801358234295</v>
      </c>
      <c r="R309" s="46">
        <f t="shared" si="46"/>
        <v>0.490662139219015</v>
      </c>
      <c r="S309" s="46">
        <f t="shared" si="47"/>
        <v>0.740133744499502</v>
      </c>
    </row>
    <row r="310" spans="7:19">
      <c r="G310" s="37">
        <v>300</v>
      </c>
      <c r="H310" s="37">
        <v>290</v>
      </c>
      <c r="I310" s="35">
        <f t="shared" si="39"/>
        <v>76.9230769230769</v>
      </c>
      <c r="J310" s="46">
        <f t="shared" si="42"/>
        <v>0.769230769230769</v>
      </c>
      <c r="K310" s="46">
        <f t="shared" si="43"/>
        <v>0.197745699031046</v>
      </c>
      <c r="L310" s="46">
        <f t="shared" si="40"/>
        <v>58.5</v>
      </c>
      <c r="M310" s="45">
        <f t="shared" si="44"/>
        <v>4500</v>
      </c>
      <c r="N310" s="46">
        <f t="shared" si="45"/>
        <v>31.5695600475624</v>
      </c>
      <c r="O310" s="37">
        <v>290</v>
      </c>
      <c r="P310" s="37">
        <v>100</v>
      </c>
      <c r="Q310" s="35">
        <f t="shared" si="41"/>
        <v>142.542372881356</v>
      </c>
      <c r="R310" s="46">
        <f t="shared" si="46"/>
        <v>0.491525423728814</v>
      </c>
      <c r="S310" s="46">
        <f t="shared" si="47"/>
        <v>0.741014647060524</v>
      </c>
    </row>
    <row r="311" spans="7:19">
      <c r="G311" s="37">
        <v>300</v>
      </c>
      <c r="H311" s="37">
        <v>291</v>
      </c>
      <c r="I311" s="35">
        <f t="shared" si="39"/>
        <v>76.7263427109974</v>
      </c>
      <c r="J311" s="46">
        <f t="shared" si="42"/>
        <v>0.767263427109974</v>
      </c>
      <c r="K311" s="46">
        <f t="shared" si="43"/>
        <v>0.196734212079477</v>
      </c>
      <c r="L311" s="46">
        <f t="shared" si="40"/>
        <v>58.65</v>
      </c>
      <c r="M311" s="45">
        <f t="shared" si="44"/>
        <v>4500</v>
      </c>
      <c r="N311" s="46">
        <f t="shared" si="45"/>
        <v>31.4061005420342</v>
      </c>
      <c r="O311" s="37">
        <v>291</v>
      </c>
      <c r="P311" s="37">
        <v>100</v>
      </c>
      <c r="Q311" s="35">
        <f t="shared" si="41"/>
        <v>143.284263959391</v>
      </c>
      <c r="R311" s="46">
        <f t="shared" si="46"/>
        <v>0.49238578680203</v>
      </c>
      <c r="S311" s="46">
        <f t="shared" si="47"/>
        <v>0.741891078034939</v>
      </c>
    </row>
    <row r="312" spans="7:19">
      <c r="G312" s="37">
        <v>300</v>
      </c>
      <c r="H312" s="37">
        <v>292</v>
      </c>
      <c r="I312" s="35">
        <f t="shared" si="39"/>
        <v>76.530612244898</v>
      </c>
      <c r="J312" s="46">
        <f t="shared" si="42"/>
        <v>0.76530612244898</v>
      </c>
      <c r="K312" s="46">
        <f t="shared" si="43"/>
        <v>0.195730466099491</v>
      </c>
      <c r="L312" s="46">
        <f t="shared" si="40"/>
        <v>58.8</v>
      </c>
      <c r="M312" s="45">
        <f t="shared" si="44"/>
        <v>4500</v>
      </c>
      <c r="N312" s="46">
        <f t="shared" si="45"/>
        <v>31.2441358603866</v>
      </c>
      <c r="O312" s="37">
        <v>292</v>
      </c>
      <c r="P312" s="37">
        <v>100</v>
      </c>
      <c r="Q312" s="35">
        <f t="shared" si="41"/>
        <v>144.027027027027</v>
      </c>
      <c r="R312" s="46">
        <f t="shared" si="46"/>
        <v>0.493243243243243</v>
      </c>
      <c r="S312" s="46">
        <f t="shared" si="47"/>
        <v>0.742763067636162</v>
      </c>
    </row>
    <row r="313" spans="7:19">
      <c r="G313" s="37">
        <v>300</v>
      </c>
      <c r="H313" s="37">
        <v>293</v>
      </c>
      <c r="I313" s="35">
        <f t="shared" si="39"/>
        <v>76.3358778625954</v>
      </c>
      <c r="J313" s="46">
        <f t="shared" si="42"/>
        <v>0.763358778625954</v>
      </c>
      <c r="K313" s="46">
        <f t="shared" si="43"/>
        <v>0.194734382302528</v>
      </c>
      <c r="L313" s="46">
        <f t="shared" si="40"/>
        <v>58.95</v>
      </c>
      <c r="M313" s="45">
        <f t="shared" si="44"/>
        <v>4500</v>
      </c>
      <c r="N313" s="46">
        <f t="shared" si="45"/>
        <v>31.0836468683386</v>
      </c>
      <c r="O313" s="37">
        <v>293</v>
      </c>
      <c r="P313" s="37">
        <v>100</v>
      </c>
      <c r="Q313" s="35">
        <f t="shared" si="41"/>
        <v>144.77065767285</v>
      </c>
      <c r="R313" s="46">
        <f t="shared" si="46"/>
        <v>0.494097807757167</v>
      </c>
      <c r="S313" s="46">
        <f t="shared" si="47"/>
        <v>0.74363064582289</v>
      </c>
    </row>
    <row r="314" spans="7:19">
      <c r="G314" s="37">
        <v>300</v>
      </c>
      <c r="H314" s="37">
        <v>294</v>
      </c>
      <c r="I314" s="35">
        <f t="shared" si="39"/>
        <v>76.1421319796954</v>
      </c>
      <c r="J314" s="46">
        <f t="shared" si="42"/>
        <v>0.761421319796954</v>
      </c>
      <c r="K314" s="46">
        <f t="shared" si="43"/>
        <v>0.193745882899989</v>
      </c>
      <c r="L314" s="46">
        <f t="shared" si="40"/>
        <v>59.1</v>
      </c>
      <c r="M314" s="45">
        <f t="shared" si="44"/>
        <v>4500</v>
      </c>
      <c r="N314" s="46">
        <f t="shared" si="45"/>
        <v>30.9246147438567</v>
      </c>
      <c r="O314" s="37">
        <v>294</v>
      </c>
      <c r="P314" s="37">
        <v>100</v>
      </c>
      <c r="Q314" s="35">
        <f t="shared" si="41"/>
        <v>145.515151515152</v>
      </c>
      <c r="R314" s="46">
        <f t="shared" si="46"/>
        <v>0.494949494949495</v>
      </c>
      <c r="S314" s="46">
        <f t="shared" si="47"/>
        <v>0.74449384230158</v>
      </c>
    </row>
    <row r="315" spans="7:19">
      <c r="G315" s="37">
        <v>300</v>
      </c>
      <c r="H315" s="37">
        <v>295</v>
      </c>
      <c r="I315" s="35">
        <f t="shared" si="39"/>
        <v>75.9493670886076</v>
      </c>
      <c r="J315" s="46">
        <f t="shared" si="42"/>
        <v>0.759493670886076</v>
      </c>
      <c r="K315" s="46">
        <f t="shared" si="43"/>
        <v>0.192764891087833</v>
      </c>
      <c r="L315" s="46">
        <f t="shared" si="40"/>
        <v>59.25</v>
      </c>
      <c r="M315" s="45">
        <f t="shared" si="44"/>
        <v>4500</v>
      </c>
      <c r="N315" s="46">
        <f t="shared" si="45"/>
        <v>30.7670209709853</v>
      </c>
      <c r="O315" s="37">
        <v>295</v>
      </c>
      <c r="P315" s="37">
        <v>100</v>
      </c>
      <c r="Q315" s="35">
        <f t="shared" si="41"/>
        <v>146.260504201681</v>
      </c>
      <c r="R315" s="46">
        <f t="shared" si="46"/>
        <v>0.495798319327731</v>
      </c>
      <c r="S315" s="46">
        <f t="shared" si="47"/>
        <v>0.745352686529174</v>
      </c>
    </row>
    <row r="316" spans="7:19">
      <c r="G316" s="37">
        <v>300</v>
      </c>
      <c r="H316" s="37">
        <v>296</v>
      </c>
      <c r="I316" s="35">
        <f t="shared" si="39"/>
        <v>75.7575757575758</v>
      </c>
      <c r="J316" s="46">
        <f t="shared" si="42"/>
        <v>0.757575757575758</v>
      </c>
      <c r="K316" s="46">
        <f t="shared" si="43"/>
        <v>0.191791331031851</v>
      </c>
      <c r="L316" s="46">
        <f t="shared" si="40"/>
        <v>59.4</v>
      </c>
      <c r="M316" s="45">
        <f t="shared" si="44"/>
        <v>4500</v>
      </c>
      <c r="N316" s="46">
        <f t="shared" si="45"/>
        <v>30.6108473338203</v>
      </c>
      <c r="O316" s="37">
        <v>296</v>
      </c>
      <c r="P316" s="37">
        <v>100</v>
      </c>
      <c r="Q316" s="35">
        <f t="shared" si="41"/>
        <v>147.006711409396</v>
      </c>
      <c r="R316" s="46">
        <f t="shared" si="46"/>
        <v>0.496644295302013</v>
      </c>
      <c r="S316" s="46">
        <f t="shared" si="47"/>
        <v>0.746207207715287</v>
      </c>
    </row>
    <row r="317" spans="7:19">
      <c r="G317" s="37">
        <v>300</v>
      </c>
      <c r="H317" s="37">
        <v>297</v>
      </c>
      <c r="I317" s="35">
        <f t="shared" si="39"/>
        <v>75.5667506297229</v>
      </c>
      <c r="J317" s="46">
        <f t="shared" si="42"/>
        <v>0.755667506297229</v>
      </c>
      <c r="K317" s="46">
        <f t="shared" si="43"/>
        <v>0.190825127852833</v>
      </c>
      <c r="L317" s="46">
        <f t="shared" si="40"/>
        <v>59.55</v>
      </c>
      <c r="M317" s="45">
        <f t="shared" si="44"/>
        <v>4500</v>
      </c>
      <c r="N317" s="46">
        <f t="shared" si="45"/>
        <v>30.4560759106214</v>
      </c>
      <c r="O317" s="37">
        <v>297</v>
      </c>
      <c r="P317" s="37">
        <v>100</v>
      </c>
      <c r="Q317" s="35">
        <f t="shared" si="41"/>
        <v>147.753768844221</v>
      </c>
      <c r="R317" s="46">
        <f t="shared" si="46"/>
        <v>0.49748743718593</v>
      </c>
      <c r="S317" s="46">
        <f t="shared" si="47"/>
        <v>0.747057434825138</v>
      </c>
    </row>
    <row r="318" spans="7:19">
      <c r="G318" s="37">
        <v>300</v>
      </c>
      <c r="H318" s="37">
        <v>298</v>
      </c>
      <c r="I318" s="35">
        <f t="shared" si="39"/>
        <v>75.3768844221105</v>
      </c>
      <c r="J318" s="46">
        <f t="shared" si="42"/>
        <v>0.753768844221106</v>
      </c>
      <c r="K318" s="46">
        <f t="shared" si="43"/>
        <v>0.189866207612368</v>
      </c>
      <c r="L318" s="46">
        <f t="shared" si="40"/>
        <v>59.7</v>
      </c>
      <c r="M318" s="45">
        <f t="shared" si="44"/>
        <v>4500</v>
      </c>
      <c r="N318" s="46">
        <f t="shared" si="45"/>
        <v>30.30268906806</v>
      </c>
      <c r="O318" s="37">
        <v>298</v>
      </c>
      <c r="P318" s="37">
        <v>100</v>
      </c>
      <c r="Q318" s="35">
        <f t="shared" si="41"/>
        <v>148.501672240803</v>
      </c>
      <c r="R318" s="46">
        <f t="shared" si="46"/>
        <v>0.498327759197324</v>
      </c>
      <c r="S318" s="46">
        <f t="shared" si="47"/>
        <v>0.747903396581563</v>
      </c>
    </row>
    <row r="319" spans="7:19">
      <c r="G319" s="37">
        <v>300</v>
      </c>
      <c r="H319" s="37">
        <v>299</v>
      </c>
      <c r="I319" s="35">
        <f t="shared" si="39"/>
        <v>75.187969924812</v>
      </c>
      <c r="J319" s="46">
        <f t="shared" si="42"/>
        <v>0.75187969924812</v>
      </c>
      <c r="K319" s="46">
        <f t="shared" si="43"/>
        <v>0.188914497298526</v>
      </c>
      <c r="L319" s="46">
        <f t="shared" si="40"/>
        <v>59.85</v>
      </c>
      <c r="M319" s="45">
        <f t="shared" si="44"/>
        <v>4500</v>
      </c>
      <c r="N319" s="46">
        <f t="shared" si="45"/>
        <v>30.1506694555989</v>
      </c>
      <c r="O319" s="37">
        <v>299</v>
      </c>
      <c r="P319" s="37">
        <v>100</v>
      </c>
      <c r="Q319" s="35">
        <f t="shared" si="41"/>
        <v>149.25041736227</v>
      </c>
      <c r="R319" s="46">
        <f t="shared" si="46"/>
        <v>0.499165275459098</v>
      </c>
      <c r="S319" s="46">
        <f t="shared" si="47"/>
        <v>0.748745121467778</v>
      </c>
    </row>
    <row r="320" spans="7:19">
      <c r="G320" s="37">
        <v>300</v>
      </c>
      <c r="H320" s="37">
        <v>300</v>
      </c>
      <c r="I320" s="35">
        <f t="shared" si="39"/>
        <v>75</v>
      </c>
      <c r="J320" s="46">
        <f t="shared" si="42"/>
        <v>0.75</v>
      </c>
      <c r="K320" s="46">
        <f t="shared" si="43"/>
        <v>0.187969924812023</v>
      </c>
      <c r="L320" s="46">
        <f t="shared" si="40"/>
        <v>60</v>
      </c>
      <c r="M320" s="45">
        <f t="shared" si="44"/>
        <v>4500</v>
      </c>
      <c r="N320" s="46">
        <f t="shared" si="45"/>
        <v>30</v>
      </c>
      <c r="O320" s="37">
        <v>300</v>
      </c>
      <c r="P320" s="37">
        <v>100</v>
      </c>
      <c r="Q320" s="35">
        <f t="shared" si="41"/>
        <v>150</v>
      </c>
      <c r="R320" s="46">
        <f t="shared" si="46"/>
        <v>0.5</v>
      </c>
      <c r="S320" s="46">
        <f t="shared" si="47"/>
        <v>0.74958263772956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0"/>
  <sheetViews>
    <sheetView tabSelected="1" zoomScale="85" zoomScaleNormal="85" topLeftCell="A31" workbookViewId="0">
      <selection activeCell="I38" sqref="I38"/>
    </sheetView>
  </sheetViews>
  <sheetFormatPr defaultColWidth="11.5555555555556" defaultRowHeight="17.4" outlineLevelCol="7"/>
  <cols>
    <col min="1" max="3" width="11.5555555555556" style="15"/>
    <col min="4" max="5" width="19.3333333333333" style="15" customWidth="1"/>
    <col min="6" max="6" width="15.2222222222222" style="15" customWidth="1"/>
    <col min="7" max="7" width="73.6666666666667" style="15" customWidth="1"/>
    <col min="8" max="8" width="16.3333333333333" style="29" customWidth="1"/>
    <col min="9" max="16384" width="11.5555555555556" style="15"/>
  </cols>
  <sheetData>
    <row r="1" spans="5:8">
      <c r="E1" s="15" t="s">
        <v>199</v>
      </c>
      <c r="F1" s="15" t="s">
        <v>200</v>
      </c>
      <c r="G1" s="15" t="s">
        <v>201</v>
      </c>
      <c r="H1" s="29" t="s">
        <v>202</v>
      </c>
    </row>
    <row r="2" spans="5:8">
      <c r="E2" s="15" t="s">
        <v>176</v>
      </c>
      <c r="H2" s="29" t="s">
        <v>203</v>
      </c>
    </row>
    <row r="3" spans="6:8">
      <c r="F3" s="15" t="s">
        <v>204</v>
      </c>
      <c r="G3" s="29" t="s">
        <v>205</v>
      </c>
      <c r="H3" s="29" t="s">
        <v>203</v>
      </c>
    </row>
    <row r="4" spans="1:7">
      <c r="A4" s="15" t="s">
        <v>206</v>
      </c>
      <c r="F4" s="15" t="s">
        <v>207</v>
      </c>
      <c r="G4" s="29"/>
    </row>
    <row r="5" spans="1:7">
      <c r="A5" s="15" t="s">
        <v>208</v>
      </c>
      <c r="F5" s="15" t="s">
        <v>209</v>
      </c>
      <c r="G5" s="29"/>
    </row>
    <row r="6" spans="1:7">
      <c r="A6" s="15" t="s">
        <v>210</v>
      </c>
      <c r="F6" s="15" t="s">
        <v>211</v>
      </c>
      <c r="G6" s="29"/>
    </row>
    <row r="7" spans="6:7">
      <c r="F7" s="15" t="s">
        <v>212</v>
      </c>
      <c r="G7" s="29"/>
    </row>
    <row r="8" spans="6:7">
      <c r="F8" s="15" t="s">
        <v>213</v>
      </c>
      <c r="G8" s="29" t="s">
        <v>214</v>
      </c>
    </row>
    <row r="9" spans="6:7">
      <c r="F9" s="15" t="s">
        <v>215</v>
      </c>
      <c r="G9" s="29"/>
    </row>
    <row r="10" spans="6:6">
      <c r="F10" s="15" t="s">
        <v>216</v>
      </c>
    </row>
    <row r="12" spans="5:8">
      <c r="E12" s="15" t="s">
        <v>217</v>
      </c>
      <c r="G12" s="15" t="s">
        <v>218</v>
      </c>
      <c r="H12" s="29" t="s">
        <v>219</v>
      </c>
    </row>
    <row r="14" spans="5:8">
      <c r="E14" s="15" t="s">
        <v>220</v>
      </c>
      <c r="G14" s="15" t="s">
        <v>221</v>
      </c>
      <c r="H14" s="29" t="s">
        <v>222</v>
      </c>
    </row>
    <row r="15" spans="6:8">
      <c r="F15" s="15" t="s">
        <v>223</v>
      </c>
      <c r="H15" s="29" t="s">
        <v>203</v>
      </c>
    </row>
    <row r="16" spans="6:6">
      <c r="F16" s="15" t="s">
        <v>224</v>
      </c>
    </row>
    <row r="17" spans="6:6">
      <c r="F17" s="15" t="s">
        <v>225</v>
      </c>
    </row>
    <row r="18" spans="6:6">
      <c r="F18" s="15" t="s">
        <v>226</v>
      </c>
    </row>
    <row r="19" spans="6:6">
      <c r="F19" s="15" t="s">
        <v>227</v>
      </c>
    </row>
    <row r="20" spans="6:6">
      <c r="F20" s="15" t="s">
        <v>228</v>
      </c>
    </row>
    <row r="21" spans="6:6">
      <c r="F21" s="15" t="s">
        <v>229</v>
      </c>
    </row>
    <row r="22" spans="6:6">
      <c r="F22" s="15" t="s">
        <v>230</v>
      </c>
    </row>
    <row r="24" spans="5:8">
      <c r="E24" s="15" t="s">
        <v>231</v>
      </c>
      <c r="G24" s="15" t="s">
        <v>232</v>
      </c>
      <c r="H24" s="29" t="s">
        <v>233</v>
      </c>
    </row>
    <row r="25" spans="6:8">
      <c r="F25" s="15" t="s">
        <v>234</v>
      </c>
      <c r="G25" s="15" t="s">
        <v>235</v>
      </c>
      <c r="H25" s="30">
        <v>1</v>
      </c>
    </row>
    <row r="27" spans="5:8">
      <c r="E27" s="15" t="s">
        <v>236</v>
      </c>
      <c r="G27" s="15" t="s">
        <v>237</v>
      </c>
      <c r="H27" s="29" t="s">
        <v>222</v>
      </c>
    </row>
    <row r="28" spans="6:8">
      <c r="F28" s="15" t="s">
        <v>238</v>
      </c>
      <c r="G28" s="29" t="s">
        <v>239</v>
      </c>
      <c r="H28" s="30">
        <v>1</v>
      </c>
    </row>
    <row r="29" spans="6:8">
      <c r="F29" s="15" t="s">
        <v>240</v>
      </c>
      <c r="G29" s="29"/>
      <c r="H29" s="29" t="s">
        <v>241</v>
      </c>
    </row>
    <row r="30" spans="6:8">
      <c r="F30" s="15" t="s">
        <v>242</v>
      </c>
      <c r="G30" s="29"/>
      <c r="H30" s="29">
        <v>1</v>
      </c>
    </row>
    <row r="31" spans="7:7">
      <c r="G31" s="29"/>
    </row>
    <row r="32" spans="5:7">
      <c r="E32" s="15" t="s">
        <v>243</v>
      </c>
      <c r="G32" s="29"/>
    </row>
    <row r="33" spans="6:8">
      <c r="F33" s="15" t="s">
        <v>244</v>
      </c>
      <c r="G33" s="29" t="s">
        <v>245</v>
      </c>
      <c r="H33" s="29" t="s">
        <v>203</v>
      </c>
    </row>
    <row r="34" spans="6:8">
      <c r="F34" s="15" t="s">
        <v>246</v>
      </c>
      <c r="G34" s="29" t="s">
        <v>247</v>
      </c>
      <c r="H34" s="29" t="s">
        <v>203</v>
      </c>
    </row>
    <row r="37" spans="7:7">
      <c r="G37" s="29"/>
    </row>
    <row r="38" spans="7:7">
      <c r="G38" s="29"/>
    </row>
    <row r="40" spans="4:5">
      <c r="D40" s="15" t="s">
        <v>248</v>
      </c>
      <c r="E40" s="15" t="s">
        <v>249</v>
      </c>
    </row>
    <row r="43" spans="5:5">
      <c r="E43" s="15" t="s">
        <v>250</v>
      </c>
    </row>
    <row r="44" spans="5:8">
      <c r="E44" s="15" t="s">
        <v>186</v>
      </c>
      <c r="G44" s="15" t="s">
        <v>251</v>
      </c>
      <c r="H44" s="29" t="s">
        <v>203</v>
      </c>
    </row>
    <row r="45" spans="6:8">
      <c r="F45" s="15" t="s">
        <v>252</v>
      </c>
      <c r="G45" s="31" t="s">
        <v>253</v>
      </c>
      <c r="H45" s="29" t="s">
        <v>203</v>
      </c>
    </row>
    <row r="46" spans="6:8">
      <c r="F46" s="15" t="s">
        <v>254</v>
      </c>
      <c r="G46" s="29"/>
      <c r="H46" s="29" t="s">
        <v>203</v>
      </c>
    </row>
    <row r="48" spans="4:4">
      <c r="D48" s="32" t="s">
        <v>255</v>
      </c>
    </row>
    <row r="49" spans="4:4">
      <c r="D49" s="32"/>
    </row>
    <row r="50" spans="4:5">
      <c r="D50" s="32"/>
      <c r="E50" s="15" t="s">
        <v>256</v>
      </c>
    </row>
    <row r="51" spans="4:8">
      <c r="D51" s="32"/>
      <c r="F51" s="15" t="s">
        <v>257</v>
      </c>
      <c r="G51" s="15" t="s">
        <v>258</v>
      </c>
      <c r="H51" s="30" t="s">
        <v>259</v>
      </c>
    </row>
    <row r="52" spans="4:8">
      <c r="D52" s="32"/>
      <c r="F52" s="15" t="s">
        <v>260</v>
      </c>
      <c r="G52" s="15" t="s">
        <v>261</v>
      </c>
      <c r="H52" s="29" t="s">
        <v>203</v>
      </c>
    </row>
    <row r="53" spans="4:8">
      <c r="D53" s="32"/>
      <c r="F53" s="15" t="s">
        <v>262</v>
      </c>
      <c r="G53" s="15" t="s">
        <v>263</v>
      </c>
      <c r="H53" s="30" t="s">
        <v>259</v>
      </c>
    </row>
    <row r="54" spans="4:8">
      <c r="D54" s="32"/>
      <c r="F54" s="15" t="s">
        <v>264</v>
      </c>
      <c r="G54" s="15" t="s">
        <v>265</v>
      </c>
      <c r="H54" s="29" t="s">
        <v>203</v>
      </c>
    </row>
    <row r="55" spans="4:8">
      <c r="D55" s="32"/>
      <c r="F55" s="15" t="s">
        <v>266</v>
      </c>
      <c r="G55" s="29" t="s">
        <v>267</v>
      </c>
      <c r="H55" s="30" t="s">
        <v>259</v>
      </c>
    </row>
    <row r="56" spans="4:8">
      <c r="D56" s="32"/>
      <c r="F56" s="15" t="s">
        <v>268</v>
      </c>
      <c r="G56" s="29"/>
      <c r="H56" s="30"/>
    </row>
    <row r="57" spans="4:8">
      <c r="D57" s="32"/>
      <c r="F57" s="15" t="s">
        <v>269</v>
      </c>
      <c r="G57" s="29" t="s">
        <v>270</v>
      </c>
      <c r="H57" s="30"/>
    </row>
    <row r="58" spans="4:8">
      <c r="D58" s="32"/>
      <c r="F58" s="15" t="s">
        <v>271</v>
      </c>
      <c r="G58" s="29"/>
      <c r="H58" s="30"/>
    </row>
    <row r="59" spans="4:8">
      <c r="D59" s="32"/>
      <c r="H59" s="22"/>
    </row>
    <row r="60" spans="4:8">
      <c r="D60" s="32"/>
      <c r="H60" s="22"/>
    </row>
    <row r="61" spans="4:8">
      <c r="D61" s="32"/>
      <c r="E61" s="15" t="s">
        <v>272</v>
      </c>
      <c r="G61" s="15" t="s">
        <v>273</v>
      </c>
      <c r="H61" s="22" t="s">
        <v>203</v>
      </c>
    </row>
    <row r="62" spans="4:8">
      <c r="D62" s="32"/>
      <c r="F62" s="15" t="s">
        <v>274</v>
      </c>
      <c r="H62" s="22" t="s">
        <v>203</v>
      </c>
    </row>
    <row r="63" spans="4:8">
      <c r="D63" s="32"/>
      <c r="F63" s="15" t="s">
        <v>275</v>
      </c>
      <c r="H63" s="29" t="s">
        <v>203</v>
      </c>
    </row>
    <row r="64" spans="4:8">
      <c r="D64" s="32"/>
      <c r="F64" s="15" t="s">
        <v>276</v>
      </c>
      <c r="H64" s="29" t="s">
        <v>203</v>
      </c>
    </row>
    <row r="65" spans="4:8">
      <c r="D65" s="32"/>
      <c r="F65" s="15" t="s">
        <v>277</v>
      </c>
      <c r="H65" s="29" t="s">
        <v>203</v>
      </c>
    </row>
    <row r="69" spans="4:5">
      <c r="D69" s="33" t="s">
        <v>278</v>
      </c>
      <c r="E69" s="15" t="s">
        <v>279</v>
      </c>
    </row>
    <row r="70" spans="4:7">
      <c r="D70" s="32"/>
      <c r="F70" s="15" t="s">
        <v>280</v>
      </c>
      <c r="G70" s="15" t="s">
        <v>281</v>
      </c>
    </row>
    <row r="71" spans="4:7">
      <c r="D71" s="32"/>
      <c r="F71" s="15" t="s">
        <v>282</v>
      </c>
      <c r="G71" s="15" t="s">
        <v>283</v>
      </c>
    </row>
    <row r="72" spans="4:4">
      <c r="D72" s="32"/>
    </row>
    <row r="73" spans="4:5">
      <c r="D73" s="32"/>
      <c r="E73" s="15" t="s">
        <v>284</v>
      </c>
    </row>
    <row r="74" spans="4:7">
      <c r="D74" s="32"/>
      <c r="F74" s="15" t="s">
        <v>285</v>
      </c>
      <c r="G74" s="15" t="s">
        <v>286</v>
      </c>
    </row>
    <row r="75" spans="4:7">
      <c r="D75" s="32"/>
      <c r="F75" s="15" t="s">
        <v>287</v>
      </c>
      <c r="G75" s="15" t="s">
        <v>288</v>
      </c>
    </row>
    <row r="78" spans="5:8">
      <c r="E78" s="15" t="s">
        <v>289</v>
      </c>
      <c r="G78" s="15" t="s">
        <v>290</v>
      </c>
      <c r="H78" s="29" t="s">
        <v>291</v>
      </c>
    </row>
    <row r="80" spans="4:5">
      <c r="D80" s="15" t="s">
        <v>292</v>
      </c>
      <c r="E80" s="15" t="s">
        <v>293</v>
      </c>
    </row>
  </sheetData>
  <mergeCells count="11">
    <mergeCell ref="D48:D65"/>
    <mergeCell ref="D69:D75"/>
    <mergeCell ref="G3:G7"/>
    <mergeCell ref="G8:G9"/>
    <mergeCell ref="G28:G30"/>
    <mergeCell ref="G45:G46"/>
    <mergeCell ref="G55:G56"/>
    <mergeCell ref="G57:G58"/>
    <mergeCell ref="H3:H9"/>
    <mergeCell ref="H15:H21"/>
    <mergeCell ref="H55:H58"/>
  </mergeCell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3:V122"/>
  <sheetViews>
    <sheetView zoomScale="70" zoomScaleNormal="70" workbookViewId="0">
      <selection activeCell="Y29" sqref="Y29"/>
    </sheetView>
  </sheetViews>
  <sheetFormatPr defaultColWidth="11.5555555555556" defaultRowHeight="17.4"/>
  <cols>
    <col min="1" max="5" width="11.5555555555556" style="15"/>
    <col min="6" max="6" width="13.8888888888889" style="15" customWidth="1"/>
    <col min="7" max="7" width="11.5555555555556" style="15"/>
    <col min="8" max="8" width="15.2222222222222" style="15"/>
    <col min="9" max="18" width="11.5555555555556" style="15"/>
    <col min="19" max="19" width="12.1111111111111" style="15"/>
    <col min="20" max="20" width="17.1111111111111" style="15"/>
    <col min="21" max="24" width="11.5555555555556" style="15"/>
    <col min="25" max="25" width="17.1111111111111" style="15"/>
    <col min="26" max="16384" width="11.5555555555556" style="15"/>
  </cols>
  <sheetData>
    <row r="3" spans="6:7">
      <c r="F3" s="15" t="s">
        <v>294</v>
      </c>
      <c r="G3" s="15">
        <v>1000</v>
      </c>
    </row>
    <row r="4" spans="6:7">
      <c r="F4" s="15" t="s">
        <v>295</v>
      </c>
      <c r="G4" s="15">
        <v>10</v>
      </c>
    </row>
    <row r="5" spans="6:7">
      <c r="F5" s="15" t="s">
        <v>296</v>
      </c>
      <c r="G5" s="15">
        <f>G3/G4</f>
        <v>100</v>
      </c>
    </row>
    <row r="6" spans="18:19">
      <c r="R6" s="15" t="s">
        <v>297</v>
      </c>
      <c r="S6" s="15" t="s">
        <v>298</v>
      </c>
    </row>
    <row r="9" spans="6:22">
      <c r="F9" s="15" t="s">
        <v>299</v>
      </c>
      <c r="G9" s="15" t="s">
        <v>178</v>
      </c>
      <c r="H9" s="15" t="s">
        <v>192</v>
      </c>
      <c r="I9" s="15" t="s">
        <v>300</v>
      </c>
      <c r="R9" s="15" t="s">
        <v>301</v>
      </c>
      <c r="S9" s="15" t="s">
        <v>299</v>
      </c>
      <c r="T9" s="15" t="s">
        <v>178</v>
      </c>
      <c r="U9" s="15" t="s">
        <v>192</v>
      </c>
      <c r="V9" s="15" t="s">
        <v>300</v>
      </c>
    </row>
    <row r="10" spans="6:22">
      <c r="F10" s="22">
        <v>0.01</v>
      </c>
      <c r="G10" s="15">
        <f>$G$4*(1-F10)</f>
        <v>9.9</v>
      </c>
      <c r="H10" s="15">
        <f>ROUND($G$3/G10,2)</f>
        <v>101.01</v>
      </c>
      <c r="I10" s="25">
        <f>H10/$G$5</f>
        <v>1.0101</v>
      </c>
      <c r="R10" s="15">
        <v>-50</v>
      </c>
      <c r="S10" s="27">
        <f t="shared" ref="S10:S41" si="0">-0.06*ABS(R10)/(1+0.06*ABS(R10))</f>
        <v>-0.75</v>
      </c>
      <c r="T10" s="15">
        <f>$G$4*(1-S10)</f>
        <v>17.5</v>
      </c>
      <c r="U10" s="15">
        <f>ROUND($G$3/T10,2)</f>
        <v>57.14</v>
      </c>
      <c r="V10" s="25">
        <f>U10/$G$5</f>
        <v>0.5714</v>
      </c>
    </row>
    <row r="11" spans="6:22">
      <c r="F11" s="22">
        <v>0.02</v>
      </c>
      <c r="G11" s="15">
        <f>$G$4*(1-F11)</f>
        <v>9.8</v>
      </c>
      <c r="H11" s="15">
        <f>ROUND($G$3/G11,2)</f>
        <v>102.04</v>
      </c>
      <c r="I11" s="25">
        <f>H11/$G$5</f>
        <v>1.0204</v>
      </c>
      <c r="R11" s="15">
        <v>-49</v>
      </c>
      <c r="S11" s="27">
        <f t="shared" si="0"/>
        <v>-0.746192893401015</v>
      </c>
      <c r="T11" s="15">
        <f t="shared" ref="T11:T42" si="1">$G$4*(1-S11)</f>
        <v>17.4619289340102</v>
      </c>
      <c r="U11" s="15">
        <f t="shared" ref="U11:U42" si="2">ROUND($G$3/T11,2)</f>
        <v>57.27</v>
      </c>
      <c r="V11" s="25">
        <f t="shared" ref="V11:V42" si="3">U11/$G$5</f>
        <v>0.5727</v>
      </c>
    </row>
    <row r="12" spans="6:22">
      <c r="F12" s="22">
        <v>0.03</v>
      </c>
      <c r="G12" s="15">
        <f>$G$4*(1-F12)</f>
        <v>9.7</v>
      </c>
      <c r="H12" s="15">
        <f>ROUND($G$3/G12,2)</f>
        <v>103.09</v>
      </c>
      <c r="I12" s="25">
        <f>H12/$G$5</f>
        <v>1.0309</v>
      </c>
      <c r="R12" s="15">
        <v>-48</v>
      </c>
      <c r="S12" s="27">
        <f t="shared" si="0"/>
        <v>-0.742268041237113</v>
      </c>
      <c r="T12" s="15">
        <f t="shared" si="1"/>
        <v>17.4226804123711</v>
      </c>
      <c r="U12" s="15">
        <f t="shared" si="2"/>
        <v>57.4</v>
      </c>
      <c r="V12" s="25">
        <f t="shared" si="3"/>
        <v>0.574</v>
      </c>
    </row>
    <row r="13" spans="6:22">
      <c r="F13" s="22">
        <v>0.04</v>
      </c>
      <c r="G13" s="15">
        <f>$G$4*(1-F13)</f>
        <v>9.6</v>
      </c>
      <c r="H13" s="15">
        <f>ROUND($G$3/G13,2)</f>
        <v>104.17</v>
      </c>
      <c r="I13" s="25">
        <f>H13/$G$5</f>
        <v>1.0417</v>
      </c>
      <c r="R13" s="15">
        <v>-47</v>
      </c>
      <c r="S13" s="27">
        <f t="shared" si="0"/>
        <v>-0.738219895287958</v>
      </c>
      <c r="T13" s="15">
        <f t="shared" si="1"/>
        <v>17.3821989528796</v>
      </c>
      <c r="U13" s="15">
        <f t="shared" si="2"/>
        <v>57.53</v>
      </c>
      <c r="V13" s="25">
        <f t="shared" si="3"/>
        <v>0.5753</v>
      </c>
    </row>
    <row r="14" spans="6:22">
      <c r="F14" s="22">
        <v>0.05</v>
      </c>
      <c r="G14" s="15">
        <f>$G$4*(1-F14)</f>
        <v>9.5</v>
      </c>
      <c r="H14" s="15">
        <f>ROUND($G$3/G14,2)</f>
        <v>105.26</v>
      </c>
      <c r="I14" s="25">
        <f>H14/$G$5</f>
        <v>1.0526</v>
      </c>
      <c r="R14" s="15">
        <v>-46</v>
      </c>
      <c r="S14" s="27">
        <f t="shared" si="0"/>
        <v>-0.734042553191489</v>
      </c>
      <c r="T14" s="15">
        <f t="shared" si="1"/>
        <v>17.3404255319149</v>
      </c>
      <c r="U14" s="15">
        <f t="shared" si="2"/>
        <v>57.67</v>
      </c>
      <c r="V14" s="25">
        <f t="shared" si="3"/>
        <v>0.5767</v>
      </c>
    </row>
    <row r="15" spans="6:22">
      <c r="F15" s="22">
        <v>0.06</v>
      </c>
      <c r="G15" s="15">
        <f>$G$4*(1-F15)</f>
        <v>9.4</v>
      </c>
      <c r="H15" s="15">
        <f>ROUND($G$3/G15,2)</f>
        <v>106.38</v>
      </c>
      <c r="I15" s="25">
        <f>H15/$G$5</f>
        <v>1.0638</v>
      </c>
      <c r="R15" s="15">
        <v>-45</v>
      </c>
      <c r="S15" s="27">
        <f t="shared" si="0"/>
        <v>-0.72972972972973</v>
      </c>
      <c r="T15" s="15">
        <f t="shared" si="1"/>
        <v>17.2972972972973</v>
      </c>
      <c r="U15" s="15">
        <f t="shared" si="2"/>
        <v>57.81</v>
      </c>
      <c r="V15" s="25">
        <f t="shared" si="3"/>
        <v>0.5781</v>
      </c>
    </row>
    <row r="16" spans="6:22">
      <c r="F16" s="22">
        <v>0.07</v>
      </c>
      <c r="G16" s="15">
        <f>$G$4*(1-F16)</f>
        <v>9.3</v>
      </c>
      <c r="H16" s="15">
        <f>ROUND($G$3/G16,2)</f>
        <v>107.53</v>
      </c>
      <c r="I16" s="25">
        <f>H16/$G$5</f>
        <v>1.0753</v>
      </c>
      <c r="R16" s="15">
        <v>-44</v>
      </c>
      <c r="S16" s="27">
        <f t="shared" si="0"/>
        <v>-0.725274725274725</v>
      </c>
      <c r="T16" s="15">
        <f t="shared" si="1"/>
        <v>17.2527472527473</v>
      </c>
      <c r="U16" s="15">
        <f t="shared" si="2"/>
        <v>57.96</v>
      </c>
      <c r="V16" s="25">
        <f t="shared" si="3"/>
        <v>0.5796</v>
      </c>
    </row>
    <row r="17" spans="6:22">
      <c r="F17" s="22">
        <v>0.08</v>
      </c>
      <c r="G17" s="15">
        <f>$G$4*(1-F17)</f>
        <v>9.2</v>
      </c>
      <c r="H17" s="15">
        <f>ROUND($G$3/G17,2)</f>
        <v>108.7</v>
      </c>
      <c r="I17" s="25">
        <f>H17/$G$5</f>
        <v>1.087</v>
      </c>
      <c r="R17" s="15">
        <v>-43</v>
      </c>
      <c r="S17" s="27">
        <f t="shared" si="0"/>
        <v>-0.720670391061452</v>
      </c>
      <c r="T17" s="15">
        <f t="shared" si="1"/>
        <v>17.2067039106145</v>
      </c>
      <c r="U17" s="15">
        <f t="shared" si="2"/>
        <v>58.12</v>
      </c>
      <c r="V17" s="25">
        <f t="shared" si="3"/>
        <v>0.5812</v>
      </c>
    </row>
    <row r="18" spans="6:22">
      <c r="F18" s="22">
        <v>0.09</v>
      </c>
      <c r="G18" s="15">
        <f>$G$4*(1-F18)</f>
        <v>9.1</v>
      </c>
      <c r="H18" s="15">
        <f>ROUND($G$3/G18,2)</f>
        <v>109.89</v>
      </c>
      <c r="I18" s="25">
        <f>H18/$G$5</f>
        <v>1.0989</v>
      </c>
      <c r="R18" s="15">
        <v>-42</v>
      </c>
      <c r="S18" s="27">
        <f t="shared" si="0"/>
        <v>-0.715909090909091</v>
      </c>
      <c r="T18" s="15">
        <f t="shared" si="1"/>
        <v>17.1590909090909</v>
      </c>
      <c r="U18" s="15">
        <f t="shared" si="2"/>
        <v>58.28</v>
      </c>
      <c r="V18" s="25">
        <f t="shared" si="3"/>
        <v>0.5828</v>
      </c>
    </row>
    <row r="19" spans="6:22">
      <c r="F19" s="23">
        <v>0.1</v>
      </c>
      <c r="G19" s="24">
        <f>$G$4*(1-F19)</f>
        <v>9</v>
      </c>
      <c r="H19" s="24">
        <f>ROUND($G$3/G19,2)</f>
        <v>111.11</v>
      </c>
      <c r="I19" s="26">
        <f>H19/$G$5</f>
        <v>1.1111</v>
      </c>
      <c r="R19" s="15">
        <v>-41</v>
      </c>
      <c r="S19" s="27">
        <f t="shared" si="0"/>
        <v>-0.710982658959538</v>
      </c>
      <c r="T19" s="15">
        <f t="shared" si="1"/>
        <v>17.1098265895954</v>
      </c>
      <c r="U19" s="15">
        <f t="shared" si="2"/>
        <v>58.45</v>
      </c>
      <c r="V19" s="25">
        <f t="shared" si="3"/>
        <v>0.5845</v>
      </c>
    </row>
    <row r="20" spans="6:22">
      <c r="F20" s="22">
        <v>0.11</v>
      </c>
      <c r="G20" s="15">
        <f>$G$4*(1-F20)</f>
        <v>8.9</v>
      </c>
      <c r="H20" s="15">
        <f>ROUND($G$3/G20,2)</f>
        <v>112.36</v>
      </c>
      <c r="I20" s="25">
        <f>H20/$G$5</f>
        <v>1.1236</v>
      </c>
      <c r="R20" s="15">
        <v>-40</v>
      </c>
      <c r="S20" s="27">
        <f t="shared" si="0"/>
        <v>-0.705882352941177</v>
      </c>
      <c r="T20" s="15">
        <f t="shared" si="1"/>
        <v>17.0588235294118</v>
      </c>
      <c r="U20" s="15">
        <f t="shared" si="2"/>
        <v>58.62</v>
      </c>
      <c r="V20" s="25">
        <f t="shared" si="3"/>
        <v>0.5862</v>
      </c>
    </row>
    <row r="21" spans="6:22">
      <c r="F21" s="22">
        <v>0.12</v>
      </c>
      <c r="G21" s="15">
        <f>$G$4*(1-F21)</f>
        <v>8.8</v>
      </c>
      <c r="H21" s="15">
        <f>ROUND($G$3/G21,2)</f>
        <v>113.64</v>
      </c>
      <c r="I21" s="25">
        <f>H21/$G$5</f>
        <v>1.1364</v>
      </c>
      <c r="R21" s="15">
        <v>-39</v>
      </c>
      <c r="S21" s="27">
        <f t="shared" si="0"/>
        <v>-0.70059880239521</v>
      </c>
      <c r="T21" s="15">
        <f t="shared" si="1"/>
        <v>17.0059880239521</v>
      </c>
      <c r="U21" s="15">
        <f t="shared" si="2"/>
        <v>58.8</v>
      </c>
      <c r="V21" s="25">
        <f t="shared" si="3"/>
        <v>0.588</v>
      </c>
    </row>
    <row r="22" spans="6:22">
      <c r="F22" s="22">
        <v>0.13</v>
      </c>
      <c r="G22" s="15">
        <f>$G$4*(1-F22)</f>
        <v>8.7</v>
      </c>
      <c r="H22" s="15">
        <f>ROUND($G$3/G22,2)</f>
        <v>114.94</v>
      </c>
      <c r="I22" s="25">
        <f>H22/$G$5</f>
        <v>1.1494</v>
      </c>
      <c r="R22" s="15">
        <v>-38</v>
      </c>
      <c r="S22" s="27">
        <f t="shared" si="0"/>
        <v>-0.695121951219512</v>
      </c>
      <c r="T22" s="15">
        <f t="shared" si="1"/>
        <v>16.9512195121951</v>
      </c>
      <c r="U22" s="15">
        <f t="shared" si="2"/>
        <v>58.99</v>
      </c>
      <c r="V22" s="25">
        <f t="shared" si="3"/>
        <v>0.5899</v>
      </c>
    </row>
    <row r="23" spans="6:22">
      <c r="F23" s="22">
        <v>0.14</v>
      </c>
      <c r="G23" s="15">
        <f>$G$4*(1-F23)</f>
        <v>8.6</v>
      </c>
      <c r="H23" s="15">
        <f>ROUND($G$3/G23,2)</f>
        <v>116.28</v>
      </c>
      <c r="I23" s="25">
        <f>H23/$G$5</f>
        <v>1.1628</v>
      </c>
      <c r="R23" s="15">
        <v>-37</v>
      </c>
      <c r="S23" s="27">
        <f t="shared" si="0"/>
        <v>-0.68944099378882</v>
      </c>
      <c r="T23" s="15">
        <f t="shared" si="1"/>
        <v>16.8944099378882</v>
      </c>
      <c r="U23" s="15">
        <f t="shared" si="2"/>
        <v>59.19</v>
      </c>
      <c r="V23" s="25">
        <f t="shared" si="3"/>
        <v>0.5919</v>
      </c>
    </row>
    <row r="24" spans="6:22">
      <c r="F24" s="22">
        <v>0.15</v>
      </c>
      <c r="G24" s="15">
        <f>$G$4*(1-F24)</f>
        <v>8.5</v>
      </c>
      <c r="H24" s="15">
        <f>ROUND($G$3/G24,2)</f>
        <v>117.65</v>
      </c>
      <c r="I24" s="25">
        <f>H24/$G$5</f>
        <v>1.1765</v>
      </c>
      <c r="R24" s="15">
        <v>-36</v>
      </c>
      <c r="S24" s="27">
        <f t="shared" si="0"/>
        <v>-0.683544303797468</v>
      </c>
      <c r="T24" s="15">
        <f t="shared" si="1"/>
        <v>16.8354430379747</v>
      </c>
      <c r="U24" s="15">
        <f t="shared" si="2"/>
        <v>59.4</v>
      </c>
      <c r="V24" s="25">
        <f t="shared" si="3"/>
        <v>0.594</v>
      </c>
    </row>
    <row r="25" spans="6:22">
      <c r="F25" s="22">
        <v>0.16</v>
      </c>
      <c r="G25" s="15">
        <f>$G$4*(1-F25)</f>
        <v>8.4</v>
      </c>
      <c r="H25" s="15">
        <f>ROUND($G$3/G25,2)</f>
        <v>119.05</v>
      </c>
      <c r="I25" s="25">
        <f>H25/$G$5</f>
        <v>1.1905</v>
      </c>
      <c r="R25" s="15">
        <v>-35</v>
      </c>
      <c r="S25" s="27">
        <f t="shared" si="0"/>
        <v>-0.67741935483871</v>
      </c>
      <c r="T25" s="15">
        <f t="shared" si="1"/>
        <v>16.7741935483871</v>
      </c>
      <c r="U25" s="15">
        <f t="shared" si="2"/>
        <v>59.62</v>
      </c>
      <c r="V25" s="25">
        <f t="shared" si="3"/>
        <v>0.5962</v>
      </c>
    </row>
    <row r="26" spans="6:22">
      <c r="F26" s="22">
        <v>0.17</v>
      </c>
      <c r="G26" s="15">
        <f>$G$4*(1-F26)</f>
        <v>8.3</v>
      </c>
      <c r="H26" s="15">
        <f>ROUND($G$3/G26,2)</f>
        <v>120.48</v>
      </c>
      <c r="I26" s="25">
        <f>H26/$G$5</f>
        <v>1.2048</v>
      </c>
      <c r="R26" s="15">
        <v>-34</v>
      </c>
      <c r="S26" s="27">
        <f t="shared" si="0"/>
        <v>-0.671052631578947</v>
      </c>
      <c r="T26" s="15">
        <f t="shared" si="1"/>
        <v>16.7105263157895</v>
      </c>
      <c r="U26" s="15">
        <f t="shared" si="2"/>
        <v>59.84</v>
      </c>
      <c r="V26" s="25">
        <f t="shared" si="3"/>
        <v>0.5984</v>
      </c>
    </row>
    <row r="27" spans="6:22">
      <c r="F27" s="22">
        <v>0.18</v>
      </c>
      <c r="G27" s="15">
        <f>$G$4*(1-F27)</f>
        <v>8.2</v>
      </c>
      <c r="H27" s="15">
        <f>ROUND($G$3/G27,2)</f>
        <v>121.95</v>
      </c>
      <c r="I27" s="25">
        <f>H27/$G$5</f>
        <v>1.2195</v>
      </c>
      <c r="R27" s="15">
        <v>-33</v>
      </c>
      <c r="S27" s="27">
        <f t="shared" si="0"/>
        <v>-0.664429530201342</v>
      </c>
      <c r="T27" s="15">
        <f t="shared" si="1"/>
        <v>16.6442953020134</v>
      </c>
      <c r="U27" s="15">
        <f t="shared" si="2"/>
        <v>60.08</v>
      </c>
      <c r="V27" s="25">
        <f t="shared" si="3"/>
        <v>0.6008</v>
      </c>
    </row>
    <row r="28" spans="6:22">
      <c r="F28" s="22">
        <v>0.19</v>
      </c>
      <c r="G28" s="15">
        <f>$G$4*(1-F28)</f>
        <v>8.1</v>
      </c>
      <c r="H28" s="15">
        <f>ROUND($G$3/G28,2)</f>
        <v>123.46</v>
      </c>
      <c r="I28" s="25">
        <f>H28/$G$5</f>
        <v>1.2346</v>
      </c>
      <c r="R28" s="15">
        <v>-32</v>
      </c>
      <c r="S28" s="27">
        <f t="shared" si="0"/>
        <v>-0.657534246575342</v>
      </c>
      <c r="T28" s="15">
        <f t="shared" si="1"/>
        <v>16.5753424657534</v>
      </c>
      <c r="U28" s="15">
        <f t="shared" si="2"/>
        <v>60.33</v>
      </c>
      <c r="V28" s="25">
        <f t="shared" si="3"/>
        <v>0.6033</v>
      </c>
    </row>
    <row r="29" spans="6:22">
      <c r="F29" s="23">
        <v>0.2</v>
      </c>
      <c r="G29" s="24">
        <f>$G$4*(1-F29)</f>
        <v>8</v>
      </c>
      <c r="H29" s="24">
        <f>ROUND($G$3/G29,2)</f>
        <v>125</v>
      </c>
      <c r="I29" s="26">
        <f>H29/$G$5</f>
        <v>1.25</v>
      </c>
      <c r="R29" s="15">
        <v>-31</v>
      </c>
      <c r="S29" s="27">
        <f t="shared" si="0"/>
        <v>-0.65034965034965</v>
      </c>
      <c r="T29" s="15">
        <f t="shared" si="1"/>
        <v>16.5034965034965</v>
      </c>
      <c r="U29" s="15">
        <f t="shared" si="2"/>
        <v>60.59</v>
      </c>
      <c r="V29" s="25">
        <f t="shared" si="3"/>
        <v>0.6059</v>
      </c>
    </row>
    <row r="30" spans="6:22">
      <c r="F30" s="22">
        <v>0.21</v>
      </c>
      <c r="G30" s="15">
        <f>$G$4*(1-F30)</f>
        <v>7.9</v>
      </c>
      <c r="H30" s="15">
        <f>ROUND($G$3/G30,2)</f>
        <v>126.58</v>
      </c>
      <c r="I30" s="25">
        <f>H30/$G$5</f>
        <v>1.2658</v>
      </c>
      <c r="R30" s="15">
        <v>-30</v>
      </c>
      <c r="S30" s="27">
        <f t="shared" si="0"/>
        <v>-0.642857142857143</v>
      </c>
      <c r="T30" s="15">
        <f t="shared" si="1"/>
        <v>16.4285714285714</v>
      </c>
      <c r="U30" s="15">
        <f t="shared" si="2"/>
        <v>60.87</v>
      </c>
      <c r="V30" s="25">
        <f t="shared" si="3"/>
        <v>0.6087</v>
      </c>
    </row>
    <row r="31" spans="6:22">
      <c r="F31" s="22">
        <v>0.22</v>
      </c>
      <c r="G31" s="15">
        <f>$G$4*(1-F31)</f>
        <v>7.8</v>
      </c>
      <c r="H31" s="15">
        <f>ROUND($G$3/G31,2)</f>
        <v>128.21</v>
      </c>
      <c r="I31" s="25">
        <f>H31/$G$5</f>
        <v>1.2821</v>
      </c>
      <c r="R31" s="15">
        <v>-29</v>
      </c>
      <c r="S31" s="27">
        <f t="shared" si="0"/>
        <v>-0.635036496350365</v>
      </c>
      <c r="T31" s="15">
        <f t="shared" si="1"/>
        <v>16.3503649635037</v>
      </c>
      <c r="U31" s="15">
        <f t="shared" si="2"/>
        <v>61.16</v>
      </c>
      <c r="V31" s="25">
        <f t="shared" si="3"/>
        <v>0.6116</v>
      </c>
    </row>
    <row r="32" spans="6:22">
      <c r="F32" s="22">
        <v>0.23</v>
      </c>
      <c r="G32" s="15">
        <f>$G$4*(1-F32)</f>
        <v>7.7</v>
      </c>
      <c r="H32" s="15">
        <f>ROUND($G$3/G32,2)</f>
        <v>129.87</v>
      </c>
      <c r="I32" s="25">
        <f>H32/$G$5</f>
        <v>1.2987</v>
      </c>
      <c r="R32" s="15">
        <v>-28</v>
      </c>
      <c r="S32" s="27">
        <f t="shared" si="0"/>
        <v>-0.626865671641791</v>
      </c>
      <c r="T32" s="15">
        <f t="shared" si="1"/>
        <v>16.2686567164179</v>
      </c>
      <c r="U32" s="15">
        <f t="shared" si="2"/>
        <v>61.47</v>
      </c>
      <c r="V32" s="25">
        <f t="shared" si="3"/>
        <v>0.6147</v>
      </c>
    </row>
    <row r="33" spans="6:22">
      <c r="F33" s="22">
        <v>0.24</v>
      </c>
      <c r="G33" s="15">
        <f>$G$4*(1-F33)</f>
        <v>7.6</v>
      </c>
      <c r="H33" s="15">
        <f>ROUND($G$3/G33,2)</f>
        <v>131.58</v>
      </c>
      <c r="I33" s="25">
        <f>H33/$G$5</f>
        <v>1.3158</v>
      </c>
      <c r="R33" s="15">
        <v>-27</v>
      </c>
      <c r="S33" s="27">
        <f t="shared" si="0"/>
        <v>-0.618320610687023</v>
      </c>
      <c r="T33" s="15">
        <f t="shared" si="1"/>
        <v>16.1832061068702</v>
      </c>
      <c r="U33" s="15">
        <f t="shared" si="2"/>
        <v>61.79</v>
      </c>
      <c r="V33" s="25">
        <f t="shared" si="3"/>
        <v>0.6179</v>
      </c>
    </row>
    <row r="34" spans="6:22">
      <c r="F34" s="22">
        <v>0.25</v>
      </c>
      <c r="G34" s="15">
        <f>$G$4*(1-F34)</f>
        <v>7.5</v>
      </c>
      <c r="H34" s="15">
        <f>ROUND($G$3/G34,2)</f>
        <v>133.33</v>
      </c>
      <c r="I34" s="25">
        <f>H34/$G$5</f>
        <v>1.3333</v>
      </c>
      <c r="R34" s="15">
        <v>-26</v>
      </c>
      <c r="S34" s="27">
        <f t="shared" si="0"/>
        <v>-0.609375</v>
      </c>
      <c r="T34" s="15">
        <f t="shared" si="1"/>
        <v>16.09375</v>
      </c>
      <c r="U34" s="15">
        <f t="shared" si="2"/>
        <v>62.14</v>
      </c>
      <c r="V34" s="25">
        <f t="shared" si="3"/>
        <v>0.6214</v>
      </c>
    </row>
    <row r="35" spans="6:22">
      <c r="F35" s="22">
        <v>0.26</v>
      </c>
      <c r="G35" s="15">
        <f>$G$4*(1-F35)</f>
        <v>7.4</v>
      </c>
      <c r="H35" s="15">
        <f>ROUND($G$3/G35,2)</f>
        <v>135.14</v>
      </c>
      <c r="I35" s="25">
        <f>H35/$G$5</f>
        <v>1.3514</v>
      </c>
      <c r="R35" s="15">
        <v>-25</v>
      </c>
      <c r="S35" s="27">
        <f t="shared" si="0"/>
        <v>-0.6</v>
      </c>
      <c r="T35" s="15">
        <f t="shared" si="1"/>
        <v>16</v>
      </c>
      <c r="U35" s="15">
        <f t="shared" si="2"/>
        <v>62.5</v>
      </c>
      <c r="V35" s="25">
        <f t="shared" si="3"/>
        <v>0.625</v>
      </c>
    </row>
    <row r="36" spans="6:22">
      <c r="F36" s="22">
        <v>0.27</v>
      </c>
      <c r="G36" s="15">
        <f>$G$4*(1-F36)</f>
        <v>7.3</v>
      </c>
      <c r="H36" s="15">
        <f>ROUND($G$3/G36,2)</f>
        <v>136.99</v>
      </c>
      <c r="I36" s="25">
        <f>H36/$G$5</f>
        <v>1.3699</v>
      </c>
      <c r="R36" s="15">
        <v>-24</v>
      </c>
      <c r="S36" s="27">
        <f t="shared" si="0"/>
        <v>-0.590163934426229</v>
      </c>
      <c r="T36" s="15">
        <f t="shared" si="1"/>
        <v>15.9016393442623</v>
      </c>
      <c r="U36" s="15">
        <f t="shared" si="2"/>
        <v>62.89</v>
      </c>
      <c r="V36" s="25">
        <f t="shared" si="3"/>
        <v>0.6289</v>
      </c>
    </row>
    <row r="37" spans="6:22">
      <c r="F37" s="22">
        <v>0.28</v>
      </c>
      <c r="G37" s="15">
        <f>$G$4*(1-F37)</f>
        <v>7.2</v>
      </c>
      <c r="H37" s="15">
        <f>ROUND($G$3/G37,2)</f>
        <v>138.89</v>
      </c>
      <c r="I37" s="25">
        <f>H37/$G$5</f>
        <v>1.3889</v>
      </c>
      <c r="R37" s="15">
        <v>-23</v>
      </c>
      <c r="S37" s="27">
        <f t="shared" si="0"/>
        <v>-0.579831932773109</v>
      </c>
      <c r="T37" s="15">
        <f t="shared" si="1"/>
        <v>15.7983193277311</v>
      </c>
      <c r="U37" s="15">
        <f t="shared" si="2"/>
        <v>63.3</v>
      </c>
      <c r="V37" s="25">
        <f t="shared" si="3"/>
        <v>0.633</v>
      </c>
    </row>
    <row r="38" spans="6:22">
      <c r="F38" s="22">
        <v>0.29</v>
      </c>
      <c r="G38" s="15">
        <f>$G$4*(1-F38)</f>
        <v>7.1</v>
      </c>
      <c r="H38" s="15">
        <f>ROUND($G$3/G38,2)</f>
        <v>140.85</v>
      </c>
      <c r="I38" s="25">
        <f>H38/$G$5</f>
        <v>1.4085</v>
      </c>
      <c r="R38" s="15">
        <v>-22</v>
      </c>
      <c r="S38" s="27">
        <f t="shared" si="0"/>
        <v>-0.568965517241379</v>
      </c>
      <c r="T38" s="15">
        <f t="shared" si="1"/>
        <v>15.6896551724138</v>
      </c>
      <c r="U38" s="15">
        <f t="shared" si="2"/>
        <v>63.74</v>
      </c>
      <c r="V38" s="25">
        <f t="shared" si="3"/>
        <v>0.6374</v>
      </c>
    </row>
    <row r="39" spans="6:22">
      <c r="F39" s="23">
        <v>0.3</v>
      </c>
      <c r="G39" s="24">
        <f>$G$4*(1-F39)</f>
        <v>7</v>
      </c>
      <c r="H39" s="24">
        <f>ROUND($G$3/G39,2)</f>
        <v>142.86</v>
      </c>
      <c r="I39" s="26">
        <f>H39/$G$5</f>
        <v>1.4286</v>
      </c>
      <c r="R39" s="15">
        <v>-21</v>
      </c>
      <c r="S39" s="27">
        <f t="shared" si="0"/>
        <v>-0.557522123893805</v>
      </c>
      <c r="T39" s="15">
        <f t="shared" si="1"/>
        <v>15.5752212389381</v>
      </c>
      <c r="U39" s="15">
        <f t="shared" si="2"/>
        <v>64.2</v>
      </c>
      <c r="V39" s="25">
        <f t="shared" si="3"/>
        <v>0.642</v>
      </c>
    </row>
    <row r="40" spans="6:22">
      <c r="F40" s="22">
        <v>0.31</v>
      </c>
      <c r="G40" s="15">
        <f>$G$4*(1-F40)</f>
        <v>6.9</v>
      </c>
      <c r="H40" s="15">
        <f>ROUND($G$3/G40,2)</f>
        <v>144.93</v>
      </c>
      <c r="I40" s="25">
        <f>H40/$G$5</f>
        <v>1.4493</v>
      </c>
      <c r="R40" s="15">
        <v>-20</v>
      </c>
      <c r="S40" s="27">
        <f t="shared" si="0"/>
        <v>-0.545454545454545</v>
      </c>
      <c r="T40" s="15">
        <f t="shared" si="1"/>
        <v>15.4545454545455</v>
      </c>
      <c r="U40" s="15">
        <f t="shared" si="2"/>
        <v>64.71</v>
      </c>
      <c r="V40" s="25">
        <f t="shared" si="3"/>
        <v>0.6471</v>
      </c>
    </row>
    <row r="41" spans="6:22">
      <c r="F41" s="22">
        <v>0.32</v>
      </c>
      <c r="G41" s="15">
        <f>$G$4*(1-F41)</f>
        <v>6.8</v>
      </c>
      <c r="H41" s="15">
        <f>ROUND($G$3/G41,2)</f>
        <v>147.06</v>
      </c>
      <c r="I41" s="25">
        <f>H41/$G$5</f>
        <v>1.4706</v>
      </c>
      <c r="R41" s="15">
        <v>-19</v>
      </c>
      <c r="S41" s="27">
        <f t="shared" si="0"/>
        <v>-0.532710280373832</v>
      </c>
      <c r="T41" s="15">
        <f t="shared" si="1"/>
        <v>15.3271028037383</v>
      </c>
      <c r="U41" s="15">
        <f t="shared" si="2"/>
        <v>65.24</v>
      </c>
      <c r="V41" s="25">
        <f t="shared" si="3"/>
        <v>0.6524</v>
      </c>
    </row>
    <row r="42" spans="6:22">
      <c r="F42" s="22">
        <v>0.33</v>
      </c>
      <c r="G42" s="15">
        <f>$G$4*(1-F42)</f>
        <v>6.7</v>
      </c>
      <c r="H42" s="15">
        <f>ROUND($G$3/G42,2)</f>
        <v>149.25</v>
      </c>
      <c r="I42" s="25">
        <f>H42/$G$5</f>
        <v>1.4925</v>
      </c>
      <c r="R42" s="15">
        <v>-18</v>
      </c>
      <c r="S42" s="27">
        <f t="shared" ref="S42:S59" si="4">-0.06*ABS(R42)/(1+0.06*ABS(R42))</f>
        <v>-0.519230769230769</v>
      </c>
      <c r="T42" s="15">
        <f t="shared" si="1"/>
        <v>15.1923076923077</v>
      </c>
      <c r="U42" s="15">
        <f t="shared" si="2"/>
        <v>65.82</v>
      </c>
      <c r="V42" s="25">
        <f t="shared" si="3"/>
        <v>0.6582</v>
      </c>
    </row>
    <row r="43" spans="6:22">
      <c r="F43" s="22">
        <v>0.34</v>
      </c>
      <c r="G43" s="15">
        <f>$G$4*(1-F43)</f>
        <v>6.6</v>
      </c>
      <c r="H43" s="15">
        <f>ROUND($G$3/G43,2)</f>
        <v>151.52</v>
      </c>
      <c r="I43" s="25">
        <f>H43/$G$5</f>
        <v>1.5152</v>
      </c>
      <c r="R43" s="15">
        <v>-17</v>
      </c>
      <c r="S43" s="27">
        <f t="shared" si="4"/>
        <v>-0.504950495049505</v>
      </c>
      <c r="T43" s="15">
        <f t="shared" ref="T43:T74" si="5">$G$4*(1-S43)</f>
        <v>15.049504950495</v>
      </c>
      <c r="U43" s="15">
        <f t="shared" ref="U43:U74" si="6">ROUND($G$3/T43,2)</f>
        <v>66.45</v>
      </c>
      <c r="V43" s="25">
        <f t="shared" ref="V43:V74" si="7">U43/$G$5</f>
        <v>0.6645</v>
      </c>
    </row>
    <row r="44" spans="6:22">
      <c r="F44" s="22">
        <v>0.35</v>
      </c>
      <c r="G44" s="15">
        <f>$G$4*(1-F44)</f>
        <v>6.5</v>
      </c>
      <c r="H44" s="15">
        <f>ROUND($G$3/G44,2)</f>
        <v>153.85</v>
      </c>
      <c r="I44" s="25">
        <f>H44/$G$5</f>
        <v>1.5385</v>
      </c>
      <c r="R44" s="15">
        <v>-16</v>
      </c>
      <c r="S44" s="27">
        <f t="shared" si="4"/>
        <v>-0.489795918367347</v>
      </c>
      <c r="T44" s="15">
        <f t="shared" si="5"/>
        <v>14.8979591836735</v>
      </c>
      <c r="U44" s="15">
        <f t="shared" si="6"/>
        <v>67.12</v>
      </c>
      <c r="V44" s="25">
        <f t="shared" si="7"/>
        <v>0.6712</v>
      </c>
    </row>
    <row r="45" spans="6:22">
      <c r="F45" s="22">
        <v>0.36</v>
      </c>
      <c r="G45" s="15">
        <f>$G$4*(1-F45)</f>
        <v>6.4</v>
      </c>
      <c r="H45" s="15">
        <f>ROUND($G$3/G45,2)</f>
        <v>156.25</v>
      </c>
      <c r="I45" s="25">
        <f>H45/$G$5</f>
        <v>1.5625</v>
      </c>
      <c r="R45" s="15">
        <v>-15</v>
      </c>
      <c r="S45" s="27">
        <f t="shared" si="4"/>
        <v>-0.473684210526316</v>
      </c>
      <c r="T45" s="15">
        <f t="shared" si="5"/>
        <v>14.7368421052632</v>
      </c>
      <c r="U45" s="15">
        <f t="shared" si="6"/>
        <v>67.86</v>
      </c>
      <c r="V45" s="25">
        <f t="shared" si="7"/>
        <v>0.6786</v>
      </c>
    </row>
    <row r="46" spans="6:22">
      <c r="F46" s="22">
        <v>0.37</v>
      </c>
      <c r="G46" s="15">
        <f>$G$4*(1-F46)</f>
        <v>6.3</v>
      </c>
      <c r="H46" s="15">
        <f>ROUND($G$3/G46,2)</f>
        <v>158.73</v>
      </c>
      <c r="I46" s="25">
        <f>H46/$G$5</f>
        <v>1.5873</v>
      </c>
      <c r="R46" s="15">
        <v>-14</v>
      </c>
      <c r="S46" s="27">
        <f t="shared" si="4"/>
        <v>-0.456521739130435</v>
      </c>
      <c r="T46" s="15">
        <f t="shared" si="5"/>
        <v>14.5652173913043</v>
      </c>
      <c r="U46" s="15">
        <f t="shared" si="6"/>
        <v>68.66</v>
      </c>
      <c r="V46" s="25">
        <f t="shared" si="7"/>
        <v>0.6866</v>
      </c>
    </row>
    <row r="47" spans="6:22">
      <c r="F47" s="22">
        <v>0.38</v>
      </c>
      <c r="G47" s="15">
        <f>$G$4*(1-F47)</f>
        <v>6.2</v>
      </c>
      <c r="H47" s="15">
        <f>ROUND($G$3/G47,2)</f>
        <v>161.29</v>
      </c>
      <c r="I47" s="25">
        <f>H47/$G$5</f>
        <v>1.6129</v>
      </c>
      <c r="R47" s="15">
        <v>-13</v>
      </c>
      <c r="S47" s="27">
        <f t="shared" si="4"/>
        <v>-0.438202247191011</v>
      </c>
      <c r="T47" s="15">
        <f t="shared" si="5"/>
        <v>14.3820224719101</v>
      </c>
      <c r="U47" s="15">
        <f t="shared" si="6"/>
        <v>69.53</v>
      </c>
      <c r="V47" s="25">
        <f t="shared" si="7"/>
        <v>0.6953</v>
      </c>
    </row>
    <row r="48" spans="6:22">
      <c r="F48" s="22">
        <v>0.39</v>
      </c>
      <c r="G48" s="15">
        <f>$G$4*(1-F48)</f>
        <v>6.1</v>
      </c>
      <c r="H48" s="15">
        <f>ROUND($G$3/G48,2)</f>
        <v>163.93</v>
      </c>
      <c r="I48" s="25">
        <f>H48/$G$5</f>
        <v>1.6393</v>
      </c>
      <c r="R48" s="15">
        <v>-12</v>
      </c>
      <c r="S48" s="27">
        <f t="shared" si="4"/>
        <v>-0.418604651162791</v>
      </c>
      <c r="T48" s="15">
        <f t="shared" si="5"/>
        <v>14.1860465116279</v>
      </c>
      <c r="U48" s="15">
        <f t="shared" si="6"/>
        <v>70.49</v>
      </c>
      <c r="V48" s="25">
        <f t="shared" si="7"/>
        <v>0.7049</v>
      </c>
    </row>
    <row r="49" spans="6:22">
      <c r="F49" s="23">
        <v>0.4</v>
      </c>
      <c r="G49" s="24">
        <f>$G$4*(1-F49)</f>
        <v>6</v>
      </c>
      <c r="H49" s="24">
        <f>ROUND($G$3/G49,2)</f>
        <v>166.67</v>
      </c>
      <c r="I49" s="26">
        <f>H49/$G$5</f>
        <v>1.6667</v>
      </c>
      <c r="R49" s="15">
        <v>-11</v>
      </c>
      <c r="S49" s="27">
        <f t="shared" si="4"/>
        <v>-0.397590361445783</v>
      </c>
      <c r="T49" s="15">
        <f t="shared" si="5"/>
        <v>13.9759036144578</v>
      </c>
      <c r="U49" s="15">
        <f t="shared" si="6"/>
        <v>71.55</v>
      </c>
      <c r="V49" s="25">
        <f t="shared" si="7"/>
        <v>0.7155</v>
      </c>
    </row>
    <row r="50" spans="6:22">
      <c r="F50" s="22">
        <v>0.41</v>
      </c>
      <c r="G50" s="15">
        <f>$G$4*(1-F50)</f>
        <v>5.9</v>
      </c>
      <c r="H50" s="15">
        <f>ROUND($G$3/G50,2)</f>
        <v>169.49</v>
      </c>
      <c r="I50" s="25">
        <f>H50/$G$5</f>
        <v>1.6949</v>
      </c>
      <c r="R50" s="15">
        <v>-10</v>
      </c>
      <c r="S50" s="27">
        <f t="shared" si="4"/>
        <v>-0.375</v>
      </c>
      <c r="T50" s="15">
        <f t="shared" si="5"/>
        <v>13.75</v>
      </c>
      <c r="U50" s="15">
        <f t="shared" si="6"/>
        <v>72.73</v>
      </c>
      <c r="V50" s="25">
        <f t="shared" si="7"/>
        <v>0.7273</v>
      </c>
    </row>
    <row r="51" spans="6:22">
      <c r="F51" s="22">
        <v>0.42</v>
      </c>
      <c r="G51" s="15">
        <f>$G$4*(1-F51)</f>
        <v>5.8</v>
      </c>
      <c r="H51" s="15">
        <f>ROUND($G$3/G51,2)</f>
        <v>172.41</v>
      </c>
      <c r="I51" s="25">
        <f>H51/$G$5</f>
        <v>1.7241</v>
      </c>
      <c r="R51" s="15">
        <v>-9</v>
      </c>
      <c r="S51" s="27">
        <f t="shared" si="4"/>
        <v>-0.350649350649351</v>
      </c>
      <c r="T51" s="15">
        <f t="shared" si="5"/>
        <v>13.5064935064935</v>
      </c>
      <c r="U51" s="15">
        <f t="shared" si="6"/>
        <v>74.04</v>
      </c>
      <c r="V51" s="25">
        <f t="shared" si="7"/>
        <v>0.7404</v>
      </c>
    </row>
    <row r="52" spans="6:22">
      <c r="F52" s="22">
        <v>0.43</v>
      </c>
      <c r="G52" s="15">
        <f>$G$4*(1-F52)</f>
        <v>5.7</v>
      </c>
      <c r="H52" s="15">
        <f>ROUND($G$3/G52,2)</f>
        <v>175.44</v>
      </c>
      <c r="I52" s="25">
        <f>H52/$G$5</f>
        <v>1.7544</v>
      </c>
      <c r="R52" s="15">
        <v>-8</v>
      </c>
      <c r="S52" s="27">
        <f t="shared" si="4"/>
        <v>-0.324324324324324</v>
      </c>
      <c r="T52" s="15">
        <f t="shared" si="5"/>
        <v>13.2432432432432</v>
      </c>
      <c r="U52" s="15">
        <f t="shared" si="6"/>
        <v>75.51</v>
      </c>
      <c r="V52" s="25">
        <f t="shared" si="7"/>
        <v>0.7551</v>
      </c>
    </row>
    <row r="53" spans="6:22">
      <c r="F53" s="22">
        <v>0.44</v>
      </c>
      <c r="G53" s="15">
        <f>$G$4*(1-F53)</f>
        <v>5.6</v>
      </c>
      <c r="H53" s="15">
        <f>ROUND($G$3/G53,2)</f>
        <v>178.57</v>
      </c>
      <c r="I53" s="25">
        <f>H53/$G$5</f>
        <v>1.7857</v>
      </c>
      <c r="R53" s="15">
        <v>-7</v>
      </c>
      <c r="S53" s="27">
        <f t="shared" si="4"/>
        <v>-0.295774647887324</v>
      </c>
      <c r="T53" s="15">
        <f t="shared" si="5"/>
        <v>12.9577464788732</v>
      </c>
      <c r="U53" s="15">
        <f t="shared" si="6"/>
        <v>77.17</v>
      </c>
      <c r="V53" s="25">
        <f t="shared" si="7"/>
        <v>0.7717</v>
      </c>
    </row>
    <row r="54" spans="6:22">
      <c r="F54" s="22">
        <v>0.45</v>
      </c>
      <c r="G54" s="15">
        <f>$G$4*(1-F54)</f>
        <v>5.5</v>
      </c>
      <c r="H54" s="15">
        <f>ROUND($G$3/G54,2)</f>
        <v>181.82</v>
      </c>
      <c r="I54" s="25">
        <f>H54/$G$5</f>
        <v>1.8182</v>
      </c>
      <c r="R54" s="15">
        <v>-6</v>
      </c>
      <c r="S54" s="27">
        <f t="shared" si="4"/>
        <v>-0.264705882352941</v>
      </c>
      <c r="T54" s="15">
        <f t="shared" si="5"/>
        <v>12.6470588235294</v>
      </c>
      <c r="U54" s="15">
        <f t="shared" si="6"/>
        <v>79.07</v>
      </c>
      <c r="V54" s="25">
        <f t="shared" si="7"/>
        <v>0.7907</v>
      </c>
    </row>
    <row r="55" spans="6:22">
      <c r="F55" s="22">
        <v>0.46</v>
      </c>
      <c r="G55" s="15">
        <f>$G$4*(1-F55)</f>
        <v>5.4</v>
      </c>
      <c r="H55" s="15">
        <f>ROUND($G$3/G55,2)</f>
        <v>185.19</v>
      </c>
      <c r="I55" s="25">
        <f>H55/$G$5</f>
        <v>1.8519</v>
      </c>
      <c r="R55" s="15">
        <v>-5</v>
      </c>
      <c r="S55" s="27">
        <f t="shared" si="4"/>
        <v>-0.230769230769231</v>
      </c>
      <c r="T55" s="15">
        <f t="shared" si="5"/>
        <v>12.3076923076923</v>
      </c>
      <c r="U55" s="15">
        <f t="shared" si="6"/>
        <v>81.25</v>
      </c>
      <c r="V55" s="25">
        <f t="shared" si="7"/>
        <v>0.8125</v>
      </c>
    </row>
    <row r="56" spans="6:22">
      <c r="F56" s="22">
        <v>0.47</v>
      </c>
      <c r="G56" s="15">
        <f>$G$4*(1-F56)</f>
        <v>5.3</v>
      </c>
      <c r="H56" s="15">
        <f>ROUND($G$3/G56,2)</f>
        <v>188.68</v>
      </c>
      <c r="I56" s="25">
        <f>H56/$G$5</f>
        <v>1.8868</v>
      </c>
      <c r="R56" s="15">
        <v>-4</v>
      </c>
      <c r="S56" s="27">
        <f t="shared" si="4"/>
        <v>-0.193548387096774</v>
      </c>
      <c r="T56" s="15">
        <f t="shared" si="5"/>
        <v>11.9354838709677</v>
      </c>
      <c r="U56" s="15">
        <f t="shared" si="6"/>
        <v>83.78</v>
      </c>
      <c r="V56" s="25">
        <f t="shared" si="7"/>
        <v>0.8378</v>
      </c>
    </row>
    <row r="57" spans="6:22">
      <c r="F57" s="22">
        <v>0.48</v>
      </c>
      <c r="G57" s="15">
        <f>$G$4*(1-F57)</f>
        <v>5.2</v>
      </c>
      <c r="H57" s="15">
        <f>ROUND($G$3/G57,2)</f>
        <v>192.31</v>
      </c>
      <c r="I57" s="25">
        <f>H57/$G$5</f>
        <v>1.9231</v>
      </c>
      <c r="R57" s="15">
        <v>-3</v>
      </c>
      <c r="S57" s="27">
        <f t="shared" si="4"/>
        <v>-0.152542372881356</v>
      </c>
      <c r="T57" s="15">
        <f t="shared" si="5"/>
        <v>11.5254237288136</v>
      </c>
      <c r="U57" s="15">
        <f t="shared" si="6"/>
        <v>86.76</v>
      </c>
      <c r="V57" s="25">
        <f t="shared" si="7"/>
        <v>0.8676</v>
      </c>
    </row>
    <row r="58" spans="6:22">
      <c r="F58" s="22">
        <v>0.49</v>
      </c>
      <c r="G58" s="15">
        <f>$G$4*(1-F58)</f>
        <v>5.1</v>
      </c>
      <c r="H58" s="15">
        <f>ROUND($G$3/G58,2)</f>
        <v>196.08</v>
      </c>
      <c r="I58" s="25">
        <f>H58/$G$5</f>
        <v>1.9608</v>
      </c>
      <c r="R58" s="15">
        <v>-2</v>
      </c>
      <c r="S58" s="27">
        <f t="shared" si="4"/>
        <v>-0.107142857142857</v>
      </c>
      <c r="T58" s="15">
        <f t="shared" si="5"/>
        <v>11.0714285714286</v>
      </c>
      <c r="U58" s="15">
        <f t="shared" si="6"/>
        <v>90.32</v>
      </c>
      <c r="V58" s="25">
        <f t="shared" si="7"/>
        <v>0.9032</v>
      </c>
    </row>
    <row r="59" spans="6:22">
      <c r="F59" s="23">
        <v>0.5</v>
      </c>
      <c r="G59" s="24">
        <f>$G$4*(1-F59)</f>
        <v>5</v>
      </c>
      <c r="H59" s="24">
        <f>ROUND($G$3/G59,2)</f>
        <v>200</v>
      </c>
      <c r="I59" s="26">
        <f>H59/$G$5</f>
        <v>2</v>
      </c>
      <c r="R59" s="15">
        <v>-1</v>
      </c>
      <c r="S59" s="27">
        <f t="shared" si="4"/>
        <v>-0.0566037735849057</v>
      </c>
      <c r="T59" s="15">
        <f t="shared" si="5"/>
        <v>10.5660377358491</v>
      </c>
      <c r="U59" s="15">
        <f t="shared" si="6"/>
        <v>94.64</v>
      </c>
      <c r="V59" s="25">
        <f t="shared" si="7"/>
        <v>0.9464</v>
      </c>
    </row>
    <row r="60" spans="6:22">
      <c r="F60" s="22">
        <v>0.51</v>
      </c>
      <c r="G60" s="15">
        <f>$G$4*(1-F60)</f>
        <v>4.9</v>
      </c>
      <c r="H60" s="15">
        <f>ROUND($G$3/G60,2)</f>
        <v>204.08</v>
      </c>
      <c r="I60" s="25">
        <f>H60/$G$5</f>
        <v>2.0408</v>
      </c>
      <c r="R60" s="15">
        <v>0</v>
      </c>
      <c r="S60" s="27">
        <f>0.06*R60/(1+0.06*R60)</f>
        <v>0</v>
      </c>
      <c r="T60" s="15">
        <f t="shared" si="5"/>
        <v>10</v>
      </c>
      <c r="U60" s="15">
        <f t="shared" si="6"/>
        <v>100</v>
      </c>
      <c r="V60" s="25">
        <f t="shared" si="7"/>
        <v>1</v>
      </c>
    </row>
    <row r="61" spans="6:22">
      <c r="F61" s="22">
        <v>0.52</v>
      </c>
      <c r="G61" s="15">
        <f>$G$4*(1-F61)</f>
        <v>4.8</v>
      </c>
      <c r="H61" s="15">
        <f>ROUND($G$3/G61,2)</f>
        <v>208.33</v>
      </c>
      <c r="I61" s="25">
        <f>H61/$G$5</f>
        <v>2.0833</v>
      </c>
      <c r="R61" s="15">
        <v>1</v>
      </c>
      <c r="S61" s="27">
        <f>0.06*R61/(1+0.06*R61)</f>
        <v>0.0566037735849057</v>
      </c>
      <c r="T61" s="15">
        <f t="shared" si="5"/>
        <v>9.43396226415094</v>
      </c>
      <c r="U61" s="15">
        <f t="shared" si="6"/>
        <v>106</v>
      </c>
      <c r="V61" s="25">
        <f t="shared" si="7"/>
        <v>1.06</v>
      </c>
    </row>
    <row r="62" spans="6:22">
      <c r="F62" s="22">
        <v>0.53</v>
      </c>
      <c r="G62" s="15">
        <f>$G$4*(1-F62)</f>
        <v>4.7</v>
      </c>
      <c r="H62" s="15">
        <f>ROUND($G$3/G62,2)</f>
        <v>212.77</v>
      </c>
      <c r="I62" s="25">
        <f>H62/$G$5</f>
        <v>2.1277</v>
      </c>
      <c r="R62" s="15">
        <v>2</v>
      </c>
      <c r="S62" s="27">
        <f t="shared" ref="S62:S110" si="8">0.06*R62/(1+0.06*R62)</f>
        <v>0.107142857142857</v>
      </c>
      <c r="T62" s="15">
        <f t="shared" si="5"/>
        <v>8.92857142857143</v>
      </c>
      <c r="U62" s="15">
        <f t="shared" si="6"/>
        <v>112</v>
      </c>
      <c r="V62" s="25">
        <f t="shared" si="7"/>
        <v>1.12</v>
      </c>
    </row>
    <row r="63" spans="6:22">
      <c r="F63" s="22">
        <v>0.54</v>
      </c>
      <c r="G63" s="15">
        <f>$G$4*(1-F63)</f>
        <v>4.6</v>
      </c>
      <c r="H63" s="15">
        <f>ROUND($G$3/G63,2)</f>
        <v>217.39</v>
      </c>
      <c r="I63" s="25">
        <f>H63/$G$5</f>
        <v>2.1739</v>
      </c>
      <c r="R63" s="15">
        <v>3</v>
      </c>
      <c r="S63" s="27">
        <f t="shared" si="8"/>
        <v>0.152542372881356</v>
      </c>
      <c r="T63" s="15">
        <f t="shared" si="5"/>
        <v>8.47457627118644</v>
      </c>
      <c r="U63" s="15">
        <f t="shared" si="6"/>
        <v>118</v>
      </c>
      <c r="V63" s="25">
        <f t="shared" si="7"/>
        <v>1.18</v>
      </c>
    </row>
    <row r="64" spans="6:22">
      <c r="F64" s="22">
        <v>0.55</v>
      </c>
      <c r="G64" s="15">
        <f>$G$4*(1-F64)</f>
        <v>4.5</v>
      </c>
      <c r="H64" s="15">
        <f>ROUND($G$3/G64,2)</f>
        <v>222.22</v>
      </c>
      <c r="I64" s="25">
        <f>H64/$G$5</f>
        <v>2.2222</v>
      </c>
      <c r="R64" s="15">
        <v>4</v>
      </c>
      <c r="S64" s="27">
        <f t="shared" si="8"/>
        <v>0.193548387096774</v>
      </c>
      <c r="T64" s="15">
        <f t="shared" si="5"/>
        <v>8.06451612903226</v>
      </c>
      <c r="U64" s="15">
        <f t="shared" si="6"/>
        <v>124</v>
      </c>
      <c r="V64" s="25">
        <f t="shared" si="7"/>
        <v>1.24</v>
      </c>
    </row>
    <row r="65" spans="6:22">
      <c r="F65" s="22">
        <v>0.56</v>
      </c>
      <c r="G65" s="15">
        <f>$G$4*(1-F65)</f>
        <v>4.4</v>
      </c>
      <c r="H65" s="15">
        <f>ROUND($G$3/G65,2)</f>
        <v>227.27</v>
      </c>
      <c r="I65" s="25">
        <f>H65/$G$5</f>
        <v>2.2727</v>
      </c>
      <c r="R65" s="15">
        <v>5</v>
      </c>
      <c r="S65" s="27">
        <f t="shared" si="8"/>
        <v>0.230769230769231</v>
      </c>
      <c r="T65" s="15">
        <f t="shared" si="5"/>
        <v>7.69230769230769</v>
      </c>
      <c r="U65" s="15">
        <f t="shared" si="6"/>
        <v>130</v>
      </c>
      <c r="V65" s="25">
        <f t="shared" si="7"/>
        <v>1.3</v>
      </c>
    </row>
    <row r="66" spans="6:22">
      <c r="F66" s="22">
        <v>0.57</v>
      </c>
      <c r="G66" s="15">
        <f>$G$4*(1-F66)</f>
        <v>4.3</v>
      </c>
      <c r="H66" s="15">
        <f>ROUND($G$3/G66,2)</f>
        <v>232.56</v>
      </c>
      <c r="I66" s="25">
        <f>H66/$G$5</f>
        <v>2.3256</v>
      </c>
      <c r="R66" s="15">
        <v>6</v>
      </c>
      <c r="S66" s="27">
        <f t="shared" si="8"/>
        <v>0.264705882352941</v>
      </c>
      <c r="T66" s="15">
        <f t="shared" si="5"/>
        <v>7.35294117647059</v>
      </c>
      <c r="U66" s="15">
        <f t="shared" si="6"/>
        <v>136</v>
      </c>
      <c r="V66" s="25">
        <f t="shared" si="7"/>
        <v>1.36</v>
      </c>
    </row>
    <row r="67" spans="6:22">
      <c r="F67" s="22">
        <v>0.58</v>
      </c>
      <c r="G67" s="15">
        <f>$G$4*(1-F67)</f>
        <v>4.2</v>
      </c>
      <c r="H67" s="15">
        <f>ROUND($G$3/G67,2)</f>
        <v>238.1</v>
      </c>
      <c r="I67" s="25">
        <f>H67/$G$5</f>
        <v>2.381</v>
      </c>
      <c r="R67" s="15">
        <v>7</v>
      </c>
      <c r="S67" s="27">
        <f t="shared" si="8"/>
        <v>0.295774647887324</v>
      </c>
      <c r="T67" s="15">
        <f t="shared" si="5"/>
        <v>7.04225352112676</v>
      </c>
      <c r="U67" s="15">
        <f t="shared" si="6"/>
        <v>142</v>
      </c>
      <c r="V67" s="25">
        <f t="shared" si="7"/>
        <v>1.42</v>
      </c>
    </row>
    <row r="68" spans="6:22">
      <c r="F68" s="22">
        <v>0.59</v>
      </c>
      <c r="G68" s="15">
        <f>$G$4*(1-F68)</f>
        <v>4.1</v>
      </c>
      <c r="H68" s="15">
        <f>ROUND($G$3/G68,2)</f>
        <v>243.9</v>
      </c>
      <c r="I68" s="25">
        <f>H68/$G$5</f>
        <v>2.439</v>
      </c>
      <c r="R68" s="15">
        <v>8</v>
      </c>
      <c r="S68" s="27">
        <f t="shared" si="8"/>
        <v>0.324324324324324</v>
      </c>
      <c r="T68" s="15">
        <f t="shared" si="5"/>
        <v>6.75675675675676</v>
      </c>
      <c r="U68" s="15">
        <f t="shared" si="6"/>
        <v>148</v>
      </c>
      <c r="V68" s="25">
        <f t="shared" si="7"/>
        <v>1.48</v>
      </c>
    </row>
    <row r="69" spans="6:22">
      <c r="F69" s="23">
        <v>0.6</v>
      </c>
      <c r="G69" s="24">
        <f>$G$4*(1-F69)</f>
        <v>4</v>
      </c>
      <c r="H69" s="24">
        <f>ROUND($G$3/G69,2)</f>
        <v>250</v>
      </c>
      <c r="I69" s="26">
        <f>H69/$G$5</f>
        <v>2.5</v>
      </c>
      <c r="R69" s="15">
        <v>9</v>
      </c>
      <c r="S69" s="27">
        <f t="shared" si="8"/>
        <v>0.350649350649351</v>
      </c>
      <c r="T69" s="15">
        <f t="shared" si="5"/>
        <v>6.49350649350649</v>
      </c>
      <c r="U69" s="15">
        <f t="shared" si="6"/>
        <v>154</v>
      </c>
      <c r="V69" s="25">
        <f t="shared" si="7"/>
        <v>1.54</v>
      </c>
    </row>
    <row r="70" spans="6:22">
      <c r="F70" s="22">
        <v>0.61</v>
      </c>
      <c r="G70" s="15">
        <f>$G$4*(1-F70)</f>
        <v>3.9</v>
      </c>
      <c r="H70" s="15">
        <f>ROUND($G$3/G70,2)</f>
        <v>256.41</v>
      </c>
      <c r="I70" s="25">
        <f>H70/$G$5</f>
        <v>2.5641</v>
      </c>
      <c r="R70" s="15">
        <v>10</v>
      </c>
      <c r="S70" s="27">
        <f t="shared" si="8"/>
        <v>0.375</v>
      </c>
      <c r="T70" s="15">
        <f t="shared" si="5"/>
        <v>6.25</v>
      </c>
      <c r="U70" s="15">
        <f t="shared" si="6"/>
        <v>160</v>
      </c>
      <c r="V70" s="25">
        <f t="shared" si="7"/>
        <v>1.6</v>
      </c>
    </row>
    <row r="71" spans="6:22">
      <c r="F71" s="22">
        <v>0.62</v>
      </c>
      <c r="G71" s="15">
        <f>$G$4*(1-F71)</f>
        <v>3.8</v>
      </c>
      <c r="H71" s="15">
        <f>ROUND($G$3/G71,2)</f>
        <v>263.16</v>
      </c>
      <c r="I71" s="25">
        <f>H71/$G$5</f>
        <v>2.6316</v>
      </c>
      <c r="R71" s="15">
        <v>11</v>
      </c>
      <c r="S71" s="27">
        <f t="shared" si="8"/>
        <v>0.397590361445783</v>
      </c>
      <c r="T71" s="15">
        <f t="shared" si="5"/>
        <v>6.02409638554217</v>
      </c>
      <c r="U71" s="15">
        <f t="shared" si="6"/>
        <v>166</v>
      </c>
      <c r="V71" s="25">
        <f t="shared" si="7"/>
        <v>1.66</v>
      </c>
    </row>
    <row r="72" spans="6:22">
      <c r="F72" s="22">
        <v>0.63</v>
      </c>
      <c r="G72" s="15">
        <f>$G$4*(1-F72)</f>
        <v>3.7</v>
      </c>
      <c r="H72" s="15">
        <f>ROUND($G$3/G72,2)</f>
        <v>270.27</v>
      </c>
      <c r="I72" s="25">
        <f>H72/$G$5</f>
        <v>2.7027</v>
      </c>
      <c r="R72" s="15">
        <v>12</v>
      </c>
      <c r="S72" s="27">
        <f t="shared" si="8"/>
        <v>0.418604651162791</v>
      </c>
      <c r="T72" s="15">
        <f t="shared" si="5"/>
        <v>5.81395348837209</v>
      </c>
      <c r="U72" s="15">
        <f t="shared" si="6"/>
        <v>172</v>
      </c>
      <c r="V72" s="25">
        <f t="shared" si="7"/>
        <v>1.72</v>
      </c>
    </row>
    <row r="73" spans="6:22">
      <c r="F73" s="22">
        <v>0.64</v>
      </c>
      <c r="G73" s="15">
        <f>$G$4*(1-F73)</f>
        <v>3.6</v>
      </c>
      <c r="H73" s="15">
        <f>ROUND($G$3/G73,2)</f>
        <v>277.78</v>
      </c>
      <c r="I73" s="25">
        <f>H73/$G$5</f>
        <v>2.7778</v>
      </c>
      <c r="R73" s="15">
        <v>13</v>
      </c>
      <c r="S73" s="27">
        <f t="shared" si="8"/>
        <v>0.438202247191011</v>
      </c>
      <c r="T73" s="15">
        <f t="shared" si="5"/>
        <v>5.61797752808989</v>
      </c>
      <c r="U73" s="15">
        <f t="shared" si="6"/>
        <v>178</v>
      </c>
      <c r="V73" s="25">
        <f t="shared" si="7"/>
        <v>1.78</v>
      </c>
    </row>
    <row r="74" spans="6:22">
      <c r="F74" s="22">
        <v>0.65</v>
      </c>
      <c r="G74" s="15">
        <f>$G$4*(1-F74)</f>
        <v>3.5</v>
      </c>
      <c r="H74" s="15">
        <f>ROUND($G$3/G74,2)</f>
        <v>285.71</v>
      </c>
      <c r="I74" s="25">
        <f>H74/$G$5</f>
        <v>2.8571</v>
      </c>
      <c r="R74" s="15">
        <v>14</v>
      </c>
      <c r="S74" s="27">
        <f t="shared" si="8"/>
        <v>0.456521739130435</v>
      </c>
      <c r="T74" s="15">
        <f t="shared" si="5"/>
        <v>5.43478260869565</v>
      </c>
      <c r="U74" s="15">
        <f t="shared" si="6"/>
        <v>184</v>
      </c>
      <c r="V74" s="25">
        <f t="shared" si="7"/>
        <v>1.84</v>
      </c>
    </row>
    <row r="75" spans="6:22">
      <c r="F75" s="22">
        <v>0.66</v>
      </c>
      <c r="G75" s="15">
        <f>$G$4*(1-F75)</f>
        <v>3.4</v>
      </c>
      <c r="H75" s="15">
        <f>ROUND($G$3/G75,2)</f>
        <v>294.12</v>
      </c>
      <c r="I75" s="25">
        <f>H75/$G$5</f>
        <v>2.9412</v>
      </c>
      <c r="R75" s="15">
        <v>15</v>
      </c>
      <c r="S75" s="27">
        <f t="shared" si="8"/>
        <v>0.473684210526316</v>
      </c>
      <c r="T75" s="15">
        <f t="shared" ref="T75:T110" si="9">$G$4*(1-S75)</f>
        <v>5.26315789473684</v>
      </c>
      <c r="U75" s="15">
        <f t="shared" ref="U75:U110" si="10">ROUND($G$3/T75,2)</f>
        <v>190</v>
      </c>
      <c r="V75" s="25">
        <f t="shared" ref="V75:V110" si="11">U75/$G$5</f>
        <v>1.9</v>
      </c>
    </row>
    <row r="76" spans="6:22">
      <c r="F76" s="22">
        <v>0.67</v>
      </c>
      <c r="G76" s="15">
        <f>$G$4*(1-F76)</f>
        <v>3.3</v>
      </c>
      <c r="H76" s="15">
        <f>ROUND($G$3/G76,2)</f>
        <v>303.03</v>
      </c>
      <c r="I76" s="25">
        <f>H76/$G$5</f>
        <v>3.0303</v>
      </c>
      <c r="R76" s="15">
        <v>16</v>
      </c>
      <c r="S76" s="27">
        <f t="shared" si="8"/>
        <v>0.489795918367347</v>
      </c>
      <c r="T76" s="15">
        <f t="shared" si="9"/>
        <v>5.10204081632653</v>
      </c>
      <c r="U76" s="15">
        <f t="shared" si="10"/>
        <v>196</v>
      </c>
      <c r="V76" s="25">
        <f t="shared" si="11"/>
        <v>1.96</v>
      </c>
    </row>
    <row r="77" spans="6:22">
      <c r="F77" s="22">
        <v>0.68</v>
      </c>
      <c r="G77" s="15">
        <f>$G$4*(1-F77)</f>
        <v>3.2</v>
      </c>
      <c r="H77" s="15">
        <f>ROUND($G$3/G77,2)</f>
        <v>312.5</v>
      </c>
      <c r="I77" s="25">
        <f>H77/$G$5</f>
        <v>3.125</v>
      </c>
      <c r="R77" s="15">
        <v>17</v>
      </c>
      <c r="S77" s="27">
        <f t="shared" si="8"/>
        <v>0.504950495049505</v>
      </c>
      <c r="T77" s="15">
        <f t="shared" si="9"/>
        <v>4.95049504950495</v>
      </c>
      <c r="U77" s="15">
        <f t="shared" si="10"/>
        <v>202</v>
      </c>
      <c r="V77" s="25">
        <f t="shared" si="11"/>
        <v>2.02</v>
      </c>
    </row>
    <row r="78" spans="6:22">
      <c r="F78" s="22">
        <v>0.69</v>
      </c>
      <c r="G78" s="15">
        <f>$G$4*(1-F78)</f>
        <v>3.1</v>
      </c>
      <c r="H78" s="15">
        <f>ROUND($G$3/G78,2)</f>
        <v>322.58</v>
      </c>
      <c r="I78" s="25">
        <f>H78/$G$5</f>
        <v>3.2258</v>
      </c>
      <c r="R78" s="15">
        <v>18</v>
      </c>
      <c r="S78" s="27">
        <f t="shared" si="8"/>
        <v>0.519230769230769</v>
      </c>
      <c r="T78" s="15">
        <f t="shared" si="9"/>
        <v>4.80769230769231</v>
      </c>
      <c r="U78" s="15">
        <f t="shared" si="10"/>
        <v>208</v>
      </c>
      <c r="V78" s="25">
        <f t="shared" si="11"/>
        <v>2.08</v>
      </c>
    </row>
    <row r="79" spans="6:22">
      <c r="F79" s="23">
        <v>0.7</v>
      </c>
      <c r="G79" s="24">
        <f>$G$4*(1-F79)</f>
        <v>3</v>
      </c>
      <c r="H79" s="24">
        <f>ROUND($G$3/G79,2)</f>
        <v>333.33</v>
      </c>
      <c r="I79" s="26">
        <f>H79/$G$5</f>
        <v>3.3333</v>
      </c>
      <c r="R79" s="15">
        <v>19</v>
      </c>
      <c r="S79" s="27">
        <f t="shared" si="8"/>
        <v>0.532710280373832</v>
      </c>
      <c r="T79" s="15">
        <f t="shared" si="9"/>
        <v>4.67289719626168</v>
      </c>
      <c r="U79" s="15">
        <f t="shared" si="10"/>
        <v>214</v>
      </c>
      <c r="V79" s="25">
        <f t="shared" si="11"/>
        <v>2.14</v>
      </c>
    </row>
    <row r="80" spans="6:22">
      <c r="F80" s="22">
        <v>0.71</v>
      </c>
      <c r="G80" s="15">
        <f>$G$4*(1-F80)</f>
        <v>2.9</v>
      </c>
      <c r="H80" s="15">
        <f>ROUND($G$3/G80,2)</f>
        <v>344.83</v>
      </c>
      <c r="I80" s="25">
        <f>H80/$G$5</f>
        <v>3.4483</v>
      </c>
      <c r="R80" s="15">
        <v>20</v>
      </c>
      <c r="S80" s="27">
        <f t="shared" si="8"/>
        <v>0.545454545454545</v>
      </c>
      <c r="T80" s="15">
        <f t="shared" si="9"/>
        <v>4.54545454545455</v>
      </c>
      <c r="U80" s="15">
        <f t="shared" si="10"/>
        <v>220</v>
      </c>
      <c r="V80" s="25">
        <f t="shared" si="11"/>
        <v>2.2</v>
      </c>
    </row>
    <row r="81" spans="6:22">
      <c r="F81" s="22">
        <v>0.72</v>
      </c>
      <c r="G81" s="15">
        <f>$G$4*(1-F81)</f>
        <v>2.8</v>
      </c>
      <c r="H81" s="15">
        <f>ROUND($G$3/G81,2)</f>
        <v>357.14</v>
      </c>
      <c r="I81" s="25">
        <f>H81/$G$5</f>
        <v>3.5714</v>
      </c>
      <c r="R81" s="15">
        <v>21</v>
      </c>
      <c r="S81" s="27">
        <f t="shared" si="8"/>
        <v>0.557522123893805</v>
      </c>
      <c r="T81" s="15">
        <f t="shared" si="9"/>
        <v>4.42477876106195</v>
      </c>
      <c r="U81" s="15">
        <f t="shared" si="10"/>
        <v>226</v>
      </c>
      <c r="V81" s="25">
        <f t="shared" si="11"/>
        <v>2.26</v>
      </c>
    </row>
    <row r="82" spans="6:22">
      <c r="F82" s="22">
        <v>0.73</v>
      </c>
      <c r="G82" s="15">
        <f>$G$4*(1-F82)</f>
        <v>2.7</v>
      </c>
      <c r="H82" s="15">
        <f>ROUND($G$3/G82,2)</f>
        <v>370.37</v>
      </c>
      <c r="I82" s="25">
        <f>H82/$G$5</f>
        <v>3.7037</v>
      </c>
      <c r="R82" s="15">
        <v>22</v>
      </c>
      <c r="S82" s="27">
        <f t="shared" si="8"/>
        <v>0.568965517241379</v>
      </c>
      <c r="T82" s="15">
        <f t="shared" si="9"/>
        <v>4.31034482758621</v>
      </c>
      <c r="U82" s="15">
        <f t="shared" si="10"/>
        <v>232</v>
      </c>
      <c r="V82" s="25">
        <f t="shared" si="11"/>
        <v>2.32</v>
      </c>
    </row>
    <row r="83" spans="6:22">
      <c r="F83" s="22">
        <v>0.74</v>
      </c>
      <c r="G83" s="15">
        <f>$G$4*(1-F83)</f>
        <v>2.6</v>
      </c>
      <c r="H83" s="15">
        <f>ROUND($G$3/G83,2)</f>
        <v>384.62</v>
      </c>
      <c r="I83" s="25">
        <f>H83/$G$5</f>
        <v>3.8462</v>
      </c>
      <c r="R83" s="15">
        <v>23</v>
      </c>
      <c r="S83" s="27">
        <f t="shared" si="8"/>
        <v>0.579831932773109</v>
      </c>
      <c r="T83" s="15">
        <f t="shared" si="9"/>
        <v>4.20168067226891</v>
      </c>
      <c r="U83" s="15">
        <f t="shared" si="10"/>
        <v>238</v>
      </c>
      <c r="V83" s="25">
        <f t="shared" si="11"/>
        <v>2.38</v>
      </c>
    </row>
    <row r="84" spans="6:22">
      <c r="F84" s="23">
        <v>0.75</v>
      </c>
      <c r="G84" s="24">
        <f>$G$4*(1-F84)</f>
        <v>2.5</v>
      </c>
      <c r="H84" s="24">
        <f>ROUND($G$3/G84,2)</f>
        <v>400</v>
      </c>
      <c r="I84" s="26">
        <f>H84/$G$5</f>
        <v>4</v>
      </c>
      <c r="R84" s="15">
        <v>24</v>
      </c>
      <c r="S84" s="27">
        <f t="shared" si="8"/>
        <v>0.590163934426229</v>
      </c>
      <c r="T84" s="15">
        <f t="shared" si="9"/>
        <v>4.09836065573771</v>
      </c>
      <c r="U84" s="15">
        <f t="shared" si="10"/>
        <v>244</v>
      </c>
      <c r="V84" s="25">
        <f t="shared" si="11"/>
        <v>2.44</v>
      </c>
    </row>
    <row r="85" spans="6:22">
      <c r="F85" s="22">
        <v>0.76</v>
      </c>
      <c r="G85" s="15">
        <f>$G$4*(1-F85)</f>
        <v>2.4</v>
      </c>
      <c r="H85" s="15">
        <f>ROUND($G$3/G85,2)</f>
        <v>416.67</v>
      </c>
      <c r="I85" s="25">
        <f>H85/$G$5</f>
        <v>4.1667</v>
      </c>
      <c r="R85" s="15">
        <v>25</v>
      </c>
      <c r="S85" s="27">
        <f t="shared" si="8"/>
        <v>0.6</v>
      </c>
      <c r="T85" s="15">
        <f t="shared" si="9"/>
        <v>4</v>
      </c>
      <c r="U85" s="15">
        <f t="shared" si="10"/>
        <v>250</v>
      </c>
      <c r="V85" s="25">
        <f t="shared" si="11"/>
        <v>2.5</v>
      </c>
    </row>
    <row r="86" spans="6:22">
      <c r="F86" s="22">
        <v>0.77</v>
      </c>
      <c r="G86" s="15">
        <f>$G$4*(1-F86)</f>
        <v>2.3</v>
      </c>
      <c r="H86" s="15">
        <f>ROUND($G$3/G86,2)</f>
        <v>434.78</v>
      </c>
      <c r="I86" s="25">
        <f>H86/$G$5</f>
        <v>4.3478</v>
      </c>
      <c r="R86" s="15">
        <v>26</v>
      </c>
      <c r="S86" s="27">
        <f t="shared" si="8"/>
        <v>0.609375</v>
      </c>
      <c r="T86" s="15">
        <f t="shared" si="9"/>
        <v>3.90625</v>
      </c>
      <c r="U86" s="15">
        <f t="shared" si="10"/>
        <v>256</v>
      </c>
      <c r="V86" s="25">
        <f t="shared" si="11"/>
        <v>2.56</v>
      </c>
    </row>
    <row r="87" spans="6:22">
      <c r="F87" s="22">
        <v>0.78</v>
      </c>
      <c r="G87" s="15">
        <f>$G$4*(1-F87)</f>
        <v>2.2</v>
      </c>
      <c r="H87" s="15">
        <f>ROUND($G$3/G87,2)</f>
        <v>454.55</v>
      </c>
      <c r="I87" s="25">
        <f>H87/$G$5</f>
        <v>4.5455</v>
      </c>
      <c r="R87" s="15">
        <v>27</v>
      </c>
      <c r="S87" s="27">
        <f t="shared" si="8"/>
        <v>0.618320610687023</v>
      </c>
      <c r="T87" s="15">
        <f t="shared" si="9"/>
        <v>3.81679389312977</v>
      </c>
      <c r="U87" s="15">
        <f t="shared" si="10"/>
        <v>262</v>
      </c>
      <c r="V87" s="25">
        <f t="shared" si="11"/>
        <v>2.62</v>
      </c>
    </row>
    <row r="88" spans="6:22">
      <c r="F88" s="22">
        <v>0.79</v>
      </c>
      <c r="G88" s="15">
        <f>$G$4*(1-F88)</f>
        <v>2.1</v>
      </c>
      <c r="H88" s="15">
        <f>ROUND($G$3/G88,2)</f>
        <v>476.19</v>
      </c>
      <c r="I88" s="25">
        <f>H88/$G$5</f>
        <v>4.7619</v>
      </c>
      <c r="R88" s="15">
        <v>28</v>
      </c>
      <c r="S88" s="27">
        <f t="shared" si="8"/>
        <v>0.626865671641791</v>
      </c>
      <c r="T88" s="15">
        <f t="shared" si="9"/>
        <v>3.73134328358209</v>
      </c>
      <c r="U88" s="15">
        <f t="shared" si="10"/>
        <v>268</v>
      </c>
      <c r="V88" s="25">
        <f t="shared" si="11"/>
        <v>2.68</v>
      </c>
    </row>
    <row r="89" spans="6:22">
      <c r="F89" s="23">
        <v>0.8</v>
      </c>
      <c r="G89" s="24">
        <f>$G$4*(1-F89)</f>
        <v>2</v>
      </c>
      <c r="H89" s="24">
        <f>ROUND($G$3/G89,2)</f>
        <v>500</v>
      </c>
      <c r="I89" s="26">
        <f>H89/$G$5</f>
        <v>5</v>
      </c>
      <c r="R89" s="15">
        <v>29</v>
      </c>
      <c r="S89" s="27">
        <f t="shared" si="8"/>
        <v>0.635036496350365</v>
      </c>
      <c r="T89" s="15">
        <f t="shared" si="9"/>
        <v>3.64963503649635</v>
      </c>
      <c r="U89" s="15">
        <f t="shared" si="10"/>
        <v>274</v>
      </c>
      <c r="V89" s="25">
        <f t="shared" si="11"/>
        <v>2.74</v>
      </c>
    </row>
    <row r="90" spans="6:22">
      <c r="F90" s="22">
        <v>0.81</v>
      </c>
      <c r="G90" s="15">
        <f>$G$4*(1-F90)</f>
        <v>1.9</v>
      </c>
      <c r="H90" s="15">
        <f>ROUND($G$3/G90,2)</f>
        <v>526.32</v>
      </c>
      <c r="I90" s="25">
        <f>H90/$G$5</f>
        <v>5.2632</v>
      </c>
      <c r="R90" s="15">
        <v>30</v>
      </c>
      <c r="S90" s="27">
        <f t="shared" si="8"/>
        <v>0.642857142857143</v>
      </c>
      <c r="T90" s="15">
        <f t="shared" si="9"/>
        <v>3.57142857142857</v>
      </c>
      <c r="U90" s="15">
        <f t="shared" si="10"/>
        <v>280</v>
      </c>
      <c r="V90" s="25">
        <f t="shared" si="11"/>
        <v>2.8</v>
      </c>
    </row>
    <row r="91" spans="6:22">
      <c r="F91" s="22">
        <v>0.82</v>
      </c>
      <c r="G91" s="15">
        <f>$G$4*(1-F91)</f>
        <v>1.8</v>
      </c>
      <c r="H91" s="15">
        <f>ROUND($G$3/G91,2)</f>
        <v>555.56</v>
      </c>
      <c r="I91" s="25">
        <f>H91/$G$5</f>
        <v>5.5556</v>
      </c>
      <c r="R91" s="15">
        <v>31</v>
      </c>
      <c r="S91" s="27">
        <f t="shared" si="8"/>
        <v>0.65034965034965</v>
      </c>
      <c r="T91" s="15">
        <f t="shared" si="9"/>
        <v>3.4965034965035</v>
      </c>
      <c r="U91" s="15">
        <f t="shared" si="10"/>
        <v>286</v>
      </c>
      <c r="V91" s="25">
        <f t="shared" si="11"/>
        <v>2.86</v>
      </c>
    </row>
    <row r="92" spans="6:22">
      <c r="F92" s="22">
        <v>0.83</v>
      </c>
      <c r="G92" s="15">
        <f>$G$4*(1-F92)</f>
        <v>1.7</v>
      </c>
      <c r="H92" s="15">
        <f>ROUND($G$3/G92,2)</f>
        <v>588.24</v>
      </c>
      <c r="I92" s="25">
        <f>H92/$G$5</f>
        <v>5.8824</v>
      </c>
      <c r="R92" s="15">
        <v>32</v>
      </c>
      <c r="S92" s="27">
        <f t="shared" si="8"/>
        <v>0.657534246575342</v>
      </c>
      <c r="T92" s="15">
        <f t="shared" si="9"/>
        <v>3.42465753424658</v>
      </c>
      <c r="U92" s="15">
        <f t="shared" si="10"/>
        <v>292</v>
      </c>
      <c r="V92" s="25">
        <f t="shared" si="11"/>
        <v>2.92</v>
      </c>
    </row>
    <row r="93" spans="6:22">
      <c r="F93" s="22">
        <v>0.84</v>
      </c>
      <c r="G93" s="15">
        <f>$G$4*(1-F93)</f>
        <v>1.6</v>
      </c>
      <c r="H93" s="15">
        <f>ROUND($G$3/G93,2)</f>
        <v>625</v>
      </c>
      <c r="I93" s="25">
        <f>H93/$G$5</f>
        <v>6.25</v>
      </c>
      <c r="R93" s="15">
        <v>33</v>
      </c>
      <c r="S93" s="27">
        <f t="shared" si="8"/>
        <v>0.664429530201342</v>
      </c>
      <c r="T93" s="15">
        <f t="shared" si="9"/>
        <v>3.35570469798658</v>
      </c>
      <c r="U93" s="15">
        <f t="shared" si="10"/>
        <v>298</v>
      </c>
      <c r="V93" s="25">
        <f t="shared" si="11"/>
        <v>2.98</v>
      </c>
    </row>
    <row r="94" spans="6:22">
      <c r="F94" s="22">
        <v>0.85</v>
      </c>
      <c r="G94" s="15">
        <f>$G$4*(1-F94)</f>
        <v>1.5</v>
      </c>
      <c r="H94" s="15">
        <f>ROUND($G$3/G94,2)</f>
        <v>666.67</v>
      </c>
      <c r="I94" s="25">
        <f>H94/$G$5</f>
        <v>6.6667</v>
      </c>
      <c r="R94" s="15">
        <v>34</v>
      </c>
      <c r="S94" s="27">
        <f t="shared" si="8"/>
        <v>0.671052631578947</v>
      </c>
      <c r="T94" s="15">
        <f t="shared" si="9"/>
        <v>3.28947368421053</v>
      </c>
      <c r="U94" s="15">
        <f t="shared" si="10"/>
        <v>304</v>
      </c>
      <c r="V94" s="25">
        <f t="shared" si="11"/>
        <v>3.04</v>
      </c>
    </row>
    <row r="95" spans="6:22">
      <c r="F95" s="22">
        <v>0.86</v>
      </c>
      <c r="G95" s="15">
        <f>$G$4*(1-F95)</f>
        <v>1.4</v>
      </c>
      <c r="H95" s="15">
        <f>ROUND($G$3/G95,2)</f>
        <v>714.29</v>
      </c>
      <c r="I95" s="25">
        <f>H95/$G$5</f>
        <v>7.1429</v>
      </c>
      <c r="R95" s="15">
        <v>35</v>
      </c>
      <c r="S95" s="27">
        <f t="shared" si="8"/>
        <v>0.67741935483871</v>
      </c>
      <c r="T95" s="15">
        <f t="shared" si="9"/>
        <v>3.2258064516129</v>
      </c>
      <c r="U95" s="15">
        <f t="shared" si="10"/>
        <v>310</v>
      </c>
      <c r="V95" s="25">
        <f t="shared" si="11"/>
        <v>3.1</v>
      </c>
    </row>
    <row r="96" spans="6:22">
      <c r="F96" s="22">
        <v>0.87</v>
      </c>
      <c r="G96" s="15">
        <f>$G$4*(1-F96)</f>
        <v>1.3</v>
      </c>
      <c r="H96" s="15">
        <f>ROUND($G$3/G96,2)</f>
        <v>769.23</v>
      </c>
      <c r="I96" s="25">
        <f>H96/$G$5</f>
        <v>7.6923</v>
      </c>
      <c r="R96" s="15">
        <v>36</v>
      </c>
      <c r="S96" s="27">
        <f t="shared" si="8"/>
        <v>0.683544303797468</v>
      </c>
      <c r="T96" s="15">
        <f t="shared" si="9"/>
        <v>3.16455696202532</v>
      </c>
      <c r="U96" s="15">
        <f t="shared" si="10"/>
        <v>316</v>
      </c>
      <c r="V96" s="25">
        <f t="shared" si="11"/>
        <v>3.16</v>
      </c>
    </row>
    <row r="97" spans="6:22">
      <c r="F97" s="22">
        <v>0.88</v>
      </c>
      <c r="G97" s="15">
        <f>$G$4*(1-F97)</f>
        <v>1.2</v>
      </c>
      <c r="H97" s="15">
        <f>ROUND($G$3/G97,2)</f>
        <v>833.33</v>
      </c>
      <c r="I97" s="25">
        <f>H97/$G$5</f>
        <v>8.3333</v>
      </c>
      <c r="R97" s="15">
        <v>37</v>
      </c>
      <c r="S97" s="27">
        <f t="shared" si="8"/>
        <v>0.68944099378882</v>
      </c>
      <c r="T97" s="15">
        <f t="shared" si="9"/>
        <v>3.1055900621118</v>
      </c>
      <c r="U97" s="15">
        <f t="shared" si="10"/>
        <v>322</v>
      </c>
      <c r="V97" s="25">
        <f t="shared" si="11"/>
        <v>3.22</v>
      </c>
    </row>
    <row r="98" spans="6:22">
      <c r="F98" s="22">
        <v>0.89</v>
      </c>
      <c r="G98" s="15">
        <f>$G$4*(1-F98)</f>
        <v>1.1</v>
      </c>
      <c r="H98" s="15">
        <f>ROUND($G$3/G98,2)</f>
        <v>909.09</v>
      </c>
      <c r="I98" s="25">
        <f>H98/$G$5</f>
        <v>9.0909</v>
      </c>
      <c r="R98" s="15">
        <v>38</v>
      </c>
      <c r="S98" s="27">
        <f t="shared" si="8"/>
        <v>0.695121951219512</v>
      </c>
      <c r="T98" s="15">
        <f t="shared" si="9"/>
        <v>3.04878048780488</v>
      </c>
      <c r="U98" s="15">
        <f t="shared" si="10"/>
        <v>328</v>
      </c>
      <c r="V98" s="25">
        <f t="shared" si="11"/>
        <v>3.28</v>
      </c>
    </row>
    <row r="99" spans="6:22">
      <c r="F99" s="23">
        <v>0.9</v>
      </c>
      <c r="G99" s="24">
        <f>$G$4*(1-F99)</f>
        <v>1</v>
      </c>
      <c r="H99" s="24">
        <f>ROUND($G$3/G99,2)</f>
        <v>1000</v>
      </c>
      <c r="I99" s="26">
        <f>H99/$G$5</f>
        <v>10</v>
      </c>
      <c r="R99" s="15">
        <v>39</v>
      </c>
      <c r="S99" s="27">
        <f t="shared" si="8"/>
        <v>0.70059880239521</v>
      </c>
      <c r="T99" s="15">
        <f t="shared" si="9"/>
        <v>2.9940119760479</v>
      </c>
      <c r="U99" s="15">
        <f t="shared" si="10"/>
        <v>334</v>
      </c>
      <c r="V99" s="25">
        <f t="shared" si="11"/>
        <v>3.34</v>
      </c>
    </row>
    <row r="100" spans="6:22">
      <c r="F100" s="22">
        <v>0.91</v>
      </c>
      <c r="G100" s="15">
        <f>$G$4*(1-F100)</f>
        <v>0.9</v>
      </c>
      <c r="H100" s="15">
        <f>ROUND($G$3/G100,2)</f>
        <v>1111.11</v>
      </c>
      <c r="I100" s="25">
        <f>H100/$G$5</f>
        <v>11.1111</v>
      </c>
      <c r="R100" s="15">
        <v>40</v>
      </c>
      <c r="S100" s="27">
        <f t="shared" si="8"/>
        <v>0.705882352941177</v>
      </c>
      <c r="T100" s="15">
        <f t="shared" si="9"/>
        <v>2.94117647058823</v>
      </c>
      <c r="U100" s="15">
        <f t="shared" si="10"/>
        <v>340</v>
      </c>
      <c r="V100" s="25">
        <f t="shared" si="11"/>
        <v>3.4</v>
      </c>
    </row>
    <row r="101" spans="6:22">
      <c r="F101" s="22">
        <v>0.92</v>
      </c>
      <c r="G101" s="15">
        <f>$G$4*(1-F101)</f>
        <v>0.8</v>
      </c>
      <c r="H101" s="15">
        <f>ROUND($G$3/G101,2)</f>
        <v>1250</v>
      </c>
      <c r="I101" s="25">
        <f>H101/$G$5</f>
        <v>12.5</v>
      </c>
      <c r="R101" s="15">
        <v>41</v>
      </c>
      <c r="S101" s="27">
        <f t="shared" si="8"/>
        <v>0.710982658959538</v>
      </c>
      <c r="T101" s="15">
        <f t="shared" si="9"/>
        <v>2.89017341040462</v>
      </c>
      <c r="U101" s="15">
        <f t="shared" si="10"/>
        <v>346</v>
      </c>
      <c r="V101" s="25">
        <f t="shared" si="11"/>
        <v>3.46</v>
      </c>
    </row>
    <row r="102" spans="6:22">
      <c r="F102" s="22">
        <v>0.93</v>
      </c>
      <c r="G102" s="15">
        <f>$G$4*(1-F102)</f>
        <v>0.7</v>
      </c>
      <c r="H102" s="15">
        <f>ROUND($G$3/G102,2)</f>
        <v>1428.57</v>
      </c>
      <c r="I102" s="25">
        <f>H102/$G$5</f>
        <v>14.2857</v>
      </c>
      <c r="R102" s="15">
        <v>42</v>
      </c>
      <c r="S102" s="27">
        <f t="shared" si="8"/>
        <v>0.715909090909091</v>
      </c>
      <c r="T102" s="15">
        <f t="shared" si="9"/>
        <v>2.84090909090909</v>
      </c>
      <c r="U102" s="15">
        <f t="shared" si="10"/>
        <v>352</v>
      </c>
      <c r="V102" s="25">
        <f t="shared" si="11"/>
        <v>3.52</v>
      </c>
    </row>
    <row r="103" spans="6:22">
      <c r="F103" s="22">
        <v>0.94</v>
      </c>
      <c r="G103" s="15">
        <f>$G$4*(1-F103)</f>
        <v>0.600000000000001</v>
      </c>
      <c r="H103" s="15">
        <f>ROUND($G$3/G103,2)</f>
        <v>1666.67</v>
      </c>
      <c r="I103" s="25">
        <f>H103/$G$5</f>
        <v>16.6667</v>
      </c>
      <c r="R103" s="15">
        <v>43</v>
      </c>
      <c r="S103" s="27">
        <f t="shared" si="8"/>
        <v>0.720670391061452</v>
      </c>
      <c r="T103" s="15">
        <f t="shared" si="9"/>
        <v>2.79329608938548</v>
      </c>
      <c r="U103" s="15">
        <f t="shared" si="10"/>
        <v>358</v>
      </c>
      <c r="V103" s="25">
        <f t="shared" si="11"/>
        <v>3.58</v>
      </c>
    </row>
    <row r="104" spans="6:22">
      <c r="F104" s="23">
        <v>0.95</v>
      </c>
      <c r="G104" s="24">
        <f>$G$4*(1-F104)</f>
        <v>0.5</v>
      </c>
      <c r="H104" s="24">
        <f>ROUND($G$3/G104,2)</f>
        <v>2000</v>
      </c>
      <c r="I104" s="26">
        <f>H104/$G$5</f>
        <v>20</v>
      </c>
      <c r="R104" s="15">
        <v>44</v>
      </c>
      <c r="S104" s="27">
        <f t="shared" si="8"/>
        <v>0.725274725274725</v>
      </c>
      <c r="T104" s="15">
        <f t="shared" si="9"/>
        <v>2.74725274725275</v>
      </c>
      <c r="U104" s="15">
        <f t="shared" si="10"/>
        <v>364</v>
      </c>
      <c r="V104" s="25">
        <f t="shared" si="11"/>
        <v>3.64</v>
      </c>
    </row>
    <row r="105" spans="6:22">
      <c r="F105" s="23">
        <v>0.96</v>
      </c>
      <c r="G105" s="24">
        <f>$G$4*(1-F105)</f>
        <v>0.4</v>
      </c>
      <c r="H105" s="24">
        <f>ROUND($G$3/G105,2)</f>
        <v>2500</v>
      </c>
      <c r="I105" s="26">
        <f>H105/$G$5</f>
        <v>25</v>
      </c>
      <c r="R105" s="15">
        <v>45</v>
      </c>
      <c r="S105" s="27">
        <f t="shared" si="8"/>
        <v>0.72972972972973</v>
      </c>
      <c r="T105" s="15">
        <f t="shared" si="9"/>
        <v>2.7027027027027</v>
      </c>
      <c r="U105" s="15">
        <f t="shared" si="10"/>
        <v>370</v>
      </c>
      <c r="V105" s="25">
        <f t="shared" si="11"/>
        <v>3.7</v>
      </c>
    </row>
    <row r="106" spans="6:22">
      <c r="F106" s="22">
        <v>0.97</v>
      </c>
      <c r="G106" s="15">
        <f>$G$4*(1-F106)</f>
        <v>0.3</v>
      </c>
      <c r="H106" s="15">
        <f>ROUND($G$3/G106,2)</f>
        <v>3333.33</v>
      </c>
      <c r="I106" s="25">
        <f>H106/$G$5</f>
        <v>33.3333</v>
      </c>
      <c r="R106" s="15">
        <v>46</v>
      </c>
      <c r="S106" s="27">
        <f t="shared" si="8"/>
        <v>0.734042553191489</v>
      </c>
      <c r="T106" s="15">
        <f t="shared" si="9"/>
        <v>2.65957446808511</v>
      </c>
      <c r="U106" s="15">
        <f t="shared" si="10"/>
        <v>376</v>
      </c>
      <c r="V106" s="25">
        <f t="shared" si="11"/>
        <v>3.76</v>
      </c>
    </row>
    <row r="107" spans="6:22">
      <c r="F107" s="23">
        <v>0.98</v>
      </c>
      <c r="G107" s="24">
        <f>$G$4*(1-F107)</f>
        <v>0.2</v>
      </c>
      <c r="H107" s="24">
        <f>ROUND($G$3/G107,2)</f>
        <v>5000</v>
      </c>
      <c r="I107" s="26">
        <f>H107/$G$5</f>
        <v>50</v>
      </c>
      <c r="R107" s="15">
        <v>47</v>
      </c>
      <c r="S107" s="27">
        <f t="shared" si="8"/>
        <v>0.738219895287958</v>
      </c>
      <c r="T107" s="15">
        <f t="shared" si="9"/>
        <v>2.61780104712042</v>
      </c>
      <c r="U107" s="15">
        <f t="shared" si="10"/>
        <v>382</v>
      </c>
      <c r="V107" s="25">
        <f t="shared" si="11"/>
        <v>3.82</v>
      </c>
    </row>
    <row r="108" spans="6:22">
      <c r="F108" s="23">
        <v>0.99</v>
      </c>
      <c r="G108" s="24">
        <f>$G$4*(1-F108)</f>
        <v>0.1</v>
      </c>
      <c r="H108" s="24">
        <f>ROUND($G$3/G108,2)</f>
        <v>10000</v>
      </c>
      <c r="I108" s="26">
        <f>H108/$G$5</f>
        <v>100</v>
      </c>
      <c r="R108" s="15">
        <v>48</v>
      </c>
      <c r="S108" s="27">
        <f t="shared" si="8"/>
        <v>0.742268041237113</v>
      </c>
      <c r="T108" s="15">
        <f t="shared" si="9"/>
        <v>2.57731958762887</v>
      </c>
      <c r="U108" s="15">
        <f t="shared" si="10"/>
        <v>388</v>
      </c>
      <c r="V108" s="25">
        <f t="shared" si="11"/>
        <v>3.88</v>
      </c>
    </row>
    <row r="109" spans="6:22">
      <c r="F109" s="23">
        <v>1</v>
      </c>
      <c r="G109" s="24">
        <f>$G$4*(1-F109)</f>
        <v>0</v>
      </c>
      <c r="H109" s="28" t="s">
        <v>198</v>
      </c>
      <c r="I109" s="28" t="s">
        <v>198</v>
      </c>
      <c r="R109" s="15">
        <v>49</v>
      </c>
      <c r="S109" s="27">
        <f t="shared" si="8"/>
        <v>0.746192893401015</v>
      </c>
      <c r="T109" s="15">
        <f t="shared" si="9"/>
        <v>2.53807106598985</v>
      </c>
      <c r="U109" s="15">
        <f t="shared" si="10"/>
        <v>394</v>
      </c>
      <c r="V109" s="25">
        <f t="shared" si="11"/>
        <v>3.94</v>
      </c>
    </row>
    <row r="110" spans="6:22">
      <c r="F110" s="22"/>
      <c r="R110" s="15">
        <v>50</v>
      </c>
      <c r="S110" s="27">
        <f t="shared" si="8"/>
        <v>0.75</v>
      </c>
      <c r="T110" s="15">
        <f t="shared" si="9"/>
        <v>2.5</v>
      </c>
      <c r="U110" s="15">
        <f t="shared" si="10"/>
        <v>400</v>
      </c>
      <c r="V110" s="25">
        <f t="shared" si="11"/>
        <v>4</v>
      </c>
    </row>
    <row r="111" spans="6:6">
      <c r="F111" s="22"/>
    </row>
    <row r="112" spans="6:6">
      <c r="F112" s="22"/>
    </row>
    <row r="113" spans="6:6">
      <c r="F113" s="22"/>
    </row>
    <row r="114" spans="6:6">
      <c r="F114" s="22"/>
    </row>
    <row r="115" spans="6:6">
      <c r="F115" s="22"/>
    </row>
    <row r="116" spans="6:6">
      <c r="F116" s="22"/>
    </row>
    <row r="117" spans="6:6">
      <c r="F117" s="22"/>
    </row>
    <row r="118" spans="6:6">
      <c r="F118" s="22"/>
    </row>
    <row r="119" spans="6:6">
      <c r="F119" s="22"/>
    </row>
    <row r="120" spans="6:6">
      <c r="F120" s="22"/>
    </row>
    <row r="121" spans="6:6">
      <c r="F121" s="22"/>
    </row>
    <row r="122" spans="6:6">
      <c r="F122" s="22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D9"/>
  <sheetViews>
    <sheetView workbookViewId="0">
      <selection activeCell="G23" sqref="G23"/>
    </sheetView>
  </sheetViews>
  <sheetFormatPr defaultColWidth="11.5555555555556" defaultRowHeight="17.4" outlineLevelCol="3"/>
  <cols>
    <col min="1" max="16384" width="11.5555555555556" style="15"/>
  </cols>
  <sheetData>
    <row r="3" spans="3:3">
      <c r="C3" s="15" t="s">
        <v>302</v>
      </c>
    </row>
    <row r="5" spans="3:3">
      <c r="C5" s="15" t="s">
        <v>303</v>
      </c>
    </row>
    <row r="6" spans="4:4">
      <c r="D6" s="15" t="s">
        <v>304</v>
      </c>
    </row>
    <row r="8" spans="3:3">
      <c r="C8" s="15" t="s">
        <v>305</v>
      </c>
    </row>
    <row r="9" spans="4:4">
      <c r="D9" s="15" t="s">
        <v>306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P24"/>
  <sheetViews>
    <sheetView zoomScale="85" zoomScaleNormal="85" topLeftCell="A6" workbookViewId="0">
      <selection activeCell="L21" sqref="L21"/>
    </sheetView>
  </sheetViews>
  <sheetFormatPr defaultColWidth="11.5555555555556" defaultRowHeight="17.4"/>
  <cols>
    <col min="1" max="13" width="11.5555555555556" style="15"/>
    <col min="14" max="14" width="23.1111111111111" style="15" customWidth="1"/>
    <col min="15" max="16384" width="11.5555555555556" style="15"/>
  </cols>
  <sheetData>
    <row r="5" spans="3:4">
      <c r="C5" s="15" t="s">
        <v>307</v>
      </c>
      <c r="D5" s="15">
        <v>2.54</v>
      </c>
    </row>
    <row r="7" spans="5:16">
      <c r="E7" s="15">
        <v>16</v>
      </c>
      <c r="F7" s="15">
        <v>9</v>
      </c>
      <c r="K7" s="12"/>
      <c r="L7" s="12"/>
      <c r="M7" s="12" t="s">
        <v>308</v>
      </c>
      <c r="N7" s="12" t="s">
        <v>309</v>
      </c>
      <c r="O7" s="12" t="s">
        <v>310</v>
      </c>
      <c r="P7" s="17"/>
    </row>
    <row r="8" spans="4:16">
      <c r="D8" s="15" t="s">
        <v>311</v>
      </c>
      <c r="E8" s="15" t="s">
        <v>312</v>
      </c>
      <c r="F8" s="15" t="s">
        <v>313</v>
      </c>
      <c r="K8" s="12"/>
      <c r="L8" s="12"/>
      <c r="M8" s="12">
        <v>2400</v>
      </c>
      <c r="N8" s="12">
        <v>1200</v>
      </c>
      <c r="O8" s="12">
        <v>800</v>
      </c>
      <c r="P8" s="17"/>
    </row>
    <row r="9" spans="3:16">
      <c r="C9" s="15">
        <v>40</v>
      </c>
      <c r="D9" s="16">
        <f>SQRT((C9*$D$5)^2/($E$7^2+$F$7^2))</f>
        <v>5.53450466074089</v>
      </c>
      <c r="E9" s="15">
        <f t="shared" ref="E9:E20" si="0">ROUND(D9*$E$7,1)</f>
        <v>88.6</v>
      </c>
      <c r="F9" s="15">
        <f t="shared" ref="F9:F20" si="1">ROUND(D9*$F$7,1)</f>
        <v>49.8</v>
      </c>
      <c r="K9" s="12"/>
      <c r="L9" s="12"/>
      <c r="M9" s="12"/>
      <c r="N9" s="12"/>
      <c r="O9" s="12"/>
      <c r="P9" s="17"/>
    </row>
    <row r="10" spans="3:16">
      <c r="C10" s="15">
        <v>50</v>
      </c>
      <c r="D10" s="16">
        <f>SQRT((C10*$D$5)^2/($E$7^2+$F$7^2))</f>
        <v>6.91813082592611</v>
      </c>
      <c r="E10" s="15">
        <f t="shared" si="0"/>
        <v>110.7</v>
      </c>
      <c r="F10" s="15">
        <f t="shared" si="1"/>
        <v>62.3</v>
      </c>
      <c r="K10" s="18"/>
      <c r="L10" s="18" t="s">
        <v>314</v>
      </c>
      <c r="M10" s="18" t="s">
        <v>315</v>
      </c>
      <c r="N10" s="18" t="s">
        <v>316</v>
      </c>
      <c r="O10" s="18" t="s">
        <v>317</v>
      </c>
      <c r="P10" s="17"/>
    </row>
    <row r="11" spans="3:16">
      <c r="C11" s="15">
        <v>55</v>
      </c>
      <c r="D11" s="16">
        <f>SQRT((C11*$D$5)^2/($E$7^2+$F$7^2))</f>
        <v>7.60994390851872</v>
      </c>
      <c r="E11" s="15">
        <f t="shared" si="0"/>
        <v>121.8</v>
      </c>
      <c r="F11" s="15">
        <f t="shared" si="1"/>
        <v>68.5</v>
      </c>
      <c r="K11" s="18" t="s">
        <v>318</v>
      </c>
      <c r="L11" s="18">
        <v>4198</v>
      </c>
      <c r="M11" s="18">
        <f t="shared" ref="M11:M21" si="2">L11*$M$8/1000000</f>
        <v>10.0752</v>
      </c>
      <c r="N11" s="18"/>
      <c r="O11" s="18">
        <f t="shared" ref="O11:O13" si="3">$L11*$M$8/1000000*$O$8</f>
        <v>8060.16</v>
      </c>
      <c r="P11" s="17"/>
    </row>
    <row r="12" spans="3:16">
      <c r="C12" s="15">
        <v>60</v>
      </c>
      <c r="D12" s="16">
        <f>SQRT((C12*$D$5)^2/($E$7^2+$F$7^2))</f>
        <v>8.30175699111133</v>
      </c>
      <c r="E12" s="15">
        <f t="shared" si="0"/>
        <v>132.8</v>
      </c>
      <c r="F12" s="15">
        <f t="shared" si="1"/>
        <v>74.7</v>
      </c>
      <c r="K12" s="18" t="s">
        <v>319</v>
      </c>
      <c r="L12" s="18">
        <v>3533</v>
      </c>
      <c r="M12" s="18">
        <f t="shared" si="2"/>
        <v>8.4792</v>
      </c>
      <c r="N12" s="18"/>
      <c r="O12" s="18">
        <f t="shared" si="3"/>
        <v>6783.36</v>
      </c>
      <c r="P12" s="17"/>
    </row>
    <row r="13" spans="3:16">
      <c r="C13" s="15">
        <v>65</v>
      </c>
      <c r="D13" s="16">
        <f>SQRT((C13*$D$5)^2/($E$7^2+$F$7^2))</f>
        <v>8.99357007370394</v>
      </c>
      <c r="E13" s="15">
        <f t="shared" si="0"/>
        <v>143.9</v>
      </c>
      <c r="F13" s="15">
        <f t="shared" si="1"/>
        <v>80.9</v>
      </c>
      <c r="K13" s="18" t="s">
        <v>320</v>
      </c>
      <c r="L13" s="18">
        <v>2744</v>
      </c>
      <c r="M13" s="18">
        <f t="shared" si="2"/>
        <v>6.5856</v>
      </c>
      <c r="N13" s="18"/>
      <c r="O13" s="18">
        <f t="shared" si="3"/>
        <v>5268.48</v>
      </c>
      <c r="P13" s="17"/>
    </row>
    <row r="14" spans="3:16">
      <c r="C14" s="15">
        <v>70</v>
      </c>
      <c r="D14" s="16">
        <f>SQRT((C14*$D$5)^2/($E$7^2+$F$7^2))</f>
        <v>9.68538315629655</v>
      </c>
      <c r="E14" s="15">
        <f t="shared" si="0"/>
        <v>155</v>
      </c>
      <c r="F14" s="15">
        <f t="shared" si="1"/>
        <v>87.2</v>
      </c>
      <c r="K14" s="18" t="s">
        <v>321</v>
      </c>
      <c r="L14" s="18">
        <v>1752</v>
      </c>
      <c r="M14" s="18">
        <f t="shared" si="2"/>
        <v>4.2048</v>
      </c>
      <c r="N14" s="18">
        <f t="shared" ref="N14:N21" si="4">$L14*$M$8/1000000*$N$8</f>
        <v>5045.76</v>
      </c>
      <c r="O14" s="18"/>
      <c r="P14" s="17"/>
    </row>
    <row r="15" spans="3:16">
      <c r="C15" s="15">
        <v>75</v>
      </c>
      <c r="D15" s="16">
        <f>SQRT((C15*$D$5)^2/($E$7^2+$F$7^2))</f>
        <v>10.3771962388892</v>
      </c>
      <c r="E15" s="15">
        <f t="shared" si="0"/>
        <v>166</v>
      </c>
      <c r="F15" s="15">
        <f t="shared" si="1"/>
        <v>93.4</v>
      </c>
      <c r="K15" s="18" t="s">
        <v>322</v>
      </c>
      <c r="L15" s="18">
        <v>719</v>
      </c>
      <c r="M15" s="18">
        <f t="shared" si="2"/>
        <v>1.7256</v>
      </c>
      <c r="N15" s="18">
        <f t="shared" si="4"/>
        <v>2070.72</v>
      </c>
      <c r="O15" s="18"/>
      <c r="P15" s="12"/>
    </row>
    <row r="16" spans="3:16">
      <c r="C16" s="15">
        <v>80</v>
      </c>
      <c r="D16" s="16">
        <f>SQRT((C16*$D$5)^2/($E$7^2+$F$7^2))</f>
        <v>11.0690093214818</v>
      </c>
      <c r="E16" s="15">
        <f t="shared" si="0"/>
        <v>177.1</v>
      </c>
      <c r="F16" s="15">
        <f t="shared" si="1"/>
        <v>99.6</v>
      </c>
      <c r="K16" s="18" t="s">
        <v>323</v>
      </c>
      <c r="L16" s="18">
        <v>2277</v>
      </c>
      <c r="M16" s="18">
        <f t="shared" si="2"/>
        <v>5.4648</v>
      </c>
      <c r="N16" s="18">
        <f t="shared" si="4"/>
        <v>6557.76</v>
      </c>
      <c r="O16" s="18"/>
      <c r="P16" s="12"/>
    </row>
    <row r="17" spans="3:16">
      <c r="C17" s="15">
        <v>85</v>
      </c>
      <c r="D17" s="16">
        <f>SQRT((C17*$D$5)^2/($E$7^2+$F$7^2))</f>
        <v>11.7608224040744</v>
      </c>
      <c r="E17" s="15">
        <f t="shared" si="0"/>
        <v>188.2</v>
      </c>
      <c r="F17" s="15">
        <f t="shared" si="1"/>
        <v>105.8</v>
      </c>
      <c r="K17" s="18" t="s">
        <v>324</v>
      </c>
      <c r="L17" s="18">
        <v>1354</v>
      </c>
      <c r="M17" s="18">
        <f t="shared" si="2"/>
        <v>3.2496</v>
      </c>
      <c r="N17" s="18">
        <f t="shared" si="4"/>
        <v>3899.52</v>
      </c>
      <c r="O17" s="18"/>
      <c r="P17" s="12"/>
    </row>
    <row r="18" spans="3:16">
      <c r="C18" s="15">
        <v>90</v>
      </c>
      <c r="D18" s="16">
        <f>SQRT((C18*$D$5)^2/($E$7^2+$F$7^2))</f>
        <v>12.452635486667</v>
      </c>
      <c r="E18" s="15">
        <f t="shared" si="0"/>
        <v>199.2</v>
      </c>
      <c r="F18" s="15">
        <f t="shared" si="1"/>
        <v>112.1</v>
      </c>
      <c r="K18" s="18" t="s">
        <v>325</v>
      </c>
      <c r="L18" s="18">
        <v>1354</v>
      </c>
      <c r="M18" s="18">
        <f t="shared" si="2"/>
        <v>3.2496</v>
      </c>
      <c r="N18" s="18">
        <f t="shared" si="4"/>
        <v>3899.52</v>
      </c>
      <c r="O18" s="18"/>
      <c r="P18" s="12"/>
    </row>
    <row r="19" spans="3:16">
      <c r="C19" s="15">
        <v>95</v>
      </c>
      <c r="D19" s="16">
        <f>SQRT((C19*$D$5)^2/($E$7^2+$F$7^2))</f>
        <v>13.1444485692596</v>
      </c>
      <c r="E19" s="15">
        <f t="shared" si="0"/>
        <v>210.3</v>
      </c>
      <c r="F19" s="15">
        <f t="shared" si="1"/>
        <v>118.3</v>
      </c>
      <c r="K19" s="18" t="s">
        <v>326</v>
      </c>
      <c r="L19" s="18">
        <v>2607</v>
      </c>
      <c r="M19" s="18">
        <f t="shared" si="2"/>
        <v>6.2568</v>
      </c>
      <c r="N19" s="18">
        <f t="shared" si="4"/>
        <v>7508.16</v>
      </c>
      <c r="O19" s="18"/>
      <c r="P19" s="12"/>
    </row>
    <row r="20" spans="3:16">
      <c r="C20" s="15">
        <v>100</v>
      </c>
      <c r="D20" s="16">
        <f>SQRT((C20*$D$5)^2/($E$7^2+$F$7^2))</f>
        <v>13.8362616518522</v>
      </c>
      <c r="E20" s="15">
        <f t="shared" si="0"/>
        <v>221.4</v>
      </c>
      <c r="F20" s="15">
        <f t="shared" si="1"/>
        <v>124.5</v>
      </c>
      <c r="K20" s="18" t="s">
        <v>327</v>
      </c>
      <c r="L20" s="18">
        <v>763</v>
      </c>
      <c r="M20" s="18">
        <f t="shared" si="2"/>
        <v>1.8312</v>
      </c>
      <c r="N20" s="18">
        <f t="shared" si="4"/>
        <v>2197.44</v>
      </c>
      <c r="O20" s="18"/>
      <c r="P20" s="12"/>
    </row>
    <row r="21" spans="11:16">
      <c r="K21" s="18" t="s">
        <v>328</v>
      </c>
      <c r="L21" s="18">
        <f>2940+1667</f>
        <v>4607</v>
      </c>
      <c r="M21" s="18">
        <f t="shared" si="2"/>
        <v>11.0568</v>
      </c>
      <c r="N21" s="18">
        <f t="shared" si="4"/>
        <v>13268.16</v>
      </c>
      <c r="O21" s="18"/>
      <c r="P21" s="12"/>
    </row>
    <row r="22" spans="11:16">
      <c r="K22" s="19" t="s">
        <v>329</v>
      </c>
      <c r="L22" s="19">
        <f t="shared" ref="L22:O22" si="5">SUM(L11:L21)</f>
        <v>25908</v>
      </c>
      <c r="M22" s="19">
        <f t="shared" si="5"/>
        <v>62.1792</v>
      </c>
      <c r="N22" s="19">
        <f t="shared" si="5"/>
        <v>44447.04</v>
      </c>
      <c r="O22" s="19">
        <f t="shared" si="5"/>
        <v>20112</v>
      </c>
      <c r="P22" s="20">
        <f>N22+O22</f>
        <v>64559.04</v>
      </c>
    </row>
    <row r="23" spans="11:16">
      <c r="K23" s="12"/>
      <c r="L23" s="12"/>
      <c r="M23" s="12"/>
      <c r="N23" s="12"/>
      <c r="O23" s="12"/>
      <c r="P23" s="12"/>
    </row>
    <row r="24" spans="11:16">
      <c r="K24" s="12" t="s">
        <v>330</v>
      </c>
      <c r="L24" s="21">
        <f>L22*500/1000000/108</f>
        <v>0.119944444444444</v>
      </c>
      <c r="M24" s="12"/>
      <c r="N24" s="12"/>
      <c r="O24" s="12"/>
      <c r="P24" s="12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G29"/>
  <sheetViews>
    <sheetView workbookViewId="0">
      <selection activeCell="E3" sqref="E3"/>
    </sheetView>
  </sheetViews>
  <sheetFormatPr defaultColWidth="8.88888888888889" defaultRowHeight="14.4" outlineLevelCol="6"/>
  <cols>
    <col min="3" max="3" width="14.1111111111111" customWidth="1"/>
    <col min="4" max="4" width="24.7777777777778" customWidth="1"/>
    <col min="5" max="5" width="22.1111111111111" customWidth="1"/>
    <col min="6" max="6" width="20.8888888888889" customWidth="1"/>
  </cols>
  <sheetData>
    <row r="3" spans="4:6">
      <c r="D3" t="s">
        <v>331</v>
      </c>
      <c r="E3" t="s">
        <v>332</v>
      </c>
      <c r="F3" t="s">
        <v>333</v>
      </c>
    </row>
    <row r="4" spans="3:5">
      <c r="C4" t="s">
        <v>334</v>
      </c>
      <c r="D4" s="13" t="s">
        <v>335</v>
      </c>
      <c r="E4" s="13" t="s">
        <v>336</v>
      </c>
    </row>
    <row r="5" ht="28.8" spans="3:6">
      <c r="C5" t="s">
        <v>337</v>
      </c>
      <c r="D5" s="13" t="s">
        <v>338</v>
      </c>
      <c r="E5" s="12" t="s">
        <v>339</v>
      </c>
      <c r="F5" t="s">
        <v>340</v>
      </c>
    </row>
    <row r="6" spans="3:6">
      <c r="C6" t="s">
        <v>341</v>
      </c>
      <c r="D6" t="s">
        <v>342</v>
      </c>
      <c r="E6" t="s">
        <v>343</v>
      </c>
      <c r="F6" t="s">
        <v>344</v>
      </c>
    </row>
    <row r="7" ht="28.8" spans="3:5">
      <c r="C7" t="s">
        <v>345</v>
      </c>
      <c r="D7" s="13" t="s">
        <v>346</v>
      </c>
      <c r="E7" t="s">
        <v>203</v>
      </c>
    </row>
    <row r="8" spans="3:7">
      <c r="C8" t="s">
        <v>347</v>
      </c>
      <c r="E8" s="14" t="s">
        <v>348</v>
      </c>
      <c r="F8" t="s">
        <v>349</v>
      </c>
      <c r="G8" t="s">
        <v>350</v>
      </c>
    </row>
    <row r="9" spans="3:5">
      <c r="C9" t="s">
        <v>351</v>
      </c>
      <c r="D9" t="s">
        <v>352</v>
      </c>
      <c r="E9" t="s">
        <v>353</v>
      </c>
    </row>
    <row r="10" spans="6:7">
      <c r="F10" t="s">
        <v>354</v>
      </c>
      <c r="G10" t="s">
        <v>355</v>
      </c>
    </row>
    <row r="11" spans="5:5">
      <c r="E11" t="s">
        <v>356</v>
      </c>
    </row>
    <row r="15" ht="15.6" spans="5:5">
      <c r="E15" s="12" t="s">
        <v>357</v>
      </c>
    </row>
    <row r="18" spans="5:7">
      <c r="E18" t="s">
        <v>358</v>
      </c>
      <c r="F18" t="s">
        <v>359</v>
      </c>
      <c r="G18" t="s">
        <v>360</v>
      </c>
    </row>
    <row r="22" spans="5:6">
      <c r="E22" t="s">
        <v>356</v>
      </c>
      <c r="F22" t="s">
        <v>361</v>
      </c>
    </row>
    <row r="26" spans="5:6">
      <c r="E26" t="s">
        <v>362</v>
      </c>
      <c r="F26" t="s">
        <v>363</v>
      </c>
    </row>
    <row r="29" spans="5:5">
      <c r="E29" t="s">
        <v>364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贪石蛇</vt:lpstr>
      <vt:lpstr>骰子</vt:lpstr>
      <vt:lpstr>伪随机计算</vt:lpstr>
      <vt:lpstr>除法公式</vt:lpstr>
      <vt:lpstr>属性</vt:lpstr>
      <vt:lpstr>减伤与闪避</vt:lpstr>
      <vt:lpstr>货币、经济</vt:lpstr>
      <vt:lpstr>家装尺寸</vt:lpstr>
      <vt:lpstr>PVE与PVP</vt:lpstr>
      <vt:lpstr>竞争力</vt:lpstr>
      <vt:lpstr>弹幕休闲buff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wepie</dc:creator>
  <cp:lastModifiedBy>沙丁鱼</cp:lastModifiedBy>
  <dcterms:created xsi:type="dcterms:W3CDTF">2023-08-03T06:27:00Z</dcterms:created>
  <dcterms:modified xsi:type="dcterms:W3CDTF">2023-12-26T03:22:38Z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90253CE3D59E4C3684A24A6FF5348FD4_12</vt:lpwstr>
  </property>
  <property fmtid="{D5CDD505-2E9C-101B-9397-08002B2CF9AE}" pid="3" name="KSOProductBuildVer">
    <vt:lpwstr>2052-11.1.0.14309</vt:lpwstr>
  </property>
</Properties>
</file>