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1.xml" ContentType="application/vnd.openxmlformats-officedocument.spreadsheetml.table+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mc:AlternateContent xmlns:mc="http://schemas.openxmlformats.org/markup-compatibility/2006">
    <mc:Choice Requires="x15">
      <x15ac:absPath xmlns:x15ac="http://schemas.microsoft.com/office/spreadsheetml/2010/11/ac" url="G:\Hedging Management\001_Strategic\001_Tyche\005_Monitoring\001_Weekly_Monitoring\"/>
    </mc:Choice>
  </mc:AlternateContent>
  <bookViews>
    <workbookView xWindow="0" yWindow="0" windowWidth="23040" windowHeight="6804" tabRatio="500" activeTab="5"/>
  </bookViews>
  <sheets>
    <sheet name="GLS" sheetId="1" r:id="rId1"/>
    <sheet name="EMS" sheetId="4" r:id="rId2"/>
    <sheet name="EJS" sheetId="5" r:id="rId3"/>
    <sheet name="IRLS" sheetId="6" r:id="rId4"/>
    <sheet name="PBS" sheetId="7" r:id="rId5"/>
    <sheet name="MMS" sheetId="8" r:id="rId6"/>
    <sheet name="config" sheetId="3" r:id="rId7"/>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9" i="8" l="1"/>
  <c r="M29" i="8"/>
  <c r="H29" i="8"/>
  <c r="G29" i="8"/>
  <c r="F29" i="8"/>
  <c r="M28" i="8"/>
  <c r="H28" i="8"/>
  <c r="Q28" i="8" s="1"/>
  <c r="G28" i="8"/>
  <c r="F28" i="8"/>
  <c r="M27" i="8"/>
  <c r="H27" i="8"/>
  <c r="Q27" i="8" s="1"/>
  <c r="G27" i="8"/>
  <c r="F27" i="8"/>
  <c r="Q26" i="8"/>
  <c r="M26" i="8"/>
  <c r="H26" i="8"/>
  <c r="G26" i="8"/>
  <c r="F26" i="8"/>
  <c r="Q29" i="7"/>
  <c r="M29" i="7"/>
  <c r="H29" i="7"/>
  <c r="G29" i="7"/>
  <c r="F29" i="7"/>
  <c r="Q28" i="7"/>
  <c r="M28" i="7"/>
  <c r="H28" i="7"/>
  <c r="G28" i="7"/>
  <c r="F28" i="7"/>
  <c r="M27" i="7"/>
  <c r="H27" i="7"/>
  <c r="Q27" i="7" s="1"/>
  <c r="G27" i="7"/>
  <c r="F27" i="7"/>
  <c r="M26" i="7"/>
  <c r="H26" i="7"/>
  <c r="Q26" i="7" s="1"/>
  <c r="G26" i="7"/>
  <c r="F26" i="7"/>
  <c r="L40" i="6"/>
  <c r="M40" i="6" s="1"/>
  <c r="H40" i="6"/>
  <c r="Q40" i="6" s="1"/>
  <c r="G40" i="6"/>
  <c r="F40" i="6"/>
  <c r="L39" i="6"/>
  <c r="M39" i="6" s="1"/>
  <c r="H39" i="6"/>
  <c r="Q39" i="6" s="1"/>
  <c r="G39" i="6"/>
  <c r="F39" i="6"/>
  <c r="L38" i="6"/>
  <c r="M38" i="6" s="1"/>
  <c r="H38" i="6"/>
  <c r="Q38" i="6" s="1"/>
  <c r="G38" i="6"/>
  <c r="F38" i="6"/>
  <c r="Q37" i="6"/>
  <c r="M37" i="6"/>
  <c r="L37" i="6"/>
  <c r="H37" i="6"/>
  <c r="G37" i="6"/>
  <c r="F37" i="6"/>
  <c r="L32" i="5"/>
  <c r="M32" i="5" s="1"/>
  <c r="H32" i="5"/>
  <c r="Q32" i="5" s="1"/>
  <c r="G32" i="5"/>
  <c r="F32" i="5"/>
  <c r="L31" i="5"/>
  <c r="M31" i="5" s="1"/>
  <c r="H31" i="5"/>
  <c r="Q31" i="5" s="1"/>
  <c r="R31" i="5" s="1"/>
  <c r="G31" i="5"/>
  <c r="F31" i="5"/>
  <c r="L30" i="5"/>
  <c r="H30" i="5"/>
  <c r="Q30" i="5" s="1"/>
  <c r="G30" i="5"/>
  <c r="F30" i="5"/>
  <c r="L29" i="5"/>
  <c r="M29" i="5" s="1"/>
  <c r="H29" i="5"/>
  <c r="Q29" i="5" s="1"/>
  <c r="G29" i="5"/>
  <c r="F29" i="5"/>
  <c r="L62" i="4"/>
  <c r="M62" i="4" s="1"/>
  <c r="H62" i="4"/>
  <c r="Q62" i="4" s="1"/>
  <c r="R62" i="4" s="1"/>
  <c r="G62" i="4"/>
  <c r="F62" i="4"/>
  <c r="L61" i="4"/>
  <c r="M61" i="4" s="1"/>
  <c r="H61" i="4"/>
  <c r="Q61" i="4" s="1"/>
  <c r="R61" i="4" s="1"/>
  <c r="G61" i="4"/>
  <c r="F61" i="4"/>
  <c r="Q60" i="4"/>
  <c r="M60" i="4"/>
  <c r="L60" i="4"/>
  <c r="H60" i="4"/>
  <c r="G60" i="4"/>
  <c r="F60" i="4"/>
  <c r="L59" i="4"/>
  <c r="M59" i="4" s="1"/>
  <c r="H59" i="4"/>
  <c r="Q59" i="4" s="1"/>
  <c r="G59" i="4"/>
  <c r="F59" i="4"/>
  <c r="L58" i="4"/>
  <c r="M58" i="4" s="1"/>
  <c r="H58" i="4"/>
  <c r="Q58" i="4" s="1"/>
  <c r="G58" i="4"/>
  <c r="F58" i="4"/>
  <c r="L57" i="4"/>
  <c r="M57" i="4" s="1"/>
  <c r="H57" i="4"/>
  <c r="Q57" i="4" s="1"/>
  <c r="G57" i="4"/>
  <c r="F57" i="4"/>
  <c r="L81" i="1"/>
  <c r="M81" i="1" s="1"/>
  <c r="H81" i="1"/>
  <c r="Q81" i="1" s="1"/>
  <c r="G81" i="1"/>
  <c r="F81" i="1"/>
  <c r="L80" i="1"/>
  <c r="M80" i="1" s="1"/>
  <c r="H80" i="1"/>
  <c r="Q80" i="1" s="1"/>
  <c r="G80" i="1"/>
  <c r="F80" i="1"/>
  <c r="L79" i="1"/>
  <c r="M79" i="1" s="1"/>
  <c r="H79" i="1"/>
  <c r="Q79" i="1" s="1"/>
  <c r="G79" i="1"/>
  <c r="F79" i="1"/>
  <c r="L78" i="1"/>
  <c r="H78" i="1"/>
  <c r="Q78" i="1" s="1"/>
  <c r="G78" i="1"/>
  <c r="F78" i="1"/>
  <c r="L77" i="1"/>
  <c r="M77" i="1" s="1"/>
  <c r="H77" i="1"/>
  <c r="Q77" i="1" s="1"/>
  <c r="G77" i="1"/>
  <c r="F77" i="1"/>
  <c r="L76" i="1"/>
  <c r="M76" i="1" s="1"/>
  <c r="H76" i="1"/>
  <c r="Q76" i="1" s="1"/>
  <c r="G76" i="1"/>
  <c r="F76" i="1"/>
  <c r="Q75" i="1"/>
  <c r="M75" i="1"/>
  <c r="L75" i="1"/>
  <c r="H75" i="1"/>
  <c r="G75" i="1"/>
  <c r="F75" i="1"/>
  <c r="L74" i="1"/>
  <c r="H74" i="1"/>
  <c r="Q74" i="1" s="1"/>
  <c r="R74" i="1" s="1"/>
  <c r="G74" i="1"/>
  <c r="F74" i="1"/>
  <c r="R77" i="1" l="1"/>
  <c r="R78" i="1"/>
  <c r="R57" i="4"/>
  <c r="S57" i="4" s="1"/>
  <c r="T57" i="4" s="1"/>
  <c r="R58" i="4"/>
  <c r="R38" i="6"/>
  <c r="R39" i="6"/>
  <c r="R29" i="8"/>
  <c r="S29" i="8" s="1"/>
  <c r="T29" i="8" s="1"/>
  <c r="R26" i="8"/>
  <c r="S26" i="8" s="1"/>
  <c r="T26" i="8" s="1"/>
  <c r="R27" i="8"/>
  <c r="S27" i="8" s="1"/>
  <c r="T27" i="8" s="1"/>
  <c r="R28" i="8"/>
  <c r="S28" i="8" s="1"/>
  <c r="T28" i="8" s="1"/>
  <c r="R26" i="7"/>
  <c r="S26" i="7" s="1"/>
  <c r="T26" i="7" s="1"/>
  <c r="R27" i="7"/>
  <c r="S27" i="7" s="1"/>
  <c r="T27" i="7" s="1"/>
  <c r="R28" i="7"/>
  <c r="S28" i="7" s="1"/>
  <c r="T28" i="7" s="1"/>
  <c r="R29" i="7"/>
  <c r="S29" i="7" s="1"/>
  <c r="T29" i="7" s="1"/>
  <c r="R37" i="6"/>
  <c r="S37" i="6" s="1"/>
  <c r="T37" i="6" s="1"/>
  <c r="R40" i="6"/>
  <c r="S40" i="6" s="1"/>
  <c r="T40" i="6" s="1"/>
  <c r="R30" i="5"/>
  <c r="S30" i="5" s="1"/>
  <c r="T30" i="5" s="1"/>
  <c r="R32" i="5"/>
  <c r="S32" i="5" s="1"/>
  <c r="T32" i="5" s="1"/>
  <c r="R59" i="4"/>
  <c r="S59" i="4" s="1"/>
  <c r="T59" i="4" s="1"/>
  <c r="R60" i="4"/>
  <c r="S60" i="4" s="1"/>
  <c r="T60" i="4" s="1"/>
  <c r="S74" i="1"/>
  <c r="T74" i="1" s="1"/>
  <c r="M74" i="1"/>
  <c r="R75" i="1"/>
  <c r="S75" i="1" s="1"/>
  <c r="T75" i="1" s="1"/>
  <c r="S78" i="1"/>
  <c r="T78" i="1" s="1"/>
  <c r="S38" i="6"/>
  <c r="T38" i="6" s="1"/>
  <c r="S39" i="6"/>
  <c r="T39" i="6" s="1"/>
  <c r="R29" i="5"/>
  <c r="S29" i="5" s="1"/>
  <c r="T29" i="5" s="1"/>
  <c r="M30" i="5"/>
  <c r="S31" i="5"/>
  <c r="T31" i="5" s="1"/>
  <c r="S61" i="4"/>
  <c r="T61" i="4" s="1"/>
  <c r="S58" i="4"/>
  <c r="T58" i="4" s="1"/>
  <c r="S62" i="4"/>
  <c r="T62" i="4" s="1"/>
  <c r="R79" i="1"/>
  <c r="S79" i="1" s="1"/>
  <c r="T79" i="1" s="1"/>
  <c r="R80" i="1"/>
  <c r="S80" i="1" s="1"/>
  <c r="T80" i="1" s="1"/>
  <c r="R81" i="1"/>
  <c r="S81" i="1" s="1"/>
  <c r="T81" i="1" s="1"/>
  <c r="R76" i="1"/>
  <c r="S76" i="1" s="1"/>
  <c r="T76" i="1" s="1"/>
  <c r="M78" i="1"/>
  <c r="S77" i="1"/>
  <c r="T77" i="1" s="1"/>
  <c r="Q48" i="4" l="1"/>
  <c r="R48" i="4" s="1"/>
  <c r="H47" i="4"/>
  <c r="Q47" i="4" s="1"/>
  <c r="G47" i="4"/>
  <c r="F47" i="4"/>
  <c r="Q23" i="8" l="1"/>
  <c r="M23" i="8"/>
  <c r="H23" i="8"/>
  <c r="G23" i="8"/>
  <c r="F23" i="8"/>
  <c r="M25" i="7"/>
  <c r="H25" i="7"/>
  <c r="Q25" i="7" s="1"/>
  <c r="G25" i="7"/>
  <c r="F25" i="7"/>
  <c r="Q23" i="7"/>
  <c r="M23" i="7"/>
  <c r="H23" i="7"/>
  <c r="G23" i="7"/>
  <c r="F23" i="7"/>
  <c r="R25" i="7" l="1"/>
  <c r="S25" i="7" s="1"/>
  <c r="T25" i="7" s="1"/>
  <c r="R23" i="8"/>
  <c r="S23" i="8" s="1"/>
  <c r="T23" i="8" s="1"/>
  <c r="R23" i="7"/>
  <c r="S23" i="7" s="1"/>
  <c r="T23" i="7" s="1"/>
  <c r="Q28" i="5"/>
  <c r="L28" i="5"/>
  <c r="M28" i="5" s="1"/>
  <c r="H28" i="5"/>
  <c r="G28" i="5"/>
  <c r="F28" i="5"/>
  <c r="L49" i="4"/>
  <c r="L50" i="4"/>
  <c r="L55" i="4"/>
  <c r="M55" i="4" s="1"/>
  <c r="L56" i="4"/>
  <c r="M56" i="4" s="1"/>
  <c r="R28" i="5" l="1"/>
  <c r="S28" i="5" s="1"/>
  <c r="T28" i="5" s="1"/>
  <c r="Q73" i="1" l="1"/>
  <c r="L73" i="1"/>
  <c r="M73" i="1" s="1"/>
  <c r="H73" i="1"/>
  <c r="G73" i="1"/>
  <c r="F73" i="1"/>
  <c r="L72" i="1"/>
  <c r="M72" i="1" s="1"/>
  <c r="H72" i="1"/>
  <c r="Q72" i="1" s="1"/>
  <c r="G72" i="1"/>
  <c r="F72" i="1"/>
  <c r="L69" i="1"/>
  <c r="M69" i="1" s="1"/>
  <c r="H69" i="1"/>
  <c r="Q69" i="1" s="1"/>
  <c r="G69" i="1"/>
  <c r="F69" i="1"/>
  <c r="Q68" i="1"/>
  <c r="L68" i="1"/>
  <c r="M68" i="1" s="1"/>
  <c r="H68" i="1"/>
  <c r="G68" i="1"/>
  <c r="F68" i="1"/>
  <c r="R73" i="1" l="1"/>
  <c r="S73" i="1" s="1"/>
  <c r="T73" i="1" s="1"/>
  <c r="R72" i="1"/>
  <c r="S72" i="1" s="1"/>
  <c r="T72" i="1" s="1"/>
  <c r="R69" i="1"/>
  <c r="S69" i="1" s="1"/>
  <c r="T69" i="1" s="1"/>
  <c r="R68" i="1"/>
  <c r="S68" i="1" s="1"/>
  <c r="T68" i="1" s="1"/>
  <c r="H36" i="4"/>
  <c r="L54" i="4" l="1"/>
  <c r="L53" i="4"/>
  <c r="L52" i="4"/>
  <c r="L51" i="4"/>
  <c r="L6" i="4"/>
  <c r="M6" i="4" l="1"/>
  <c r="H21" i="8"/>
  <c r="M21" i="8"/>
  <c r="H19" i="8"/>
  <c r="M19" i="8"/>
  <c r="H21" i="7"/>
  <c r="Q21" i="7" s="1"/>
  <c r="M21" i="7"/>
  <c r="H19" i="7"/>
  <c r="M19" i="7"/>
  <c r="H23" i="5"/>
  <c r="L23" i="5"/>
  <c r="M23" i="5" s="1"/>
  <c r="H24" i="5"/>
  <c r="L24" i="5"/>
  <c r="M24" i="5" s="1"/>
  <c r="H63" i="1" l="1"/>
  <c r="L63" i="1"/>
  <c r="M63" i="1"/>
  <c r="H64" i="1"/>
  <c r="L64" i="1"/>
  <c r="M64" i="1" s="1"/>
  <c r="L59" i="1"/>
  <c r="M59" i="1" s="1"/>
  <c r="L60" i="1"/>
  <c r="M60" i="1" s="1"/>
  <c r="L61" i="1"/>
  <c r="M61" i="1" s="1"/>
  <c r="H59" i="1"/>
  <c r="H60" i="1"/>
  <c r="H61" i="1"/>
  <c r="H17" i="8" l="1"/>
  <c r="M17" i="8"/>
  <c r="H14" i="8"/>
  <c r="M14" i="8"/>
  <c r="C11" i="3" l="1"/>
  <c r="M17" i="7"/>
  <c r="H17" i="7"/>
  <c r="C9" i="3"/>
  <c r="M14" i="7"/>
  <c r="H14" i="7"/>
  <c r="L55" i="1" l="1"/>
  <c r="M55" i="1" s="1"/>
  <c r="L56" i="1"/>
  <c r="M56" i="1" s="1"/>
  <c r="L57" i="1"/>
  <c r="M57" i="1" s="1"/>
  <c r="H55" i="1"/>
  <c r="H56" i="1"/>
  <c r="H57" i="1"/>
  <c r="L50" i="1"/>
  <c r="M50" i="1" s="1"/>
  <c r="L51" i="1"/>
  <c r="M51" i="1" s="1"/>
  <c r="L52" i="1"/>
  <c r="M52" i="1" s="1"/>
  <c r="H50" i="1"/>
  <c r="H51" i="1"/>
  <c r="H52" i="1"/>
  <c r="L71" i="8" l="1"/>
  <c r="M71" i="8" s="1"/>
  <c r="H71" i="8"/>
  <c r="M70" i="8"/>
  <c r="H70" i="8"/>
  <c r="M69" i="8"/>
  <c r="H69" i="8"/>
  <c r="M68" i="8"/>
  <c r="H68" i="8"/>
  <c r="M67" i="8"/>
  <c r="H67" i="8"/>
  <c r="M66" i="8"/>
  <c r="H66" i="8"/>
  <c r="M65" i="8"/>
  <c r="H65" i="8"/>
  <c r="M64" i="8"/>
  <c r="H64" i="8"/>
  <c r="M63" i="8"/>
  <c r="H63" i="8"/>
  <c r="M62" i="8"/>
  <c r="H62" i="8"/>
  <c r="M61" i="8"/>
  <c r="H61" i="8"/>
  <c r="M60" i="8"/>
  <c r="H60" i="8"/>
  <c r="M59" i="8"/>
  <c r="H59" i="8"/>
  <c r="M58" i="8"/>
  <c r="H58" i="8"/>
  <c r="M57" i="8"/>
  <c r="H57" i="8"/>
  <c r="M56" i="8"/>
  <c r="H56" i="8"/>
  <c r="M55" i="8"/>
  <c r="H55" i="8"/>
  <c r="M54" i="8"/>
  <c r="H54" i="8"/>
  <c r="M53" i="8"/>
  <c r="H53" i="8"/>
  <c r="M52" i="8"/>
  <c r="H52" i="8"/>
  <c r="M51" i="8"/>
  <c r="H51" i="8"/>
  <c r="M50" i="8"/>
  <c r="H50" i="8"/>
  <c r="M49" i="8"/>
  <c r="H49" i="8"/>
  <c r="M48" i="8"/>
  <c r="H48" i="8"/>
  <c r="M47" i="8"/>
  <c r="H47" i="8"/>
  <c r="M46" i="8"/>
  <c r="H46" i="8"/>
  <c r="M45" i="8"/>
  <c r="H45" i="8"/>
  <c r="M44" i="8"/>
  <c r="H44" i="8"/>
  <c r="M43" i="8"/>
  <c r="H43" i="8"/>
  <c r="M42" i="8"/>
  <c r="H42" i="8"/>
  <c r="M41" i="8"/>
  <c r="H41" i="8"/>
  <c r="M40" i="8"/>
  <c r="H40" i="8"/>
  <c r="M39" i="8"/>
  <c r="H39" i="8"/>
  <c r="M38" i="8"/>
  <c r="H38" i="8"/>
  <c r="M37" i="8"/>
  <c r="H37" i="8"/>
  <c r="M36" i="8"/>
  <c r="H36" i="8"/>
  <c r="M35" i="8"/>
  <c r="H35" i="8"/>
  <c r="M34" i="8"/>
  <c r="H34" i="8"/>
  <c r="M33" i="8"/>
  <c r="H33" i="8"/>
  <c r="M32" i="8"/>
  <c r="H32" i="8"/>
  <c r="M31" i="8"/>
  <c r="H31" i="8"/>
  <c r="M30" i="8"/>
  <c r="H30" i="8"/>
  <c r="M25" i="8"/>
  <c r="H25" i="8"/>
  <c r="M24" i="8"/>
  <c r="H24" i="8"/>
  <c r="M22" i="8"/>
  <c r="H22" i="8"/>
  <c r="M20" i="8"/>
  <c r="H20" i="8"/>
  <c r="M18" i="8"/>
  <c r="H18" i="8"/>
  <c r="M16" i="8"/>
  <c r="H16" i="8"/>
  <c r="M15" i="8"/>
  <c r="H15" i="8"/>
  <c r="M13" i="8"/>
  <c r="H13" i="8"/>
  <c r="H12" i="8"/>
  <c r="M11" i="8"/>
  <c r="H11" i="8"/>
  <c r="M10" i="8"/>
  <c r="H10" i="8"/>
  <c r="M9" i="8"/>
  <c r="H9" i="8"/>
  <c r="M8" i="8"/>
  <c r="H8" i="8"/>
  <c r="M7" i="8"/>
  <c r="H7" i="8"/>
  <c r="M6" i="8"/>
  <c r="H6" i="8"/>
  <c r="M5" i="8"/>
  <c r="H5" i="8"/>
  <c r="M72" i="7"/>
  <c r="H72" i="7"/>
  <c r="M71" i="7"/>
  <c r="H71" i="7"/>
  <c r="M70" i="7"/>
  <c r="H70" i="7"/>
  <c r="M69" i="7"/>
  <c r="H69" i="7"/>
  <c r="M68" i="7"/>
  <c r="H68" i="7"/>
  <c r="M67" i="7"/>
  <c r="H67" i="7"/>
  <c r="M66" i="7"/>
  <c r="H66" i="7"/>
  <c r="M65" i="7"/>
  <c r="H65" i="7"/>
  <c r="M64" i="7"/>
  <c r="H64" i="7"/>
  <c r="M63" i="7"/>
  <c r="H63" i="7"/>
  <c r="M62" i="7"/>
  <c r="H62" i="7"/>
  <c r="M61" i="7"/>
  <c r="H61" i="7"/>
  <c r="M60" i="7"/>
  <c r="H60" i="7"/>
  <c r="M59" i="7"/>
  <c r="H59" i="7"/>
  <c r="M58" i="7"/>
  <c r="H58" i="7"/>
  <c r="M57" i="7"/>
  <c r="H57" i="7"/>
  <c r="M56" i="7"/>
  <c r="H56" i="7"/>
  <c r="M55" i="7"/>
  <c r="H55" i="7"/>
  <c r="M54" i="7"/>
  <c r="H54" i="7"/>
  <c r="M53" i="7"/>
  <c r="H53" i="7"/>
  <c r="M52" i="7"/>
  <c r="H52" i="7"/>
  <c r="M51" i="7"/>
  <c r="H51" i="7"/>
  <c r="M50" i="7"/>
  <c r="H50" i="7"/>
  <c r="M49" i="7"/>
  <c r="H49" i="7"/>
  <c r="M48" i="7"/>
  <c r="H48" i="7"/>
  <c r="M47" i="7"/>
  <c r="H47" i="7"/>
  <c r="M46" i="7"/>
  <c r="H46" i="7"/>
  <c r="M45" i="7"/>
  <c r="H45" i="7"/>
  <c r="M44" i="7"/>
  <c r="H44" i="7"/>
  <c r="M43" i="7"/>
  <c r="H43" i="7"/>
  <c r="M42" i="7"/>
  <c r="H42" i="7"/>
  <c r="M41" i="7"/>
  <c r="H41" i="7"/>
  <c r="M40" i="7"/>
  <c r="H40" i="7"/>
  <c r="M39" i="7"/>
  <c r="H39" i="7"/>
  <c r="M38" i="7"/>
  <c r="H38" i="7"/>
  <c r="M37" i="7"/>
  <c r="H37" i="7"/>
  <c r="M36" i="7"/>
  <c r="H36" i="7"/>
  <c r="M35" i="7"/>
  <c r="H35" i="7"/>
  <c r="M34" i="7"/>
  <c r="H34" i="7"/>
  <c r="M33" i="7"/>
  <c r="H33" i="7"/>
  <c r="M32" i="7"/>
  <c r="H32" i="7"/>
  <c r="M31" i="7"/>
  <c r="H31" i="7"/>
  <c r="M30" i="7"/>
  <c r="H30" i="7"/>
  <c r="M24" i="7"/>
  <c r="H24" i="7"/>
  <c r="M22" i="7"/>
  <c r="H22" i="7"/>
  <c r="M20" i="7"/>
  <c r="H20" i="7"/>
  <c r="M18" i="7"/>
  <c r="H18" i="7"/>
  <c r="M16" i="7"/>
  <c r="H16" i="7"/>
  <c r="M15" i="7"/>
  <c r="H15" i="7"/>
  <c r="M13" i="7"/>
  <c r="H13" i="7"/>
  <c r="M12" i="7"/>
  <c r="H12" i="7"/>
  <c r="M11" i="7"/>
  <c r="H11" i="7"/>
  <c r="H10" i="7"/>
  <c r="M9" i="7"/>
  <c r="H9" i="7"/>
  <c r="M8" i="7"/>
  <c r="H8" i="7"/>
  <c r="M7" i="7"/>
  <c r="H7" i="7"/>
  <c r="M6" i="7"/>
  <c r="H6" i="7"/>
  <c r="H5" i="7"/>
  <c r="M12" i="8" l="1"/>
  <c r="M5" i="7"/>
  <c r="M10" i="7"/>
  <c r="C10" i="3" l="1"/>
  <c r="Q14" i="7" l="1"/>
  <c r="Q17" i="7"/>
  <c r="Q19" i="7"/>
  <c r="L17" i="5"/>
  <c r="M17" i="5" s="1"/>
  <c r="H17" i="5"/>
  <c r="L37" i="4" l="1"/>
  <c r="L39" i="4"/>
  <c r="L33" i="4"/>
  <c r="L35" i="4"/>
  <c r="M35" i="4" l="1"/>
  <c r="L36" i="4"/>
  <c r="M36" i="4" s="1"/>
  <c r="M33" i="4"/>
  <c r="L34" i="4"/>
  <c r="M34" i="4" s="1"/>
  <c r="M39" i="4"/>
  <c r="L40" i="4"/>
  <c r="M40" i="4" s="1"/>
  <c r="M37" i="4"/>
  <c r="L38" i="4"/>
  <c r="M38" i="4" s="1"/>
  <c r="H33" i="4"/>
  <c r="H35" i="4"/>
  <c r="H44" i="1"/>
  <c r="H45" i="1"/>
  <c r="H46" i="1"/>
  <c r="H47" i="1"/>
  <c r="L44" i="1"/>
  <c r="M44" i="1" s="1"/>
  <c r="L45" i="1"/>
  <c r="M45" i="1" s="1"/>
  <c r="L46" i="1"/>
  <c r="M46" i="1" s="1"/>
  <c r="L47" i="1"/>
  <c r="M47" i="1" s="1"/>
  <c r="H39" i="1"/>
  <c r="H40" i="1"/>
  <c r="H41" i="1"/>
  <c r="H42" i="1"/>
  <c r="L39" i="1"/>
  <c r="M39" i="1" s="1"/>
  <c r="L40" i="1"/>
  <c r="M40" i="1" s="1"/>
  <c r="L41" i="1"/>
  <c r="M41" i="1" s="1"/>
  <c r="L42" i="1"/>
  <c r="M42" i="1" s="1"/>
  <c r="L19" i="6" l="1"/>
  <c r="L29" i="4"/>
  <c r="L31" i="4"/>
  <c r="C23" i="3"/>
  <c r="C22" i="3"/>
  <c r="C21" i="3"/>
  <c r="H35" i="1"/>
  <c r="L35" i="1"/>
  <c r="M35" i="1" s="1"/>
  <c r="H36" i="1"/>
  <c r="L36" i="1"/>
  <c r="M36" i="1" s="1"/>
  <c r="L34" i="1"/>
  <c r="M34" i="1" s="1"/>
  <c r="H34" i="1"/>
  <c r="M31" i="4" l="1"/>
  <c r="L32" i="4"/>
  <c r="M32" i="4" s="1"/>
  <c r="L30" i="4"/>
  <c r="M30" i="4" s="1"/>
  <c r="M29" i="4"/>
  <c r="H11" i="6"/>
  <c r="L11" i="6"/>
  <c r="M11" i="6" s="1"/>
  <c r="H10" i="6"/>
  <c r="L10" i="6"/>
  <c r="M10" i="6" s="1"/>
  <c r="H9" i="6"/>
  <c r="L9" i="6"/>
  <c r="M9" i="6" s="1"/>
  <c r="L66" i="6"/>
  <c r="M66" i="6" s="1"/>
  <c r="H66" i="6"/>
  <c r="L65" i="6"/>
  <c r="M65" i="6" s="1"/>
  <c r="H65" i="6"/>
  <c r="L64" i="6"/>
  <c r="M64" i="6" s="1"/>
  <c r="H64" i="6"/>
  <c r="L63" i="6"/>
  <c r="M63" i="6" s="1"/>
  <c r="H63" i="6"/>
  <c r="L62" i="6"/>
  <c r="M62" i="6" s="1"/>
  <c r="H62" i="6"/>
  <c r="L61" i="6"/>
  <c r="M61" i="6" s="1"/>
  <c r="H61" i="6"/>
  <c r="L60" i="6"/>
  <c r="M60" i="6" s="1"/>
  <c r="H60" i="6"/>
  <c r="L59" i="6"/>
  <c r="M59" i="6" s="1"/>
  <c r="H59" i="6"/>
  <c r="L58" i="6"/>
  <c r="M58" i="6" s="1"/>
  <c r="H58" i="6"/>
  <c r="L57" i="6"/>
  <c r="M57" i="6" s="1"/>
  <c r="H57" i="6"/>
  <c r="L56" i="6"/>
  <c r="M56" i="6" s="1"/>
  <c r="H56" i="6"/>
  <c r="L55" i="6"/>
  <c r="M55" i="6" s="1"/>
  <c r="H55" i="6"/>
  <c r="L54" i="6"/>
  <c r="M54" i="6" s="1"/>
  <c r="H54" i="6"/>
  <c r="L53" i="6"/>
  <c r="M53" i="6" s="1"/>
  <c r="H53" i="6"/>
  <c r="L52" i="6"/>
  <c r="M52" i="6" s="1"/>
  <c r="H52" i="6"/>
  <c r="L51" i="6"/>
  <c r="M51" i="6" s="1"/>
  <c r="H51" i="6"/>
  <c r="L50" i="6"/>
  <c r="M50" i="6" s="1"/>
  <c r="H50" i="6"/>
  <c r="L49" i="6"/>
  <c r="M49" i="6" s="1"/>
  <c r="H49" i="6"/>
  <c r="L48" i="6"/>
  <c r="M48" i="6" s="1"/>
  <c r="H48" i="6"/>
  <c r="L47" i="6"/>
  <c r="M47" i="6" s="1"/>
  <c r="H47" i="6"/>
  <c r="L46" i="6"/>
  <c r="M46" i="6" s="1"/>
  <c r="H46" i="6"/>
  <c r="L45" i="6"/>
  <c r="M45" i="6" s="1"/>
  <c r="H45" i="6"/>
  <c r="L44" i="6"/>
  <c r="M44" i="6" s="1"/>
  <c r="H44" i="6"/>
  <c r="L43" i="6"/>
  <c r="M43" i="6" s="1"/>
  <c r="H43" i="6"/>
  <c r="L42" i="6"/>
  <c r="M42" i="6" s="1"/>
  <c r="H42" i="6"/>
  <c r="L41" i="6"/>
  <c r="M41" i="6" s="1"/>
  <c r="H41" i="6"/>
  <c r="L36" i="6"/>
  <c r="M36" i="6" s="1"/>
  <c r="H36" i="6"/>
  <c r="L35" i="6"/>
  <c r="M35" i="6" s="1"/>
  <c r="H35" i="6"/>
  <c r="L34" i="6"/>
  <c r="M34" i="6" s="1"/>
  <c r="H34" i="6"/>
  <c r="L33" i="6"/>
  <c r="M33" i="6" s="1"/>
  <c r="H33" i="6"/>
  <c r="L32" i="6"/>
  <c r="M32" i="6" s="1"/>
  <c r="H32" i="6"/>
  <c r="L31" i="6"/>
  <c r="M31" i="6" s="1"/>
  <c r="H31" i="6"/>
  <c r="L30" i="6"/>
  <c r="M30" i="6" s="1"/>
  <c r="H30" i="6"/>
  <c r="L29" i="6"/>
  <c r="M29" i="6" s="1"/>
  <c r="H29" i="6"/>
  <c r="L28" i="6"/>
  <c r="M28" i="6" s="1"/>
  <c r="H28" i="6"/>
  <c r="L27" i="6"/>
  <c r="M27" i="6" s="1"/>
  <c r="H27" i="6"/>
  <c r="L26" i="6"/>
  <c r="M26" i="6" s="1"/>
  <c r="H26" i="6"/>
  <c r="L25" i="6"/>
  <c r="M25" i="6" s="1"/>
  <c r="H25" i="6"/>
  <c r="L24" i="6"/>
  <c r="M24" i="6" s="1"/>
  <c r="H24" i="6"/>
  <c r="L23" i="6"/>
  <c r="M23" i="6" s="1"/>
  <c r="H23" i="6"/>
  <c r="L22" i="6"/>
  <c r="M22" i="6" s="1"/>
  <c r="H22" i="6"/>
  <c r="L21" i="6"/>
  <c r="M21" i="6" s="1"/>
  <c r="H21" i="6"/>
  <c r="L20" i="6"/>
  <c r="M20" i="6" s="1"/>
  <c r="H20" i="6"/>
  <c r="M19" i="6"/>
  <c r="H19" i="6"/>
  <c r="L18" i="6"/>
  <c r="M18" i="6" s="1"/>
  <c r="H18" i="6"/>
  <c r="L17" i="6"/>
  <c r="M17" i="6" s="1"/>
  <c r="H17" i="6"/>
  <c r="L16" i="6"/>
  <c r="M16" i="6" s="1"/>
  <c r="H16" i="6"/>
  <c r="L15" i="6"/>
  <c r="M15" i="6" s="1"/>
  <c r="H15" i="6"/>
  <c r="L14" i="6"/>
  <c r="M14" i="6" s="1"/>
  <c r="H14" i="6"/>
  <c r="L13" i="6"/>
  <c r="M13" i="6" s="1"/>
  <c r="H13" i="6"/>
  <c r="L12" i="6"/>
  <c r="M12" i="6" s="1"/>
  <c r="H12" i="6"/>
  <c r="L8" i="6"/>
  <c r="M8" i="6" s="1"/>
  <c r="H8" i="6"/>
  <c r="L7" i="6"/>
  <c r="M7" i="6" s="1"/>
  <c r="H7" i="6"/>
  <c r="L6" i="6"/>
  <c r="M6" i="6" s="1"/>
  <c r="H6" i="6"/>
  <c r="L5" i="6"/>
  <c r="M5" i="6" s="1"/>
  <c r="H5" i="6"/>
  <c r="L14" i="5"/>
  <c r="M14" i="5" s="1"/>
  <c r="H14" i="5"/>
  <c r="L11" i="5"/>
  <c r="M11" i="5" s="1"/>
  <c r="H11" i="5"/>
  <c r="L25" i="4"/>
  <c r="L27" i="4"/>
  <c r="L21" i="4"/>
  <c r="L23" i="4"/>
  <c r="H25" i="4"/>
  <c r="H27" i="4"/>
  <c r="L26" i="4" l="1"/>
  <c r="M26" i="4" s="1"/>
  <c r="M25" i="4"/>
  <c r="L24" i="4"/>
  <c r="M24" i="4" s="1"/>
  <c r="M23" i="4"/>
  <c r="L22" i="4"/>
  <c r="M22" i="4" s="1"/>
  <c r="M21" i="4"/>
  <c r="M27" i="4"/>
  <c r="L28" i="4"/>
  <c r="M28" i="4" s="1"/>
  <c r="H29" i="1"/>
  <c r="L29" i="1"/>
  <c r="M29" i="1" s="1"/>
  <c r="H30" i="1"/>
  <c r="L30" i="1"/>
  <c r="M30" i="1" s="1"/>
  <c r="H31" i="1"/>
  <c r="L31" i="1"/>
  <c r="M31" i="1" s="1"/>
  <c r="H32" i="1"/>
  <c r="L32" i="1"/>
  <c r="M32" i="1" s="1"/>
  <c r="C7" i="3"/>
  <c r="L26" i="1"/>
  <c r="M26" i="1" s="1"/>
  <c r="H26" i="1"/>
  <c r="L28" i="1"/>
  <c r="M28" i="1" s="1"/>
  <c r="H28" i="1"/>
  <c r="L27" i="1"/>
  <c r="M27" i="1" s="1"/>
  <c r="H27" i="1"/>
  <c r="L25" i="1"/>
  <c r="M25" i="1" s="1"/>
  <c r="H25" i="1"/>
  <c r="L22" i="1"/>
  <c r="M22" i="1" s="1"/>
  <c r="H22" i="1"/>
  <c r="L21" i="1"/>
  <c r="M21" i="1" s="1"/>
  <c r="H21" i="1"/>
  <c r="L18" i="1" l="1"/>
  <c r="M18" i="1" s="1"/>
  <c r="H18" i="1"/>
  <c r="L17" i="1"/>
  <c r="M17" i="1" s="1"/>
  <c r="H17" i="1"/>
  <c r="L16" i="1"/>
  <c r="M16" i="1" s="1"/>
  <c r="H16" i="1"/>
  <c r="L9" i="5" l="1"/>
  <c r="H9" i="5"/>
  <c r="M9" i="5"/>
  <c r="C20" i="3"/>
  <c r="H8" i="1"/>
  <c r="M8" i="1"/>
  <c r="L13" i="1"/>
  <c r="M13" i="1" s="1"/>
  <c r="H13" i="1"/>
  <c r="L12" i="1"/>
  <c r="H12" i="1"/>
  <c r="L8" i="5"/>
  <c r="M8" i="5" s="1"/>
  <c r="H8" i="5"/>
  <c r="C6" i="3"/>
  <c r="C5" i="3"/>
  <c r="C15" i="3"/>
  <c r="C14" i="3"/>
  <c r="C19" i="3"/>
  <c r="C18" i="3"/>
  <c r="L7" i="5"/>
  <c r="M7" i="5" s="1"/>
  <c r="C3" i="3"/>
  <c r="G24" i="1" s="1"/>
  <c r="C4" i="3"/>
  <c r="C8" i="3"/>
  <c r="C12" i="3"/>
  <c r="C13" i="3"/>
  <c r="G39" i="4" s="1"/>
  <c r="C16" i="3"/>
  <c r="C17" i="3"/>
  <c r="C2" i="3"/>
  <c r="H7" i="5"/>
  <c r="E9" i="4"/>
  <c r="L9" i="4" s="1"/>
  <c r="E11" i="4"/>
  <c r="L11" i="4" s="1"/>
  <c r="L11" i="1"/>
  <c r="M11" i="1" s="1"/>
  <c r="H11" i="1"/>
  <c r="H5" i="1"/>
  <c r="H6" i="1"/>
  <c r="H7" i="1"/>
  <c r="H5" i="5"/>
  <c r="H6" i="5"/>
  <c r="H5" i="4"/>
  <c r="H7" i="4"/>
  <c r="L6" i="5"/>
  <c r="M6" i="5" s="1"/>
  <c r="H10" i="5"/>
  <c r="L10" i="5"/>
  <c r="M10" i="5" s="1"/>
  <c r="H12" i="5"/>
  <c r="L12" i="5"/>
  <c r="M12" i="5" s="1"/>
  <c r="H13" i="5"/>
  <c r="L13" i="5"/>
  <c r="M13" i="5" s="1"/>
  <c r="H15" i="5"/>
  <c r="L15" i="5"/>
  <c r="M15" i="5" s="1"/>
  <c r="H16" i="5"/>
  <c r="L16" i="5"/>
  <c r="M16" i="5" s="1"/>
  <c r="H18" i="5"/>
  <c r="L18" i="5"/>
  <c r="M18" i="5" s="1"/>
  <c r="H19" i="5"/>
  <c r="L19" i="5"/>
  <c r="M19" i="5" s="1"/>
  <c r="H20" i="5"/>
  <c r="L20" i="5"/>
  <c r="M20" i="5" s="1"/>
  <c r="H21" i="5"/>
  <c r="L21" i="5"/>
  <c r="M21" i="5" s="1"/>
  <c r="H22" i="5"/>
  <c r="L22" i="5"/>
  <c r="M22" i="5" s="1"/>
  <c r="H25" i="5"/>
  <c r="L25" i="5"/>
  <c r="M25" i="5" s="1"/>
  <c r="H26" i="5"/>
  <c r="L26" i="5"/>
  <c r="M26" i="5" s="1"/>
  <c r="H27" i="5"/>
  <c r="L27" i="5"/>
  <c r="M27" i="5" s="1"/>
  <c r="H33" i="5"/>
  <c r="L33" i="5"/>
  <c r="M33" i="5" s="1"/>
  <c r="H34" i="5"/>
  <c r="L34" i="5"/>
  <c r="M34" i="5" s="1"/>
  <c r="H35" i="5"/>
  <c r="L35" i="5"/>
  <c r="M35" i="5" s="1"/>
  <c r="H36" i="5"/>
  <c r="L36" i="5"/>
  <c r="M36" i="5" s="1"/>
  <c r="H37" i="5"/>
  <c r="L37" i="5"/>
  <c r="M37" i="5" s="1"/>
  <c r="H38" i="5"/>
  <c r="L38" i="5"/>
  <c r="M38" i="5" s="1"/>
  <c r="H39" i="5"/>
  <c r="L39" i="5"/>
  <c r="M39" i="5" s="1"/>
  <c r="H40" i="5"/>
  <c r="L40" i="5"/>
  <c r="M40" i="5" s="1"/>
  <c r="H41" i="5"/>
  <c r="L41" i="5"/>
  <c r="M41" i="5" s="1"/>
  <c r="L5" i="5"/>
  <c r="M5" i="5" s="1"/>
  <c r="F6" i="1"/>
  <c r="L6" i="1"/>
  <c r="M6" i="1" s="1"/>
  <c r="H9" i="1"/>
  <c r="L9" i="1"/>
  <c r="M9" i="1" s="1"/>
  <c r="H10" i="1"/>
  <c r="L10" i="1"/>
  <c r="M10" i="1" s="1"/>
  <c r="H14" i="1"/>
  <c r="L14" i="1"/>
  <c r="M14" i="1" s="1"/>
  <c r="H15" i="1"/>
  <c r="L15" i="1"/>
  <c r="M15" i="1" s="1"/>
  <c r="H19" i="1"/>
  <c r="F19" i="1"/>
  <c r="L19" i="1"/>
  <c r="M19" i="1" s="1"/>
  <c r="H20" i="1"/>
  <c r="L20" i="1"/>
  <c r="M20" i="1" s="1"/>
  <c r="H23" i="1"/>
  <c r="F23" i="1"/>
  <c r="L23" i="1"/>
  <c r="M23" i="1" s="1"/>
  <c r="H24" i="1"/>
  <c r="F24" i="1"/>
  <c r="L24" i="1"/>
  <c r="M24" i="1" s="1"/>
  <c r="H33" i="1"/>
  <c r="L33" i="1"/>
  <c r="M33" i="1" s="1"/>
  <c r="H37" i="1"/>
  <c r="L37" i="1"/>
  <c r="M37" i="1" s="1"/>
  <c r="H38" i="1"/>
  <c r="L38" i="1"/>
  <c r="M38" i="1" s="1"/>
  <c r="H43" i="1"/>
  <c r="L43" i="1"/>
  <c r="M43" i="1" s="1"/>
  <c r="H48" i="1"/>
  <c r="F48" i="1"/>
  <c r="L48" i="1"/>
  <c r="M48" i="1" s="1"/>
  <c r="H49" i="1"/>
  <c r="L49" i="1"/>
  <c r="M49" i="1" s="1"/>
  <c r="H53" i="1"/>
  <c r="L53" i="1"/>
  <c r="M53" i="1" s="1"/>
  <c r="H54" i="1"/>
  <c r="L54" i="1"/>
  <c r="M54" i="1" s="1"/>
  <c r="H58" i="1"/>
  <c r="F58" i="1"/>
  <c r="L58" i="1"/>
  <c r="M58" i="1" s="1"/>
  <c r="H62" i="1"/>
  <c r="L62" i="1"/>
  <c r="M62" i="1" s="1"/>
  <c r="H65" i="1"/>
  <c r="L65" i="1"/>
  <c r="M65" i="1" s="1"/>
  <c r="H66" i="1"/>
  <c r="F66" i="1"/>
  <c r="L66" i="1"/>
  <c r="M66" i="1" s="1"/>
  <c r="H67" i="1"/>
  <c r="L67" i="1"/>
  <c r="M67" i="1" s="1"/>
  <c r="H70" i="1"/>
  <c r="F70" i="1"/>
  <c r="L70" i="1"/>
  <c r="M70" i="1" s="1"/>
  <c r="H71" i="1"/>
  <c r="F71" i="1"/>
  <c r="L71" i="1"/>
  <c r="M71" i="1" s="1"/>
  <c r="H82" i="1"/>
  <c r="F82" i="1"/>
  <c r="L82" i="1"/>
  <c r="M82" i="1" s="1"/>
  <c r="H83" i="1"/>
  <c r="L83" i="1"/>
  <c r="M83" i="1" s="1"/>
  <c r="H84" i="1"/>
  <c r="F84" i="1"/>
  <c r="L84" i="1"/>
  <c r="M84" i="1" s="1"/>
  <c r="H85" i="1"/>
  <c r="L85" i="1"/>
  <c r="M85" i="1" s="1"/>
  <c r="H86" i="1"/>
  <c r="F86" i="1"/>
  <c r="L86" i="1"/>
  <c r="M86" i="1" s="1"/>
  <c r="H87" i="1"/>
  <c r="L87" i="1"/>
  <c r="M87" i="1" s="1"/>
  <c r="H88" i="1"/>
  <c r="F88" i="1"/>
  <c r="L88" i="1"/>
  <c r="M88" i="1" s="1"/>
  <c r="H89" i="1"/>
  <c r="F89" i="1"/>
  <c r="L89" i="1"/>
  <c r="M89" i="1" s="1"/>
  <c r="H90" i="1"/>
  <c r="F90" i="1"/>
  <c r="L90" i="1"/>
  <c r="M90" i="1" s="1"/>
  <c r="H91" i="1"/>
  <c r="L91" i="1"/>
  <c r="M91" i="1" s="1"/>
  <c r="H92" i="1"/>
  <c r="F92" i="1"/>
  <c r="L92" i="1"/>
  <c r="M92" i="1" s="1"/>
  <c r="H93" i="1"/>
  <c r="L93" i="1"/>
  <c r="M93" i="1" s="1"/>
  <c r="H94" i="1"/>
  <c r="F94" i="1"/>
  <c r="L94" i="1"/>
  <c r="M94" i="1" s="1"/>
  <c r="H95" i="1"/>
  <c r="L95" i="1"/>
  <c r="M95" i="1" s="1"/>
  <c r="H96" i="1"/>
  <c r="L96" i="1"/>
  <c r="M96" i="1" s="1"/>
  <c r="H97" i="1"/>
  <c r="F97" i="1"/>
  <c r="L97" i="1"/>
  <c r="M97" i="1" s="1"/>
  <c r="L5" i="1"/>
  <c r="M5" i="1" s="1"/>
  <c r="M7" i="1"/>
  <c r="E19" i="4"/>
  <c r="E17" i="4"/>
  <c r="E15" i="4"/>
  <c r="E13" i="4"/>
  <c r="L13" i="4" s="1"/>
  <c r="E7" i="4"/>
  <c r="M5" i="4"/>
  <c r="H29" i="4"/>
  <c r="H31" i="4"/>
  <c r="H37" i="4"/>
  <c r="H39" i="4"/>
  <c r="H41" i="4"/>
  <c r="H43" i="4"/>
  <c r="H45" i="4"/>
  <c r="H49" i="4"/>
  <c r="H51" i="4"/>
  <c r="H52" i="4"/>
  <c r="H53" i="4"/>
  <c r="H54" i="4"/>
  <c r="H55" i="4"/>
  <c r="Q55" i="4" s="1"/>
  <c r="H56" i="4"/>
  <c r="Q56" i="4" s="1"/>
  <c r="E41" i="4"/>
  <c r="E43" i="4"/>
  <c r="E47" i="4" s="1"/>
  <c r="L47" i="4" s="1"/>
  <c r="H23" i="4"/>
  <c r="H9" i="4"/>
  <c r="H11" i="4"/>
  <c r="H13" i="4"/>
  <c r="H15" i="4"/>
  <c r="H17" i="4"/>
  <c r="H19" i="4"/>
  <c r="H21" i="4"/>
  <c r="G96" i="1"/>
  <c r="G53" i="1"/>
  <c r="G14" i="1"/>
  <c r="G84" i="1"/>
  <c r="G62" i="1"/>
  <c r="G49" i="1"/>
  <c r="G23" i="1"/>
  <c r="G88" i="1"/>
  <c r="G70" i="1"/>
  <c r="G33" i="1"/>
  <c r="G9" i="1"/>
  <c r="G19" i="1"/>
  <c r="G38" i="1"/>
  <c r="G48" i="1"/>
  <c r="G58" i="1"/>
  <c r="G66" i="1"/>
  <c r="G82" i="1"/>
  <c r="G86" i="1"/>
  <c r="G90" i="1"/>
  <c r="G94" i="1"/>
  <c r="G97" i="1"/>
  <c r="G92" i="1"/>
  <c r="G87" i="1"/>
  <c r="G67" i="1"/>
  <c r="G54" i="1"/>
  <c r="G43" i="1"/>
  <c r="G15" i="1"/>
  <c r="L48" i="4" l="1"/>
  <c r="M47" i="4"/>
  <c r="G40" i="5"/>
  <c r="F55" i="4"/>
  <c r="R55" i="4" s="1"/>
  <c r="S55" i="4" s="1"/>
  <c r="T55" i="4" s="1"/>
  <c r="F10" i="1"/>
  <c r="G11" i="1"/>
  <c r="F40" i="5"/>
  <c r="G7" i="5"/>
  <c r="F56" i="4"/>
  <c r="G37" i="5"/>
  <c r="G29" i="4"/>
  <c r="G9" i="4"/>
  <c r="F21" i="5"/>
  <c r="F96" i="1"/>
  <c r="F33" i="1"/>
  <c r="G5" i="1"/>
  <c r="F41" i="4"/>
  <c r="G37" i="1"/>
  <c r="F62" i="1"/>
  <c r="F53" i="1"/>
  <c r="F43" i="1"/>
  <c r="F10" i="5"/>
  <c r="G23" i="4"/>
  <c r="G31" i="4"/>
  <c r="G36" i="5"/>
  <c r="G26" i="5"/>
  <c r="G41" i="4"/>
  <c r="F37" i="5"/>
  <c r="F18" i="5"/>
  <c r="G6" i="5"/>
  <c r="F8" i="1"/>
  <c r="G47" i="1"/>
  <c r="F25" i="5"/>
  <c r="F13" i="5"/>
  <c r="F7" i="5"/>
  <c r="G8" i="5"/>
  <c r="G13" i="1"/>
  <c r="F12" i="1"/>
  <c r="G19" i="5"/>
  <c r="F34" i="5"/>
  <c r="F31" i="4"/>
  <c r="G51" i="4"/>
  <c r="G15" i="5"/>
  <c r="G71" i="1"/>
  <c r="G25" i="5"/>
  <c r="F19" i="4"/>
  <c r="F91" i="1"/>
  <c r="F83" i="1"/>
  <c r="F5" i="5"/>
  <c r="F39" i="5"/>
  <c r="F20" i="5"/>
  <c r="F6" i="5"/>
  <c r="G5" i="5"/>
  <c r="G36" i="4"/>
  <c r="F21" i="8"/>
  <c r="F23" i="5"/>
  <c r="G21" i="8"/>
  <c r="G21" i="7"/>
  <c r="G23" i="5"/>
  <c r="F19" i="8"/>
  <c r="F24" i="5"/>
  <c r="G19" i="7"/>
  <c r="G24" i="5"/>
  <c r="F21" i="7"/>
  <c r="R21" i="7" s="1"/>
  <c r="S21" i="7" s="1"/>
  <c r="T21" i="7" s="1"/>
  <c r="F19" i="7"/>
  <c r="R19" i="7" s="1"/>
  <c r="S19" i="7" s="1"/>
  <c r="T19" i="7" s="1"/>
  <c r="G19" i="8"/>
  <c r="F63" i="1"/>
  <c r="G61" i="1"/>
  <c r="F59" i="1"/>
  <c r="F60" i="1"/>
  <c r="G59" i="1"/>
  <c r="F64" i="1"/>
  <c r="G64" i="1"/>
  <c r="G60" i="1"/>
  <c r="G63" i="1"/>
  <c r="F17" i="8"/>
  <c r="G17" i="8"/>
  <c r="F14" i="8"/>
  <c r="G14" i="8"/>
  <c r="G17" i="7"/>
  <c r="F17" i="7"/>
  <c r="R17" i="7" s="1"/>
  <c r="S17" i="7" s="1"/>
  <c r="T17" i="7" s="1"/>
  <c r="F14" i="7"/>
  <c r="R14" i="7" s="1"/>
  <c r="S14" i="7" s="1"/>
  <c r="T14" i="7" s="1"/>
  <c r="G14" i="7"/>
  <c r="F57" i="1"/>
  <c r="G50" i="1"/>
  <c r="G55" i="1"/>
  <c r="G51" i="1"/>
  <c r="G52" i="1"/>
  <c r="G57" i="1"/>
  <c r="F50" i="1"/>
  <c r="F55" i="1"/>
  <c r="F56" i="1"/>
  <c r="F52" i="1"/>
  <c r="G56" i="1"/>
  <c r="F51" i="1"/>
  <c r="G10" i="7"/>
  <c r="G8" i="7"/>
  <c r="G6" i="7"/>
  <c r="G12" i="8"/>
  <c r="G8" i="8"/>
  <c r="G6" i="8"/>
  <c r="G72" i="7"/>
  <c r="G70" i="7"/>
  <c r="G66" i="7"/>
  <c r="G62" i="7"/>
  <c r="G60" i="7"/>
  <c r="G56" i="7"/>
  <c r="G52" i="7"/>
  <c r="G48" i="7"/>
  <c r="G44" i="7"/>
  <c r="G40" i="7"/>
  <c r="F10" i="7"/>
  <c r="F8" i="8"/>
  <c r="F66" i="7"/>
  <c r="F60" i="7"/>
  <c r="F54" i="7"/>
  <c r="F50" i="7"/>
  <c r="F44" i="7"/>
  <c r="F40" i="7"/>
  <c r="F34" i="7"/>
  <c r="F18" i="7"/>
  <c r="F25" i="8"/>
  <c r="G20" i="7"/>
  <c r="G68" i="8"/>
  <c r="G48" i="8"/>
  <c r="G36" i="8"/>
  <c r="G24" i="8"/>
  <c r="F5" i="8"/>
  <c r="F61" i="7"/>
  <c r="F49" i="7"/>
  <c r="F35" i="7"/>
  <c r="F20" i="7"/>
  <c r="F62" i="8"/>
  <c r="F50" i="8"/>
  <c r="F38" i="8"/>
  <c r="G10" i="8"/>
  <c r="G68" i="7"/>
  <c r="G64" i="7"/>
  <c r="G58" i="7"/>
  <c r="G54" i="7"/>
  <c r="G50" i="7"/>
  <c r="G46" i="7"/>
  <c r="G42" i="7"/>
  <c r="G38" i="7"/>
  <c r="G36" i="7"/>
  <c r="G34" i="7"/>
  <c r="G32" i="7"/>
  <c r="G30" i="7"/>
  <c r="G22" i="7"/>
  <c r="G18" i="7"/>
  <c r="G15" i="7"/>
  <c r="G12" i="7"/>
  <c r="F8" i="7"/>
  <c r="F6" i="7"/>
  <c r="F12" i="8"/>
  <c r="F72" i="7"/>
  <c r="F68" i="7"/>
  <c r="F62" i="7"/>
  <c r="F56" i="7"/>
  <c r="F48" i="7"/>
  <c r="F42" i="7"/>
  <c r="F36" i="7"/>
  <c r="F32" i="7"/>
  <c r="F15" i="7"/>
  <c r="F18" i="8"/>
  <c r="G24" i="7"/>
  <c r="G70" i="8"/>
  <c r="G50" i="8"/>
  <c r="G38" i="8"/>
  <c r="F9" i="8"/>
  <c r="F65" i="7"/>
  <c r="F53" i="7"/>
  <c r="F41" i="7"/>
  <c r="F11" i="7"/>
  <c r="F60" i="8"/>
  <c r="F48" i="8"/>
  <c r="F36" i="8"/>
  <c r="F24" i="8"/>
  <c r="G71" i="8"/>
  <c r="G69" i="8"/>
  <c r="G67" i="8"/>
  <c r="G65" i="8"/>
  <c r="G63" i="8"/>
  <c r="G61" i="8"/>
  <c r="G59" i="8"/>
  <c r="G57" i="8"/>
  <c r="G55" i="8"/>
  <c r="G53" i="8"/>
  <c r="G51" i="8"/>
  <c r="G49" i="8"/>
  <c r="G47" i="8"/>
  <c r="G45" i="8"/>
  <c r="G43" i="8"/>
  <c r="G41" i="8"/>
  <c r="G39" i="8"/>
  <c r="G37" i="8"/>
  <c r="G35" i="8"/>
  <c r="G33" i="8"/>
  <c r="G31" i="8"/>
  <c r="G25" i="8"/>
  <c r="G22" i="8"/>
  <c r="G18" i="8"/>
  <c r="G15" i="8"/>
  <c r="F10" i="8"/>
  <c r="F6" i="8"/>
  <c r="F70" i="7"/>
  <c r="F64" i="7"/>
  <c r="F58" i="7"/>
  <c r="F52" i="7"/>
  <c r="F46" i="7"/>
  <c r="F38" i="7"/>
  <c r="F30" i="7"/>
  <c r="F22" i="7"/>
  <c r="F12" i="7"/>
  <c r="F15" i="8"/>
  <c r="F9" i="7"/>
  <c r="G64" i="8"/>
  <c r="G54" i="8"/>
  <c r="G42" i="8"/>
  <c r="F11" i="8"/>
  <c r="F69" i="7"/>
  <c r="F57" i="7"/>
  <c r="F45" i="7"/>
  <c r="F33" i="7"/>
  <c r="F16" i="7"/>
  <c r="F66" i="8"/>
  <c r="F52" i="8"/>
  <c r="F42" i="8"/>
  <c r="F30" i="8"/>
  <c r="F13" i="8"/>
  <c r="F71" i="8"/>
  <c r="F69" i="8"/>
  <c r="F67" i="8"/>
  <c r="F65" i="8"/>
  <c r="F63" i="8"/>
  <c r="F61" i="8"/>
  <c r="F59" i="8"/>
  <c r="F57" i="8"/>
  <c r="F55" i="8"/>
  <c r="F53" i="8"/>
  <c r="F51" i="8"/>
  <c r="F49" i="8"/>
  <c r="F47" i="8"/>
  <c r="F45" i="8"/>
  <c r="F43" i="8"/>
  <c r="F41" i="8"/>
  <c r="F39" i="8"/>
  <c r="F37" i="8"/>
  <c r="F35" i="8"/>
  <c r="F33" i="8"/>
  <c r="F31" i="8"/>
  <c r="F22" i="8"/>
  <c r="G5" i="7"/>
  <c r="G16" i="7"/>
  <c r="F7" i="7"/>
  <c r="G60" i="8"/>
  <c r="G56" i="8"/>
  <c r="G46" i="8"/>
  <c r="G34" i="8"/>
  <c r="G20" i="8"/>
  <c r="F7" i="8"/>
  <c r="F63" i="7"/>
  <c r="F51" i="7"/>
  <c r="F39" i="7"/>
  <c r="F70" i="8"/>
  <c r="F58" i="8"/>
  <c r="F46" i="8"/>
  <c r="F32" i="8"/>
  <c r="F16" i="8"/>
  <c r="G9" i="7"/>
  <c r="G7" i="7"/>
  <c r="F5" i="7"/>
  <c r="G9" i="8"/>
  <c r="G5" i="8"/>
  <c r="G69" i="7"/>
  <c r="G65" i="7"/>
  <c r="G61" i="7"/>
  <c r="G57" i="7"/>
  <c r="G53" i="7"/>
  <c r="G49" i="7"/>
  <c r="G45" i="7"/>
  <c r="G41" i="7"/>
  <c r="G37" i="7"/>
  <c r="G33" i="7"/>
  <c r="G11" i="7"/>
  <c r="G66" i="8"/>
  <c r="G58" i="8"/>
  <c r="G44" i="8"/>
  <c r="G32" i="8"/>
  <c r="G16" i="8"/>
  <c r="F71" i="7"/>
  <c r="F59" i="7"/>
  <c r="F47" i="7"/>
  <c r="F37" i="7"/>
  <c r="F24" i="7"/>
  <c r="F68" i="8"/>
  <c r="F56" i="8"/>
  <c r="F44" i="8"/>
  <c r="F34" i="8"/>
  <c r="F20" i="8"/>
  <c r="G11" i="8"/>
  <c r="G7" i="8"/>
  <c r="G71" i="7"/>
  <c r="G67" i="7"/>
  <c r="G63" i="7"/>
  <c r="G59" i="7"/>
  <c r="G55" i="7"/>
  <c r="G51" i="7"/>
  <c r="G47" i="7"/>
  <c r="G43" i="7"/>
  <c r="G39" i="7"/>
  <c r="G35" i="7"/>
  <c r="G31" i="7"/>
  <c r="G13" i="7"/>
  <c r="G62" i="8"/>
  <c r="G52" i="8"/>
  <c r="G40" i="8"/>
  <c r="G30" i="8"/>
  <c r="G13" i="8"/>
  <c r="F67" i="7"/>
  <c r="F55" i="7"/>
  <c r="F43" i="7"/>
  <c r="F31" i="7"/>
  <c r="F13" i="7"/>
  <c r="F64" i="8"/>
  <c r="F54" i="8"/>
  <c r="F40" i="8"/>
  <c r="G17" i="5"/>
  <c r="F17" i="5"/>
  <c r="F33" i="4"/>
  <c r="G33" i="4"/>
  <c r="F35" i="4"/>
  <c r="G45" i="1"/>
  <c r="G35" i="4"/>
  <c r="G46" i="1"/>
  <c r="F39" i="1"/>
  <c r="F42" i="1"/>
  <c r="G44" i="1"/>
  <c r="F40" i="1"/>
  <c r="G35" i="1"/>
  <c r="G34" i="1"/>
  <c r="F34" i="1"/>
  <c r="G36" i="1"/>
  <c r="F35" i="1"/>
  <c r="F36" i="1"/>
  <c r="F10" i="6"/>
  <c r="F25" i="4"/>
  <c r="G66" i="6"/>
  <c r="G60" i="6"/>
  <c r="G58" i="6"/>
  <c r="G54" i="6"/>
  <c r="G48" i="6"/>
  <c r="G34" i="6"/>
  <c r="G30" i="6"/>
  <c r="G26" i="6"/>
  <c r="G22" i="6"/>
  <c r="G18" i="6"/>
  <c r="G14" i="6"/>
  <c r="G7" i="6"/>
  <c r="G11" i="5"/>
  <c r="F54" i="6"/>
  <c r="F42" i="6"/>
  <c r="F34" i="6"/>
  <c r="F30" i="6"/>
  <c r="F22" i="6"/>
  <c r="F14" i="6"/>
  <c r="F27" i="4"/>
  <c r="G9" i="6"/>
  <c r="G61" i="6"/>
  <c r="G53" i="6"/>
  <c r="G45" i="6"/>
  <c r="G35" i="6"/>
  <c r="G25" i="6"/>
  <c r="G17" i="6"/>
  <c r="F61" i="6"/>
  <c r="F55" i="6"/>
  <c r="F45" i="6"/>
  <c r="F33" i="6"/>
  <c r="F21" i="6"/>
  <c r="F13" i="6"/>
  <c r="G10" i="6"/>
  <c r="G25" i="4"/>
  <c r="G62" i="6"/>
  <c r="G56" i="6"/>
  <c r="G52" i="6"/>
  <c r="G46" i="6"/>
  <c r="G42" i="6"/>
  <c r="G36" i="6"/>
  <c r="G32" i="6"/>
  <c r="G28" i="6"/>
  <c r="G24" i="6"/>
  <c r="G20" i="6"/>
  <c r="G16" i="6"/>
  <c r="G12" i="6"/>
  <c r="G5" i="6"/>
  <c r="F58" i="6"/>
  <c r="F48" i="6"/>
  <c r="F32" i="6"/>
  <c r="F24" i="6"/>
  <c r="F18" i="6"/>
  <c r="F7" i="6"/>
  <c r="G27" i="4"/>
  <c r="G65" i="6"/>
  <c r="G51" i="6"/>
  <c r="G41" i="6"/>
  <c r="G27" i="6"/>
  <c r="G15" i="6"/>
  <c r="G14" i="5"/>
  <c r="F63" i="6"/>
  <c r="F53" i="6"/>
  <c r="F29" i="6"/>
  <c r="F17" i="6"/>
  <c r="G64" i="6"/>
  <c r="G50" i="6"/>
  <c r="G44" i="6"/>
  <c r="F52" i="6"/>
  <c r="F44" i="6"/>
  <c r="F36" i="6"/>
  <c r="F28" i="6"/>
  <c r="F20" i="6"/>
  <c r="F12" i="6"/>
  <c r="F5" i="6"/>
  <c r="G11" i="6"/>
  <c r="G63" i="6"/>
  <c r="G55" i="6"/>
  <c r="G47" i="6"/>
  <c r="G23" i="6"/>
  <c r="G13" i="6"/>
  <c r="G21" i="4"/>
  <c r="F59" i="6"/>
  <c r="F47" i="6"/>
  <c r="F35" i="6"/>
  <c r="F19" i="6"/>
  <c r="F8" i="6"/>
  <c r="F66" i="6"/>
  <c r="F64" i="6"/>
  <c r="F62" i="6"/>
  <c r="F60" i="6"/>
  <c r="F56" i="6"/>
  <c r="F50" i="6"/>
  <c r="F46" i="6"/>
  <c r="F26" i="6"/>
  <c r="F16" i="6"/>
  <c r="F11" i="5"/>
  <c r="G29" i="6"/>
  <c r="F43" i="6"/>
  <c r="F23" i="6"/>
  <c r="F14" i="5"/>
  <c r="F11" i="6"/>
  <c r="F9" i="6"/>
  <c r="G59" i="6"/>
  <c r="G49" i="6"/>
  <c r="G43" i="6"/>
  <c r="G33" i="6"/>
  <c r="G21" i="6"/>
  <c r="G8" i="6"/>
  <c r="F57" i="6"/>
  <c r="F49" i="6"/>
  <c r="F25" i="6"/>
  <c r="F6" i="6"/>
  <c r="G57" i="6"/>
  <c r="G31" i="6"/>
  <c r="G19" i="6"/>
  <c r="G6" i="6"/>
  <c r="F65" i="6"/>
  <c r="F51" i="6"/>
  <c r="F41" i="6"/>
  <c r="F27" i="6"/>
  <c r="F15" i="6"/>
  <c r="F31" i="6"/>
  <c r="F29" i="1"/>
  <c r="F31" i="1"/>
  <c r="F28" i="1"/>
  <c r="F25" i="1"/>
  <c r="F21" i="1"/>
  <c r="G27" i="1"/>
  <c r="F32" i="1"/>
  <c r="F26" i="1"/>
  <c r="F27" i="1"/>
  <c r="G30" i="1"/>
  <c r="G25" i="1"/>
  <c r="G29" i="1"/>
  <c r="G31" i="1"/>
  <c r="G26" i="1"/>
  <c r="G22" i="1"/>
  <c r="F30" i="1"/>
  <c r="F22" i="1"/>
  <c r="G32" i="1"/>
  <c r="G28" i="1"/>
  <c r="G21" i="1"/>
  <c r="G18" i="1"/>
  <c r="G16" i="1"/>
  <c r="F18" i="1"/>
  <c r="F16" i="1"/>
  <c r="G17" i="1"/>
  <c r="F17" i="1"/>
  <c r="G9" i="5"/>
  <c r="F5" i="4"/>
  <c r="F13" i="4"/>
  <c r="G54" i="4"/>
  <c r="F15" i="4"/>
  <c r="G22" i="5"/>
  <c r="G83" i="1"/>
  <c r="F39" i="4"/>
  <c r="G15" i="4"/>
  <c r="G20" i="5"/>
  <c r="G21" i="5"/>
  <c r="G85" i="1"/>
  <c r="F15" i="1"/>
  <c r="F36" i="5"/>
  <c r="F27" i="5"/>
  <c r="F16" i="5"/>
  <c r="F11" i="1"/>
  <c r="F8" i="5"/>
  <c r="F13" i="1"/>
  <c r="F17" i="4"/>
  <c r="F45" i="4"/>
  <c r="G55" i="4"/>
  <c r="F11" i="4"/>
  <c r="G52" i="4"/>
  <c r="F7" i="4"/>
  <c r="F51" i="4"/>
  <c r="G16" i="5"/>
  <c r="F9" i="4"/>
  <c r="G11" i="4"/>
  <c r="G13" i="5"/>
  <c r="G18" i="5"/>
  <c r="G91" i="1"/>
  <c r="F93" i="1"/>
  <c r="F85" i="1"/>
  <c r="F65" i="1"/>
  <c r="F49" i="1"/>
  <c r="F41" i="1"/>
  <c r="F9" i="1"/>
  <c r="F41" i="5"/>
  <c r="F33" i="5"/>
  <c r="F22" i="5"/>
  <c r="F12" i="5"/>
  <c r="G7" i="4"/>
  <c r="G7" i="1"/>
  <c r="G34" i="5"/>
  <c r="F53" i="4"/>
  <c r="G45" i="4"/>
  <c r="G65" i="1"/>
  <c r="G33" i="5"/>
  <c r="F61" i="1"/>
  <c r="G56" i="4"/>
  <c r="F21" i="4"/>
  <c r="F49" i="4"/>
  <c r="F54" i="4"/>
  <c r="F29" i="4"/>
  <c r="G12" i="5"/>
  <c r="G93" i="1"/>
  <c r="G38" i="5"/>
  <c r="G10" i="1"/>
  <c r="G89" i="1"/>
  <c r="G17" i="4"/>
  <c r="F20" i="1"/>
  <c r="F38" i="5"/>
  <c r="F19" i="5"/>
  <c r="G12" i="1"/>
  <c r="G8" i="1"/>
  <c r="F9" i="5"/>
  <c r="G39" i="5"/>
  <c r="F37" i="1"/>
  <c r="G27" i="5"/>
  <c r="G37" i="4"/>
  <c r="G49" i="4"/>
  <c r="G53" i="4"/>
  <c r="F52" i="4"/>
  <c r="F43" i="4"/>
  <c r="G43" i="4"/>
  <c r="F37" i="4"/>
  <c r="G41" i="5"/>
  <c r="G20" i="1"/>
  <c r="G10" i="5"/>
  <c r="G35" i="5"/>
  <c r="G95" i="1"/>
  <c r="G13" i="4"/>
  <c r="F5" i="1"/>
  <c r="F95" i="1"/>
  <c r="F87" i="1"/>
  <c r="F67" i="1"/>
  <c r="F54" i="1"/>
  <c r="F38" i="1"/>
  <c r="F14" i="1"/>
  <c r="F7" i="1"/>
  <c r="F35" i="5"/>
  <c r="F26" i="5"/>
  <c r="F15" i="5"/>
  <c r="G5" i="4"/>
  <c r="G6" i="1"/>
  <c r="L7" i="4"/>
  <c r="L8" i="4" s="1"/>
  <c r="M13" i="4"/>
  <c r="L14" i="4"/>
  <c r="M14" i="4" s="1"/>
  <c r="L12" i="4"/>
  <c r="M12" i="4" s="1"/>
  <c r="M11" i="4"/>
  <c r="M9" i="4"/>
  <c r="L10" i="4"/>
  <c r="M10" i="4" s="1"/>
  <c r="E45" i="4"/>
  <c r="L45" i="4" s="1"/>
  <c r="L41" i="4"/>
  <c r="L43" i="4"/>
  <c r="L19" i="4"/>
  <c r="L15" i="4"/>
  <c r="L17" i="4"/>
  <c r="M12" i="1"/>
  <c r="M48" i="4" l="1"/>
  <c r="S48" i="4"/>
  <c r="T48" i="4" s="1"/>
  <c r="M7" i="4"/>
  <c r="M8" i="4"/>
  <c r="M15" i="4"/>
  <c r="L16" i="4"/>
  <c r="M16" i="4" s="1"/>
  <c r="M19" i="4"/>
  <c r="L20" i="4"/>
  <c r="M20" i="4" s="1"/>
  <c r="L44" i="4"/>
  <c r="M44" i="4" s="1"/>
  <c r="M43" i="4"/>
  <c r="M17" i="4"/>
  <c r="L18" i="4"/>
  <c r="M18" i="4" s="1"/>
  <c r="M50" i="4"/>
  <c r="M49" i="4"/>
  <c r="M41" i="4"/>
  <c r="L42" i="4"/>
  <c r="M42" i="4" s="1"/>
  <c r="L46" i="4"/>
  <c r="M46" i="4" s="1"/>
  <c r="M45" i="4"/>
  <c r="M51" i="4" l="1"/>
  <c r="E54" i="4"/>
  <c r="M52" i="4"/>
  <c r="R47" i="4" l="1"/>
  <c r="S47" i="4" s="1"/>
  <c r="T47" i="4" s="1"/>
  <c r="R56" i="4"/>
  <c r="S56" i="4" s="1"/>
  <c r="T56" i="4" s="1"/>
  <c r="M54" i="4"/>
  <c r="M53" i="4"/>
  <c r="Q40" i="5" l="1"/>
  <c r="R40" i="5" s="1"/>
  <c r="S40" i="5" l="1"/>
  <c r="T40" i="5" s="1"/>
  <c r="Q17" i="5"/>
  <c r="R17" i="5" s="1"/>
  <c r="Q24" i="5"/>
  <c r="R24" i="5" s="1"/>
  <c r="Q23" i="5"/>
  <c r="R23" i="5" s="1"/>
  <c r="Q35" i="5"/>
  <c r="R35" i="5" s="1"/>
  <c r="Q14" i="5"/>
  <c r="R14" i="5" s="1"/>
  <c r="Q38" i="5"/>
  <c r="R38" i="5" s="1"/>
  <c r="Q36" i="5"/>
  <c r="R36" i="5" s="1"/>
  <c r="Q41" i="5"/>
  <c r="R41" i="5" s="1"/>
  <c r="Q9" i="5"/>
  <c r="R9" i="5" s="1"/>
  <c r="Q15" i="5"/>
  <c r="R15" i="5" s="1"/>
  <c r="Q11" i="5"/>
  <c r="R11" i="5" s="1"/>
  <c r="Q5" i="5"/>
  <c r="R5" i="5" s="1"/>
  <c r="Q12" i="5"/>
  <c r="R12" i="5" s="1"/>
  <c r="Q16" i="5"/>
  <c r="R16" i="5" s="1"/>
  <c r="Q8" i="5"/>
  <c r="R8" i="5" s="1"/>
  <c r="Q18" i="5"/>
  <c r="R18" i="5" s="1"/>
  <c r="Q7" i="5"/>
  <c r="R7" i="5" s="1"/>
  <c r="Q6" i="5"/>
  <c r="R6" i="5" s="1"/>
  <c r="Q13" i="5"/>
  <c r="R13" i="5" s="1"/>
  <c r="Q10" i="5"/>
  <c r="R10" i="5" s="1"/>
  <c r="Q20" i="5"/>
  <c r="R20" i="5" s="1"/>
  <c r="Q21" i="5"/>
  <c r="R21" i="5" s="1"/>
  <c r="Q19" i="5"/>
  <c r="R19" i="5" s="1"/>
  <c r="Q22" i="5"/>
  <c r="R22" i="5" s="1"/>
  <c r="Q25" i="5"/>
  <c r="R25" i="5" s="1"/>
  <c r="Q26" i="5"/>
  <c r="R26" i="5" s="1"/>
  <c r="Q27" i="5"/>
  <c r="R27" i="5" s="1"/>
  <c r="Q34" i="5"/>
  <c r="R34" i="5" s="1"/>
  <c r="Q33" i="5"/>
  <c r="R33" i="5" s="1"/>
  <c r="Q37" i="5"/>
  <c r="R37" i="5" s="1"/>
  <c r="Q39" i="5"/>
  <c r="R39" i="5" s="1"/>
  <c r="S33" i="5" l="1"/>
  <c r="T33" i="5" s="1"/>
  <c r="S20" i="5"/>
  <c r="T20" i="5" s="1"/>
  <c r="S12" i="5"/>
  <c r="T12" i="5" s="1"/>
  <c r="S14" i="5"/>
  <c r="T14" i="5" s="1"/>
  <c r="S10" i="5"/>
  <c r="T10" i="5" s="1"/>
  <c r="S5" i="5"/>
  <c r="T5" i="5" s="1"/>
  <c r="S35" i="5"/>
  <c r="T35" i="5" s="1"/>
  <c r="S27" i="5"/>
  <c r="T27" i="5" s="1"/>
  <c r="S13" i="5"/>
  <c r="T13" i="5" s="1"/>
  <c r="S11" i="5"/>
  <c r="T11" i="5" s="1"/>
  <c r="S23" i="5"/>
  <c r="T23" i="5" s="1"/>
  <c r="S26" i="5"/>
  <c r="T26" i="5" s="1"/>
  <c r="S6" i="5"/>
  <c r="T6" i="5" s="1"/>
  <c r="S15" i="5"/>
  <c r="T15" i="5" s="1"/>
  <c r="S24" i="5"/>
  <c r="T24" i="5" s="1"/>
  <c r="S39" i="5"/>
  <c r="T39" i="5" s="1"/>
  <c r="S25" i="5"/>
  <c r="T25" i="5" s="1"/>
  <c r="S7" i="5"/>
  <c r="T7" i="5" s="1"/>
  <c r="S9" i="5"/>
  <c r="T9" i="5" s="1"/>
  <c r="S17" i="5"/>
  <c r="T17" i="5" s="1"/>
  <c r="S22" i="5"/>
  <c r="T22" i="5" s="1"/>
  <c r="S18" i="5"/>
  <c r="T18" i="5" s="1"/>
  <c r="S41" i="5"/>
  <c r="T41" i="5" s="1"/>
  <c r="S34" i="5"/>
  <c r="T34" i="5" s="1"/>
  <c r="S19" i="5"/>
  <c r="T19" i="5" s="1"/>
  <c r="S8" i="5"/>
  <c r="T8" i="5" s="1"/>
  <c r="S36" i="5"/>
  <c r="T36" i="5" s="1"/>
  <c r="S37" i="5"/>
  <c r="T37" i="5" s="1"/>
  <c r="S21" i="5"/>
  <c r="T21" i="5" s="1"/>
  <c r="S16" i="5"/>
  <c r="T16" i="5" s="1"/>
  <c r="S38" i="5"/>
  <c r="T38" i="5" s="1"/>
  <c r="Q71" i="7" l="1"/>
  <c r="R71" i="7" s="1"/>
  <c r="Q63" i="7"/>
  <c r="R63" i="7" s="1"/>
  <c r="Q68" i="7"/>
  <c r="R68" i="7" s="1"/>
  <c r="Q69" i="7"/>
  <c r="R69" i="7" s="1"/>
  <c r="S69" i="7" l="1"/>
  <c r="T69" i="7" s="1"/>
  <c r="S68" i="7"/>
  <c r="T68" i="7" s="1"/>
  <c r="S63" i="7"/>
  <c r="T63" i="7" s="1"/>
  <c r="S71" i="7"/>
  <c r="T71" i="7" s="1"/>
  <c r="Q72" i="7"/>
  <c r="R72" i="7" s="1"/>
  <c r="Q6" i="7"/>
  <c r="R6" i="7" s="1"/>
  <c r="Q13" i="7"/>
  <c r="R13" i="7" s="1"/>
  <c r="Q9" i="7"/>
  <c r="R9" i="7" s="1"/>
  <c r="Q12" i="7"/>
  <c r="R12" i="7" s="1"/>
  <c r="Q10" i="7"/>
  <c r="R10" i="7" s="1"/>
  <c r="Q5" i="7"/>
  <c r="R5" i="7" s="1"/>
  <c r="Q16" i="7"/>
  <c r="R16" i="7" s="1"/>
  <c r="Q8" i="7"/>
  <c r="R8" i="7" s="1"/>
  <c r="Q11" i="7"/>
  <c r="R11" i="7" s="1"/>
  <c r="Q18" i="7"/>
  <c r="R18" i="7" s="1"/>
  <c r="Q15" i="7"/>
  <c r="R15" i="7" s="1"/>
  <c r="Q7" i="7"/>
  <c r="R7" i="7" s="1"/>
  <c r="Q20" i="7"/>
  <c r="R20" i="7" s="1"/>
  <c r="Q24" i="7"/>
  <c r="R24" i="7" s="1"/>
  <c r="Q22" i="7"/>
  <c r="R22" i="7" s="1"/>
  <c r="Q30" i="7"/>
  <c r="R30" i="7" s="1"/>
  <c r="Q33" i="7"/>
  <c r="R33" i="7" s="1"/>
  <c r="Q31" i="7"/>
  <c r="R31" i="7" s="1"/>
  <c r="Q32" i="7"/>
  <c r="R32" i="7" s="1"/>
  <c r="Q34" i="7"/>
  <c r="R34" i="7" s="1"/>
  <c r="Q35" i="7"/>
  <c r="R35" i="7" s="1"/>
  <c r="Q37" i="7"/>
  <c r="R37" i="7" s="1"/>
  <c r="Q36" i="7"/>
  <c r="R36" i="7" s="1"/>
  <c r="Q38" i="7"/>
  <c r="R38" i="7" s="1"/>
  <c r="Q39" i="7"/>
  <c r="R39" i="7" s="1"/>
  <c r="Q40" i="7"/>
  <c r="R40" i="7" s="1"/>
  <c r="Q41" i="7"/>
  <c r="R41" i="7" s="1"/>
  <c r="Q42" i="7"/>
  <c r="R42" i="7" s="1"/>
  <c r="Q44" i="7"/>
  <c r="R44" i="7" s="1"/>
  <c r="Q43" i="7"/>
  <c r="R43" i="7" s="1"/>
  <c r="Q46" i="7"/>
  <c r="R46" i="7" s="1"/>
  <c r="Q48" i="7"/>
  <c r="R48" i="7" s="1"/>
  <c r="Q45" i="7"/>
  <c r="R45" i="7" s="1"/>
  <c r="Q50" i="7"/>
  <c r="R50" i="7" s="1"/>
  <c r="Q49" i="7"/>
  <c r="R49" i="7" s="1"/>
  <c r="Q47" i="7"/>
  <c r="R47" i="7" s="1"/>
  <c r="Q51" i="7"/>
  <c r="R51" i="7" s="1"/>
  <c r="Q52" i="7"/>
  <c r="R52" i="7" s="1"/>
  <c r="Q53" i="7"/>
  <c r="R53" i="7" s="1"/>
  <c r="Q54" i="7"/>
  <c r="R54" i="7" s="1"/>
  <c r="Q55" i="7"/>
  <c r="R55" i="7" s="1"/>
  <c r="Q56" i="7"/>
  <c r="R56" i="7" s="1"/>
  <c r="Q57" i="7"/>
  <c r="R57" i="7" s="1"/>
  <c r="Q58" i="7"/>
  <c r="R58" i="7" s="1"/>
  <c r="Q59" i="7"/>
  <c r="R59" i="7" s="1"/>
  <c r="Q60" i="7"/>
  <c r="R60" i="7" s="1"/>
  <c r="Q62" i="7"/>
  <c r="R62" i="7" s="1"/>
  <c r="Q65" i="7"/>
  <c r="R65" i="7" s="1"/>
  <c r="Q61" i="7"/>
  <c r="R61" i="7" s="1"/>
  <c r="Q66" i="7"/>
  <c r="R66" i="7" s="1"/>
  <c r="Q70" i="7"/>
  <c r="R70" i="7" s="1"/>
  <c r="Q64" i="7"/>
  <c r="R64" i="7" s="1"/>
  <c r="Q67" i="7"/>
  <c r="R67" i="7" s="1"/>
  <c r="S56" i="7" l="1"/>
  <c r="T56" i="7" s="1"/>
  <c r="S50" i="7"/>
  <c r="T50" i="7" s="1"/>
  <c r="S40" i="7"/>
  <c r="T40" i="7" s="1"/>
  <c r="S31" i="7"/>
  <c r="T31" i="7" s="1"/>
  <c r="S24" i="7"/>
  <c r="T24" i="7" s="1"/>
  <c r="S5" i="7"/>
  <c r="T5" i="7" s="1"/>
  <c r="S60" i="7"/>
  <c r="T60" i="7" s="1"/>
  <c r="S61" i="7"/>
  <c r="T61" i="7" s="1"/>
  <c r="S55" i="7"/>
  <c r="T55" i="7" s="1"/>
  <c r="S45" i="7"/>
  <c r="T45" i="7" s="1"/>
  <c r="S39" i="7"/>
  <c r="T39" i="7" s="1"/>
  <c r="S20" i="7"/>
  <c r="T20" i="7" s="1"/>
  <c r="S10" i="7"/>
  <c r="T10" i="7" s="1"/>
  <c r="S65" i="7"/>
  <c r="T65" i="7" s="1"/>
  <c r="S54" i="7"/>
  <c r="T54" i="7" s="1"/>
  <c r="S48" i="7"/>
  <c r="T48" i="7" s="1"/>
  <c r="S38" i="7"/>
  <c r="T38" i="7" s="1"/>
  <c r="S33" i="7"/>
  <c r="T33" i="7" s="1"/>
  <c r="S7" i="7"/>
  <c r="T7" i="7" s="1"/>
  <c r="S12" i="7"/>
  <c r="T12" i="7" s="1"/>
  <c r="S66" i="7"/>
  <c r="T66" i="7" s="1"/>
  <c r="S62" i="7"/>
  <c r="T62" i="7" s="1"/>
  <c r="S53" i="7"/>
  <c r="T53" i="7" s="1"/>
  <c r="S46" i="7"/>
  <c r="T46" i="7" s="1"/>
  <c r="S36" i="7"/>
  <c r="T36" i="7" s="1"/>
  <c r="S15" i="7"/>
  <c r="T15" i="7" s="1"/>
  <c r="S9" i="7"/>
  <c r="T9" i="7" s="1"/>
  <c r="S52" i="7"/>
  <c r="T52" i="7" s="1"/>
  <c r="S43" i="7"/>
  <c r="T43" i="7" s="1"/>
  <c r="S37" i="7"/>
  <c r="T37" i="7" s="1"/>
  <c r="S30" i="7"/>
  <c r="T30" i="7" s="1"/>
  <c r="S18" i="7"/>
  <c r="T18" i="7" s="1"/>
  <c r="S13" i="7"/>
  <c r="T13" i="7" s="1"/>
  <c r="S67" i="7"/>
  <c r="T67" i="7" s="1"/>
  <c r="S59" i="7"/>
  <c r="T59" i="7" s="1"/>
  <c r="S51" i="7"/>
  <c r="T51" i="7" s="1"/>
  <c r="S44" i="7"/>
  <c r="T44" i="7" s="1"/>
  <c r="S35" i="7"/>
  <c r="T35" i="7" s="1"/>
  <c r="S22" i="7"/>
  <c r="T22" i="7" s="1"/>
  <c r="S11" i="7"/>
  <c r="T11" i="7" s="1"/>
  <c r="S6" i="7"/>
  <c r="T6" i="7" s="1"/>
  <c r="S64" i="7"/>
  <c r="T64" i="7" s="1"/>
  <c r="S47" i="7"/>
  <c r="T47" i="7" s="1"/>
  <c r="S42" i="7"/>
  <c r="T42" i="7" s="1"/>
  <c r="S34" i="7"/>
  <c r="T34" i="7" s="1"/>
  <c r="S8" i="7"/>
  <c r="T8" i="7" s="1"/>
  <c r="S72" i="7"/>
  <c r="T72" i="7" s="1"/>
  <c r="S58" i="7"/>
  <c r="T58" i="7" s="1"/>
  <c r="S70" i="7"/>
  <c r="T70" i="7" s="1"/>
  <c r="S57" i="7"/>
  <c r="T57" i="7" s="1"/>
  <c r="S49" i="7"/>
  <c r="T49" i="7" s="1"/>
  <c r="S41" i="7"/>
  <c r="T41" i="7" s="1"/>
  <c r="S32" i="7"/>
  <c r="T32" i="7" s="1"/>
  <c r="S16" i="7"/>
  <c r="T16" i="7" s="1"/>
  <c r="Q65" i="6" l="1"/>
  <c r="R65" i="6" s="1"/>
  <c r="Q10" i="6"/>
  <c r="R10" i="6" s="1"/>
  <c r="Q11" i="6"/>
  <c r="R11" i="6" s="1"/>
  <c r="Q63" i="6"/>
  <c r="R63" i="6" s="1"/>
  <c r="Q9" i="6"/>
  <c r="R9" i="6" s="1"/>
  <c r="Q61" i="6"/>
  <c r="R61" i="6" s="1"/>
  <c r="Q66" i="6"/>
  <c r="R66" i="6" s="1"/>
  <c r="Q8" i="6"/>
  <c r="R8" i="6" s="1"/>
  <c r="Q7" i="6"/>
  <c r="R7" i="6" s="1"/>
  <c r="Q16" i="6"/>
  <c r="R16" i="6" s="1"/>
  <c r="Q12" i="6"/>
  <c r="R12" i="6" s="1"/>
  <c r="Q13" i="6"/>
  <c r="R13" i="6" s="1"/>
  <c r="Q6" i="6"/>
  <c r="R6" i="6" s="1"/>
  <c r="Q5" i="6"/>
  <c r="R5" i="6" s="1"/>
  <c r="Q18" i="6"/>
  <c r="R18" i="6" s="1"/>
  <c r="Q15" i="6"/>
  <c r="R15" i="6" s="1"/>
  <c r="Q14" i="6"/>
  <c r="R14" i="6" s="1"/>
  <c r="Q17" i="6"/>
  <c r="R17" i="6" s="1"/>
  <c r="Q19" i="6"/>
  <c r="R19" i="6" s="1"/>
  <c r="Q20" i="6"/>
  <c r="R20" i="6" s="1"/>
  <c r="Q24" i="6"/>
  <c r="R24" i="6" s="1"/>
  <c r="Q22" i="6"/>
  <c r="R22" i="6" s="1"/>
  <c r="Q21" i="6"/>
  <c r="R21" i="6" s="1"/>
  <c r="Q25" i="6"/>
  <c r="R25" i="6" s="1"/>
  <c r="Q23" i="6"/>
  <c r="R23" i="6" s="1"/>
  <c r="Q26" i="6"/>
  <c r="R26" i="6" s="1"/>
  <c r="Q27" i="6"/>
  <c r="R27" i="6" s="1"/>
  <c r="Q31" i="6"/>
  <c r="R31" i="6" s="1"/>
  <c r="Q29" i="6"/>
  <c r="R29" i="6" s="1"/>
  <c r="Q28" i="6"/>
  <c r="R28" i="6" s="1"/>
  <c r="Q32" i="6"/>
  <c r="R32" i="6" s="1"/>
  <c r="Q30" i="6"/>
  <c r="R30" i="6" s="1"/>
  <c r="Q33" i="6"/>
  <c r="R33" i="6" s="1"/>
  <c r="Q34" i="6"/>
  <c r="R34" i="6" s="1"/>
  <c r="Q36" i="6"/>
  <c r="R36" i="6" s="1"/>
  <c r="Q35" i="6"/>
  <c r="R35" i="6" s="1"/>
  <c r="Q41" i="6"/>
  <c r="R41" i="6" s="1"/>
  <c r="Q42" i="6"/>
  <c r="R42" i="6" s="1"/>
  <c r="Q43" i="6"/>
  <c r="R43" i="6" s="1"/>
  <c r="Q44" i="6"/>
  <c r="R44" i="6" s="1"/>
  <c r="Q45" i="6"/>
  <c r="R45" i="6" s="1"/>
  <c r="Q46" i="6"/>
  <c r="R46" i="6" s="1"/>
  <c r="Q47" i="6"/>
  <c r="R47" i="6" s="1"/>
  <c r="Q48" i="6"/>
  <c r="R48" i="6" s="1"/>
  <c r="Q49" i="6"/>
  <c r="R49" i="6" s="1"/>
  <c r="Q50" i="6"/>
  <c r="R50" i="6" s="1"/>
  <c r="Q51" i="6"/>
  <c r="R51" i="6" s="1"/>
  <c r="Q52" i="6"/>
  <c r="R52" i="6" s="1"/>
  <c r="Q53" i="6"/>
  <c r="R53" i="6" s="1"/>
  <c r="Q54" i="6"/>
  <c r="R54" i="6" s="1"/>
  <c r="Q55" i="6"/>
  <c r="R55" i="6" s="1"/>
  <c r="Q56" i="6"/>
  <c r="R56" i="6" s="1"/>
  <c r="Q57" i="6"/>
  <c r="R57" i="6" s="1"/>
  <c r="Q58" i="6"/>
  <c r="R58" i="6" s="1"/>
  <c r="Q59" i="6"/>
  <c r="R59" i="6" s="1"/>
  <c r="Q64" i="6"/>
  <c r="R64" i="6" s="1"/>
  <c r="Q62" i="6"/>
  <c r="R62" i="6" s="1"/>
  <c r="Q60" i="6"/>
  <c r="R60" i="6" s="1"/>
  <c r="S57" i="6" l="1"/>
  <c r="T57" i="6" s="1"/>
  <c r="S55" i="6"/>
  <c r="T55" i="6" s="1"/>
  <c r="S47" i="6"/>
  <c r="T47" i="6" s="1"/>
  <c r="S32" i="6"/>
  <c r="T32" i="6" s="1"/>
  <c r="S21" i="6"/>
  <c r="T21" i="6" s="1"/>
  <c r="S18" i="6"/>
  <c r="T18" i="6" s="1"/>
  <c r="S66" i="6"/>
  <c r="T66" i="6" s="1"/>
  <c r="S60" i="6"/>
  <c r="T60" i="6" s="1"/>
  <c r="S54" i="6"/>
  <c r="T54" i="6" s="1"/>
  <c r="S46" i="6"/>
  <c r="T46" i="6" s="1"/>
  <c r="S28" i="6"/>
  <c r="T28" i="6" s="1"/>
  <c r="S22" i="6"/>
  <c r="T22" i="6" s="1"/>
  <c r="S5" i="6"/>
  <c r="T5" i="6" s="1"/>
  <c r="S61" i="6"/>
  <c r="T61" i="6" s="1"/>
  <c r="S53" i="6"/>
  <c r="T53" i="6" s="1"/>
  <c r="S45" i="6"/>
  <c r="T45" i="6" s="1"/>
  <c r="S29" i="6"/>
  <c r="T29" i="6" s="1"/>
  <c r="S24" i="6"/>
  <c r="T24" i="6" s="1"/>
  <c r="S6" i="6"/>
  <c r="T6" i="6" s="1"/>
  <c r="S9" i="6"/>
  <c r="T9" i="6" s="1"/>
  <c r="S64" i="6"/>
  <c r="T64" i="6" s="1"/>
  <c r="S52" i="6"/>
  <c r="T52" i="6" s="1"/>
  <c r="S44" i="6"/>
  <c r="T44" i="6" s="1"/>
  <c r="S35" i="6"/>
  <c r="T35" i="6" s="1"/>
  <c r="S31" i="6"/>
  <c r="T31" i="6" s="1"/>
  <c r="S20" i="6"/>
  <c r="T20" i="6" s="1"/>
  <c r="S13" i="6"/>
  <c r="T13" i="6" s="1"/>
  <c r="S63" i="6"/>
  <c r="T63" i="6" s="1"/>
  <c r="S59" i="6"/>
  <c r="T59" i="6" s="1"/>
  <c r="S51" i="6"/>
  <c r="T51" i="6" s="1"/>
  <c r="S43" i="6"/>
  <c r="T43" i="6" s="1"/>
  <c r="S36" i="6"/>
  <c r="T36" i="6" s="1"/>
  <c r="S27" i="6"/>
  <c r="T27" i="6" s="1"/>
  <c r="S19" i="6"/>
  <c r="T19" i="6" s="1"/>
  <c r="S12" i="6"/>
  <c r="T12" i="6" s="1"/>
  <c r="S11" i="6"/>
  <c r="T11" i="6" s="1"/>
  <c r="S58" i="6"/>
  <c r="T58" i="6" s="1"/>
  <c r="S50" i="6"/>
  <c r="T50" i="6" s="1"/>
  <c r="S42" i="6"/>
  <c r="T42" i="6" s="1"/>
  <c r="S34" i="6"/>
  <c r="T34" i="6" s="1"/>
  <c r="S26" i="6"/>
  <c r="T26" i="6" s="1"/>
  <c r="S17" i="6"/>
  <c r="T17" i="6" s="1"/>
  <c r="S16" i="6"/>
  <c r="T16" i="6" s="1"/>
  <c r="S10" i="6"/>
  <c r="T10" i="6" s="1"/>
  <c r="S62" i="6"/>
  <c r="T62" i="6" s="1"/>
  <c r="S49" i="6"/>
  <c r="T49" i="6" s="1"/>
  <c r="S41" i="6"/>
  <c r="T41" i="6" s="1"/>
  <c r="S33" i="6"/>
  <c r="T33" i="6" s="1"/>
  <c r="S23" i="6"/>
  <c r="T23" i="6" s="1"/>
  <c r="S14" i="6"/>
  <c r="T14" i="6" s="1"/>
  <c r="S7" i="6"/>
  <c r="T7" i="6" s="1"/>
  <c r="S65" i="6"/>
  <c r="T65" i="6" s="1"/>
  <c r="S56" i="6"/>
  <c r="T56" i="6" s="1"/>
  <c r="S48" i="6"/>
  <c r="T48" i="6" s="1"/>
  <c r="S30" i="6"/>
  <c r="T30" i="6" s="1"/>
  <c r="S25" i="6"/>
  <c r="T25" i="6" s="1"/>
  <c r="S15" i="6"/>
  <c r="T15" i="6" s="1"/>
  <c r="S8" i="6"/>
  <c r="T8" i="6" s="1"/>
  <c r="Q70" i="8"/>
  <c r="R70" i="8" s="1"/>
  <c r="Q18" i="8"/>
  <c r="R18" i="8" s="1"/>
  <c r="Q31" i="8"/>
  <c r="R31" i="8" s="1"/>
  <c r="Q48" i="8"/>
  <c r="R48" i="8" s="1"/>
  <c r="Q6" i="8"/>
  <c r="R6" i="8" s="1"/>
  <c r="Q37" i="8"/>
  <c r="R37" i="8" s="1"/>
  <c r="Q59" i="8"/>
  <c r="R59" i="8" s="1"/>
  <c r="Q60" i="8"/>
  <c r="R60" i="8" s="1"/>
  <c r="Q41" i="8"/>
  <c r="R41" i="8" s="1"/>
  <c r="Q8" i="8"/>
  <c r="R8" i="8" s="1"/>
  <c r="Q66" i="8"/>
  <c r="R66" i="8" s="1"/>
  <c r="Q58" i="8"/>
  <c r="R58" i="8" s="1"/>
  <c r="Q20" i="8"/>
  <c r="R20" i="8" s="1"/>
  <c r="Q25" i="8"/>
  <c r="R25" i="8" s="1"/>
  <c r="Q55" i="8"/>
  <c r="R55" i="8" s="1"/>
  <c r="Q68" i="8"/>
  <c r="R68" i="8" s="1"/>
  <c r="Q50" i="8"/>
  <c r="R50" i="8" s="1"/>
  <c r="Q40" i="8"/>
  <c r="R40" i="8" s="1"/>
  <c r="Q34" i="8"/>
  <c r="R34" i="8" s="1"/>
  <c r="Q56" i="8"/>
  <c r="R56" i="8" s="1"/>
  <c r="Q62" i="8"/>
  <c r="R62" i="8" s="1"/>
  <c r="Q43" i="8"/>
  <c r="R43" i="8" s="1"/>
  <c r="Q22" i="8"/>
  <c r="R22" i="8" s="1"/>
  <c r="Q15" i="8"/>
  <c r="R15" i="8" s="1"/>
  <c r="Q35" i="8"/>
  <c r="R35" i="8" s="1"/>
  <c r="Q61" i="8"/>
  <c r="R61" i="8" s="1"/>
  <c r="Q52" i="8"/>
  <c r="R52" i="8" s="1"/>
  <c r="Q64" i="8"/>
  <c r="R64" i="8" s="1"/>
  <c r="Q7" i="8"/>
  <c r="R7" i="8" s="1"/>
  <c r="Q54" i="8"/>
  <c r="R54" i="8" s="1"/>
  <c r="Q51" i="8"/>
  <c r="R51" i="8" s="1"/>
  <c r="Q44" i="8"/>
  <c r="R44" i="8" s="1"/>
  <c r="Q16" i="8"/>
  <c r="R16" i="8" s="1"/>
  <c r="Q5" i="8"/>
  <c r="R5" i="8" s="1"/>
  <c r="Q9" i="8"/>
  <c r="R9" i="8" s="1"/>
  <c r="Q10" i="8"/>
  <c r="R10" i="8" s="1"/>
  <c r="Q39" i="8"/>
  <c r="R39" i="8" s="1"/>
  <c r="Q36" i="8"/>
  <c r="R36" i="8" s="1"/>
  <c r="Q57" i="8"/>
  <c r="R57" i="8" s="1"/>
  <c r="Q33" i="8"/>
  <c r="R33" i="8" s="1"/>
  <c r="Q46" i="8"/>
  <c r="R46" i="8" s="1"/>
  <c r="Q11" i="8"/>
  <c r="R11" i="8" s="1"/>
  <c r="Q45" i="8"/>
  <c r="R45" i="8" s="1"/>
  <c r="Q49" i="8"/>
  <c r="R49" i="8" s="1"/>
  <c r="Q32" i="8"/>
  <c r="R32" i="8" s="1"/>
  <c r="Q42" i="8"/>
  <c r="R42" i="8" s="1"/>
  <c r="Q13" i="8"/>
  <c r="R13" i="8" s="1"/>
  <c r="Q53" i="8"/>
  <c r="R53" i="8" s="1"/>
  <c r="Q30" i="8"/>
  <c r="R30" i="8" s="1"/>
  <c r="Q24" i="8"/>
  <c r="R24" i="8" s="1"/>
  <c r="Q47" i="8"/>
  <c r="R47" i="8" s="1"/>
  <c r="Q38" i="8"/>
  <c r="R38" i="8" s="1"/>
  <c r="Q12" i="8"/>
  <c r="R12" i="8" s="1"/>
  <c r="S66" i="8" l="1"/>
  <c r="T66" i="8" s="1"/>
  <c r="S68" i="8"/>
  <c r="T68" i="8" s="1"/>
  <c r="S70" i="8"/>
  <c r="T70" i="8" s="1"/>
  <c r="S7" i="8"/>
  <c r="T7" i="8" s="1"/>
  <c r="S5" i="8"/>
  <c r="T5" i="8" s="1"/>
  <c r="Q21" i="8"/>
  <c r="R21" i="8" s="1"/>
  <c r="S21" i="8" s="1"/>
  <c r="T21" i="8" s="1"/>
  <c r="S6" i="8"/>
  <c r="T6" i="8" s="1"/>
  <c r="S8" i="8"/>
  <c r="T8" i="8" s="1"/>
  <c r="S9" i="8"/>
  <c r="T9" i="8" s="1"/>
  <c r="S10" i="8"/>
  <c r="T10" i="8" s="1"/>
  <c r="S11" i="8"/>
  <c r="T11" i="8" s="1"/>
  <c r="S12" i="8"/>
  <c r="T12" i="8" s="1"/>
  <c r="S13" i="8"/>
  <c r="T13" i="8" s="1"/>
  <c r="S15" i="8"/>
  <c r="T15" i="8" s="1"/>
  <c r="Q14" i="8"/>
  <c r="R14" i="8" s="1"/>
  <c r="S16" i="8"/>
  <c r="T16" i="8" s="1"/>
  <c r="Q19" i="8"/>
  <c r="R19" i="8" s="1"/>
  <c r="Q17" i="8"/>
  <c r="R17" i="8" s="1"/>
  <c r="S18" i="8"/>
  <c r="T18" i="8" s="1"/>
  <c r="S20" i="8"/>
  <c r="T20" i="8" s="1"/>
  <c r="S22" i="8"/>
  <c r="T22" i="8" s="1"/>
  <c r="S24" i="8"/>
  <c r="T24" i="8" s="1"/>
  <c r="S25" i="8"/>
  <c r="T25" i="8" s="1"/>
  <c r="S30" i="8"/>
  <c r="T30" i="8" s="1"/>
  <c r="S31" i="8"/>
  <c r="T31" i="8" s="1"/>
  <c r="S32" i="8"/>
  <c r="T32" i="8" s="1"/>
  <c r="S33" i="8"/>
  <c r="T33" i="8" s="1"/>
  <c r="S34" i="8"/>
  <c r="T34" i="8" s="1"/>
  <c r="S35" i="8"/>
  <c r="T35" i="8" s="1"/>
  <c r="S36" i="8"/>
  <c r="T36" i="8" s="1"/>
  <c r="S37" i="8"/>
  <c r="T37" i="8" s="1"/>
  <c r="S38" i="8"/>
  <c r="T38" i="8" s="1"/>
  <c r="S39" i="8"/>
  <c r="T39" i="8" s="1"/>
  <c r="S40" i="8"/>
  <c r="T40" i="8" s="1"/>
  <c r="S41" i="8"/>
  <c r="T41" i="8" s="1"/>
  <c r="S42" i="8"/>
  <c r="T42" i="8" s="1"/>
  <c r="S43" i="8"/>
  <c r="T43" i="8" s="1"/>
  <c r="S44" i="8"/>
  <c r="T44" i="8" s="1"/>
  <c r="S45" i="8"/>
  <c r="T45" i="8" s="1"/>
  <c r="S46" i="8"/>
  <c r="T46" i="8" s="1"/>
  <c r="S47" i="8"/>
  <c r="T47" i="8" s="1"/>
  <c r="S48" i="8"/>
  <c r="T48" i="8" s="1"/>
  <c r="S49" i="8"/>
  <c r="T49" i="8" s="1"/>
  <c r="S50" i="8"/>
  <c r="T50" i="8" s="1"/>
  <c r="S51" i="8"/>
  <c r="T51" i="8" s="1"/>
  <c r="S52" i="8"/>
  <c r="T52" i="8" s="1"/>
  <c r="S53" i="8"/>
  <c r="T53" i="8" s="1"/>
  <c r="S54" i="8"/>
  <c r="T54" i="8" s="1"/>
  <c r="S55" i="8"/>
  <c r="T55" i="8" s="1"/>
  <c r="S56" i="8"/>
  <c r="T56" i="8" s="1"/>
  <c r="Q71" i="8"/>
  <c r="R71" i="8" s="1"/>
  <c r="S57" i="8"/>
  <c r="T57" i="8" s="1"/>
  <c r="S61" i="8"/>
  <c r="T61" i="8" s="1"/>
  <c r="S58" i="8"/>
  <c r="T58" i="8" s="1"/>
  <c r="S59" i="8"/>
  <c r="T59" i="8" s="1"/>
  <c r="S60" i="8"/>
  <c r="T60" i="8" s="1"/>
  <c r="S62" i="8"/>
  <c r="T62" i="8" s="1"/>
  <c r="S64" i="8"/>
  <c r="T64" i="8" s="1"/>
  <c r="Q69" i="8"/>
  <c r="R69" i="8" s="1"/>
  <c r="Q67" i="8"/>
  <c r="R67" i="8" s="1"/>
  <c r="Q65" i="8"/>
  <c r="R65" i="8" s="1"/>
  <c r="Q63" i="8"/>
  <c r="R63" i="8" s="1"/>
  <c r="Q96" i="1" l="1"/>
  <c r="R96" i="1" s="1"/>
  <c r="Q84" i="1"/>
  <c r="R84" i="1" s="1"/>
  <c r="Q53" i="1"/>
  <c r="R53" i="1" s="1"/>
  <c r="Q21" i="1"/>
  <c r="R21" i="1" s="1"/>
  <c r="Q59" i="1"/>
  <c r="R59" i="1" s="1"/>
  <c r="Q86" i="1"/>
  <c r="R86" i="1" s="1"/>
  <c r="Q28" i="1"/>
  <c r="R28" i="1" s="1"/>
  <c r="Q55" i="1"/>
  <c r="R55" i="1" s="1"/>
  <c r="Q93" i="1"/>
  <c r="R93" i="1" s="1"/>
  <c r="Q71" i="1"/>
  <c r="R71" i="1" s="1"/>
  <c r="Q57" i="1"/>
  <c r="R57" i="1" s="1"/>
  <c r="Q90" i="1"/>
  <c r="R90" i="1" s="1"/>
  <c r="Q65" i="1"/>
  <c r="R65" i="1" s="1"/>
  <c r="Q43" i="1"/>
  <c r="R43" i="1" s="1"/>
  <c r="Q51" i="1"/>
  <c r="R51" i="1" s="1"/>
  <c r="Q8" i="1"/>
  <c r="R8" i="1" s="1"/>
  <c r="Q91" i="1"/>
  <c r="R91" i="1" s="1"/>
  <c r="Q17" i="1"/>
  <c r="R17" i="1" s="1"/>
  <c r="Q46" i="1"/>
  <c r="R46" i="1" s="1"/>
  <c r="Q23" i="1"/>
  <c r="R23" i="1" s="1"/>
  <c r="Q83" i="1"/>
  <c r="R83" i="1" s="1"/>
  <c r="Q45" i="1"/>
  <c r="R45" i="1" s="1"/>
  <c r="Q6" i="1"/>
  <c r="R6" i="1" s="1"/>
  <c r="Q67" i="1"/>
  <c r="R67" i="1" s="1"/>
  <c r="Q44" i="1"/>
  <c r="R44" i="1" s="1"/>
  <c r="Q20" i="1"/>
  <c r="R20" i="1" s="1"/>
  <c r="Q12" i="1"/>
  <c r="R12" i="1" s="1"/>
  <c r="Q38" i="1"/>
  <c r="R38" i="1" s="1"/>
  <c r="Q36" i="1"/>
  <c r="R36" i="1" s="1"/>
  <c r="Q33" i="1"/>
  <c r="R33" i="1" s="1"/>
  <c r="Q89" i="1"/>
  <c r="R89" i="1" s="1"/>
  <c r="Q30" i="1"/>
  <c r="R30" i="1" s="1"/>
  <c r="Q19" i="1"/>
  <c r="R19" i="1" s="1"/>
  <c r="Q85" i="1"/>
  <c r="R85" i="1" s="1"/>
  <c r="Q32" i="1"/>
  <c r="R32" i="1" s="1"/>
  <c r="Q60" i="1"/>
  <c r="R60" i="1" s="1"/>
  <c r="Q10" i="1"/>
  <c r="R10" i="1" s="1"/>
  <c r="Q70" i="1"/>
  <c r="R70" i="1" s="1"/>
  <c r="Q92" i="1"/>
  <c r="R92" i="1" s="1"/>
  <c r="Q56" i="1"/>
  <c r="R56" i="1" s="1"/>
  <c r="Q11" i="1"/>
  <c r="R11" i="1" s="1"/>
  <c r="Q25" i="1"/>
  <c r="R25" i="1" s="1"/>
  <c r="Q50" i="1"/>
  <c r="R50" i="1" s="1"/>
  <c r="Q24" i="1"/>
  <c r="R24" i="1" s="1"/>
  <c r="Q87" i="1"/>
  <c r="R87" i="1" s="1"/>
  <c r="Q22" i="1"/>
  <c r="R22" i="1" s="1"/>
  <c r="Q49" i="1"/>
  <c r="R49" i="1" s="1"/>
  <c r="Q14" i="1"/>
  <c r="R14" i="1" s="1"/>
  <c r="Q18" i="1"/>
  <c r="R18" i="1" s="1"/>
  <c r="Q40" i="1"/>
  <c r="R40" i="1" s="1"/>
  <c r="Q94" i="1"/>
  <c r="R94" i="1" s="1"/>
  <c r="Q39" i="1"/>
  <c r="R39" i="1" s="1"/>
  <c r="Q52" i="1"/>
  <c r="R52" i="1" s="1"/>
  <c r="Q7" i="1"/>
  <c r="R7" i="1" s="1"/>
  <c r="Q48" i="1"/>
  <c r="R48" i="1" s="1"/>
  <c r="Q42" i="1"/>
  <c r="R42" i="1" s="1"/>
  <c r="Q61" i="1"/>
  <c r="R61" i="1" s="1"/>
  <c r="Q88" i="1"/>
  <c r="R88" i="1" s="1"/>
  <c r="Q58" i="1"/>
  <c r="R58" i="1" s="1"/>
  <c r="Q34" i="1"/>
  <c r="R34" i="1" s="1"/>
  <c r="Q54" i="1"/>
  <c r="R54" i="1" s="1"/>
  <c r="Q31" i="1"/>
  <c r="R31" i="1" s="1"/>
  <c r="Q41" i="1"/>
  <c r="R41" i="1" s="1"/>
  <c r="Q15" i="1"/>
  <c r="R15" i="1" s="1"/>
  <c r="Q66" i="1"/>
  <c r="R66" i="1" s="1"/>
  <c r="Q26" i="1"/>
  <c r="R26" i="1" s="1"/>
  <c r="Q47" i="1"/>
  <c r="R47" i="1" s="1"/>
  <c r="Q5" i="1"/>
  <c r="R5" i="1" s="1"/>
  <c r="Q16" i="1"/>
  <c r="R16" i="1" s="1"/>
  <c r="Q27" i="1"/>
  <c r="R27" i="1" s="1"/>
  <c r="Q29" i="1"/>
  <c r="R29" i="1" s="1"/>
  <c r="Q37" i="1"/>
  <c r="R37" i="1" s="1"/>
  <c r="Q35" i="1"/>
  <c r="R35" i="1" s="1"/>
  <c r="Q13" i="1"/>
  <c r="R13" i="1" s="1"/>
  <c r="Q82" i="1"/>
  <c r="R82" i="1" s="1"/>
  <c r="Q62" i="1"/>
  <c r="R62" i="1" s="1"/>
  <c r="S67" i="8"/>
  <c r="T67" i="8" s="1"/>
  <c r="S17" i="8"/>
  <c r="T17" i="8" s="1"/>
  <c r="S19" i="8"/>
  <c r="T19" i="8" s="1"/>
  <c r="S69" i="8"/>
  <c r="T69" i="8" s="1"/>
  <c r="S14" i="8"/>
  <c r="T14" i="8" s="1"/>
  <c r="S71" i="8"/>
  <c r="T71" i="8" s="1"/>
  <c r="S63" i="8"/>
  <c r="T63" i="8" s="1"/>
  <c r="S65" i="8"/>
  <c r="T65" i="8" s="1"/>
  <c r="Q9" i="1" l="1"/>
  <c r="R9" i="1" s="1"/>
  <c r="S9" i="1" s="1"/>
  <c r="T9" i="1" s="1"/>
  <c r="S8" i="1"/>
  <c r="T8" i="1" s="1"/>
  <c r="S30" i="1"/>
  <c r="T30" i="1" s="1"/>
  <c r="S34" i="1"/>
  <c r="T34" i="1" s="1"/>
  <c r="S40" i="1"/>
  <c r="T40" i="1" s="1"/>
  <c r="S44" i="1"/>
  <c r="T44" i="1" s="1"/>
  <c r="S47" i="1"/>
  <c r="T47" i="1" s="1"/>
  <c r="S54" i="1"/>
  <c r="T54" i="1" s="1"/>
  <c r="S65" i="1"/>
  <c r="T65" i="1" s="1"/>
  <c r="S67" i="1"/>
  <c r="T67" i="1" s="1"/>
  <c r="S71" i="1"/>
  <c r="T71" i="1" s="1"/>
  <c r="S83" i="1"/>
  <c r="T83" i="1" s="1"/>
  <c r="S85" i="1"/>
  <c r="T85" i="1" s="1"/>
  <c r="S87" i="1"/>
  <c r="T87" i="1" s="1"/>
  <c r="S89" i="1"/>
  <c r="T89" i="1" s="1"/>
  <c r="S91" i="1"/>
  <c r="T91" i="1" s="1"/>
  <c r="S93" i="1"/>
  <c r="T93" i="1" s="1"/>
  <c r="S62" i="1"/>
  <c r="T62" i="1" s="1"/>
  <c r="S38" i="1"/>
  <c r="T38" i="1" s="1"/>
  <c r="S86" i="1"/>
  <c r="T86" i="1" s="1"/>
  <c r="S82" i="1"/>
  <c r="T82" i="1" s="1"/>
  <c r="S23" i="1"/>
  <c r="T23" i="1" s="1"/>
  <c r="S90" i="1"/>
  <c r="T90" i="1" s="1"/>
  <c r="S48" i="1"/>
  <c r="T48" i="1" s="1"/>
  <c r="S14" i="1"/>
  <c r="T14" i="1" s="1"/>
  <c r="S19" i="1"/>
  <c r="T19" i="1" s="1"/>
  <c r="S53" i="1"/>
  <c r="T53" i="1" s="1"/>
  <c r="S5" i="1"/>
  <c r="T5" i="1" s="1"/>
  <c r="S92" i="1"/>
  <c r="T92" i="1" s="1"/>
  <c r="S84" i="1"/>
  <c r="T84" i="1" s="1"/>
  <c r="S70" i="1"/>
  <c r="T70" i="1" s="1"/>
  <c r="S96" i="1"/>
  <c r="T96" i="1" s="1"/>
  <c r="S58" i="1"/>
  <c r="T58" i="1" s="1"/>
  <c r="S94" i="1"/>
  <c r="T94" i="1" s="1"/>
  <c r="S33" i="1"/>
  <c r="T33" i="1" s="1"/>
  <c r="S28" i="1"/>
  <c r="T28" i="1" s="1"/>
  <c r="S56" i="1"/>
  <c r="T56" i="1" s="1"/>
  <c r="S16" i="1"/>
  <c r="T16" i="1" s="1"/>
  <c r="S59" i="1"/>
  <c r="T59" i="1" s="1"/>
  <c r="S57" i="1"/>
  <c r="T57" i="1" s="1"/>
  <c r="S52" i="1"/>
  <c r="T52" i="1" s="1"/>
  <c r="S15" i="1"/>
  <c r="T15" i="1" s="1"/>
  <c r="Q64" i="1"/>
  <c r="S55" i="1"/>
  <c r="T55" i="1" s="1"/>
  <c r="S10" i="1"/>
  <c r="T10" i="1" s="1"/>
  <c r="S50" i="1"/>
  <c r="T50" i="1" s="1"/>
  <c r="S6" i="1"/>
  <c r="T6" i="1" s="1"/>
  <c r="S51" i="1"/>
  <c r="T51" i="1" s="1"/>
  <c r="S13" i="1"/>
  <c r="T13" i="1" s="1"/>
  <c r="S11" i="1"/>
  <c r="T11" i="1" s="1"/>
  <c r="S20" i="1"/>
  <c r="T20" i="1" s="1"/>
  <c r="S18" i="1"/>
  <c r="T18" i="1" s="1"/>
  <c r="S12" i="1"/>
  <c r="T12" i="1" s="1"/>
  <c r="S7" i="1"/>
  <c r="T7" i="1" s="1"/>
  <c r="Q63" i="1"/>
  <c r="R63" i="1" s="1"/>
  <c r="S26" i="1"/>
  <c r="T26" i="1" s="1"/>
  <c r="S21" i="1"/>
  <c r="T21" i="1" s="1"/>
  <c r="S17" i="1"/>
  <c r="T17" i="1" s="1"/>
  <c r="S22" i="1"/>
  <c r="T22" i="1" s="1"/>
  <c r="S25" i="1"/>
  <c r="T25" i="1" s="1"/>
  <c r="S27" i="1"/>
  <c r="T27" i="1" s="1"/>
  <c r="S35" i="1"/>
  <c r="T35" i="1" s="1"/>
  <c r="S31" i="1"/>
  <c r="T31" i="1" s="1"/>
  <c r="S32" i="1"/>
  <c r="T32" i="1" s="1"/>
  <c r="S37" i="1"/>
  <c r="T37" i="1" s="1"/>
  <c r="S39" i="1"/>
  <c r="T39" i="1" s="1"/>
  <c r="S41" i="1"/>
  <c r="T41" i="1" s="1"/>
  <c r="S42" i="1"/>
  <c r="T42" i="1" s="1"/>
  <c r="S46" i="1"/>
  <c r="T46" i="1" s="1"/>
  <c r="S49" i="1"/>
  <c r="T49" i="1" s="1"/>
  <c r="S61" i="1"/>
  <c r="T61" i="1" s="1"/>
  <c r="Q97" i="1"/>
  <c r="R97" i="1" s="1"/>
  <c r="S29" i="1"/>
  <c r="T29" i="1" s="1"/>
  <c r="S66" i="1"/>
  <c r="T66" i="1" s="1"/>
  <c r="S88" i="1"/>
  <c r="T88" i="1" s="1"/>
  <c r="S24" i="1"/>
  <c r="T24" i="1" s="1"/>
  <c r="S60" i="1"/>
  <c r="T60" i="1" s="1"/>
  <c r="S36" i="1"/>
  <c r="T36" i="1" s="1"/>
  <c r="S45" i="1"/>
  <c r="T45" i="1" s="1"/>
  <c r="S43" i="1"/>
  <c r="T43" i="1" s="1"/>
  <c r="Q95" i="1"/>
  <c r="R95" i="1" s="1"/>
  <c r="R64" i="1" l="1"/>
  <c r="S64" i="1" s="1"/>
  <c r="T64" i="1" s="1"/>
  <c r="S63" i="1"/>
  <c r="T63" i="1" s="1"/>
  <c r="Q52" i="4"/>
  <c r="R52" i="4" s="1"/>
  <c r="S52" i="4" s="1"/>
  <c r="T52" i="4" s="1"/>
  <c r="Q49" i="4"/>
  <c r="R49" i="4" s="1"/>
  <c r="S49" i="4" s="1"/>
  <c r="T49" i="4" s="1"/>
  <c r="Q53" i="4"/>
  <c r="Q5" i="4"/>
  <c r="Q51" i="4"/>
  <c r="Q45" i="4"/>
  <c r="Q54" i="4"/>
  <c r="Q21" i="4"/>
  <c r="Q22" i="4"/>
  <c r="Q36" i="4"/>
  <c r="R36" i="4" s="1"/>
  <c r="S36" i="4" s="1"/>
  <c r="T36" i="4" s="1"/>
  <c r="Q38" i="4"/>
  <c r="Q23" i="4"/>
  <c r="R23" i="4" s="1"/>
  <c r="S23" i="4" s="1"/>
  <c r="T23" i="4" s="1"/>
  <c r="Q32" i="4"/>
  <c r="R32" i="4" s="1"/>
  <c r="S32" i="4" s="1"/>
  <c r="T32" i="4" s="1"/>
  <c r="Q10" i="4"/>
  <c r="Q6" i="4"/>
  <c r="Q17" i="4"/>
  <c r="Q44" i="4"/>
  <c r="R44" i="4" s="1"/>
  <c r="S44" i="4" s="1"/>
  <c r="T44" i="4" s="1"/>
  <c r="Q19" i="4"/>
  <c r="R19" i="4" s="1"/>
  <c r="S19" i="4" s="1"/>
  <c r="T19" i="4" s="1"/>
  <c r="Q13" i="4"/>
  <c r="Q14" i="4"/>
  <c r="Q15" i="4"/>
  <c r="Q34" i="4"/>
  <c r="Q46" i="4"/>
  <c r="Q9" i="4"/>
  <c r="Q42" i="4"/>
  <c r="Q11" i="4"/>
  <c r="Q18" i="4"/>
  <c r="Q7" i="4"/>
  <c r="Q24" i="4"/>
  <c r="R24" i="4" s="1"/>
  <c r="S24" i="4" s="1"/>
  <c r="T24" i="4" s="1"/>
  <c r="Q25" i="4"/>
  <c r="Q50" i="4"/>
  <c r="Q27" i="4"/>
  <c r="Q40" i="4"/>
  <c r="R40" i="4" s="1"/>
  <c r="S40" i="4" s="1"/>
  <c r="T40" i="4" s="1"/>
  <c r="Q29" i="4"/>
  <c r="Q16" i="4"/>
  <c r="Q12" i="4"/>
  <c r="Q26" i="4"/>
  <c r="Q20" i="4"/>
  <c r="Q30" i="4"/>
  <c r="Q28" i="4"/>
  <c r="R28" i="4" s="1"/>
  <c r="S28" i="4" s="1"/>
  <c r="T28" i="4" s="1"/>
  <c r="Q8" i="4"/>
  <c r="Q31" i="4"/>
  <c r="R31" i="4" s="1"/>
  <c r="S31" i="4" s="1"/>
  <c r="T31" i="4" s="1"/>
  <c r="Q33" i="4"/>
  <c r="Q35" i="4"/>
  <c r="Q37" i="4"/>
  <c r="Q39" i="4"/>
  <c r="Q41" i="4"/>
  <c r="Q43" i="4"/>
  <c r="R43" i="4" s="1"/>
  <c r="S43" i="4" s="1"/>
  <c r="T43" i="4" s="1"/>
  <c r="S95" i="1"/>
  <c r="T95" i="1" s="1"/>
  <c r="S97" i="1"/>
  <c r="T97" i="1" s="1"/>
  <c r="R35" i="4" l="1"/>
  <c r="S35" i="4" s="1"/>
  <c r="T35" i="4" s="1"/>
  <c r="R26" i="4"/>
  <c r="S26" i="4" s="1"/>
  <c r="T26" i="4" s="1"/>
  <c r="R34" i="4"/>
  <c r="S34" i="4" s="1"/>
  <c r="T34" i="4" s="1"/>
  <c r="R6" i="4"/>
  <c r="S6" i="4" s="1"/>
  <c r="T6" i="4" s="1"/>
  <c r="R37" i="4"/>
  <c r="S37" i="4" s="1"/>
  <c r="T37" i="4" s="1"/>
  <c r="R8" i="4"/>
  <c r="S8" i="4" s="1"/>
  <c r="T8" i="4" s="1"/>
  <c r="R12" i="4"/>
  <c r="S12" i="4" s="1"/>
  <c r="T12" i="4" s="1"/>
  <c r="R7" i="4"/>
  <c r="S7" i="4" s="1"/>
  <c r="T7" i="4" s="1"/>
  <c r="R10" i="4"/>
  <c r="S10" i="4" s="1"/>
  <c r="T10" i="4" s="1"/>
  <c r="R5" i="4"/>
  <c r="S5" i="4" s="1"/>
  <c r="T5" i="4" s="1"/>
  <c r="R33" i="4"/>
  <c r="S33" i="4" s="1"/>
  <c r="T33" i="4" s="1"/>
  <c r="R16" i="4"/>
  <c r="S16" i="4" s="1"/>
  <c r="T16" i="4" s="1"/>
  <c r="R18" i="4"/>
  <c r="S18" i="4" s="1"/>
  <c r="T18" i="4" s="1"/>
  <c r="R15" i="4"/>
  <c r="S15" i="4" s="1"/>
  <c r="T15" i="4" s="1"/>
  <c r="R53" i="4"/>
  <c r="S53" i="4" s="1"/>
  <c r="T53" i="4" s="1"/>
  <c r="R29" i="4"/>
  <c r="S29" i="4" s="1"/>
  <c r="T29" i="4" s="1"/>
  <c r="R11" i="4"/>
  <c r="S11" i="4" s="1"/>
  <c r="T11" i="4" s="1"/>
  <c r="R14" i="4"/>
  <c r="S14" i="4" s="1"/>
  <c r="T14" i="4" s="1"/>
  <c r="R42" i="4"/>
  <c r="S42" i="4" s="1"/>
  <c r="T42" i="4" s="1"/>
  <c r="R13" i="4"/>
  <c r="S13" i="4" s="1"/>
  <c r="T13" i="4" s="1"/>
  <c r="R38" i="4"/>
  <c r="S38" i="4" s="1"/>
  <c r="T38" i="4" s="1"/>
  <c r="R54" i="4"/>
  <c r="S54" i="4" s="1"/>
  <c r="T54" i="4" s="1"/>
  <c r="R41" i="4"/>
  <c r="S41" i="4" s="1"/>
  <c r="T41" i="4" s="1"/>
  <c r="R27" i="4"/>
  <c r="S27" i="4" s="1"/>
  <c r="T27" i="4" s="1"/>
  <c r="R45" i="4"/>
  <c r="S45" i="4" s="1"/>
  <c r="T45" i="4" s="1"/>
  <c r="R30" i="4"/>
  <c r="S30" i="4" s="1"/>
  <c r="T30" i="4" s="1"/>
  <c r="R50" i="4"/>
  <c r="S50" i="4" s="1"/>
  <c r="T50" i="4" s="1"/>
  <c r="R9" i="4"/>
  <c r="S9" i="4" s="1"/>
  <c r="T9" i="4" s="1"/>
  <c r="R22" i="4"/>
  <c r="S22" i="4" s="1"/>
  <c r="T22" i="4" s="1"/>
  <c r="R39" i="4"/>
  <c r="S39" i="4" s="1"/>
  <c r="T39" i="4" s="1"/>
  <c r="R20" i="4"/>
  <c r="S20" i="4" s="1"/>
  <c r="T20" i="4" s="1"/>
  <c r="R25" i="4"/>
  <c r="S25" i="4" s="1"/>
  <c r="T25" i="4" s="1"/>
  <c r="R46" i="4"/>
  <c r="S46" i="4" s="1"/>
  <c r="T46" i="4" s="1"/>
  <c r="R17" i="4"/>
  <c r="S17" i="4" s="1"/>
  <c r="T17" i="4" s="1"/>
  <c r="R21" i="4"/>
  <c r="S21" i="4" s="1"/>
  <c r="T21" i="4" s="1"/>
  <c r="R51" i="4"/>
  <c r="S51" i="4" s="1"/>
  <c r="T51" i="4" s="1"/>
</calcChain>
</file>

<file path=xl/comments1.xml><?xml version="1.0" encoding="utf-8"?>
<comments xmlns="http://schemas.openxmlformats.org/spreadsheetml/2006/main">
  <authors>
    <author>Microsoft Office User</author>
  </authors>
  <commentList>
    <comment ref="B2" authorId="0" shapeId="0">
      <text>
        <r>
          <rPr>
            <b/>
            <sz val="10"/>
            <color indexed="81"/>
            <rFont val="Calibri"/>
            <family val="2"/>
          </rPr>
          <t>Microsoft Office User:</t>
        </r>
        <r>
          <rPr>
            <sz val="10"/>
            <color indexed="81"/>
            <rFont val="Calibri"/>
            <family val="2"/>
          </rPr>
          <t xml:space="preserve">
if the value is "real" then the simulated payout will use the rate at the time of the draw. Any value other than "real" will use the rate set by the user in this cell.</t>
        </r>
      </text>
    </comment>
  </commentList>
</comments>
</file>

<file path=xl/comments2.xml><?xml version="1.0" encoding="utf-8"?>
<comments xmlns="http://schemas.openxmlformats.org/spreadsheetml/2006/main">
  <authors>
    <author>Microsoft Office User</author>
  </authors>
  <commentList>
    <comment ref="B2" authorId="0" shapeId="0">
      <text>
        <r>
          <rPr>
            <b/>
            <sz val="10"/>
            <color indexed="81"/>
            <rFont val="Calibri"/>
            <family val="2"/>
          </rPr>
          <t>Microsoft Office User:</t>
        </r>
        <r>
          <rPr>
            <sz val="10"/>
            <color indexed="81"/>
            <rFont val="Calibri"/>
            <family val="2"/>
          </rPr>
          <t xml:space="preserve">
if the value is "real" then the simulated payout will use the rate at the time of the draw. Any value other than "real" will use the rate set by the user in this cell.</t>
        </r>
      </text>
    </comment>
  </commentList>
</comments>
</file>

<file path=xl/comments3.xml><?xml version="1.0" encoding="utf-8"?>
<comments xmlns="http://schemas.openxmlformats.org/spreadsheetml/2006/main">
  <authors>
    <author>Microsoft Office User</author>
  </authors>
  <commentList>
    <comment ref="B2" authorId="0" shapeId="0">
      <text>
        <r>
          <rPr>
            <b/>
            <sz val="10"/>
            <color indexed="81"/>
            <rFont val="Calibri"/>
            <family val="2"/>
          </rPr>
          <t>Microsoft Office User:</t>
        </r>
        <r>
          <rPr>
            <sz val="10"/>
            <color indexed="81"/>
            <rFont val="Calibri"/>
            <family val="2"/>
          </rPr>
          <t xml:space="preserve">
if the value is "real" then the simulated payout will use the rate at the time of the draw. Any value other than "real" will use the rate set by the user in this cell.</t>
        </r>
      </text>
    </comment>
  </commentList>
</comments>
</file>

<file path=xl/comments4.xml><?xml version="1.0" encoding="utf-8"?>
<comments xmlns="http://schemas.openxmlformats.org/spreadsheetml/2006/main">
  <authors>
    <author>Microsoft Office User</author>
  </authors>
  <commentList>
    <comment ref="B2" authorId="0" shapeId="0">
      <text>
        <r>
          <rPr>
            <b/>
            <sz val="10"/>
            <color indexed="81"/>
            <rFont val="Calibri"/>
            <family val="2"/>
          </rPr>
          <t>Microsoft Office User:</t>
        </r>
        <r>
          <rPr>
            <sz val="10"/>
            <color indexed="81"/>
            <rFont val="Calibri"/>
            <family val="2"/>
          </rPr>
          <t xml:space="preserve">
if the value is "real" then the simulated payout will use the rate at the time of the draw. Any value other than "real" will use the rate set by the user in this cell.</t>
        </r>
      </text>
    </comment>
  </commentList>
</comments>
</file>

<file path=xl/comments5.xml><?xml version="1.0" encoding="utf-8"?>
<comments xmlns="http://schemas.openxmlformats.org/spreadsheetml/2006/main">
  <authors>
    <author>Microsoft Office User</author>
  </authors>
  <commentList>
    <comment ref="B2" authorId="0" shapeId="0">
      <text>
        <r>
          <rPr>
            <b/>
            <sz val="10"/>
            <color indexed="81"/>
            <rFont val="Calibri"/>
            <family val="2"/>
          </rPr>
          <t>Microsoft Office User:</t>
        </r>
        <r>
          <rPr>
            <sz val="10"/>
            <color indexed="81"/>
            <rFont val="Calibri"/>
            <family val="2"/>
          </rPr>
          <t xml:space="preserve">
if the value is "real" then the simulated payout will use the rate at the time of the draw. Any value other than "real" will use the rate set by the user in this cell.</t>
        </r>
      </text>
    </comment>
  </commentList>
</comments>
</file>

<file path=xl/comments6.xml><?xml version="1.0" encoding="utf-8"?>
<comments xmlns="http://schemas.openxmlformats.org/spreadsheetml/2006/main">
  <authors>
    <author>Microsoft Office User</author>
  </authors>
  <commentList>
    <comment ref="B2" authorId="0" shapeId="0">
      <text>
        <r>
          <rPr>
            <b/>
            <sz val="10"/>
            <color indexed="81"/>
            <rFont val="Calibri"/>
            <family val="2"/>
          </rPr>
          <t>Microsoft Office User:</t>
        </r>
        <r>
          <rPr>
            <sz val="10"/>
            <color indexed="81"/>
            <rFont val="Calibri"/>
            <family val="2"/>
          </rPr>
          <t xml:space="preserve">
if the value is "real" then the simulated payout will use the rate at the time of the draw. Any value other than "real" will use the rate set by the user in this cell.</t>
        </r>
      </text>
    </comment>
  </commentList>
</comments>
</file>

<file path=xl/comments7.xml><?xml version="1.0" encoding="utf-8"?>
<comments xmlns="http://schemas.openxmlformats.org/spreadsheetml/2006/main">
  <authors>
    <author>Microsoft Office User</author>
  </authors>
  <commentList>
    <comment ref="A1" authorId="0" shapeId="0">
      <text>
        <r>
          <rPr>
            <b/>
            <sz val="10"/>
            <color indexed="81"/>
            <rFont val="Calibri"/>
            <family val="2"/>
          </rPr>
          <t>Microsoft Office User:</t>
        </r>
        <r>
          <rPr>
            <sz val="10"/>
            <color indexed="81"/>
            <rFont val="Calibri"/>
            <family val="2"/>
          </rPr>
          <t xml:space="preserve">
These are used to map from a combination of partner/game to the appropriate function/special events</t>
        </r>
      </text>
    </comment>
    <comment ref="I1" authorId="0" shapeId="0">
      <text>
        <r>
          <rPr>
            <b/>
            <sz val="10"/>
            <color indexed="81"/>
            <rFont val="Calibri"/>
            <family val="2"/>
          </rPr>
          <t>Microsoft Office User:</t>
        </r>
        <r>
          <rPr>
            <sz val="10"/>
            <color indexed="81"/>
            <rFont val="Calibri"/>
            <family val="2"/>
          </rPr>
          <t xml:space="preserve">
Items can be added to these columns and the corresponding dropdown lists will be updated automatically</t>
        </r>
      </text>
    </comment>
  </commentList>
</comments>
</file>

<file path=xl/sharedStrings.xml><?xml version="1.0" encoding="utf-8"?>
<sst xmlns="http://schemas.openxmlformats.org/spreadsheetml/2006/main" count="1860" uniqueCount="55">
  <si>
    <t>date</t>
  </si>
  <si>
    <t>bets</t>
  </si>
  <si>
    <t>primary winners</t>
  </si>
  <si>
    <t>odds</t>
  </si>
  <si>
    <t>secondary winners</t>
  </si>
  <si>
    <t>divisor</t>
  </si>
  <si>
    <t>SUM</t>
  </si>
  <si>
    <t>MAX</t>
  </si>
  <si>
    <t>Primary Jackpot</t>
  </si>
  <si>
    <t>partner name</t>
  </si>
  <si>
    <t>tipp24.com</t>
  </si>
  <si>
    <t>jackpot type</t>
  </si>
  <si>
    <t>function</t>
  </si>
  <si>
    <t>shared winners</t>
  </si>
  <si>
    <t>Y</t>
  </si>
  <si>
    <t>tipp24.ie</t>
  </si>
  <si>
    <t>N</t>
  </si>
  <si>
    <t>fixed</t>
  </si>
  <si>
    <t>shield</t>
  </si>
  <si>
    <t>LN</t>
  </si>
  <si>
    <t>Student Lotto</t>
  </si>
  <si>
    <t>game</t>
  </si>
  <si>
    <t>normal</t>
  </si>
  <si>
    <t>20m</t>
  </si>
  <si>
    <t>special events</t>
  </si>
  <si>
    <t>Function</t>
  </si>
  <si>
    <t>Partner</t>
  </si>
  <si>
    <t>Game</t>
  </si>
  <si>
    <t>german lotto</t>
  </si>
  <si>
    <t>us powerball</t>
  </si>
  <si>
    <t>Partner List</t>
  </si>
  <si>
    <t>Key</t>
  </si>
  <si>
    <t>Special</t>
  </si>
  <si>
    <t>Game List</t>
  </si>
  <si>
    <t>primary</t>
  </si>
  <si>
    <t>Jackpot List</t>
  </si>
  <si>
    <t>GAME</t>
  </si>
  <si>
    <t>ML24 jackpot (native currency)</t>
  </si>
  <si>
    <t>ML24 jackpot (USD)</t>
  </si>
  <si>
    <t>USD conversion</t>
  </si>
  <si>
    <t>total payout (native currency)</t>
  </si>
  <si>
    <t>total payout (USD)</t>
  </si>
  <si>
    <t>Currency</t>
  </si>
  <si>
    <t>real</t>
  </si>
  <si>
    <t>euromillions</t>
  </si>
  <si>
    <t>eurojackpot</t>
  </si>
  <si>
    <t>shared_secondary_winners</t>
  </si>
  <si>
    <t>tipp24.uk</t>
  </si>
  <si>
    <t>tipp24.au</t>
  </si>
  <si>
    <t>GratisLotto</t>
  </si>
  <si>
    <t>IrishLotto</t>
  </si>
  <si>
    <t>US Powerball</t>
  </si>
  <si>
    <t>US Megamillions</t>
  </si>
  <si>
    <t>us megamillions</t>
  </si>
  <si>
    <t>off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</si>
</sst>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_([$€-2]\ * #,##0.00_);_([$€-2]\ * \(#,##0.00\);_([$€-2]\ * &quot;-&quot;??_);_(@_)"/>
    <numFmt numFmtId="166" formatCode="_([$$-409]* #,##0.00_);_([$$-409]* \(#,##0.00\);_([$$-409]* &quot;-&quot;??_);_(@_)"/>
    <numFmt numFmtId="167" formatCode="_(* #,##0.000_);_(* \(#,##0.000\);_(* &quot;-&quot;??_);_(@_)"/>
    <numFmt numFmtId="168" formatCode="_(* #,##0_);_(* \(#,##0\);_(* &quot;-&quot;??_);_(@_)"/>
    <numFmt numFmtId="169" formatCode="_-[$$-409]* #,##0.00_ ;_-[$$-409]* \-#,##0.00\ ;_-[$$-409]* &quot;-&quot;??_ ;_-@_ "/>
  </numFmts>
  <fonts count="8"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0"/>
      <color indexed="81"/>
      <name val="Calibri"/>
      <family val="2"/>
    </font>
    <font>
      <b/>
      <sz val="10"/>
      <color indexed="81"/>
      <name val="Calibri"/>
      <family val="2"/>
    </font>
    <font>
      <sz val="12"/>
      <color rgb="FF000000"/>
      <name val="Calibri"/>
      <family val="2"/>
      <scheme val="minor"/>
    </font>
    <font>
      <b/>
      <sz val="12"/>
      <color theme="1"/>
      <name val="Calibri"/>
      <family val="2"/>
      <scheme val="minor"/>
    </font>
  </fonts>
  <fills count="39">
    <fill>
      <patternFill patternType="none"/>
    </fill>
    <fill>
      <patternFill patternType="gray125"/>
    </fill>
    <fill>
      <patternFill patternType="solid">
        <fgColor rgb="FFFFC000"/>
        <bgColor indexed="64"/>
      </patternFill>
    </fill>
    <fill>
      <patternFill patternType="solid">
        <fgColor rgb="FFFF6600"/>
        <bgColor indexed="64"/>
      </patternFill>
    </fill>
    <fill>
      <patternFill patternType="solid">
        <fgColor rgb="FFFF99FF"/>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99FFCC"/>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9999FF"/>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6699"/>
        <bgColor indexed="64"/>
      </patternFill>
    </fill>
    <fill>
      <patternFill patternType="solid">
        <fgColor rgb="FFFFFF00"/>
        <bgColor indexed="64"/>
      </patternFill>
    </fill>
    <fill>
      <patternFill patternType="solid">
        <fgColor rgb="FF66FFFF"/>
        <bgColor indexed="64"/>
      </patternFill>
    </fill>
    <fill>
      <patternFill patternType="solid">
        <fgColor rgb="FF6666FF"/>
        <bgColor indexed="64"/>
      </patternFill>
    </fill>
    <fill>
      <patternFill patternType="solid">
        <fgColor rgb="FF3366FF"/>
        <bgColor indexed="64"/>
      </patternFill>
    </fill>
    <fill>
      <patternFill patternType="solid">
        <fgColor rgb="FF0099FF"/>
        <bgColor indexed="64"/>
      </patternFill>
    </fill>
    <fill>
      <patternFill patternType="solid">
        <fgColor rgb="FFFFCCCC"/>
        <bgColor indexed="64"/>
      </patternFill>
    </fill>
    <fill>
      <patternFill patternType="solid">
        <fgColor rgb="FFFFFF66"/>
        <bgColor indexed="64"/>
      </patternFill>
    </fill>
    <fill>
      <patternFill patternType="solid">
        <fgColor rgb="FFFF9966"/>
        <bgColor indexed="64"/>
      </patternFill>
    </fill>
    <fill>
      <patternFill patternType="solid">
        <fgColor rgb="FFFF0066"/>
        <bgColor indexed="64"/>
      </patternFill>
    </fill>
    <fill>
      <patternFill patternType="solid">
        <fgColor theme="4" tint="0.79998168889431442"/>
        <bgColor indexed="64"/>
      </patternFill>
    </fill>
    <fill>
      <patternFill patternType="solid">
        <fgColor rgb="FFFF3399"/>
        <bgColor indexed="64"/>
      </patternFill>
    </fill>
    <fill>
      <patternFill patternType="solid">
        <fgColor rgb="FF0070C0"/>
        <bgColor indexed="64"/>
      </patternFill>
    </fill>
    <fill>
      <patternFill patternType="solid">
        <fgColor rgb="FF00B0F0"/>
        <bgColor indexed="64"/>
      </patternFill>
    </fill>
    <fill>
      <patternFill patternType="solid">
        <fgColor theme="8" tint="0.59999389629810485"/>
        <bgColor indexed="64"/>
      </patternFill>
    </fill>
    <fill>
      <patternFill patternType="solid">
        <fgColor rgb="FFCCCCFF"/>
        <bgColor indexed="64"/>
      </patternFill>
    </fill>
    <fill>
      <patternFill patternType="solid">
        <fgColor rgb="FFFF330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6" tint="0.39997558519241921"/>
        <bgColor indexed="64"/>
      </patternFill>
    </fill>
    <fill>
      <patternFill patternType="solid">
        <fgColor rgb="FF9966FF"/>
        <bgColor indexed="64"/>
      </patternFill>
    </fill>
    <fill>
      <patternFill patternType="solid">
        <fgColor rgb="FF00B050"/>
        <bgColor indexed="64"/>
      </patternFill>
    </fill>
    <fill>
      <patternFill patternType="solid">
        <fgColor rgb="FF0066FF"/>
        <bgColor indexed="64"/>
      </patternFill>
    </fill>
    <fill>
      <patternFill patternType="solid">
        <fgColor rgb="FFD60093"/>
        <bgColor indexed="64"/>
      </patternFill>
    </fill>
    <fill>
      <patternFill patternType="solid">
        <fgColor rgb="FF33CC33"/>
        <bgColor indexed="64"/>
      </patternFill>
    </fill>
  </fills>
  <borders count="1">
    <border>
      <left/>
      <right/>
      <top/>
      <bottom/>
      <diagonal/>
    </border>
  </borders>
  <cellStyleXfs count="14">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02">
    <xf numFmtId="0" fontId="0" fillId="0" borderId="0" xfId="0"/>
    <xf numFmtId="14" fontId="0" fillId="0" borderId="0" xfId="0" applyNumberFormat="1"/>
    <xf numFmtId="164" fontId="0" fillId="0" borderId="0" xfId="1" applyFont="1"/>
    <xf numFmtId="165" fontId="0" fillId="0" borderId="0" xfId="1" applyNumberFormat="1" applyFont="1"/>
    <xf numFmtId="165" fontId="0" fillId="0" borderId="0" xfId="0" applyNumberFormat="1"/>
    <xf numFmtId="166" fontId="0" fillId="0" borderId="0" xfId="0" applyNumberFormat="1"/>
    <xf numFmtId="166" fontId="0" fillId="0" borderId="0" xfId="1" applyNumberFormat="1" applyFont="1"/>
    <xf numFmtId="0" fontId="0" fillId="0" borderId="0" xfId="1" applyNumberFormat="1" applyFont="1"/>
    <xf numFmtId="167" fontId="0" fillId="0" borderId="0" xfId="1" applyNumberFormat="1" applyFont="1"/>
    <xf numFmtId="0" fontId="0" fillId="0" borderId="0" xfId="0" applyAlignment="1">
      <alignment horizontal="right"/>
    </xf>
    <xf numFmtId="9" fontId="0" fillId="0" borderId="0" xfId="0" applyNumberFormat="1" applyFill="1" applyBorder="1" applyAlignment="1">
      <alignment horizontal="right"/>
    </xf>
    <xf numFmtId="0" fontId="0" fillId="0" borderId="0" xfId="0" applyAlignment="1">
      <alignment horizontal="left"/>
    </xf>
    <xf numFmtId="168" fontId="0" fillId="0" borderId="0" xfId="1" applyNumberFormat="1" applyFont="1"/>
    <xf numFmtId="0" fontId="6" fillId="0" borderId="0" xfId="0" applyFont="1"/>
    <xf numFmtId="0" fontId="0" fillId="2" borderId="0" xfId="0" applyFill="1"/>
    <xf numFmtId="0" fontId="0" fillId="3" borderId="0" xfId="0" applyFill="1"/>
    <xf numFmtId="0" fontId="0" fillId="4" borderId="0" xfId="0" applyFill="1"/>
    <xf numFmtId="0" fontId="7" fillId="0" borderId="0" xfId="0" applyFont="1"/>
    <xf numFmtId="14" fontId="7" fillId="0" borderId="0" xfId="0" applyNumberFormat="1" applyFont="1"/>
    <xf numFmtId="167" fontId="7" fillId="0" borderId="0" xfId="1" applyNumberFormat="1" applyFont="1"/>
    <xf numFmtId="14" fontId="7" fillId="4" borderId="0" xfId="0" applyNumberFormat="1" applyFont="1" applyFill="1"/>
    <xf numFmtId="14" fontId="0" fillId="4" borderId="0" xfId="0" applyNumberFormat="1" applyFill="1"/>
    <xf numFmtId="165" fontId="0" fillId="4" borderId="0" xfId="0" applyNumberFormat="1" applyFill="1"/>
    <xf numFmtId="0" fontId="0" fillId="4" borderId="0" xfId="1" applyNumberFormat="1" applyFont="1" applyFill="1"/>
    <xf numFmtId="167" fontId="0" fillId="4" borderId="0" xfId="1" applyNumberFormat="1" applyFont="1" applyFill="1"/>
    <xf numFmtId="165" fontId="0" fillId="4" borderId="0" xfId="1" applyNumberFormat="1" applyFont="1" applyFill="1"/>
    <xf numFmtId="166" fontId="0" fillId="4" borderId="0" xfId="1" applyNumberFormat="1" applyFont="1" applyFill="1"/>
    <xf numFmtId="168" fontId="0" fillId="4" borderId="0" xfId="1" applyNumberFormat="1" applyFont="1" applyFill="1"/>
    <xf numFmtId="164" fontId="0" fillId="4" borderId="0" xfId="1" applyFont="1" applyFill="1"/>
    <xf numFmtId="166" fontId="0" fillId="4" borderId="0" xfId="0" applyNumberFormat="1" applyFill="1"/>
    <xf numFmtId="14" fontId="7" fillId="5" borderId="0" xfId="0" applyNumberFormat="1" applyFont="1" applyFill="1"/>
    <xf numFmtId="14" fontId="0" fillId="5" borderId="0" xfId="0" applyNumberFormat="1" applyFill="1"/>
    <xf numFmtId="165" fontId="0" fillId="5" borderId="0" xfId="0" applyNumberFormat="1" applyFill="1"/>
    <xf numFmtId="0" fontId="0" fillId="5" borderId="0" xfId="1" applyNumberFormat="1" applyFont="1" applyFill="1"/>
    <xf numFmtId="167" fontId="0" fillId="5" borderId="0" xfId="1" applyNumberFormat="1" applyFont="1" applyFill="1"/>
    <xf numFmtId="165" fontId="0" fillId="5" borderId="0" xfId="1" applyNumberFormat="1" applyFont="1" applyFill="1"/>
    <xf numFmtId="166" fontId="0" fillId="5" borderId="0" xfId="1" applyNumberFormat="1" applyFont="1" applyFill="1"/>
    <xf numFmtId="0" fontId="0" fillId="5" borderId="0" xfId="0" applyFill="1"/>
    <xf numFmtId="168" fontId="0" fillId="5" borderId="0" xfId="1" applyNumberFormat="1" applyFont="1" applyFill="1"/>
    <xf numFmtId="164" fontId="0" fillId="5" borderId="0" xfId="1" applyFont="1" applyFill="1"/>
    <xf numFmtId="166" fontId="0" fillId="5" borderId="0" xfId="0" applyNumberFormat="1" applyFill="1"/>
    <xf numFmtId="14" fontId="7" fillId="6" borderId="0" xfId="0" applyNumberFormat="1" applyFont="1" applyFill="1"/>
    <xf numFmtId="14" fontId="0" fillId="6" borderId="0" xfId="0" applyNumberFormat="1" applyFill="1"/>
    <xf numFmtId="165" fontId="0" fillId="6" borderId="0" xfId="0" applyNumberFormat="1" applyFill="1"/>
    <xf numFmtId="0" fontId="0" fillId="6" borderId="0" xfId="1" applyNumberFormat="1" applyFont="1" applyFill="1"/>
    <xf numFmtId="167" fontId="0" fillId="6" borderId="0" xfId="1" applyNumberFormat="1" applyFont="1" applyFill="1"/>
    <xf numFmtId="165" fontId="0" fillId="6" borderId="0" xfId="1" applyNumberFormat="1" applyFont="1" applyFill="1"/>
    <xf numFmtId="166" fontId="0" fillId="6" borderId="0" xfId="1" applyNumberFormat="1" applyFont="1" applyFill="1"/>
    <xf numFmtId="0" fontId="0" fillId="6" borderId="0" xfId="0" applyFill="1"/>
    <xf numFmtId="168" fontId="0" fillId="6" borderId="0" xfId="1" applyNumberFormat="1" applyFont="1" applyFill="1"/>
    <xf numFmtId="164" fontId="0" fillId="6" borderId="0" xfId="1" applyFont="1" applyFill="1"/>
    <xf numFmtId="166" fontId="0" fillId="6" borderId="0" xfId="0" applyNumberFormat="1" applyFill="1"/>
    <xf numFmtId="14" fontId="7" fillId="7" borderId="0" xfId="0" applyNumberFormat="1" applyFont="1" applyFill="1"/>
    <xf numFmtId="14" fontId="0" fillId="7" borderId="0" xfId="0" applyNumberFormat="1" applyFill="1"/>
    <xf numFmtId="165" fontId="0" fillId="7" borderId="0" xfId="0" applyNumberFormat="1" applyFill="1"/>
    <xf numFmtId="0" fontId="0" fillId="7" borderId="0" xfId="1" applyNumberFormat="1" applyFont="1" applyFill="1"/>
    <xf numFmtId="167" fontId="0" fillId="7" borderId="0" xfId="1" applyNumberFormat="1" applyFont="1" applyFill="1"/>
    <xf numFmtId="165" fontId="0" fillId="7" borderId="0" xfId="1" applyNumberFormat="1" applyFont="1" applyFill="1"/>
    <xf numFmtId="166" fontId="0" fillId="7" borderId="0" xfId="1" applyNumberFormat="1" applyFont="1" applyFill="1"/>
    <xf numFmtId="0" fontId="0" fillId="7" borderId="0" xfId="0" applyFill="1"/>
    <xf numFmtId="168" fontId="0" fillId="7" borderId="0" xfId="1" applyNumberFormat="1" applyFont="1" applyFill="1"/>
    <xf numFmtId="164" fontId="0" fillId="7" borderId="0" xfId="1" applyFont="1" applyFill="1"/>
    <xf numFmtId="166" fontId="0" fillId="7" borderId="0" xfId="0" applyNumberFormat="1" applyFill="1"/>
    <xf numFmtId="14" fontId="7" fillId="9" borderId="0" xfId="0" applyNumberFormat="1" applyFont="1" applyFill="1"/>
    <xf numFmtId="14" fontId="7" fillId="0" borderId="0" xfId="0" applyNumberFormat="1" applyFont="1" applyFill="1"/>
    <xf numFmtId="14" fontId="0" fillId="0" borderId="0" xfId="0" applyNumberFormat="1" applyFill="1"/>
    <xf numFmtId="165" fontId="0" fillId="0" borderId="0" xfId="0" applyNumberFormat="1" applyFill="1"/>
    <xf numFmtId="0" fontId="0" fillId="0" borderId="0" xfId="1" applyNumberFormat="1" applyFont="1" applyFill="1"/>
    <xf numFmtId="167" fontId="0" fillId="0" borderId="0" xfId="1" applyNumberFormat="1" applyFont="1" applyFill="1"/>
    <xf numFmtId="165" fontId="0" fillId="0" borderId="0" xfId="1" applyNumberFormat="1" applyFont="1" applyFill="1"/>
    <xf numFmtId="166" fontId="0" fillId="0" borderId="0" xfId="1" applyNumberFormat="1" applyFont="1" applyFill="1"/>
    <xf numFmtId="0" fontId="0" fillId="0" borderId="0" xfId="0" applyFill="1"/>
    <xf numFmtId="168" fontId="0" fillId="0" borderId="0" xfId="1" applyNumberFormat="1" applyFont="1" applyFill="1"/>
    <xf numFmtId="164" fontId="0" fillId="0" borderId="0" xfId="1" applyFont="1" applyFill="1"/>
    <xf numFmtId="166" fontId="0" fillId="0" borderId="0" xfId="0" applyNumberFormat="1" applyFill="1"/>
    <xf numFmtId="14" fontId="7" fillId="2" borderId="0" xfId="0" applyNumberFormat="1" applyFont="1" applyFill="1"/>
    <xf numFmtId="14" fontId="0" fillId="2" borderId="0" xfId="0" applyNumberFormat="1" applyFill="1"/>
    <xf numFmtId="165" fontId="0" fillId="2" borderId="0" xfId="0" applyNumberFormat="1" applyFill="1"/>
    <xf numFmtId="0" fontId="0" fillId="2" borderId="0" xfId="1" applyNumberFormat="1" applyFont="1" applyFill="1"/>
    <xf numFmtId="167" fontId="0" fillId="2" borderId="0" xfId="1" applyNumberFormat="1" applyFont="1" applyFill="1"/>
    <xf numFmtId="165" fontId="0" fillId="2" borderId="0" xfId="1" applyNumberFormat="1" applyFont="1" applyFill="1"/>
    <xf numFmtId="166" fontId="0" fillId="2" borderId="0" xfId="1" applyNumberFormat="1" applyFont="1" applyFill="1"/>
    <xf numFmtId="168" fontId="0" fillId="2" borderId="0" xfId="1" applyNumberFormat="1" applyFont="1" applyFill="1"/>
    <xf numFmtId="164" fontId="0" fillId="2" borderId="0" xfId="1" applyFont="1" applyFill="1"/>
    <xf numFmtId="166" fontId="0" fillId="2" borderId="0" xfId="0" applyNumberFormat="1" applyFill="1"/>
    <xf numFmtId="14" fontId="7" fillId="3" borderId="0" xfId="0" applyNumberFormat="1" applyFont="1" applyFill="1"/>
    <xf numFmtId="14" fontId="0" fillId="3" borderId="0" xfId="0" applyNumberFormat="1" applyFill="1"/>
    <xf numFmtId="165" fontId="0" fillId="3" borderId="0" xfId="0" applyNumberFormat="1" applyFill="1"/>
    <xf numFmtId="0" fontId="0" fillId="3" borderId="0" xfId="1" applyNumberFormat="1" applyFont="1" applyFill="1"/>
    <xf numFmtId="167" fontId="0" fillId="3" borderId="0" xfId="1" applyNumberFormat="1" applyFont="1" applyFill="1"/>
    <xf numFmtId="165" fontId="0" fillId="3" borderId="0" xfId="1" applyNumberFormat="1" applyFont="1" applyFill="1"/>
    <xf numFmtId="166" fontId="0" fillId="3" borderId="0" xfId="1" applyNumberFormat="1" applyFont="1" applyFill="1"/>
    <xf numFmtId="168" fontId="0" fillId="3" borderId="0" xfId="1" applyNumberFormat="1" applyFont="1" applyFill="1"/>
    <xf numFmtId="164" fontId="0" fillId="3" borderId="0" xfId="1" applyFont="1" applyFill="1"/>
    <xf numFmtId="166" fontId="0" fillId="3" borderId="0" xfId="0" applyNumberFormat="1" applyFill="1"/>
    <xf numFmtId="14" fontId="7" fillId="10" borderId="0" xfId="0" applyNumberFormat="1" applyFont="1" applyFill="1"/>
    <xf numFmtId="14" fontId="0" fillId="10" borderId="0" xfId="0" applyNumberFormat="1" applyFill="1"/>
    <xf numFmtId="165" fontId="0" fillId="10" borderId="0" xfId="0" applyNumberFormat="1" applyFill="1"/>
    <xf numFmtId="0" fontId="0" fillId="10" borderId="0" xfId="1" applyNumberFormat="1" applyFont="1" applyFill="1"/>
    <xf numFmtId="167" fontId="0" fillId="10" borderId="0" xfId="1" applyNumberFormat="1" applyFont="1" applyFill="1"/>
    <xf numFmtId="165" fontId="0" fillId="10" borderId="0" xfId="1" applyNumberFormat="1" applyFont="1" applyFill="1"/>
    <xf numFmtId="166" fontId="0" fillId="10" borderId="0" xfId="1" applyNumberFormat="1" applyFont="1" applyFill="1"/>
    <xf numFmtId="0" fontId="0" fillId="10" borderId="0" xfId="0" applyFill="1"/>
    <xf numFmtId="168" fontId="0" fillId="10" borderId="0" xfId="1" applyNumberFormat="1" applyFont="1" applyFill="1"/>
    <xf numFmtId="164" fontId="0" fillId="10" borderId="0" xfId="1" applyFont="1" applyFill="1"/>
    <xf numFmtId="166" fontId="0" fillId="10" borderId="0" xfId="0" applyNumberFormat="1" applyFill="1"/>
    <xf numFmtId="14" fontId="0" fillId="8" borderId="0" xfId="0" applyNumberFormat="1" applyFill="1"/>
    <xf numFmtId="165" fontId="0" fillId="8" borderId="0" xfId="0" applyNumberFormat="1" applyFill="1"/>
    <xf numFmtId="167" fontId="0" fillId="8" borderId="0" xfId="1" applyNumberFormat="1" applyFont="1" applyFill="1"/>
    <xf numFmtId="165" fontId="0" fillId="8" borderId="0" xfId="1" applyNumberFormat="1" applyFont="1" applyFill="1"/>
    <xf numFmtId="166" fontId="0" fillId="8" borderId="0" xfId="1" applyNumberFormat="1" applyFont="1" applyFill="1"/>
    <xf numFmtId="0" fontId="0" fillId="8" borderId="0" xfId="0" applyFill="1"/>
    <xf numFmtId="168" fontId="0" fillId="8" borderId="0" xfId="1" applyNumberFormat="1" applyFont="1" applyFill="1"/>
    <xf numFmtId="164" fontId="0" fillId="8" borderId="0" xfId="1" applyFont="1" applyFill="1"/>
    <xf numFmtId="14" fontId="7" fillId="11" borderId="0" xfId="0" applyNumberFormat="1" applyFont="1" applyFill="1"/>
    <xf numFmtId="14" fontId="0" fillId="11" borderId="0" xfId="0" applyNumberFormat="1" applyFill="1"/>
    <xf numFmtId="165" fontId="0" fillId="11" borderId="0" xfId="0" applyNumberFormat="1" applyFill="1"/>
    <xf numFmtId="0" fontId="0" fillId="11" borderId="0" xfId="1" applyNumberFormat="1" applyFont="1" applyFill="1"/>
    <xf numFmtId="167" fontId="0" fillId="11" borderId="0" xfId="1" applyNumberFormat="1" applyFont="1" applyFill="1"/>
    <xf numFmtId="165" fontId="0" fillId="11" borderId="0" xfId="1" applyNumberFormat="1" applyFont="1" applyFill="1"/>
    <xf numFmtId="166" fontId="0" fillId="11" borderId="0" xfId="1" applyNumberFormat="1" applyFont="1" applyFill="1"/>
    <xf numFmtId="0" fontId="0" fillId="11" borderId="0" xfId="0" applyFill="1"/>
    <xf numFmtId="168" fontId="0" fillId="11" borderId="0" xfId="1" applyNumberFormat="1" applyFont="1" applyFill="1"/>
    <xf numFmtId="164" fontId="0" fillId="11" borderId="0" xfId="1" applyFont="1" applyFill="1"/>
    <xf numFmtId="166" fontId="0" fillId="11" borderId="0" xfId="0" applyNumberFormat="1" applyFill="1"/>
    <xf numFmtId="14" fontId="0" fillId="12" borderId="0" xfId="0" applyNumberFormat="1" applyFill="1"/>
    <xf numFmtId="165" fontId="0" fillId="12" borderId="0" xfId="0" applyNumberFormat="1" applyFill="1"/>
    <xf numFmtId="0" fontId="0" fillId="12" borderId="0" xfId="0" applyFill="1"/>
    <xf numFmtId="167" fontId="0" fillId="12" borderId="0" xfId="1" applyNumberFormat="1" applyFont="1" applyFill="1"/>
    <xf numFmtId="165" fontId="0" fillId="12" borderId="0" xfId="1" applyNumberFormat="1" applyFont="1" applyFill="1"/>
    <xf numFmtId="166" fontId="0" fillId="12" borderId="0" xfId="1" applyNumberFormat="1" applyFont="1" applyFill="1"/>
    <xf numFmtId="168" fontId="0" fillId="12" borderId="0" xfId="1" applyNumberFormat="1" applyFont="1" applyFill="1"/>
    <xf numFmtId="164" fontId="0" fillId="12" borderId="0" xfId="1" applyFont="1" applyFill="1"/>
    <xf numFmtId="9" fontId="0" fillId="5" borderId="0" xfId="0" applyNumberFormat="1" applyFill="1" applyAlignment="1">
      <alignment horizontal="left"/>
    </xf>
    <xf numFmtId="14" fontId="0" fillId="9" borderId="0" xfId="0" applyNumberFormat="1" applyFill="1"/>
    <xf numFmtId="165" fontId="0" fillId="9" borderId="0" xfId="0" applyNumberFormat="1" applyFill="1"/>
    <xf numFmtId="0" fontId="0" fillId="9" borderId="0" xfId="0" applyFill="1"/>
    <xf numFmtId="167" fontId="0" fillId="9" borderId="0" xfId="1" applyNumberFormat="1" applyFont="1" applyFill="1"/>
    <xf numFmtId="165" fontId="0" fillId="9" borderId="0" xfId="1" applyNumberFormat="1" applyFont="1" applyFill="1"/>
    <xf numFmtId="166" fontId="0" fillId="9" borderId="0" xfId="1" applyNumberFormat="1" applyFont="1" applyFill="1"/>
    <xf numFmtId="168" fontId="0" fillId="9" borderId="0" xfId="1" applyNumberFormat="1" applyFont="1" applyFill="1"/>
    <xf numFmtId="164" fontId="0" fillId="9" borderId="0" xfId="1" applyFont="1" applyFill="1"/>
    <xf numFmtId="9" fontId="0" fillId="2" borderId="0" xfId="0" applyNumberFormat="1" applyFill="1" applyAlignment="1">
      <alignment horizontal="left"/>
    </xf>
    <xf numFmtId="9" fontId="0" fillId="8" borderId="0" xfId="0" applyNumberFormat="1" applyFill="1" applyAlignment="1">
      <alignment horizontal="left"/>
    </xf>
    <xf numFmtId="14" fontId="0" fillId="13" borderId="0" xfId="0" applyNumberFormat="1" applyFill="1"/>
    <xf numFmtId="9" fontId="0" fillId="13" borderId="0" xfId="0" applyNumberFormat="1" applyFill="1" applyAlignment="1">
      <alignment horizontal="left"/>
    </xf>
    <xf numFmtId="165" fontId="0" fillId="13" borderId="0" xfId="0" applyNumberFormat="1" applyFill="1"/>
    <xf numFmtId="0" fontId="0" fillId="13" borderId="0" xfId="0" applyFill="1"/>
    <xf numFmtId="167" fontId="0" fillId="13" borderId="0" xfId="1" applyNumberFormat="1" applyFont="1" applyFill="1"/>
    <xf numFmtId="165" fontId="0" fillId="13" borderId="0" xfId="1" applyNumberFormat="1" applyFont="1" applyFill="1"/>
    <xf numFmtId="166" fontId="0" fillId="13" borderId="0" xfId="1" applyNumberFormat="1" applyFont="1" applyFill="1"/>
    <xf numFmtId="168" fontId="0" fillId="13" borderId="0" xfId="1" applyNumberFormat="1" applyFont="1" applyFill="1"/>
    <xf numFmtId="164" fontId="0" fillId="13" borderId="0" xfId="1" applyFont="1" applyFill="1"/>
    <xf numFmtId="14" fontId="0" fillId="14" borderId="0" xfId="0" applyNumberFormat="1" applyFill="1"/>
    <xf numFmtId="14" fontId="0" fillId="14" borderId="0" xfId="0" applyNumberFormat="1" applyFill="1" applyAlignment="1">
      <alignment horizontal="left"/>
    </xf>
    <xf numFmtId="165" fontId="0" fillId="14" borderId="0" xfId="0" applyNumberFormat="1" applyFill="1"/>
    <xf numFmtId="0" fontId="0" fillId="14" borderId="0" xfId="0" applyFill="1"/>
    <xf numFmtId="167" fontId="0" fillId="14" borderId="0" xfId="1" applyNumberFormat="1" applyFont="1" applyFill="1"/>
    <xf numFmtId="165" fontId="0" fillId="14" borderId="0" xfId="1" applyNumberFormat="1" applyFont="1" applyFill="1"/>
    <xf numFmtId="166" fontId="0" fillId="14" borderId="0" xfId="1" applyNumberFormat="1" applyFont="1" applyFill="1"/>
    <xf numFmtId="168" fontId="0" fillId="14" borderId="0" xfId="1" applyNumberFormat="1" applyFont="1" applyFill="1"/>
    <xf numFmtId="164" fontId="0" fillId="14" borderId="0" xfId="1" applyFont="1" applyFill="1"/>
    <xf numFmtId="14" fontId="7" fillId="12" borderId="0" xfId="0" applyNumberFormat="1" applyFont="1" applyFill="1"/>
    <xf numFmtId="0" fontId="0" fillId="12" borderId="0" xfId="1" applyNumberFormat="1" applyFont="1" applyFill="1"/>
    <xf numFmtId="166" fontId="0" fillId="12" borderId="0" xfId="0" applyNumberFormat="1" applyFill="1"/>
    <xf numFmtId="14" fontId="7" fillId="14" borderId="0" xfId="0" applyNumberFormat="1" applyFont="1" applyFill="1"/>
    <xf numFmtId="0" fontId="0" fillId="14" borderId="0" xfId="1" applyNumberFormat="1" applyFont="1" applyFill="1"/>
    <xf numFmtId="166" fontId="0" fillId="14" borderId="0" xfId="0" applyNumberFormat="1" applyFill="1"/>
    <xf numFmtId="0" fontId="0" fillId="9" borderId="0" xfId="1" applyNumberFormat="1" applyFont="1" applyFill="1"/>
    <xf numFmtId="166" fontId="0" fillId="9" borderId="0" xfId="0" applyNumberFormat="1" applyFill="1"/>
    <xf numFmtId="0" fontId="0" fillId="15" borderId="0" xfId="0" applyFill="1"/>
    <xf numFmtId="14" fontId="0" fillId="16" borderId="0" xfId="0" applyNumberFormat="1" applyFill="1"/>
    <xf numFmtId="14" fontId="0" fillId="16" borderId="0" xfId="0" applyNumberFormat="1" applyFill="1" applyAlignment="1">
      <alignment horizontal="left"/>
    </xf>
    <xf numFmtId="165" fontId="0" fillId="16" borderId="0" xfId="0" applyNumberFormat="1" applyFill="1"/>
    <xf numFmtId="0" fontId="0" fillId="16" borderId="0" xfId="0" applyFill="1"/>
    <xf numFmtId="167" fontId="0" fillId="16" borderId="0" xfId="1" applyNumberFormat="1" applyFont="1" applyFill="1"/>
    <xf numFmtId="165" fontId="0" fillId="16" borderId="0" xfId="1" applyNumberFormat="1" applyFont="1" applyFill="1"/>
    <xf numFmtId="166" fontId="0" fillId="16" borderId="0" xfId="1" applyNumberFormat="1" applyFont="1" applyFill="1"/>
    <xf numFmtId="168" fontId="0" fillId="16" borderId="0" xfId="1" applyNumberFormat="1" applyFont="1" applyFill="1"/>
    <xf numFmtId="164" fontId="0" fillId="16" borderId="0" xfId="1" applyFont="1" applyFill="1"/>
    <xf numFmtId="9" fontId="0" fillId="16" borderId="0" xfId="0" applyNumberFormat="1" applyFill="1" applyAlignment="1">
      <alignment horizontal="left"/>
    </xf>
    <xf numFmtId="0" fontId="0" fillId="17" borderId="0" xfId="0" applyFill="1"/>
    <xf numFmtId="14" fontId="0" fillId="15" borderId="0" xfId="0" applyNumberFormat="1" applyFill="1"/>
    <xf numFmtId="165" fontId="0" fillId="15" borderId="0" xfId="0" applyNumberFormat="1" applyFill="1"/>
    <xf numFmtId="167" fontId="0" fillId="15" borderId="0" xfId="1" applyNumberFormat="1" applyFont="1" applyFill="1"/>
    <xf numFmtId="165" fontId="0" fillId="15" borderId="0" xfId="1" applyNumberFormat="1" applyFont="1" applyFill="1"/>
    <xf numFmtId="166" fontId="0" fillId="15" borderId="0" xfId="1" applyNumberFormat="1" applyFont="1" applyFill="1"/>
    <xf numFmtId="168" fontId="0" fillId="15" borderId="0" xfId="1" applyNumberFormat="1" applyFont="1" applyFill="1"/>
    <xf numFmtId="164" fontId="0" fillId="15" borderId="0" xfId="1" applyFont="1" applyFill="1"/>
    <xf numFmtId="14" fontId="7" fillId="8" borderId="0" xfId="0" applyNumberFormat="1" applyFont="1" applyFill="1"/>
    <xf numFmtId="0" fontId="0" fillId="8" borderId="0" xfId="1" applyNumberFormat="1" applyFont="1" applyFill="1"/>
    <xf numFmtId="166" fontId="0" fillId="8" borderId="0" xfId="0" applyNumberFormat="1" applyFill="1"/>
    <xf numFmtId="14" fontId="7" fillId="18" borderId="0" xfId="0" applyNumberFormat="1" applyFont="1" applyFill="1"/>
    <xf numFmtId="14" fontId="0" fillId="18" borderId="0" xfId="0" applyNumberFormat="1" applyFill="1"/>
    <xf numFmtId="165" fontId="0" fillId="18" borderId="0" xfId="0" applyNumberFormat="1" applyFill="1"/>
    <xf numFmtId="0" fontId="0" fillId="18" borderId="0" xfId="1" applyNumberFormat="1" applyFont="1" applyFill="1"/>
    <xf numFmtId="167" fontId="0" fillId="18" borderId="0" xfId="1" applyNumberFormat="1" applyFont="1" applyFill="1"/>
    <xf numFmtId="165" fontId="0" fillId="18" borderId="0" xfId="1" applyNumberFormat="1" applyFont="1" applyFill="1"/>
    <xf numFmtId="166" fontId="0" fillId="18" borderId="0" xfId="1" applyNumberFormat="1" applyFont="1" applyFill="1"/>
    <xf numFmtId="0" fontId="0" fillId="18" borderId="0" xfId="0" applyFill="1"/>
    <xf numFmtId="168" fontId="0" fillId="18" borderId="0" xfId="1" applyNumberFormat="1" applyFont="1" applyFill="1"/>
    <xf numFmtId="164" fontId="0" fillId="18" borderId="0" xfId="1" applyFont="1" applyFill="1"/>
    <xf numFmtId="166" fontId="0" fillId="18" borderId="0" xfId="0" applyNumberFormat="1" applyFill="1"/>
    <xf numFmtId="14" fontId="7" fillId="19" borderId="0" xfId="0" applyNumberFormat="1" applyFont="1" applyFill="1"/>
    <xf numFmtId="14" fontId="0" fillId="19" borderId="0" xfId="0" applyNumberFormat="1" applyFill="1"/>
    <xf numFmtId="165" fontId="0" fillId="19" borderId="0" xfId="0" applyNumberFormat="1" applyFill="1"/>
    <xf numFmtId="0" fontId="0" fillId="19" borderId="0" xfId="1" applyNumberFormat="1" applyFont="1" applyFill="1"/>
    <xf numFmtId="167" fontId="0" fillId="19" borderId="0" xfId="1" applyNumberFormat="1" applyFont="1" applyFill="1"/>
    <xf numFmtId="165" fontId="0" fillId="19" borderId="0" xfId="1" applyNumberFormat="1" applyFont="1" applyFill="1"/>
    <xf numFmtId="166" fontId="0" fillId="19" borderId="0" xfId="1" applyNumberFormat="1" applyFont="1" applyFill="1"/>
    <xf numFmtId="0" fontId="0" fillId="19" borderId="0" xfId="0" applyFill="1"/>
    <xf numFmtId="168" fontId="0" fillId="19" borderId="0" xfId="1" applyNumberFormat="1" applyFont="1" applyFill="1"/>
    <xf numFmtId="164" fontId="0" fillId="19" borderId="0" xfId="1" applyFont="1" applyFill="1"/>
    <xf numFmtId="166" fontId="0" fillId="19" borderId="0" xfId="0" applyNumberFormat="1" applyFill="1"/>
    <xf numFmtId="9" fontId="0" fillId="15" borderId="0" xfId="0" applyNumberFormat="1" applyFill="1" applyAlignment="1">
      <alignment horizontal="left"/>
    </xf>
    <xf numFmtId="9" fontId="0" fillId="3" borderId="0" xfId="0" applyNumberFormat="1" applyFill="1" applyAlignment="1">
      <alignment horizontal="left"/>
    </xf>
    <xf numFmtId="14" fontId="0" fillId="20" borderId="0" xfId="0" applyNumberFormat="1" applyFill="1"/>
    <xf numFmtId="9" fontId="0" fillId="20" borderId="0" xfId="0" applyNumberFormat="1" applyFill="1" applyAlignment="1">
      <alignment horizontal="left"/>
    </xf>
    <xf numFmtId="165" fontId="0" fillId="20" borderId="0" xfId="0" applyNumberFormat="1" applyFill="1"/>
    <xf numFmtId="0" fontId="0" fillId="20" borderId="0" xfId="0" applyFill="1"/>
    <xf numFmtId="167" fontId="0" fillId="20" borderId="0" xfId="1" applyNumberFormat="1" applyFont="1" applyFill="1"/>
    <xf numFmtId="165" fontId="0" fillId="20" borderId="0" xfId="1" applyNumberFormat="1" applyFont="1" applyFill="1"/>
    <xf numFmtId="166" fontId="0" fillId="20" borderId="0" xfId="1" applyNumberFormat="1" applyFont="1" applyFill="1"/>
    <xf numFmtId="168" fontId="0" fillId="20" borderId="0" xfId="1" applyNumberFormat="1" applyFont="1" applyFill="1"/>
    <xf numFmtId="164" fontId="0" fillId="20" borderId="0" xfId="1" applyFont="1" applyFill="1"/>
    <xf numFmtId="14" fontId="7" fillId="21" borderId="0" xfId="0" applyNumberFormat="1" applyFont="1" applyFill="1"/>
    <xf numFmtId="14" fontId="0" fillId="21" borderId="0" xfId="0" applyNumberFormat="1" applyFill="1"/>
    <xf numFmtId="165" fontId="0" fillId="21" borderId="0" xfId="0" applyNumberFormat="1" applyFill="1"/>
    <xf numFmtId="0" fontId="0" fillId="21" borderId="0" xfId="1" applyNumberFormat="1" applyFont="1" applyFill="1"/>
    <xf numFmtId="167" fontId="0" fillId="21" borderId="0" xfId="1" applyNumberFormat="1" applyFont="1" applyFill="1"/>
    <xf numFmtId="165" fontId="0" fillId="21" borderId="0" xfId="1" applyNumberFormat="1" applyFont="1" applyFill="1"/>
    <xf numFmtId="166" fontId="0" fillId="21" borderId="0" xfId="1" applyNumberFormat="1" applyFont="1" applyFill="1"/>
    <xf numFmtId="0" fontId="0" fillId="21" borderId="0" xfId="0" applyFill="1"/>
    <xf numFmtId="168" fontId="0" fillId="21" borderId="0" xfId="1" applyNumberFormat="1" applyFont="1" applyFill="1"/>
    <xf numFmtId="164" fontId="0" fillId="21" borderId="0" xfId="1" applyFont="1" applyFill="1"/>
    <xf numFmtId="166" fontId="0" fillId="21" borderId="0" xfId="0" applyNumberFormat="1" applyFill="1"/>
    <xf numFmtId="14" fontId="7" fillId="22" borderId="0" xfId="0" applyNumberFormat="1" applyFont="1" applyFill="1"/>
    <xf numFmtId="14" fontId="0" fillId="22" borderId="0" xfId="0" applyNumberFormat="1" applyFill="1"/>
    <xf numFmtId="165" fontId="0" fillId="22" borderId="0" xfId="0" applyNumberFormat="1" applyFill="1"/>
    <xf numFmtId="0" fontId="0" fillId="22" borderId="0" xfId="1" applyNumberFormat="1" applyFont="1" applyFill="1"/>
    <xf numFmtId="167" fontId="0" fillId="22" borderId="0" xfId="1" applyNumberFormat="1" applyFont="1" applyFill="1"/>
    <xf numFmtId="165" fontId="0" fillId="22" borderId="0" xfId="1" applyNumberFormat="1" applyFont="1" applyFill="1"/>
    <xf numFmtId="166" fontId="0" fillId="22" borderId="0" xfId="1" applyNumberFormat="1" applyFont="1" applyFill="1"/>
    <xf numFmtId="0" fontId="0" fillId="22" borderId="0" xfId="0" applyFill="1"/>
    <xf numFmtId="168" fontId="0" fillId="22" borderId="0" xfId="1" applyNumberFormat="1" applyFont="1" applyFill="1"/>
    <xf numFmtId="164" fontId="0" fillId="22" borderId="0" xfId="1" applyFont="1" applyFill="1"/>
    <xf numFmtId="166" fontId="0" fillId="22" borderId="0" xfId="0" applyNumberFormat="1" applyFill="1"/>
    <xf numFmtId="0" fontId="0" fillId="23" borderId="0" xfId="0" applyFill="1"/>
    <xf numFmtId="0" fontId="7" fillId="0" borderId="0" xfId="0" applyFont="1" applyFill="1"/>
    <xf numFmtId="167" fontId="7" fillId="0" borderId="0" xfId="1" applyNumberFormat="1" applyFont="1" applyFill="1"/>
    <xf numFmtId="169" fontId="0" fillId="0" borderId="0" xfId="0" applyNumberFormat="1" applyFill="1"/>
    <xf numFmtId="169" fontId="7" fillId="0" borderId="0" xfId="0" applyNumberFormat="1" applyFont="1" applyFill="1"/>
    <xf numFmtId="164" fontId="0" fillId="24" borderId="0" xfId="1" applyFont="1" applyFill="1"/>
    <xf numFmtId="14" fontId="7" fillId="25" borderId="0" xfId="0" applyNumberFormat="1" applyFont="1" applyFill="1"/>
    <xf numFmtId="14" fontId="0" fillId="25" borderId="0" xfId="0" applyNumberFormat="1" applyFill="1"/>
    <xf numFmtId="165" fontId="0" fillId="25" borderId="0" xfId="0" applyNumberFormat="1" applyFill="1"/>
    <xf numFmtId="0" fontId="0" fillId="25" borderId="0" xfId="1" applyNumberFormat="1" applyFont="1" applyFill="1"/>
    <xf numFmtId="167" fontId="0" fillId="25" borderId="0" xfId="1" applyNumberFormat="1" applyFont="1" applyFill="1"/>
    <xf numFmtId="165" fontId="0" fillId="25" borderId="0" xfId="1" applyNumberFormat="1" applyFont="1" applyFill="1"/>
    <xf numFmtId="166" fontId="0" fillId="25" borderId="0" xfId="1" applyNumberFormat="1" applyFont="1" applyFill="1"/>
    <xf numFmtId="0" fontId="0" fillId="25" borderId="0" xfId="0" applyFill="1"/>
    <xf numFmtId="168" fontId="0" fillId="25" borderId="0" xfId="1" applyNumberFormat="1" applyFont="1" applyFill="1"/>
    <xf numFmtId="164" fontId="0" fillId="25" borderId="0" xfId="1" applyFont="1" applyFill="1"/>
    <xf numFmtId="166" fontId="0" fillId="25" borderId="0" xfId="0" applyNumberFormat="1" applyFill="1"/>
    <xf numFmtId="14" fontId="0" fillId="26" borderId="0" xfId="0" applyNumberFormat="1" applyFill="1"/>
    <xf numFmtId="9" fontId="0" fillId="26" borderId="0" xfId="0" applyNumberFormat="1" applyFill="1" applyBorder="1" applyAlignment="1">
      <alignment horizontal="left"/>
    </xf>
    <xf numFmtId="165" fontId="0" fillId="26" borderId="0" xfId="0" applyNumberFormat="1" applyFill="1"/>
    <xf numFmtId="0" fontId="0" fillId="26" borderId="0" xfId="0" applyFill="1"/>
    <xf numFmtId="167" fontId="0" fillId="26" borderId="0" xfId="1" applyNumberFormat="1" applyFont="1" applyFill="1"/>
    <xf numFmtId="165" fontId="0" fillId="26" borderId="0" xfId="1" applyNumberFormat="1" applyFont="1" applyFill="1"/>
    <xf numFmtId="166" fontId="0" fillId="26" borderId="0" xfId="1" applyNumberFormat="1" applyFont="1" applyFill="1"/>
    <xf numFmtId="168" fontId="0" fillId="26" borderId="0" xfId="1" applyNumberFormat="1" applyFont="1" applyFill="1"/>
    <xf numFmtId="164" fontId="0" fillId="26" borderId="0" xfId="1" applyFont="1" applyFill="1"/>
    <xf numFmtId="9" fontId="0" fillId="22" borderId="0" xfId="0" applyNumberFormat="1" applyFill="1" applyBorder="1" applyAlignment="1">
      <alignment horizontal="left"/>
    </xf>
    <xf numFmtId="14" fontId="7" fillId="27" borderId="0" xfId="0" applyNumberFormat="1" applyFont="1" applyFill="1"/>
    <xf numFmtId="14" fontId="0" fillId="27" borderId="0" xfId="0" applyNumberFormat="1" applyFill="1"/>
    <xf numFmtId="165" fontId="0" fillId="27" borderId="0" xfId="0" applyNumberFormat="1" applyFill="1"/>
    <xf numFmtId="0" fontId="0" fillId="27" borderId="0" xfId="1" applyNumberFormat="1" applyFont="1" applyFill="1"/>
    <xf numFmtId="167" fontId="0" fillId="27" borderId="0" xfId="1" applyNumberFormat="1" applyFont="1" applyFill="1"/>
    <xf numFmtId="165" fontId="0" fillId="27" borderId="0" xfId="1" applyNumberFormat="1" applyFont="1" applyFill="1"/>
    <xf numFmtId="166" fontId="0" fillId="27" borderId="0" xfId="1" applyNumberFormat="1" applyFont="1" applyFill="1"/>
    <xf numFmtId="0" fontId="0" fillId="27" borderId="0" xfId="0" applyFill="1"/>
    <xf numFmtId="168" fontId="0" fillId="27" borderId="0" xfId="1" applyNumberFormat="1" applyFont="1" applyFill="1"/>
    <xf numFmtId="164" fontId="0" fillId="27" borderId="0" xfId="1" applyFont="1" applyFill="1"/>
    <xf numFmtId="166" fontId="0" fillId="27" borderId="0" xfId="0" applyNumberFormat="1" applyFill="1"/>
    <xf numFmtId="14" fontId="0" fillId="28" borderId="0" xfId="0" applyNumberFormat="1" applyFill="1"/>
    <xf numFmtId="165" fontId="0" fillId="28" borderId="0" xfId="0" applyNumberFormat="1" applyFill="1"/>
    <xf numFmtId="0" fontId="0" fillId="28" borderId="0" xfId="0" applyFill="1"/>
    <xf numFmtId="167" fontId="0" fillId="28" borderId="0" xfId="1" applyNumberFormat="1" applyFont="1" applyFill="1"/>
    <xf numFmtId="165" fontId="0" fillId="28" borderId="0" xfId="1" applyNumberFormat="1" applyFont="1" applyFill="1"/>
    <xf numFmtId="166" fontId="0" fillId="28" borderId="0" xfId="1" applyNumberFormat="1" applyFont="1" applyFill="1"/>
    <xf numFmtId="168" fontId="0" fillId="28" borderId="0" xfId="1" applyNumberFormat="1" applyFont="1" applyFill="1"/>
    <xf numFmtId="164" fontId="0" fillId="28" borderId="0" xfId="1" applyFont="1" applyFill="1"/>
    <xf numFmtId="9" fontId="0" fillId="14" borderId="0" xfId="0" applyNumberFormat="1" applyFill="1" applyBorder="1" applyAlignment="1">
      <alignment horizontal="left"/>
    </xf>
    <xf numFmtId="14" fontId="0" fillId="29" borderId="0" xfId="0" applyNumberFormat="1" applyFill="1"/>
    <xf numFmtId="9" fontId="0" fillId="29" borderId="0" xfId="0" applyNumberFormat="1" applyFill="1" applyBorder="1" applyAlignment="1">
      <alignment horizontal="left"/>
    </xf>
    <xf numFmtId="165" fontId="0" fillId="29" borderId="0" xfId="0" applyNumberFormat="1" applyFill="1"/>
    <xf numFmtId="0" fontId="0" fillId="29" borderId="0" xfId="0" applyFill="1"/>
    <xf numFmtId="167" fontId="0" fillId="29" borderId="0" xfId="1" applyNumberFormat="1" applyFont="1" applyFill="1"/>
    <xf numFmtId="165" fontId="0" fillId="29" borderId="0" xfId="1" applyNumberFormat="1" applyFont="1" applyFill="1"/>
    <xf numFmtId="166" fontId="0" fillId="29" borderId="0" xfId="1" applyNumberFormat="1" applyFont="1" applyFill="1"/>
    <xf numFmtId="168" fontId="0" fillId="29" borderId="0" xfId="1" applyNumberFormat="1" applyFont="1" applyFill="1"/>
    <xf numFmtId="164" fontId="0" fillId="29" borderId="0" xfId="1" applyFont="1" applyFill="1"/>
    <xf numFmtId="14" fontId="7" fillId="30" borderId="0" xfId="0" applyNumberFormat="1" applyFont="1" applyFill="1"/>
    <xf numFmtId="14" fontId="0" fillId="30" borderId="0" xfId="0" applyNumberFormat="1" applyFill="1"/>
    <xf numFmtId="165" fontId="0" fillId="30" borderId="0" xfId="0" applyNumberFormat="1" applyFill="1"/>
    <xf numFmtId="0" fontId="0" fillId="30" borderId="0" xfId="1" applyNumberFormat="1" applyFont="1" applyFill="1"/>
    <xf numFmtId="167" fontId="0" fillId="30" borderId="0" xfId="1" applyNumberFormat="1" applyFont="1" applyFill="1"/>
    <xf numFmtId="165" fontId="0" fillId="30" borderId="0" xfId="1" applyNumberFormat="1" applyFont="1" applyFill="1"/>
    <xf numFmtId="166" fontId="0" fillId="30" borderId="0" xfId="1" applyNumberFormat="1" applyFont="1" applyFill="1"/>
    <xf numFmtId="0" fontId="0" fillId="30" borderId="0" xfId="0" applyFill="1"/>
    <xf numFmtId="168" fontId="0" fillId="30" borderId="0" xfId="1" applyNumberFormat="1" applyFont="1" applyFill="1"/>
    <xf numFmtId="164" fontId="0" fillId="30" borderId="0" xfId="1" applyFont="1" applyFill="1"/>
    <xf numFmtId="166" fontId="0" fillId="30" borderId="0" xfId="0" applyNumberFormat="1" applyFill="1"/>
    <xf numFmtId="14" fontId="7" fillId="28" borderId="0" xfId="0" applyNumberFormat="1" applyFont="1" applyFill="1"/>
    <xf numFmtId="0" fontId="0" fillId="28" borderId="0" xfId="1" applyNumberFormat="1" applyFont="1" applyFill="1"/>
    <xf numFmtId="166" fontId="0" fillId="28" borderId="0" xfId="0" applyNumberFormat="1" applyFill="1"/>
    <xf numFmtId="0" fontId="7" fillId="0" borderId="0" xfId="0" applyFont="1" applyAlignment="1">
      <alignment horizontal="left"/>
    </xf>
    <xf numFmtId="164" fontId="1" fillId="5" borderId="0" xfId="1" applyFont="1" applyFill="1"/>
    <xf numFmtId="14" fontId="7" fillId="31" borderId="0" xfId="0" applyNumberFormat="1" applyFont="1" applyFill="1"/>
    <xf numFmtId="14" fontId="0" fillId="31" borderId="0" xfId="0" applyNumberFormat="1" applyFill="1"/>
    <xf numFmtId="165" fontId="0" fillId="31" borderId="0" xfId="0" applyNumberFormat="1" applyFill="1"/>
    <xf numFmtId="0" fontId="0" fillId="31" borderId="0" xfId="1" applyNumberFormat="1" applyFont="1" applyFill="1"/>
    <xf numFmtId="167" fontId="0" fillId="31" borderId="0" xfId="1" applyNumberFormat="1" applyFont="1" applyFill="1"/>
    <xf numFmtId="165" fontId="0" fillId="31" borderId="0" xfId="1" applyNumberFormat="1" applyFont="1" applyFill="1"/>
    <xf numFmtId="166" fontId="0" fillId="31" borderId="0" xfId="1" applyNumberFormat="1" applyFont="1" applyFill="1"/>
    <xf numFmtId="0" fontId="0" fillId="31" borderId="0" xfId="0" applyFill="1"/>
    <xf numFmtId="168" fontId="0" fillId="31" borderId="0" xfId="1" applyNumberFormat="1" applyFont="1" applyFill="1"/>
    <xf numFmtId="164" fontId="0" fillId="31" borderId="0" xfId="1" applyFont="1" applyFill="1"/>
    <xf numFmtId="166" fontId="0" fillId="31" borderId="0" xfId="0" applyNumberFormat="1" applyFill="1"/>
    <xf numFmtId="14" fontId="0" fillId="32" borderId="0" xfId="0" applyNumberFormat="1" applyFill="1"/>
    <xf numFmtId="165" fontId="0" fillId="32" borderId="0" xfId="0" applyNumberFormat="1" applyFill="1"/>
    <xf numFmtId="167" fontId="0" fillId="32" borderId="0" xfId="1" applyNumberFormat="1" applyFont="1" applyFill="1"/>
    <xf numFmtId="165" fontId="0" fillId="32" borderId="0" xfId="1" applyNumberFormat="1" applyFont="1" applyFill="1"/>
    <xf numFmtId="166" fontId="0" fillId="32" borderId="0" xfId="1" applyNumberFormat="1" applyFont="1" applyFill="1"/>
    <xf numFmtId="0" fontId="0" fillId="32" borderId="0" xfId="0" applyFill="1"/>
    <xf numFmtId="168" fontId="0" fillId="32" borderId="0" xfId="1" applyNumberFormat="1" applyFont="1" applyFill="1"/>
    <xf numFmtId="164" fontId="0" fillId="32" borderId="0" xfId="1" applyFont="1" applyFill="1"/>
    <xf numFmtId="9" fontId="0" fillId="15" borderId="0" xfId="0" applyNumberFormat="1" applyFill="1" applyBorder="1" applyAlignment="1">
      <alignment horizontal="left"/>
    </xf>
    <xf numFmtId="9" fontId="0" fillId="32" borderId="0" xfId="0" applyNumberFormat="1" applyFill="1" applyBorder="1" applyAlignment="1">
      <alignment horizontal="left"/>
    </xf>
    <xf numFmtId="14" fontId="7" fillId="33" borderId="0" xfId="0" applyNumberFormat="1" applyFont="1" applyFill="1"/>
    <xf numFmtId="14" fontId="0" fillId="33" borderId="0" xfId="0" applyNumberFormat="1" applyFill="1"/>
    <xf numFmtId="165" fontId="0" fillId="33" borderId="0" xfId="0" applyNumberFormat="1" applyFill="1"/>
    <xf numFmtId="0" fontId="0" fillId="33" borderId="0" xfId="1" applyNumberFormat="1" applyFont="1" applyFill="1"/>
    <xf numFmtId="167" fontId="0" fillId="33" borderId="0" xfId="1" applyNumberFormat="1" applyFont="1" applyFill="1"/>
    <xf numFmtId="165" fontId="0" fillId="33" borderId="0" xfId="1" applyNumberFormat="1" applyFont="1" applyFill="1"/>
    <xf numFmtId="166" fontId="0" fillId="33" borderId="0" xfId="1" applyNumberFormat="1" applyFont="1" applyFill="1"/>
    <xf numFmtId="0" fontId="0" fillId="33" borderId="0" xfId="0" applyFill="1"/>
    <xf numFmtId="168" fontId="0" fillId="33" borderId="0" xfId="1" applyNumberFormat="1" applyFont="1" applyFill="1"/>
    <xf numFmtId="164" fontId="0" fillId="33" borderId="0" xfId="1" applyFont="1" applyFill="1"/>
    <xf numFmtId="166" fontId="0" fillId="33" borderId="0" xfId="0" applyNumberFormat="1" applyFill="1"/>
    <xf numFmtId="14" fontId="7" fillId="34" borderId="0" xfId="0" applyNumberFormat="1" applyFont="1" applyFill="1"/>
    <xf numFmtId="14" fontId="0" fillId="34" borderId="0" xfId="0" applyNumberFormat="1" applyFill="1"/>
    <xf numFmtId="165" fontId="0" fillId="34" borderId="0" xfId="0" applyNumberFormat="1" applyFill="1"/>
    <xf numFmtId="0" fontId="0" fillId="34" borderId="0" xfId="1" applyNumberFormat="1" applyFont="1" applyFill="1"/>
    <xf numFmtId="167" fontId="0" fillId="34" borderId="0" xfId="1" applyNumberFormat="1" applyFont="1" applyFill="1"/>
    <xf numFmtId="165" fontId="0" fillId="34" borderId="0" xfId="1" applyNumberFormat="1" applyFont="1" applyFill="1"/>
    <xf numFmtId="166" fontId="0" fillId="34" borderId="0" xfId="1" applyNumberFormat="1" applyFont="1" applyFill="1"/>
    <xf numFmtId="0" fontId="0" fillId="34" borderId="0" xfId="0" applyFill="1"/>
    <xf numFmtId="168" fontId="0" fillId="34" borderId="0" xfId="1" applyNumberFormat="1" applyFont="1" applyFill="1"/>
    <xf numFmtId="164" fontId="0" fillId="34" borderId="0" xfId="1" applyFont="1" applyFill="1"/>
    <xf numFmtId="166" fontId="0" fillId="34" borderId="0" xfId="0" applyNumberFormat="1" applyFill="1"/>
    <xf numFmtId="14" fontId="7" fillId="35" borderId="0" xfId="0" applyNumberFormat="1" applyFont="1" applyFill="1"/>
    <xf numFmtId="14" fontId="0" fillId="35" borderId="0" xfId="0" applyNumberFormat="1" applyFill="1"/>
    <xf numFmtId="165" fontId="0" fillId="35" borderId="0" xfId="0" applyNumberFormat="1" applyFill="1"/>
    <xf numFmtId="0" fontId="0" fillId="35" borderId="0" xfId="1" applyNumberFormat="1" applyFont="1" applyFill="1"/>
    <xf numFmtId="167" fontId="0" fillId="35" borderId="0" xfId="1" applyNumberFormat="1" applyFont="1" applyFill="1"/>
    <xf numFmtId="165" fontId="0" fillId="35" borderId="0" xfId="1" applyNumberFormat="1" applyFont="1" applyFill="1"/>
    <xf numFmtId="166" fontId="0" fillId="35" borderId="0" xfId="1" applyNumberFormat="1" applyFont="1" applyFill="1"/>
    <xf numFmtId="0" fontId="0" fillId="35" borderId="0" xfId="0" applyFill="1"/>
    <xf numFmtId="168" fontId="0" fillId="35" borderId="0" xfId="1" applyNumberFormat="1" applyFont="1" applyFill="1"/>
    <xf numFmtId="164" fontId="0" fillId="35" borderId="0" xfId="1" applyFont="1" applyFill="1"/>
    <xf numFmtId="166" fontId="0" fillId="35" borderId="0" xfId="0" applyNumberFormat="1" applyFill="1"/>
    <xf numFmtId="14" fontId="0" fillId="36" borderId="0" xfId="0" applyNumberFormat="1" applyFill="1"/>
    <xf numFmtId="9" fontId="0" fillId="36" borderId="0" xfId="0" applyNumberFormat="1" applyFill="1" applyBorder="1" applyAlignment="1">
      <alignment horizontal="left"/>
    </xf>
    <xf numFmtId="165" fontId="0" fillId="36" borderId="0" xfId="0" applyNumberFormat="1" applyFill="1"/>
    <xf numFmtId="0" fontId="0" fillId="36" borderId="0" xfId="0" applyFill="1"/>
    <xf numFmtId="167" fontId="0" fillId="36" borderId="0" xfId="1" applyNumberFormat="1" applyFont="1" applyFill="1"/>
    <xf numFmtId="165" fontId="0" fillId="36" borderId="0" xfId="1" applyNumberFormat="1" applyFont="1" applyFill="1"/>
    <xf numFmtId="166" fontId="0" fillId="36" borderId="0" xfId="1" applyNumberFormat="1" applyFont="1" applyFill="1"/>
    <xf numFmtId="168" fontId="0" fillId="36" borderId="0" xfId="1" applyNumberFormat="1" applyFont="1" applyFill="1"/>
    <xf numFmtId="164" fontId="0" fillId="36" borderId="0" xfId="1" applyFont="1" applyFill="1"/>
    <xf numFmtId="14" fontId="0" fillId="37" borderId="0" xfId="0" applyNumberFormat="1" applyFill="1"/>
    <xf numFmtId="9" fontId="0" fillId="37" borderId="0" xfId="0" applyNumberFormat="1" applyFill="1" applyBorder="1" applyAlignment="1">
      <alignment horizontal="left"/>
    </xf>
    <xf numFmtId="165" fontId="0" fillId="37" borderId="0" xfId="0" applyNumberFormat="1" applyFill="1"/>
    <xf numFmtId="0" fontId="0" fillId="37" borderId="0" xfId="0" applyFill="1"/>
    <xf numFmtId="167" fontId="0" fillId="37" borderId="0" xfId="1" applyNumberFormat="1" applyFont="1" applyFill="1"/>
    <xf numFmtId="165" fontId="0" fillId="37" borderId="0" xfId="1" applyNumberFormat="1" applyFont="1" applyFill="1"/>
    <xf numFmtId="166" fontId="0" fillId="37" borderId="0" xfId="1" applyNumberFormat="1" applyFont="1" applyFill="1"/>
    <xf numFmtId="168" fontId="0" fillId="37" borderId="0" xfId="1" applyNumberFormat="1" applyFont="1" applyFill="1"/>
    <xf numFmtId="164" fontId="0" fillId="37" borderId="0" xfId="1" applyFont="1" applyFill="1"/>
    <xf numFmtId="14" fontId="7" fillId="38" borderId="0" xfId="0" applyNumberFormat="1" applyFont="1" applyFill="1"/>
    <xf numFmtId="14" fontId="0" fillId="38" borderId="0" xfId="0" applyNumberFormat="1" applyFill="1"/>
    <xf numFmtId="165" fontId="0" fillId="38" borderId="0" xfId="0" applyNumberFormat="1" applyFill="1"/>
    <xf numFmtId="0" fontId="0" fillId="38" borderId="0" xfId="1" applyNumberFormat="1" applyFont="1" applyFill="1"/>
    <xf numFmtId="167" fontId="0" fillId="38" borderId="0" xfId="1" applyNumberFormat="1" applyFont="1" applyFill="1"/>
    <xf numFmtId="165" fontId="0" fillId="38" borderId="0" xfId="1" applyNumberFormat="1" applyFont="1" applyFill="1"/>
    <xf numFmtId="166" fontId="0" fillId="38" borderId="0" xfId="1" applyNumberFormat="1" applyFont="1" applyFill="1"/>
    <xf numFmtId="0" fontId="0" fillId="38" borderId="0" xfId="0" applyFill="1"/>
    <xf numFmtId="168" fontId="0" fillId="38" borderId="0" xfId="1" applyNumberFormat="1" applyFont="1" applyFill="1"/>
    <xf numFmtId="164" fontId="0" fillId="38" borderId="0" xfId="1" applyFont="1" applyFill="1"/>
    <xf numFmtId="166" fontId="0" fillId="38" borderId="0" xfId="0" applyNumberFormat="1" applyFill="1"/>
  </cellXfs>
  <cellStyles count="1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s>
  <dxfs count="6">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s>
  <tableStyles count="0" defaultTableStyle="TableStyleMedium9" defaultPivotStyle="PivotStyleMedium7"/>
  <colors>
    <mruColors>
      <color rgb="FF33CC33"/>
      <color rgb="FFFF6600"/>
      <color rgb="FFD60093"/>
      <color rgb="FFFFFF66"/>
      <color rgb="FF0066FF"/>
      <color rgb="FFFF6699"/>
      <color rgb="FF9966FF"/>
      <color rgb="FFFF3300"/>
      <color rgb="FFCCCC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E23" totalsRowShown="0" dataDxfId="5">
  <autoFilter ref="A1:E23"/>
  <tableColumns count="5">
    <tableColumn id="1" name="Partner" dataDxfId="4"/>
    <tableColumn id="2" name="Game" dataDxfId="3"/>
    <tableColumn id="3" name="Key" dataDxfId="2">
      <calculatedColumnFormula>A2&amp;B2</calculatedColumnFormula>
    </tableColumn>
    <tableColumn id="4" name="Function" dataDxfId="1"/>
    <tableColumn id="5" name="Special"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126"/>
  <sheetViews>
    <sheetView topLeftCell="A62" zoomScale="90" zoomScaleNormal="90" workbookViewId="0">
      <selection activeCell="I74" sqref="I74"/>
    </sheetView>
  </sheetViews>
  <sheetFormatPr defaultColWidth="11.19921875" defaultRowHeight="15.6" x14ac:dyDescent="0.3"/>
  <cols>
    <col min="1" max="1" width="13" style="17" bestFit="1" customWidth="1"/>
    <col min="2" max="2" width="12.296875" bestFit="1" customWidth="1"/>
    <col min="3" max="3" width="12.296875" customWidth="1"/>
    <col min="4" max="5" width="12.69921875" customWidth="1"/>
    <col min="6" max="6" width="11.19921875" customWidth="1"/>
    <col min="7" max="7" width="12.19921875" customWidth="1"/>
    <col min="8" max="8" width="13.69921875" customWidth="1"/>
    <col min="9" max="9" width="16.5" customWidth="1"/>
    <col min="10" max="10" width="14" customWidth="1"/>
    <col min="11" max="11" width="14" style="8" customWidth="1"/>
    <col min="12" max="12" width="26.69921875" customWidth="1"/>
    <col min="13" max="13" width="17.296875" customWidth="1"/>
    <col min="14" max="14" width="16.296875" customWidth="1"/>
    <col min="15" max="15" width="15" bestFit="1" customWidth="1"/>
    <col min="16" max="16" width="16.19921875" customWidth="1"/>
    <col min="17" max="17" width="23.796875" bestFit="1" customWidth="1"/>
    <col min="18" max="18" width="15" customWidth="1"/>
    <col min="19" max="19" width="25.69921875" bestFit="1" customWidth="1"/>
    <col min="20" max="20" width="16.296875" bestFit="1" customWidth="1"/>
  </cols>
  <sheetData>
    <row r="1" spans="1:22" x14ac:dyDescent="0.3">
      <c r="A1" s="17" t="s">
        <v>36</v>
      </c>
      <c r="B1" t="s">
        <v>28</v>
      </c>
    </row>
    <row r="2" spans="1:22" x14ac:dyDescent="0.3">
      <c r="A2" s="17" t="s">
        <v>42</v>
      </c>
      <c r="B2" t="s">
        <v>43</v>
      </c>
    </row>
    <row r="4" spans="1:22" s="17" customFormat="1" x14ac:dyDescent="0.3">
      <c r="A4" s="17" t="s">
        <v>0</v>
      </c>
      <c r="B4" s="17" t="s">
        <v>9</v>
      </c>
      <c r="C4" s="17" t="s">
        <v>21</v>
      </c>
      <c r="D4" s="17" t="s">
        <v>11</v>
      </c>
      <c r="E4" s="17" t="s">
        <v>54</v>
      </c>
      <c r="F4" s="17" t="s">
        <v>12</v>
      </c>
      <c r="G4" s="17" t="s">
        <v>24</v>
      </c>
      <c r="H4" s="17" t="s">
        <v>13</v>
      </c>
      <c r="I4" s="17" t="s">
        <v>8</v>
      </c>
      <c r="J4" s="17" t="s">
        <v>2</v>
      </c>
      <c r="K4" s="19" t="s">
        <v>39</v>
      </c>
      <c r="L4" s="17" t="s">
        <v>37</v>
      </c>
      <c r="M4" s="17" t="s">
        <v>38</v>
      </c>
      <c r="N4" s="17" t="s">
        <v>4</v>
      </c>
      <c r="O4" s="17" t="s">
        <v>1</v>
      </c>
      <c r="P4" s="17" t="s">
        <v>3</v>
      </c>
      <c r="Q4" s="17" t="s">
        <v>46</v>
      </c>
      <c r="R4" s="17" t="s">
        <v>5</v>
      </c>
      <c r="S4" s="17" t="s">
        <v>40</v>
      </c>
      <c r="T4" s="17" t="s">
        <v>41</v>
      </c>
    </row>
    <row r="5" spans="1:22" s="37" customFormat="1" x14ac:dyDescent="0.3">
      <c r="A5" s="30">
        <v>43103</v>
      </c>
      <c r="B5" s="31" t="s">
        <v>10</v>
      </c>
      <c r="C5" s="31" t="s">
        <v>22</v>
      </c>
      <c r="D5" s="31" t="s">
        <v>34</v>
      </c>
      <c r="E5" s="31" t="s">
        <v>16</v>
      </c>
      <c r="F5" s="31" t="str">
        <f>VLOOKUP(B5&amp;$B$1,config!C:D,2,FALSE)</f>
        <v>MAX</v>
      </c>
      <c r="G5" s="31" t="str">
        <f>VLOOKUP(B5&amp;$B$1,config!C:E,3,FALSE)</f>
        <v>Y</v>
      </c>
      <c r="H5" s="31" t="str">
        <f t="shared" ref="H5:H36" si="0">IF(D5="shield","N","Y")</f>
        <v>Y</v>
      </c>
      <c r="I5" s="32">
        <v>6803818.9000000004</v>
      </c>
      <c r="J5" s="33">
        <v>0</v>
      </c>
      <c r="K5" s="34">
        <v>1.2070000000000001</v>
      </c>
      <c r="L5" s="35">
        <f>IF(E5="N",I5,E5*I5)</f>
        <v>6803818.9000000004</v>
      </c>
      <c r="M5" s="36">
        <f>L5*K5</f>
        <v>8212209.4123000009</v>
      </c>
      <c r="N5" s="37">
        <v>0</v>
      </c>
      <c r="O5" s="38">
        <v>680091</v>
      </c>
      <c r="P5" s="39">
        <v>139838160</v>
      </c>
      <c r="Q5" s="39">
        <f t="shared" ref="Q5:Q36" si="1">IF($H5="Y",SUMPRODUCT(--($A:$A=$A5),$N:$N),$N5)</f>
        <v>0</v>
      </c>
      <c r="R5" s="318">
        <f t="shared" ref="R5:R36" si="2">IF(D5="shield",Q5,IF(F5="MAX",MAX(Q5,J5),SUM(Q5,J5-SUMIFS($N:$N, $E:$E, "Y",$A:$A, $A5 ))))</f>
        <v>0</v>
      </c>
      <c r="S5" s="32">
        <f t="shared" ref="S5:S36" si="3">N5*$L5/MAX(1,R5)</f>
        <v>0</v>
      </c>
      <c r="T5" s="40">
        <f t="shared" ref="T5:T36" si="4">S5*K5</f>
        <v>0</v>
      </c>
    </row>
    <row r="6" spans="1:22" s="37" customFormat="1" x14ac:dyDescent="0.3">
      <c r="A6" s="30">
        <v>43103</v>
      </c>
      <c r="B6" s="31" t="s">
        <v>15</v>
      </c>
      <c r="C6" s="31" t="s">
        <v>22</v>
      </c>
      <c r="D6" s="31" t="s">
        <v>34</v>
      </c>
      <c r="E6" s="31" t="s">
        <v>16</v>
      </c>
      <c r="F6" s="31" t="str">
        <f>VLOOKUP(B6&amp;$B$1,config!C:D,2,FALSE)</f>
        <v>SUM</v>
      </c>
      <c r="G6" s="31" t="str">
        <f>VLOOKUP(B6&amp;$B$1,config!C:E,3,FALSE)</f>
        <v>N</v>
      </c>
      <c r="H6" s="31" t="str">
        <f t="shared" si="0"/>
        <v>Y</v>
      </c>
      <c r="I6" s="32">
        <v>6803818.9000000004</v>
      </c>
      <c r="J6" s="33">
        <v>0</v>
      </c>
      <c r="K6" s="34">
        <v>1.2070000000000001</v>
      </c>
      <c r="L6" s="35">
        <f t="shared" ref="L6:L97" si="5">IF(E6="N",I6,E6*I6)</f>
        <v>6803818.9000000004</v>
      </c>
      <c r="M6" s="36">
        <f t="shared" ref="M6:M97" si="6">L6*K6</f>
        <v>8212209.4123000009</v>
      </c>
      <c r="N6" s="37">
        <v>0</v>
      </c>
      <c r="O6" s="38">
        <v>15</v>
      </c>
      <c r="P6" s="39">
        <v>139838160</v>
      </c>
      <c r="Q6" s="39">
        <f t="shared" si="1"/>
        <v>0</v>
      </c>
      <c r="R6" s="39">
        <f t="shared" si="2"/>
        <v>0</v>
      </c>
      <c r="S6" s="32">
        <f t="shared" si="3"/>
        <v>0</v>
      </c>
      <c r="T6" s="40">
        <f t="shared" si="4"/>
        <v>0</v>
      </c>
      <c r="U6" s="31"/>
      <c r="V6" s="31"/>
    </row>
    <row r="7" spans="1:22" s="37" customFormat="1" x14ac:dyDescent="0.3">
      <c r="A7" s="30">
        <v>43103</v>
      </c>
      <c r="B7" s="31" t="s">
        <v>19</v>
      </c>
      <c r="C7" s="31" t="s">
        <v>22</v>
      </c>
      <c r="D7" s="31" t="s">
        <v>34</v>
      </c>
      <c r="E7" s="31" t="s">
        <v>16</v>
      </c>
      <c r="F7" s="31" t="str">
        <f>VLOOKUP(B7&amp;$B$1,config!C:D,2,FALSE)</f>
        <v>SUM</v>
      </c>
      <c r="G7" s="31" t="str">
        <f>VLOOKUP(B7&amp;$B$1,config!C:E,3,FALSE)</f>
        <v>N</v>
      </c>
      <c r="H7" s="31" t="str">
        <f t="shared" si="0"/>
        <v>Y</v>
      </c>
      <c r="I7" s="32">
        <v>6803818.9000000004</v>
      </c>
      <c r="J7" s="33">
        <v>0</v>
      </c>
      <c r="K7" s="34">
        <v>1.2070000000000001</v>
      </c>
      <c r="L7" s="35">
        <v>6803818.9000000004</v>
      </c>
      <c r="M7" s="36">
        <f t="shared" si="6"/>
        <v>8212209.4123000009</v>
      </c>
      <c r="N7" s="37">
        <v>0</v>
      </c>
      <c r="O7" s="38">
        <v>5037</v>
      </c>
      <c r="P7" s="39">
        <v>139838160</v>
      </c>
      <c r="Q7" s="39">
        <f t="shared" si="1"/>
        <v>0</v>
      </c>
      <c r="R7" s="39">
        <f t="shared" si="2"/>
        <v>0</v>
      </c>
      <c r="S7" s="32">
        <f t="shared" si="3"/>
        <v>0</v>
      </c>
      <c r="T7" s="40">
        <f t="shared" si="4"/>
        <v>0</v>
      </c>
      <c r="U7" s="31"/>
      <c r="V7" s="31"/>
    </row>
    <row r="8" spans="1:22" s="37" customFormat="1" x14ac:dyDescent="0.3">
      <c r="A8" s="30">
        <v>43103</v>
      </c>
      <c r="B8" s="31" t="s">
        <v>47</v>
      </c>
      <c r="C8" s="31" t="s">
        <v>22</v>
      </c>
      <c r="D8" s="31" t="s">
        <v>34</v>
      </c>
      <c r="E8" s="31" t="s">
        <v>16</v>
      </c>
      <c r="F8" s="31" t="str">
        <f>VLOOKUP(B8&amp;$B$1,config!C:D,2,FALSE)</f>
        <v>SUM</v>
      </c>
      <c r="G8" s="31" t="str">
        <f>VLOOKUP(B8&amp;$B$1,config!C:E,3,FALSE)</f>
        <v>N</v>
      </c>
      <c r="H8" s="31" t="str">
        <f t="shared" si="0"/>
        <v>Y</v>
      </c>
      <c r="I8" s="32">
        <v>6803818.9000000004</v>
      </c>
      <c r="J8" s="33">
        <v>0</v>
      </c>
      <c r="K8" s="34">
        <v>1.2070000000000001</v>
      </c>
      <c r="L8" s="35">
        <v>6803818.9000000004</v>
      </c>
      <c r="M8" s="36">
        <f t="shared" ref="M8" si="7">L8*K8</f>
        <v>8212209.4123000009</v>
      </c>
      <c r="N8" s="37">
        <v>0</v>
      </c>
      <c r="O8" s="38">
        <v>7</v>
      </c>
      <c r="P8" s="39">
        <v>139838160</v>
      </c>
      <c r="Q8" s="39">
        <f t="shared" si="1"/>
        <v>0</v>
      </c>
      <c r="R8" s="39">
        <f t="shared" si="2"/>
        <v>0</v>
      </c>
      <c r="S8" s="32">
        <f t="shared" si="3"/>
        <v>0</v>
      </c>
      <c r="T8" s="40">
        <f t="shared" si="4"/>
        <v>0</v>
      </c>
      <c r="U8" s="31"/>
      <c r="V8" s="31"/>
    </row>
    <row r="9" spans="1:22" s="16" customFormat="1" x14ac:dyDescent="0.3">
      <c r="A9" s="20">
        <v>43106</v>
      </c>
      <c r="B9" s="21" t="s">
        <v>10</v>
      </c>
      <c r="C9" s="21" t="s">
        <v>22</v>
      </c>
      <c r="D9" s="21" t="s">
        <v>34</v>
      </c>
      <c r="E9" s="21" t="s">
        <v>16</v>
      </c>
      <c r="F9" s="21" t="str">
        <f>VLOOKUP(B9&amp;$B$1,config!C:D,2,FALSE)</f>
        <v>MAX</v>
      </c>
      <c r="G9" s="21" t="str">
        <f>VLOOKUP(B9&amp;$B$1,config!C:E,3,FALSE)</f>
        <v>Y</v>
      </c>
      <c r="H9" s="21" t="str">
        <f t="shared" si="0"/>
        <v>Y</v>
      </c>
      <c r="I9" s="22">
        <v>9834747.4000000004</v>
      </c>
      <c r="J9" s="23">
        <v>0</v>
      </c>
      <c r="K9" s="24">
        <v>1.2050000000000001</v>
      </c>
      <c r="L9" s="25">
        <f t="shared" si="5"/>
        <v>9834747.4000000004</v>
      </c>
      <c r="M9" s="26">
        <f t="shared" si="6"/>
        <v>11850870.617000001</v>
      </c>
      <c r="N9" s="16">
        <v>0</v>
      </c>
      <c r="O9" s="27">
        <v>1202998</v>
      </c>
      <c r="P9" s="28">
        <v>139838160</v>
      </c>
      <c r="Q9" s="28">
        <f t="shared" si="1"/>
        <v>0</v>
      </c>
      <c r="R9" s="28">
        <f t="shared" si="2"/>
        <v>0</v>
      </c>
      <c r="S9" s="22">
        <f t="shared" si="3"/>
        <v>0</v>
      </c>
      <c r="T9" s="29">
        <f t="shared" si="4"/>
        <v>0</v>
      </c>
      <c r="U9" s="21"/>
      <c r="V9" s="21"/>
    </row>
    <row r="10" spans="1:22" s="16" customFormat="1" x14ac:dyDescent="0.3">
      <c r="A10" s="20">
        <v>43106</v>
      </c>
      <c r="B10" s="21" t="s">
        <v>15</v>
      </c>
      <c r="C10" s="21" t="s">
        <v>22</v>
      </c>
      <c r="D10" s="21" t="s">
        <v>34</v>
      </c>
      <c r="E10" s="21" t="s">
        <v>16</v>
      </c>
      <c r="F10" s="21" t="str">
        <f>VLOOKUP(B10&amp;$B$1,config!C:D,2,FALSE)</f>
        <v>SUM</v>
      </c>
      <c r="G10" s="21" t="str">
        <f>VLOOKUP(B10&amp;$B$1,config!C:E,3,FALSE)</f>
        <v>N</v>
      </c>
      <c r="H10" s="21" t="str">
        <f t="shared" si="0"/>
        <v>Y</v>
      </c>
      <c r="I10" s="22">
        <v>9834747.4000000004</v>
      </c>
      <c r="J10" s="23">
        <v>0</v>
      </c>
      <c r="K10" s="24">
        <v>1.2050000000000001</v>
      </c>
      <c r="L10" s="25">
        <f t="shared" si="5"/>
        <v>9834747.4000000004</v>
      </c>
      <c r="M10" s="26">
        <f t="shared" si="6"/>
        <v>11850870.617000001</v>
      </c>
      <c r="N10" s="16">
        <v>0</v>
      </c>
      <c r="O10" s="27">
        <v>15</v>
      </c>
      <c r="P10" s="28">
        <v>139838160</v>
      </c>
      <c r="Q10" s="28">
        <f t="shared" si="1"/>
        <v>0</v>
      </c>
      <c r="R10" s="28">
        <f t="shared" si="2"/>
        <v>0</v>
      </c>
      <c r="S10" s="22">
        <f t="shared" si="3"/>
        <v>0</v>
      </c>
      <c r="T10" s="29">
        <f t="shared" si="4"/>
        <v>0</v>
      </c>
      <c r="U10" s="21"/>
      <c r="V10" s="21"/>
    </row>
    <row r="11" spans="1:22" s="16" customFormat="1" x14ac:dyDescent="0.3">
      <c r="A11" s="20">
        <v>43106</v>
      </c>
      <c r="B11" s="21" t="s">
        <v>19</v>
      </c>
      <c r="C11" s="21" t="s">
        <v>22</v>
      </c>
      <c r="D11" s="21" t="s">
        <v>34</v>
      </c>
      <c r="E11" s="21" t="s">
        <v>16</v>
      </c>
      <c r="F11" s="21" t="str">
        <f>VLOOKUP(B11&amp;$B$1,config!C:D,2,FALSE)</f>
        <v>SUM</v>
      </c>
      <c r="G11" s="21" t="str">
        <f>VLOOKUP(B11&amp;$B$1,config!C:E,3,FALSE)</f>
        <v>N</v>
      </c>
      <c r="H11" s="21" t="str">
        <f t="shared" si="0"/>
        <v>Y</v>
      </c>
      <c r="I11" s="22">
        <v>9834747.4000000004</v>
      </c>
      <c r="J11" s="23">
        <v>0</v>
      </c>
      <c r="K11" s="24">
        <v>1.2050000000000001</v>
      </c>
      <c r="L11" s="25">
        <f t="shared" si="5"/>
        <v>9834747.4000000004</v>
      </c>
      <c r="M11" s="26">
        <f t="shared" ref="M11:M12" si="8">L11*K11</f>
        <v>11850870.617000001</v>
      </c>
      <c r="N11" s="16">
        <v>0</v>
      </c>
      <c r="O11" s="27">
        <v>6885</v>
      </c>
      <c r="P11" s="28">
        <v>139838160</v>
      </c>
      <c r="Q11" s="28">
        <f t="shared" si="1"/>
        <v>0</v>
      </c>
      <c r="R11" s="28">
        <f t="shared" si="2"/>
        <v>0</v>
      </c>
      <c r="S11" s="22">
        <f t="shared" si="3"/>
        <v>0</v>
      </c>
      <c r="T11" s="29">
        <f t="shared" si="4"/>
        <v>0</v>
      </c>
      <c r="U11" s="21"/>
      <c r="V11" s="21"/>
    </row>
    <row r="12" spans="1:22" s="16" customFormat="1" x14ac:dyDescent="0.3">
      <c r="A12" s="20">
        <v>43106</v>
      </c>
      <c r="B12" s="21" t="s">
        <v>47</v>
      </c>
      <c r="C12" s="21" t="s">
        <v>22</v>
      </c>
      <c r="D12" s="21" t="s">
        <v>34</v>
      </c>
      <c r="E12" s="21" t="s">
        <v>16</v>
      </c>
      <c r="F12" s="21" t="str">
        <f>VLOOKUP(B12&amp;$B$1,config!C:D,2,FALSE)</f>
        <v>SUM</v>
      </c>
      <c r="G12" s="21" t="str">
        <f>VLOOKUP(B12&amp;$B$1,config!C:E,3,FALSE)</f>
        <v>N</v>
      </c>
      <c r="H12" s="21" t="str">
        <f t="shared" si="0"/>
        <v>Y</v>
      </c>
      <c r="I12" s="22">
        <v>9834747.4000000004</v>
      </c>
      <c r="J12" s="23">
        <v>0</v>
      </c>
      <c r="K12" s="24">
        <v>1.2050000000000001</v>
      </c>
      <c r="L12" s="25">
        <f t="shared" ref="L12:L13" si="9">IF(E12="N",I12,E12*I12)</f>
        <v>9834747.4000000004</v>
      </c>
      <c r="M12" s="26">
        <f t="shared" si="8"/>
        <v>11850870.617000001</v>
      </c>
      <c r="N12" s="16">
        <v>0</v>
      </c>
      <c r="O12" s="27">
        <v>24</v>
      </c>
      <c r="P12" s="28">
        <v>139838160</v>
      </c>
      <c r="Q12" s="28">
        <f t="shared" si="1"/>
        <v>0</v>
      </c>
      <c r="R12" s="28">
        <f t="shared" si="2"/>
        <v>0</v>
      </c>
      <c r="S12" s="22">
        <f t="shared" si="3"/>
        <v>0</v>
      </c>
      <c r="T12" s="29">
        <f t="shared" si="4"/>
        <v>0</v>
      </c>
      <c r="U12" s="21"/>
      <c r="V12" s="21"/>
    </row>
    <row r="13" spans="1:22" s="16" customFormat="1" x14ac:dyDescent="0.3">
      <c r="A13" s="20">
        <v>43106</v>
      </c>
      <c r="B13" s="21" t="s">
        <v>48</v>
      </c>
      <c r="C13" s="21" t="s">
        <v>22</v>
      </c>
      <c r="D13" s="21" t="s">
        <v>34</v>
      </c>
      <c r="E13" s="21" t="s">
        <v>16</v>
      </c>
      <c r="F13" s="21" t="str">
        <f>VLOOKUP(B13&amp;$B$1,config!C:D,2,FALSE)</f>
        <v>SUM</v>
      </c>
      <c r="G13" s="21" t="str">
        <f>VLOOKUP(B13&amp;$B$1,config!C:E,3,FALSE)</f>
        <v>N</v>
      </c>
      <c r="H13" s="21" t="str">
        <f t="shared" si="0"/>
        <v>Y</v>
      </c>
      <c r="I13" s="22">
        <v>9834747.4000000004</v>
      </c>
      <c r="J13" s="23">
        <v>0</v>
      </c>
      <c r="K13" s="24">
        <v>1.2050000000000001</v>
      </c>
      <c r="L13" s="25">
        <f t="shared" si="9"/>
        <v>9834747.4000000004</v>
      </c>
      <c r="M13" s="26">
        <f t="shared" ref="M13" si="10">L13*K13</f>
        <v>11850870.617000001</v>
      </c>
      <c r="N13" s="16">
        <v>0</v>
      </c>
      <c r="O13" s="27">
        <v>1</v>
      </c>
      <c r="P13" s="28">
        <v>139838160</v>
      </c>
      <c r="Q13" s="28">
        <f t="shared" si="1"/>
        <v>0</v>
      </c>
      <c r="R13" s="28">
        <f t="shared" si="2"/>
        <v>0</v>
      </c>
      <c r="S13" s="22">
        <f t="shared" si="3"/>
        <v>0</v>
      </c>
      <c r="T13" s="29">
        <f t="shared" si="4"/>
        <v>0</v>
      </c>
      <c r="U13" s="21"/>
      <c r="V13" s="21"/>
    </row>
    <row r="14" spans="1:22" s="48" customFormat="1" x14ac:dyDescent="0.3">
      <c r="A14" s="41">
        <v>43110</v>
      </c>
      <c r="B14" s="42" t="s">
        <v>10</v>
      </c>
      <c r="C14" s="42" t="s">
        <v>22</v>
      </c>
      <c r="D14" s="42" t="s">
        <v>34</v>
      </c>
      <c r="E14" s="42" t="s">
        <v>16</v>
      </c>
      <c r="F14" s="42" t="str">
        <f>VLOOKUP(B14&amp;$B$1,config!C:D,2,FALSE)</f>
        <v>MAX</v>
      </c>
      <c r="G14" s="42" t="str">
        <f>VLOOKUP(B14&amp;$B$1,config!C:E,3,FALSE)</f>
        <v>Y</v>
      </c>
      <c r="H14" s="42" t="str">
        <f t="shared" si="0"/>
        <v>Y</v>
      </c>
      <c r="I14" s="43">
        <v>11394962.800000001</v>
      </c>
      <c r="J14" s="44">
        <v>0</v>
      </c>
      <c r="K14" s="45">
        <v>1.1930000000000001</v>
      </c>
      <c r="L14" s="46">
        <f t="shared" si="5"/>
        <v>11394962.800000001</v>
      </c>
      <c r="M14" s="47">
        <f t="shared" si="6"/>
        <v>13594190.620400002</v>
      </c>
      <c r="N14" s="48">
        <v>0</v>
      </c>
      <c r="O14" s="49">
        <v>781425</v>
      </c>
      <c r="P14" s="50">
        <v>139838160</v>
      </c>
      <c r="Q14" s="50">
        <f t="shared" si="1"/>
        <v>0</v>
      </c>
      <c r="R14" s="50">
        <f t="shared" si="2"/>
        <v>0</v>
      </c>
      <c r="S14" s="43">
        <f t="shared" si="3"/>
        <v>0</v>
      </c>
      <c r="T14" s="51">
        <f t="shared" si="4"/>
        <v>0</v>
      </c>
      <c r="U14" s="42"/>
      <c r="V14" s="42"/>
    </row>
    <row r="15" spans="1:22" s="48" customFormat="1" x14ac:dyDescent="0.3">
      <c r="A15" s="41">
        <v>43110</v>
      </c>
      <c r="B15" s="42" t="s">
        <v>15</v>
      </c>
      <c r="C15" s="42" t="s">
        <v>22</v>
      </c>
      <c r="D15" s="42" t="s">
        <v>34</v>
      </c>
      <c r="E15" s="42" t="s">
        <v>16</v>
      </c>
      <c r="F15" s="42" t="str">
        <f>VLOOKUP(B15&amp;$B$1,config!C:D,2,FALSE)</f>
        <v>SUM</v>
      </c>
      <c r="G15" s="42" t="str">
        <f>VLOOKUP(B15&amp;$B$1,config!C:E,3,FALSE)</f>
        <v>N</v>
      </c>
      <c r="H15" s="42" t="str">
        <f t="shared" si="0"/>
        <v>Y</v>
      </c>
      <c r="I15" s="43">
        <v>11394962.800000001</v>
      </c>
      <c r="J15" s="44">
        <v>0</v>
      </c>
      <c r="K15" s="45">
        <v>1.1930000000000001</v>
      </c>
      <c r="L15" s="46">
        <f t="shared" si="5"/>
        <v>11394962.800000001</v>
      </c>
      <c r="M15" s="47">
        <f t="shared" si="6"/>
        <v>13594190.620400002</v>
      </c>
      <c r="N15" s="48">
        <v>0</v>
      </c>
      <c r="O15" s="49">
        <v>24</v>
      </c>
      <c r="P15" s="50">
        <v>139838160</v>
      </c>
      <c r="Q15" s="50">
        <f t="shared" si="1"/>
        <v>0</v>
      </c>
      <c r="R15" s="50">
        <f t="shared" si="2"/>
        <v>0</v>
      </c>
      <c r="S15" s="43">
        <f t="shared" si="3"/>
        <v>0</v>
      </c>
      <c r="T15" s="51">
        <f t="shared" si="4"/>
        <v>0</v>
      </c>
      <c r="U15" s="42"/>
      <c r="V15" s="42"/>
    </row>
    <row r="16" spans="1:22" s="48" customFormat="1" x14ac:dyDescent="0.3">
      <c r="A16" s="41">
        <v>43110</v>
      </c>
      <c r="B16" s="42" t="s">
        <v>19</v>
      </c>
      <c r="C16" s="42" t="s">
        <v>22</v>
      </c>
      <c r="D16" s="42" t="s">
        <v>34</v>
      </c>
      <c r="E16" s="42" t="s">
        <v>16</v>
      </c>
      <c r="F16" s="42" t="str">
        <f>VLOOKUP(B16&amp;$B$1,config!C:D,2,FALSE)</f>
        <v>SUM</v>
      </c>
      <c r="G16" s="42" t="str">
        <f>VLOOKUP(B16&amp;$B$1,config!C:E,3,FALSE)</f>
        <v>N</v>
      </c>
      <c r="H16" s="42" t="str">
        <f t="shared" si="0"/>
        <v>Y</v>
      </c>
      <c r="I16" s="43">
        <v>11394962.800000001</v>
      </c>
      <c r="J16" s="44">
        <v>0</v>
      </c>
      <c r="K16" s="45">
        <v>1.1930000000000001</v>
      </c>
      <c r="L16" s="46">
        <f t="shared" ref="L16:L18" si="11">IF(E16="N",I16,E16*I16)</f>
        <v>11394962.800000001</v>
      </c>
      <c r="M16" s="47">
        <f t="shared" ref="M16:M18" si="12">L16*K16</f>
        <v>13594190.620400002</v>
      </c>
      <c r="N16" s="48">
        <v>0</v>
      </c>
      <c r="O16" s="49">
        <v>5061</v>
      </c>
      <c r="P16" s="50">
        <v>139838160</v>
      </c>
      <c r="Q16" s="50">
        <f t="shared" si="1"/>
        <v>0</v>
      </c>
      <c r="R16" s="50">
        <f t="shared" si="2"/>
        <v>0</v>
      </c>
      <c r="S16" s="43">
        <f t="shared" si="3"/>
        <v>0</v>
      </c>
      <c r="T16" s="51">
        <f t="shared" si="4"/>
        <v>0</v>
      </c>
      <c r="U16" s="42"/>
      <c r="V16" s="42"/>
    </row>
    <row r="17" spans="1:22" s="48" customFormat="1" x14ac:dyDescent="0.3">
      <c r="A17" s="41">
        <v>43110</v>
      </c>
      <c r="B17" s="42" t="s">
        <v>47</v>
      </c>
      <c r="C17" s="42" t="s">
        <v>22</v>
      </c>
      <c r="D17" s="42" t="s">
        <v>34</v>
      </c>
      <c r="E17" s="42" t="s">
        <v>16</v>
      </c>
      <c r="F17" s="42" t="str">
        <f>VLOOKUP(B17&amp;$B$1,config!C:D,2,FALSE)</f>
        <v>SUM</v>
      </c>
      <c r="G17" s="42" t="str">
        <f>VLOOKUP(B17&amp;$B$1,config!C:E,3,FALSE)</f>
        <v>N</v>
      </c>
      <c r="H17" s="42" t="str">
        <f t="shared" si="0"/>
        <v>Y</v>
      </c>
      <c r="I17" s="43">
        <v>11394962.800000001</v>
      </c>
      <c r="J17" s="44">
        <v>0</v>
      </c>
      <c r="K17" s="45">
        <v>1.1930000000000001</v>
      </c>
      <c r="L17" s="46">
        <f t="shared" si="11"/>
        <v>11394962.800000001</v>
      </c>
      <c r="M17" s="47">
        <f t="shared" si="12"/>
        <v>13594190.620400002</v>
      </c>
      <c r="N17" s="48">
        <v>0</v>
      </c>
      <c r="O17" s="49">
        <v>17</v>
      </c>
      <c r="P17" s="50">
        <v>139838160</v>
      </c>
      <c r="Q17" s="50">
        <f t="shared" si="1"/>
        <v>0</v>
      </c>
      <c r="R17" s="50">
        <f t="shared" si="2"/>
        <v>0</v>
      </c>
      <c r="S17" s="43">
        <f t="shared" si="3"/>
        <v>0</v>
      </c>
      <c r="T17" s="51">
        <f t="shared" si="4"/>
        <v>0</v>
      </c>
      <c r="U17" s="42"/>
      <c r="V17" s="42"/>
    </row>
    <row r="18" spans="1:22" s="48" customFormat="1" x14ac:dyDescent="0.3">
      <c r="A18" s="41">
        <v>43110</v>
      </c>
      <c r="B18" s="42" t="s">
        <v>48</v>
      </c>
      <c r="C18" s="42" t="s">
        <v>22</v>
      </c>
      <c r="D18" s="42" t="s">
        <v>34</v>
      </c>
      <c r="E18" s="42" t="s">
        <v>16</v>
      </c>
      <c r="F18" s="42" t="str">
        <f>VLOOKUP(B18&amp;$B$1,config!C:D,2,FALSE)</f>
        <v>SUM</v>
      </c>
      <c r="G18" s="42" t="str">
        <f>VLOOKUP(B18&amp;$B$1,config!C:E,3,FALSE)</f>
        <v>N</v>
      </c>
      <c r="H18" s="42" t="str">
        <f t="shared" si="0"/>
        <v>Y</v>
      </c>
      <c r="I18" s="43">
        <v>11394962.800000001</v>
      </c>
      <c r="J18" s="44">
        <v>0</v>
      </c>
      <c r="K18" s="45">
        <v>1.1930000000000001</v>
      </c>
      <c r="L18" s="46">
        <f t="shared" si="11"/>
        <v>11394962.800000001</v>
      </c>
      <c r="M18" s="47">
        <f t="shared" si="12"/>
        <v>13594190.620400002</v>
      </c>
      <c r="N18" s="48">
        <v>0</v>
      </c>
      <c r="O18" s="49">
        <v>3</v>
      </c>
      <c r="P18" s="50">
        <v>139838160</v>
      </c>
      <c r="Q18" s="50">
        <f t="shared" si="1"/>
        <v>0</v>
      </c>
      <c r="R18" s="50">
        <f t="shared" si="2"/>
        <v>0</v>
      </c>
      <c r="S18" s="43">
        <f t="shared" si="3"/>
        <v>0</v>
      </c>
      <c r="T18" s="51">
        <f t="shared" si="4"/>
        <v>0</v>
      </c>
      <c r="U18" s="42"/>
      <c r="V18" s="42"/>
    </row>
    <row r="19" spans="1:22" s="59" customFormat="1" x14ac:dyDescent="0.3">
      <c r="A19" s="52">
        <v>43113</v>
      </c>
      <c r="B19" s="53" t="s">
        <v>10</v>
      </c>
      <c r="C19" s="53" t="s">
        <v>22</v>
      </c>
      <c r="D19" s="53" t="s">
        <v>34</v>
      </c>
      <c r="E19" s="53" t="s">
        <v>16</v>
      </c>
      <c r="F19" s="53" t="str">
        <f>VLOOKUP(B19&amp;$B$1,config!C:D,2,FALSE)</f>
        <v>MAX</v>
      </c>
      <c r="G19" s="53" t="str">
        <f>VLOOKUP(B19&amp;$B$1,config!C:E,3,FALSE)</f>
        <v>Y</v>
      </c>
      <c r="H19" s="53" t="str">
        <f t="shared" si="0"/>
        <v>Y</v>
      </c>
      <c r="I19" s="54">
        <v>14574024.1</v>
      </c>
      <c r="J19" s="55">
        <v>0</v>
      </c>
      <c r="K19" s="56">
        <v>1.214</v>
      </c>
      <c r="L19" s="57">
        <f t="shared" si="5"/>
        <v>14574024.1</v>
      </c>
      <c r="M19" s="58">
        <f t="shared" si="6"/>
        <v>17692865.257399999</v>
      </c>
      <c r="N19" s="59">
        <v>0</v>
      </c>
      <c r="O19" s="60">
        <v>1406549</v>
      </c>
      <c r="P19" s="61">
        <v>139838160</v>
      </c>
      <c r="Q19" s="61">
        <f t="shared" si="1"/>
        <v>0</v>
      </c>
      <c r="R19" s="61">
        <f t="shared" si="2"/>
        <v>0</v>
      </c>
      <c r="S19" s="54">
        <f t="shared" si="3"/>
        <v>0</v>
      </c>
      <c r="T19" s="62">
        <f t="shared" si="4"/>
        <v>0</v>
      </c>
      <c r="U19" s="53"/>
      <c r="V19" s="53"/>
    </row>
    <row r="20" spans="1:22" s="59" customFormat="1" x14ac:dyDescent="0.3">
      <c r="A20" s="52">
        <v>43113</v>
      </c>
      <c r="B20" s="53" t="s">
        <v>15</v>
      </c>
      <c r="C20" s="53" t="s">
        <v>22</v>
      </c>
      <c r="D20" s="53" t="s">
        <v>34</v>
      </c>
      <c r="E20" s="53" t="s">
        <v>16</v>
      </c>
      <c r="F20" s="53" t="str">
        <f>VLOOKUP(B20&amp;$B$1,config!C:D,2,FALSE)</f>
        <v>SUM</v>
      </c>
      <c r="G20" s="53" t="str">
        <f>VLOOKUP(B20&amp;$B$1,config!C:E,3,FALSE)</f>
        <v>N</v>
      </c>
      <c r="H20" s="53" t="str">
        <f t="shared" si="0"/>
        <v>Y</v>
      </c>
      <c r="I20" s="54">
        <v>14574024.1</v>
      </c>
      <c r="J20" s="55">
        <v>0</v>
      </c>
      <c r="K20" s="56">
        <v>1.214</v>
      </c>
      <c r="L20" s="57">
        <f t="shared" si="5"/>
        <v>14574024.1</v>
      </c>
      <c r="M20" s="58">
        <f t="shared" si="6"/>
        <v>17692865.257399999</v>
      </c>
      <c r="N20" s="59">
        <v>0</v>
      </c>
      <c r="O20" s="60">
        <v>19</v>
      </c>
      <c r="P20" s="61">
        <v>139838160</v>
      </c>
      <c r="Q20" s="61">
        <f t="shared" si="1"/>
        <v>0</v>
      </c>
      <c r="R20" s="61">
        <f t="shared" si="2"/>
        <v>0</v>
      </c>
      <c r="S20" s="54">
        <f t="shared" si="3"/>
        <v>0</v>
      </c>
      <c r="T20" s="62">
        <f t="shared" si="4"/>
        <v>0</v>
      </c>
      <c r="U20" s="53"/>
      <c r="V20" s="53"/>
    </row>
    <row r="21" spans="1:22" s="59" customFormat="1" x14ac:dyDescent="0.3">
      <c r="A21" s="52">
        <v>43113</v>
      </c>
      <c r="B21" s="53" t="s">
        <v>19</v>
      </c>
      <c r="C21" s="53" t="s">
        <v>22</v>
      </c>
      <c r="D21" s="53" t="s">
        <v>34</v>
      </c>
      <c r="E21" s="53" t="s">
        <v>16</v>
      </c>
      <c r="F21" s="53" t="str">
        <f>VLOOKUP(B21&amp;$B$1,config!C:D,2,FALSE)</f>
        <v>SUM</v>
      </c>
      <c r="G21" s="53" t="str">
        <f>VLOOKUP(B21&amp;$B$1,config!C:E,3,FALSE)</f>
        <v>N</v>
      </c>
      <c r="H21" s="53" t="str">
        <f t="shared" si="0"/>
        <v>Y</v>
      </c>
      <c r="I21" s="54">
        <v>14574024.1</v>
      </c>
      <c r="J21" s="55">
        <v>0</v>
      </c>
      <c r="K21" s="56">
        <v>1.214</v>
      </c>
      <c r="L21" s="57">
        <f t="shared" ref="L21:L22" si="13">IF(E21="N",I21,E21*I21)</f>
        <v>14574024.1</v>
      </c>
      <c r="M21" s="58">
        <f t="shared" ref="M21:M22" si="14">L21*K21</f>
        <v>17692865.257399999</v>
      </c>
      <c r="N21" s="59">
        <v>0</v>
      </c>
      <c r="O21" s="60">
        <v>7425</v>
      </c>
      <c r="P21" s="61">
        <v>139838160</v>
      </c>
      <c r="Q21" s="61">
        <f t="shared" si="1"/>
        <v>0</v>
      </c>
      <c r="R21" s="61">
        <f t="shared" si="2"/>
        <v>0</v>
      </c>
      <c r="S21" s="54">
        <f t="shared" si="3"/>
        <v>0</v>
      </c>
      <c r="T21" s="62">
        <f t="shared" si="4"/>
        <v>0</v>
      </c>
      <c r="U21" s="53"/>
      <c r="V21" s="53"/>
    </row>
    <row r="22" spans="1:22" s="59" customFormat="1" ht="14.55" customHeight="1" x14ac:dyDescent="0.3">
      <c r="A22" s="52">
        <v>43113</v>
      </c>
      <c r="B22" s="53" t="s">
        <v>47</v>
      </c>
      <c r="C22" s="53" t="s">
        <v>22</v>
      </c>
      <c r="D22" s="53" t="s">
        <v>34</v>
      </c>
      <c r="E22" s="53" t="s">
        <v>16</v>
      </c>
      <c r="F22" s="53" t="str">
        <f>VLOOKUP(B22&amp;$B$1,config!C:D,2,FALSE)</f>
        <v>SUM</v>
      </c>
      <c r="G22" s="53" t="str">
        <f>VLOOKUP(B22&amp;$B$1,config!C:E,3,FALSE)</f>
        <v>N</v>
      </c>
      <c r="H22" s="53" t="str">
        <f t="shared" si="0"/>
        <v>Y</v>
      </c>
      <c r="I22" s="54">
        <v>14574024.1</v>
      </c>
      <c r="J22" s="55">
        <v>0</v>
      </c>
      <c r="K22" s="56">
        <v>1.214</v>
      </c>
      <c r="L22" s="57">
        <f t="shared" si="13"/>
        <v>14574024.1</v>
      </c>
      <c r="M22" s="58">
        <f t="shared" si="14"/>
        <v>17692865.257399999</v>
      </c>
      <c r="N22" s="59">
        <v>0</v>
      </c>
      <c r="O22" s="60">
        <v>35</v>
      </c>
      <c r="P22" s="61">
        <v>139838160</v>
      </c>
      <c r="Q22" s="61">
        <f t="shared" si="1"/>
        <v>0</v>
      </c>
      <c r="R22" s="61">
        <f t="shared" si="2"/>
        <v>0</v>
      </c>
      <c r="S22" s="54">
        <f t="shared" si="3"/>
        <v>0</v>
      </c>
      <c r="T22" s="62">
        <f t="shared" si="4"/>
        <v>0</v>
      </c>
      <c r="U22" s="53"/>
      <c r="V22" s="53"/>
    </row>
    <row r="23" spans="1:22" s="15" customFormat="1" x14ac:dyDescent="0.3">
      <c r="A23" s="85">
        <v>43117</v>
      </c>
      <c r="B23" s="86" t="s">
        <v>10</v>
      </c>
      <c r="C23" s="86" t="s">
        <v>22</v>
      </c>
      <c r="D23" s="86" t="s">
        <v>34</v>
      </c>
      <c r="E23" s="86" t="s">
        <v>16</v>
      </c>
      <c r="F23" s="86" t="str">
        <f>VLOOKUP(B23&amp;$B$1,config!C:D,2,FALSE)</f>
        <v>MAX</v>
      </c>
      <c r="G23" s="86" t="str">
        <f>VLOOKUP(B23&amp;$B$1,config!C:E,3,FALSE)</f>
        <v>Y</v>
      </c>
      <c r="H23" s="86" t="str">
        <f t="shared" si="0"/>
        <v>Y</v>
      </c>
      <c r="I23" s="87">
        <v>16244271.9</v>
      </c>
      <c r="J23" s="88">
        <v>1</v>
      </c>
      <c r="K23" s="89">
        <v>1.2230000000000001</v>
      </c>
      <c r="L23" s="90">
        <f t="shared" si="5"/>
        <v>16244271.9</v>
      </c>
      <c r="M23" s="91">
        <f t="shared" si="6"/>
        <v>19866744.5337</v>
      </c>
      <c r="N23" s="15">
        <v>0</v>
      </c>
      <c r="O23" s="92">
        <v>797194</v>
      </c>
      <c r="P23" s="93">
        <v>139838160</v>
      </c>
      <c r="Q23" s="93">
        <f t="shared" si="1"/>
        <v>0</v>
      </c>
      <c r="R23" s="93">
        <f t="shared" si="2"/>
        <v>1</v>
      </c>
      <c r="S23" s="87">
        <f t="shared" si="3"/>
        <v>0</v>
      </c>
      <c r="T23" s="94">
        <f t="shared" si="4"/>
        <v>0</v>
      </c>
    </row>
    <row r="24" spans="1:22" s="15" customFormat="1" x14ac:dyDescent="0.3">
      <c r="A24" s="85">
        <v>43117</v>
      </c>
      <c r="B24" s="86" t="s">
        <v>15</v>
      </c>
      <c r="C24" s="86" t="s">
        <v>22</v>
      </c>
      <c r="D24" s="86" t="s">
        <v>34</v>
      </c>
      <c r="E24" s="86" t="s">
        <v>16</v>
      </c>
      <c r="F24" s="86" t="str">
        <f>VLOOKUP(B24&amp;$B$1,config!C:D,2,FALSE)</f>
        <v>SUM</v>
      </c>
      <c r="G24" s="86" t="str">
        <f>VLOOKUP(B24&amp;$B$1,config!C:E,3,FALSE)</f>
        <v>N</v>
      </c>
      <c r="H24" s="86" t="str">
        <f t="shared" si="0"/>
        <v>Y</v>
      </c>
      <c r="I24" s="87">
        <v>16244271.9</v>
      </c>
      <c r="J24" s="88">
        <v>0</v>
      </c>
      <c r="K24" s="89">
        <v>1.2230000000000001</v>
      </c>
      <c r="L24" s="90">
        <f t="shared" si="5"/>
        <v>16244271.9</v>
      </c>
      <c r="M24" s="91">
        <f t="shared" si="6"/>
        <v>19866744.5337</v>
      </c>
      <c r="N24" s="15">
        <v>0</v>
      </c>
      <c r="O24" s="92">
        <v>20</v>
      </c>
      <c r="P24" s="93">
        <v>139838160</v>
      </c>
      <c r="Q24" s="93">
        <f t="shared" si="1"/>
        <v>0</v>
      </c>
      <c r="R24" s="93">
        <f t="shared" si="2"/>
        <v>0</v>
      </c>
      <c r="S24" s="87">
        <f t="shared" si="3"/>
        <v>0</v>
      </c>
      <c r="T24" s="94">
        <f t="shared" si="4"/>
        <v>0</v>
      </c>
    </row>
    <row r="25" spans="1:22" s="15" customFormat="1" x14ac:dyDescent="0.3">
      <c r="A25" s="85">
        <v>43117</v>
      </c>
      <c r="B25" s="86" t="s">
        <v>19</v>
      </c>
      <c r="C25" s="86" t="s">
        <v>22</v>
      </c>
      <c r="D25" s="86" t="s">
        <v>34</v>
      </c>
      <c r="E25" s="86" t="s">
        <v>16</v>
      </c>
      <c r="F25" s="86" t="str">
        <f>VLOOKUP(B25&amp;$B$1,config!C:D,2,FALSE)</f>
        <v>SUM</v>
      </c>
      <c r="G25" s="86" t="str">
        <f>VLOOKUP(B25&amp;$B$1,config!C:E,3,FALSE)</f>
        <v>N</v>
      </c>
      <c r="H25" s="86" t="str">
        <f t="shared" si="0"/>
        <v>Y</v>
      </c>
      <c r="I25" s="87">
        <v>16244271.9</v>
      </c>
      <c r="J25" s="88">
        <v>0</v>
      </c>
      <c r="K25" s="89">
        <v>1.2330000000000001</v>
      </c>
      <c r="L25" s="90">
        <f t="shared" ref="L25:L27" si="15">IF(E25="N",I25,E25*I25)</f>
        <v>16244271.9</v>
      </c>
      <c r="M25" s="91">
        <f t="shared" ref="M25:M27" si="16">L25*K25</f>
        <v>20029187.252700001</v>
      </c>
      <c r="N25" s="15">
        <v>0</v>
      </c>
      <c r="O25" s="92">
        <v>5537</v>
      </c>
      <c r="P25" s="93">
        <v>139838160</v>
      </c>
      <c r="Q25" s="93">
        <f t="shared" si="1"/>
        <v>0</v>
      </c>
      <c r="R25" s="93">
        <f t="shared" si="2"/>
        <v>0</v>
      </c>
      <c r="S25" s="87">
        <f t="shared" si="3"/>
        <v>0</v>
      </c>
      <c r="T25" s="94">
        <f t="shared" si="4"/>
        <v>0</v>
      </c>
    </row>
    <row r="26" spans="1:22" s="15" customFormat="1" x14ac:dyDescent="0.3">
      <c r="A26" s="85">
        <v>43117</v>
      </c>
      <c r="B26" s="86" t="s">
        <v>47</v>
      </c>
      <c r="C26" s="86" t="s">
        <v>22</v>
      </c>
      <c r="D26" s="86" t="s">
        <v>34</v>
      </c>
      <c r="E26" s="86" t="s">
        <v>16</v>
      </c>
      <c r="F26" s="86" t="str">
        <f>VLOOKUP(B26&amp;$B$1,config!C:D,2,FALSE)</f>
        <v>SUM</v>
      </c>
      <c r="G26" s="86" t="str">
        <f>VLOOKUP(B26&amp;$B$1,config!C:E,3,FALSE)</f>
        <v>N</v>
      </c>
      <c r="H26" s="86" t="str">
        <f t="shared" si="0"/>
        <v>Y</v>
      </c>
      <c r="I26" s="87">
        <v>16244271.9</v>
      </c>
      <c r="J26" s="88">
        <v>0</v>
      </c>
      <c r="K26" s="89">
        <v>1.2330000000000001</v>
      </c>
      <c r="L26" s="90">
        <f t="shared" ref="L26" si="17">IF(E26="N",I26,E26*I26)</f>
        <v>16244271.9</v>
      </c>
      <c r="M26" s="91">
        <f t="shared" ref="M26" si="18">L26*K26</f>
        <v>20029187.252700001</v>
      </c>
      <c r="N26" s="15">
        <v>0</v>
      </c>
      <c r="O26" s="92">
        <v>13</v>
      </c>
      <c r="P26" s="93">
        <v>139838160</v>
      </c>
      <c r="Q26" s="93">
        <f t="shared" si="1"/>
        <v>0</v>
      </c>
      <c r="R26" s="93">
        <f t="shared" si="2"/>
        <v>0</v>
      </c>
      <c r="S26" s="87">
        <f t="shared" si="3"/>
        <v>0</v>
      </c>
      <c r="T26" s="94">
        <f t="shared" si="4"/>
        <v>0</v>
      </c>
    </row>
    <row r="27" spans="1:22" s="15" customFormat="1" x14ac:dyDescent="0.3">
      <c r="A27" s="85">
        <v>43117</v>
      </c>
      <c r="B27" s="86" t="s">
        <v>49</v>
      </c>
      <c r="C27" s="86" t="s">
        <v>22</v>
      </c>
      <c r="D27" s="86" t="s">
        <v>34</v>
      </c>
      <c r="E27" s="86" t="s">
        <v>16</v>
      </c>
      <c r="F27" s="86" t="str">
        <f>VLOOKUP(B27&amp;$B$1,config!C:D,2,FALSE)</f>
        <v>SUM</v>
      </c>
      <c r="G27" s="86" t="str">
        <f>VLOOKUP(B27&amp;$B$1,config!C:E,3,FALSE)</f>
        <v>N</v>
      </c>
      <c r="H27" s="86" t="str">
        <f t="shared" si="0"/>
        <v>Y</v>
      </c>
      <c r="I27" s="87">
        <v>16244271.9</v>
      </c>
      <c r="J27" s="88">
        <v>0</v>
      </c>
      <c r="K27" s="89">
        <v>1.2330000000000001</v>
      </c>
      <c r="L27" s="90">
        <f t="shared" si="15"/>
        <v>16244271.9</v>
      </c>
      <c r="M27" s="91">
        <f t="shared" si="16"/>
        <v>20029187.252700001</v>
      </c>
      <c r="N27" s="15">
        <v>0</v>
      </c>
      <c r="O27" s="92">
        <v>1</v>
      </c>
      <c r="P27" s="93">
        <v>139838160</v>
      </c>
      <c r="Q27" s="93">
        <f t="shared" si="1"/>
        <v>0</v>
      </c>
      <c r="R27" s="93">
        <f t="shared" si="2"/>
        <v>0</v>
      </c>
      <c r="S27" s="87">
        <f t="shared" si="3"/>
        <v>0</v>
      </c>
      <c r="T27" s="94">
        <f t="shared" si="4"/>
        <v>0</v>
      </c>
    </row>
    <row r="28" spans="1:22" s="121" customFormat="1" x14ac:dyDescent="0.3">
      <c r="A28" s="114">
        <v>43120</v>
      </c>
      <c r="B28" s="115" t="s">
        <v>10</v>
      </c>
      <c r="C28" s="115" t="s">
        <v>22</v>
      </c>
      <c r="D28" s="115" t="s">
        <v>34</v>
      </c>
      <c r="E28" s="115" t="s">
        <v>16</v>
      </c>
      <c r="F28" s="115" t="str">
        <f>VLOOKUP(B28&amp;$B$1,config!C:D,2,FALSE)</f>
        <v>MAX</v>
      </c>
      <c r="G28" s="115" t="str">
        <f>VLOOKUP(B28&amp;$B$1,config!C:E,3,FALSE)</f>
        <v>Y</v>
      </c>
      <c r="H28" s="115" t="str">
        <f t="shared" si="0"/>
        <v>Y</v>
      </c>
      <c r="I28" s="116">
        <v>2927792.5</v>
      </c>
      <c r="J28" s="117">
        <v>0</v>
      </c>
      <c r="K28" s="118">
        <v>1.226</v>
      </c>
      <c r="L28" s="119">
        <f t="shared" ref="L28" si="19">IF(E28="N",I28,E28*I28)</f>
        <v>2927792.5</v>
      </c>
      <c r="M28" s="120">
        <f t="shared" ref="M28" si="20">L28*K28</f>
        <v>3589473.605</v>
      </c>
      <c r="N28" s="121">
        <v>0</v>
      </c>
      <c r="O28" s="122">
        <v>1084531</v>
      </c>
      <c r="P28" s="123">
        <v>139838160</v>
      </c>
      <c r="Q28" s="123">
        <f t="shared" si="1"/>
        <v>0</v>
      </c>
      <c r="R28" s="123">
        <f t="shared" si="2"/>
        <v>0</v>
      </c>
      <c r="S28" s="116">
        <f t="shared" si="3"/>
        <v>0</v>
      </c>
      <c r="T28" s="124">
        <f t="shared" si="4"/>
        <v>0</v>
      </c>
    </row>
    <row r="29" spans="1:22" s="121" customFormat="1" x14ac:dyDescent="0.3">
      <c r="A29" s="114">
        <v>43120</v>
      </c>
      <c r="B29" s="115" t="s">
        <v>15</v>
      </c>
      <c r="C29" s="115" t="s">
        <v>22</v>
      </c>
      <c r="D29" s="115" t="s">
        <v>34</v>
      </c>
      <c r="E29" s="115" t="s">
        <v>16</v>
      </c>
      <c r="F29" s="115" t="str">
        <f>VLOOKUP(B29&amp;$B$1,config!C:D,2,FALSE)</f>
        <v>SUM</v>
      </c>
      <c r="G29" s="115" t="str">
        <f>VLOOKUP(B29&amp;$B$1,config!C:E,3,FALSE)</f>
        <v>N</v>
      </c>
      <c r="H29" s="115" t="str">
        <f t="shared" si="0"/>
        <v>Y</v>
      </c>
      <c r="I29" s="116">
        <v>2927792.5</v>
      </c>
      <c r="J29" s="117">
        <v>0</v>
      </c>
      <c r="K29" s="118">
        <v>1.226</v>
      </c>
      <c r="L29" s="119">
        <f t="shared" ref="L29:L32" si="21">IF(E29="N",I29,E29*I29)</f>
        <v>2927792.5</v>
      </c>
      <c r="M29" s="120">
        <f t="shared" ref="M29:M32" si="22">L29*K29</f>
        <v>3589473.605</v>
      </c>
      <c r="N29" s="121">
        <v>0</v>
      </c>
      <c r="O29" s="122">
        <v>17</v>
      </c>
      <c r="P29" s="123">
        <v>139838160</v>
      </c>
      <c r="Q29" s="123">
        <f t="shared" si="1"/>
        <v>0</v>
      </c>
      <c r="R29" s="123">
        <f t="shared" si="2"/>
        <v>0</v>
      </c>
      <c r="S29" s="116">
        <f t="shared" si="3"/>
        <v>0</v>
      </c>
      <c r="T29" s="124">
        <f t="shared" si="4"/>
        <v>0</v>
      </c>
    </row>
    <row r="30" spans="1:22" s="121" customFormat="1" x14ac:dyDescent="0.3">
      <c r="A30" s="114">
        <v>43120</v>
      </c>
      <c r="B30" s="115" t="s">
        <v>19</v>
      </c>
      <c r="C30" s="115" t="s">
        <v>22</v>
      </c>
      <c r="D30" s="115" t="s">
        <v>34</v>
      </c>
      <c r="E30" s="115" t="s">
        <v>16</v>
      </c>
      <c r="F30" s="115" t="str">
        <f>VLOOKUP(B30&amp;$B$1,config!C:D,2,FALSE)</f>
        <v>SUM</v>
      </c>
      <c r="G30" s="115" t="str">
        <f>VLOOKUP(B30&amp;$B$1,config!C:E,3,FALSE)</f>
        <v>N</v>
      </c>
      <c r="H30" s="115" t="str">
        <f t="shared" si="0"/>
        <v>Y</v>
      </c>
      <c r="I30" s="116">
        <v>2927792.5</v>
      </c>
      <c r="J30" s="117">
        <v>0</v>
      </c>
      <c r="K30" s="118">
        <v>1.226</v>
      </c>
      <c r="L30" s="119">
        <f t="shared" si="21"/>
        <v>2927792.5</v>
      </c>
      <c r="M30" s="120">
        <f t="shared" si="22"/>
        <v>3589473.605</v>
      </c>
      <c r="N30" s="121">
        <v>0</v>
      </c>
      <c r="O30" s="122">
        <v>6805</v>
      </c>
      <c r="P30" s="123">
        <v>139838160</v>
      </c>
      <c r="Q30" s="123">
        <f t="shared" si="1"/>
        <v>0</v>
      </c>
      <c r="R30" s="123">
        <f t="shared" si="2"/>
        <v>0</v>
      </c>
      <c r="S30" s="116">
        <f t="shared" si="3"/>
        <v>0</v>
      </c>
      <c r="T30" s="124">
        <f t="shared" si="4"/>
        <v>0</v>
      </c>
    </row>
    <row r="31" spans="1:22" s="121" customFormat="1" x14ac:dyDescent="0.3">
      <c r="A31" s="114">
        <v>43120</v>
      </c>
      <c r="B31" s="115" t="s">
        <v>47</v>
      </c>
      <c r="C31" s="115" t="s">
        <v>22</v>
      </c>
      <c r="D31" s="115" t="s">
        <v>34</v>
      </c>
      <c r="E31" s="115" t="s">
        <v>16</v>
      </c>
      <c r="F31" s="115" t="str">
        <f>VLOOKUP(B31&amp;$B$1,config!C:D,2,FALSE)</f>
        <v>SUM</v>
      </c>
      <c r="G31" s="115" t="str">
        <f>VLOOKUP(B31&amp;$B$1,config!C:E,3,FALSE)</f>
        <v>N</v>
      </c>
      <c r="H31" s="115" t="str">
        <f t="shared" si="0"/>
        <v>Y</v>
      </c>
      <c r="I31" s="116">
        <v>2927792.5</v>
      </c>
      <c r="J31" s="117">
        <v>0</v>
      </c>
      <c r="K31" s="118">
        <v>1.226</v>
      </c>
      <c r="L31" s="119">
        <f t="shared" si="21"/>
        <v>2927792.5</v>
      </c>
      <c r="M31" s="120">
        <f t="shared" si="22"/>
        <v>3589473.605</v>
      </c>
      <c r="N31" s="121">
        <v>0</v>
      </c>
      <c r="O31" s="122">
        <v>13</v>
      </c>
      <c r="P31" s="123">
        <v>139838160</v>
      </c>
      <c r="Q31" s="123">
        <f t="shared" si="1"/>
        <v>0</v>
      </c>
      <c r="R31" s="123">
        <f t="shared" si="2"/>
        <v>0</v>
      </c>
      <c r="S31" s="116">
        <f t="shared" si="3"/>
        <v>0</v>
      </c>
      <c r="T31" s="124">
        <f t="shared" si="4"/>
        <v>0</v>
      </c>
    </row>
    <row r="32" spans="1:22" s="121" customFormat="1" x14ac:dyDescent="0.3">
      <c r="A32" s="114">
        <v>43120</v>
      </c>
      <c r="B32" s="115" t="s">
        <v>49</v>
      </c>
      <c r="C32" s="115" t="s">
        <v>22</v>
      </c>
      <c r="D32" s="115" t="s">
        <v>34</v>
      </c>
      <c r="E32" s="115" t="s">
        <v>16</v>
      </c>
      <c r="F32" s="115" t="str">
        <f>VLOOKUP(B32&amp;$B$1,config!C:D,2,FALSE)</f>
        <v>SUM</v>
      </c>
      <c r="G32" s="115" t="str">
        <f>VLOOKUP(B32&amp;$B$1,config!C:E,3,FALSE)</f>
        <v>N</v>
      </c>
      <c r="H32" s="115" t="str">
        <f t="shared" si="0"/>
        <v>Y</v>
      </c>
      <c r="I32" s="116">
        <v>2927792.5</v>
      </c>
      <c r="J32" s="117">
        <v>0</v>
      </c>
      <c r="K32" s="118">
        <v>1.226</v>
      </c>
      <c r="L32" s="119">
        <f t="shared" si="21"/>
        <v>2927792.5</v>
      </c>
      <c r="M32" s="120">
        <f t="shared" si="22"/>
        <v>3589473.605</v>
      </c>
      <c r="N32" s="121">
        <v>0</v>
      </c>
      <c r="O32" s="122">
        <v>1</v>
      </c>
      <c r="P32" s="123">
        <v>139838160</v>
      </c>
      <c r="Q32" s="123">
        <f t="shared" si="1"/>
        <v>0</v>
      </c>
      <c r="R32" s="123">
        <f t="shared" si="2"/>
        <v>0</v>
      </c>
      <c r="S32" s="116">
        <f t="shared" si="3"/>
        <v>0</v>
      </c>
      <c r="T32" s="124">
        <f t="shared" si="4"/>
        <v>0</v>
      </c>
    </row>
    <row r="33" spans="1:20" s="14" customFormat="1" x14ac:dyDescent="0.3">
      <c r="A33" s="75">
        <v>43124</v>
      </c>
      <c r="B33" s="76" t="s">
        <v>10</v>
      </c>
      <c r="C33" s="76" t="s">
        <v>22</v>
      </c>
      <c r="D33" s="76" t="s">
        <v>34</v>
      </c>
      <c r="E33" s="76" t="s">
        <v>16</v>
      </c>
      <c r="F33" s="76" t="str">
        <f>VLOOKUP(B33&amp;$B$1,config!C:D,2,FALSE)</f>
        <v>MAX</v>
      </c>
      <c r="G33" s="76" t="str">
        <f>VLOOKUP(B33&amp;$B$1,config!C:E,3,FALSE)</f>
        <v>Y</v>
      </c>
      <c r="H33" s="76" t="str">
        <f t="shared" si="0"/>
        <v>Y</v>
      </c>
      <c r="I33" s="77">
        <v>4330997.5999999996</v>
      </c>
      <c r="J33" s="78">
        <v>0</v>
      </c>
      <c r="K33" s="79">
        <v>1.2250000000000001</v>
      </c>
      <c r="L33" s="80">
        <f t="shared" si="5"/>
        <v>4330997.5999999996</v>
      </c>
      <c r="M33" s="81">
        <f t="shared" si="6"/>
        <v>5305472.0599999996</v>
      </c>
      <c r="N33" s="14">
        <v>0</v>
      </c>
      <c r="O33" s="82">
        <v>555988</v>
      </c>
      <c r="P33" s="83">
        <v>139838160</v>
      </c>
      <c r="Q33" s="83">
        <f t="shared" si="1"/>
        <v>0</v>
      </c>
      <c r="R33" s="83">
        <f t="shared" si="2"/>
        <v>0</v>
      </c>
      <c r="S33" s="77">
        <f t="shared" si="3"/>
        <v>0</v>
      </c>
      <c r="T33" s="84">
        <f t="shared" si="4"/>
        <v>0</v>
      </c>
    </row>
    <row r="34" spans="1:20" s="14" customFormat="1" x14ac:dyDescent="0.3">
      <c r="A34" s="75">
        <v>43124</v>
      </c>
      <c r="B34" s="76" t="s">
        <v>15</v>
      </c>
      <c r="C34" s="76" t="s">
        <v>22</v>
      </c>
      <c r="D34" s="76" t="s">
        <v>34</v>
      </c>
      <c r="E34" s="76" t="s">
        <v>16</v>
      </c>
      <c r="F34" s="76" t="str">
        <f>VLOOKUP(B34&amp;$B$1,config!C:D,2,FALSE)</f>
        <v>SUM</v>
      </c>
      <c r="G34" s="76" t="str">
        <f>VLOOKUP(B34&amp;$B$1,config!C:E,3,FALSE)</f>
        <v>N</v>
      </c>
      <c r="H34" s="76" t="str">
        <f t="shared" si="0"/>
        <v>Y</v>
      </c>
      <c r="I34" s="77">
        <v>4330997.5999999996</v>
      </c>
      <c r="J34" s="78">
        <v>0</v>
      </c>
      <c r="K34" s="79">
        <v>1.2250000000000001</v>
      </c>
      <c r="L34" s="80">
        <f t="shared" ref="L34:L36" si="23">IF(E34="N",I34,E34*I34)</f>
        <v>4330997.5999999996</v>
      </c>
      <c r="M34" s="81">
        <f t="shared" ref="M34:M36" si="24">L34*K34</f>
        <v>5305472.0599999996</v>
      </c>
      <c r="N34" s="14">
        <v>0</v>
      </c>
      <c r="O34" s="82">
        <v>9</v>
      </c>
      <c r="P34" s="83">
        <v>139838160</v>
      </c>
      <c r="Q34" s="83">
        <f t="shared" si="1"/>
        <v>0</v>
      </c>
      <c r="R34" s="83">
        <f t="shared" si="2"/>
        <v>0</v>
      </c>
      <c r="S34" s="77">
        <f t="shared" si="3"/>
        <v>0</v>
      </c>
      <c r="T34" s="84">
        <f t="shared" si="4"/>
        <v>0</v>
      </c>
    </row>
    <row r="35" spans="1:20" s="14" customFormat="1" x14ac:dyDescent="0.3">
      <c r="A35" s="75">
        <v>43124</v>
      </c>
      <c r="B35" s="76" t="s">
        <v>19</v>
      </c>
      <c r="C35" s="76" t="s">
        <v>22</v>
      </c>
      <c r="D35" s="76" t="s">
        <v>34</v>
      </c>
      <c r="E35" s="76" t="s">
        <v>16</v>
      </c>
      <c r="F35" s="76" t="str">
        <f>VLOOKUP(B35&amp;$B$1,config!C:D,2,FALSE)</f>
        <v>SUM</v>
      </c>
      <c r="G35" s="76" t="str">
        <f>VLOOKUP(B35&amp;$B$1,config!C:E,3,FALSE)</f>
        <v>N</v>
      </c>
      <c r="H35" s="76" t="str">
        <f t="shared" si="0"/>
        <v>Y</v>
      </c>
      <c r="I35" s="77">
        <v>4330997.5999999996</v>
      </c>
      <c r="J35" s="78">
        <v>0</v>
      </c>
      <c r="K35" s="79">
        <v>1.2250000000000001</v>
      </c>
      <c r="L35" s="80">
        <f t="shared" si="23"/>
        <v>4330997.5999999996</v>
      </c>
      <c r="M35" s="81">
        <f t="shared" si="24"/>
        <v>5305472.0599999996</v>
      </c>
      <c r="N35" s="14">
        <v>0</v>
      </c>
      <c r="O35" s="82">
        <v>4980</v>
      </c>
      <c r="P35" s="83">
        <v>139838160</v>
      </c>
      <c r="Q35" s="83">
        <f t="shared" si="1"/>
        <v>0</v>
      </c>
      <c r="R35" s="83">
        <f t="shared" si="2"/>
        <v>0</v>
      </c>
      <c r="S35" s="77">
        <f t="shared" si="3"/>
        <v>0</v>
      </c>
      <c r="T35" s="84">
        <f t="shared" si="4"/>
        <v>0</v>
      </c>
    </row>
    <row r="36" spans="1:20" s="14" customFormat="1" x14ac:dyDescent="0.3">
      <c r="A36" s="75">
        <v>43124</v>
      </c>
      <c r="B36" s="76" t="s">
        <v>47</v>
      </c>
      <c r="C36" s="76" t="s">
        <v>22</v>
      </c>
      <c r="D36" s="76" t="s">
        <v>34</v>
      </c>
      <c r="E36" s="76" t="s">
        <v>16</v>
      </c>
      <c r="F36" s="76" t="str">
        <f>VLOOKUP(B36&amp;$B$1,config!C:D,2,FALSE)</f>
        <v>SUM</v>
      </c>
      <c r="G36" s="76" t="str">
        <f>VLOOKUP(B36&amp;$B$1,config!C:E,3,FALSE)</f>
        <v>N</v>
      </c>
      <c r="H36" s="76" t="str">
        <f t="shared" si="0"/>
        <v>Y</v>
      </c>
      <c r="I36" s="77">
        <v>4330997.5999999996</v>
      </c>
      <c r="J36" s="78">
        <v>0</v>
      </c>
      <c r="K36" s="79">
        <v>1.2250000000000001</v>
      </c>
      <c r="L36" s="80">
        <f t="shared" si="23"/>
        <v>4330997.5999999996</v>
      </c>
      <c r="M36" s="81">
        <f t="shared" si="24"/>
        <v>5305472.0599999996</v>
      </c>
      <c r="N36" s="14">
        <v>0</v>
      </c>
      <c r="O36" s="82">
        <v>17</v>
      </c>
      <c r="P36" s="83">
        <v>139838160</v>
      </c>
      <c r="Q36" s="83">
        <f t="shared" si="1"/>
        <v>0</v>
      </c>
      <c r="R36" s="83">
        <f t="shared" si="2"/>
        <v>0</v>
      </c>
      <c r="S36" s="77">
        <f t="shared" si="3"/>
        <v>0</v>
      </c>
      <c r="T36" s="84">
        <f t="shared" si="4"/>
        <v>0</v>
      </c>
    </row>
    <row r="37" spans="1:20" s="14" customFormat="1" x14ac:dyDescent="0.3">
      <c r="A37" s="75">
        <v>43124</v>
      </c>
      <c r="B37" s="76" t="s">
        <v>49</v>
      </c>
      <c r="C37" s="76" t="s">
        <v>22</v>
      </c>
      <c r="D37" s="76" t="s">
        <v>34</v>
      </c>
      <c r="E37" s="76" t="s">
        <v>16</v>
      </c>
      <c r="F37" s="76" t="str">
        <f>VLOOKUP(B37&amp;$B$1,config!C:D,2,FALSE)</f>
        <v>SUM</v>
      </c>
      <c r="G37" s="76" t="str">
        <f>VLOOKUP(B37&amp;$B$1,config!C:E,3,FALSE)</f>
        <v>N</v>
      </c>
      <c r="H37" s="76" t="str">
        <f t="shared" ref="H37:H70" si="25">IF(D37="shield","N","Y")</f>
        <v>Y</v>
      </c>
      <c r="I37" s="77">
        <v>4330997.5999999996</v>
      </c>
      <c r="J37" s="78">
        <v>0</v>
      </c>
      <c r="K37" s="79">
        <v>1.2250000000000001</v>
      </c>
      <c r="L37" s="80">
        <f t="shared" si="5"/>
        <v>4330997.5999999996</v>
      </c>
      <c r="M37" s="81">
        <f t="shared" si="6"/>
        <v>5305472.0599999996</v>
      </c>
      <c r="N37" s="14">
        <v>0</v>
      </c>
      <c r="O37" s="82">
        <v>1</v>
      </c>
      <c r="P37" s="83">
        <v>139838160</v>
      </c>
      <c r="Q37" s="83">
        <f t="shared" ref="Q37:Q68" si="26">IF($H37="Y",SUMPRODUCT(--($A:$A=$A37),$N:$N),$N37)</f>
        <v>0</v>
      </c>
      <c r="R37" s="83">
        <f t="shared" ref="R37:R68" si="27">IF(D37="shield",Q37,IF(F37="MAX",MAX(Q37,J37),SUM(Q37,J37-SUMIFS($N:$N, $E:$E, "Y",$A:$A, $A37 ))))</f>
        <v>0</v>
      </c>
      <c r="S37" s="77">
        <f t="shared" ref="S37:S70" si="28">N37*$L37/MAX(1,R37)</f>
        <v>0</v>
      </c>
      <c r="T37" s="84">
        <f t="shared" ref="T37:T70" si="29">S37*K37</f>
        <v>0</v>
      </c>
    </row>
    <row r="38" spans="1:20" s="111" customFormat="1" x14ac:dyDescent="0.3">
      <c r="A38" s="189">
        <v>43127</v>
      </c>
      <c r="B38" s="106" t="s">
        <v>10</v>
      </c>
      <c r="C38" s="106" t="s">
        <v>22</v>
      </c>
      <c r="D38" s="106" t="s">
        <v>34</v>
      </c>
      <c r="E38" s="106" t="s">
        <v>16</v>
      </c>
      <c r="F38" s="106" t="str">
        <f>VLOOKUP(B38&amp;$B$1,config!C:D,2,FALSE)</f>
        <v>MAX</v>
      </c>
      <c r="G38" s="106" t="str">
        <f>VLOOKUP(B38&amp;$B$1,config!C:E,3,FALSE)</f>
        <v>Y</v>
      </c>
      <c r="H38" s="106" t="str">
        <f t="shared" si="25"/>
        <v>Y</v>
      </c>
      <c r="I38" s="107">
        <v>7295295.9000000004</v>
      </c>
      <c r="J38" s="190">
        <v>0</v>
      </c>
      <c r="K38" s="108">
        <v>1.244</v>
      </c>
      <c r="L38" s="109">
        <f t="shared" si="5"/>
        <v>7295295.9000000004</v>
      </c>
      <c r="M38" s="110">
        <f t="shared" si="6"/>
        <v>9075348.0996000003</v>
      </c>
      <c r="N38" s="111">
        <v>0</v>
      </c>
      <c r="O38" s="112">
        <v>1163050</v>
      </c>
      <c r="P38" s="113">
        <v>139838160</v>
      </c>
      <c r="Q38" s="113">
        <f t="shared" si="26"/>
        <v>0</v>
      </c>
      <c r="R38" s="113">
        <f t="shared" si="27"/>
        <v>0</v>
      </c>
      <c r="S38" s="107">
        <f t="shared" si="28"/>
        <v>0</v>
      </c>
      <c r="T38" s="191">
        <f t="shared" si="29"/>
        <v>0</v>
      </c>
    </row>
    <row r="39" spans="1:20" s="111" customFormat="1" x14ac:dyDescent="0.3">
      <c r="A39" s="189">
        <v>43127</v>
      </c>
      <c r="B39" s="106" t="s">
        <v>15</v>
      </c>
      <c r="C39" s="106" t="s">
        <v>22</v>
      </c>
      <c r="D39" s="106" t="s">
        <v>34</v>
      </c>
      <c r="E39" s="106" t="s">
        <v>16</v>
      </c>
      <c r="F39" s="106" t="str">
        <f>VLOOKUP(B39&amp;$B$1,config!C:D,2,FALSE)</f>
        <v>SUM</v>
      </c>
      <c r="G39" s="106" t="s">
        <v>16</v>
      </c>
      <c r="H39" s="106" t="str">
        <f t="shared" si="25"/>
        <v>Y</v>
      </c>
      <c r="I39" s="107">
        <v>7295295.9000000004</v>
      </c>
      <c r="J39" s="190">
        <v>0</v>
      </c>
      <c r="K39" s="108">
        <v>1.244</v>
      </c>
      <c r="L39" s="109">
        <f>IF(E39="N",I39,E39*I39)</f>
        <v>7295295.9000000004</v>
      </c>
      <c r="M39" s="110">
        <f t="shared" si="6"/>
        <v>9075348.0996000003</v>
      </c>
      <c r="N39" s="111">
        <v>0</v>
      </c>
      <c r="O39" s="112">
        <v>21</v>
      </c>
      <c r="P39" s="113">
        <v>139838160</v>
      </c>
      <c r="Q39" s="113">
        <f t="shared" si="26"/>
        <v>0</v>
      </c>
      <c r="R39" s="113">
        <f t="shared" si="27"/>
        <v>0</v>
      </c>
      <c r="S39" s="107">
        <f t="shared" si="28"/>
        <v>0</v>
      </c>
      <c r="T39" s="191">
        <f t="shared" si="29"/>
        <v>0</v>
      </c>
    </row>
    <row r="40" spans="1:20" s="111" customFormat="1" x14ac:dyDescent="0.3">
      <c r="A40" s="189">
        <v>43127</v>
      </c>
      <c r="B40" s="106" t="s">
        <v>19</v>
      </c>
      <c r="C40" s="106" t="s">
        <v>22</v>
      </c>
      <c r="D40" s="106" t="s">
        <v>34</v>
      </c>
      <c r="E40" s="106" t="s">
        <v>16</v>
      </c>
      <c r="F40" s="106" t="str">
        <f>VLOOKUP(B40&amp;$B$1,config!C:D,2,FALSE)</f>
        <v>SUM</v>
      </c>
      <c r="G40" s="106" t="s">
        <v>16</v>
      </c>
      <c r="H40" s="106" t="str">
        <f t="shared" si="25"/>
        <v>Y</v>
      </c>
      <c r="I40" s="107">
        <v>7295295.9000000004</v>
      </c>
      <c r="J40" s="190">
        <v>0</v>
      </c>
      <c r="K40" s="108">
        <v>1.244</v>
      </c>
      <c r="L40" s="109">
        <f t="shared" si="5"/>
        <v>7295295.9000000004</v>
      </c>
      <c r="M40" s="110">
        <f t="shared" si="6"/>
        <v>9075348.0996000003</v>
      </c>
      <c r="N40" s="111">
        <v>0</v>
      </c>
      <c r="O40" s="112">
        <v>6645</v>
      </c>
      <c r="P40" s="113">
        <v>139838160</v>
      </c>
      <c r="Q40" s="113">
        <f t="shared" si="26"/>
        <v>0</v>
      </c>
      <c r="R40" s="113">
        <f t="shared" si="27"/>
        <v>0</v>
      </c>
      <c r="S40" s="107">
        <f t="shared" si="28"/>
        <v>0</v>
      </c>
      <c r="T40" s="191">
        <f t="shared" si="29"/>
        <v>0</v>
      </c>
    </row>
    <row r="41" spans="1:20" s="111" customFormat="1" x14ac:dyDescent="0.3">
      <c r="A41" s="189">
        <v>43127</v>
      </c>
      <c r="B41" s="106" t="s">
        <v>47</v>
      </c>
      <c r="C41" s="106" t="s">
        <v>22</v>
      </c>
      <c r="D41" s="106" t="s">
        <v>34</v>
      </c>
      <c r="E41" s="106" t="s">
        <v>16</v>
      </c>
      <c r="F41" s="106" t="str">
        <f>VLOOKUP(B41&amp;$B$1,config!C:D,2,FALSE)</f>
        <v>SUM</v>
      </c>
      <c r="G41" s="106" t="s">
        <v>16</v>
      </c>
      <c r="H41" s="106" t="str">
        <f t="shared" si="25"/>
        <v>Y</v>
      </c>
      <c r="I41" s="107">
        <v>7295295.9000000004</v>
      </c>
      <c r="J41" s="190">
        <v>0</v>
      </c>
      <c r="K41" s="108">
        <v>1.244</v>
      </c>
      <c r="L41" s="109">
        <f t="shared" si="5"/>
        <v>7295295.9000000004</v>
      </c>
      <c r="M41" s="110">
        <f t="shared" si="6"/>
        <v>9075348.0996000003</v>
      </c>
      <c r="N41" s="111">
        <v>0</v>
      </c>
      <c r="O41" s="112">
        <v>21</v>
      </c>
      <c r="P41" s="113">
        <v>139838160</v>
      </c>
      <c r="Q41" s="113">
        <f t="shared" si="26"/>
        <v>0</v>
      </c>
      <c r="R41" s="113">
        <f t="shared" si="27"/>
        <v>0</v>
      </c>
      <c r="S41" s="107">
        <f t="shared" si="28"/>
        <v>0</v>
      </c>
      <c r="T41" s="191">
        <f t="shared" si="29"/>
        <v>0</v>
      </c>
    </row>
    <row r="42" spans="1:20" s="111" customFormat="1" x14ac:dyDescent="0.3">
      <c r="A42" s="189">
        <v>43127</v>
      </c>
      <c r="B42" s="106" t="s">
        <v>48</v>
      </c>
      <c r="C42" s="106" t="s">
        <v>22</v>
      </c>
      <c r="D42" s="106" t="s">
        <v>34</v>
      </c>
      <c r="E42" s="106" t="s">
        <v>16</v>
      </c>
      <c r="F42" s="106" t="str">
        <f>VLOOKUP(B42&amp;$B$1,config!C:D,2,FALSE)</f>
        <v>SUM</v>
      </c>
      <c r="G42" s="106" t="s">
        <v>16</v>
      </c>
      <c r="H42" s="106" t="str">
        <f t="shared" si="25"/>
        <v>Y</v>
      </c>
      <c r="I42" s="107">
        <v>7295295.9000000004</v>
      </c>
      <c r="J42" s="190">
        <v>0</v>
      </c>
      <c r="K42" s="108">
        <v>1.244</v>
      </c>
      <c r="L42" s="109">
        <f t="shared" si="5"/>
        <v>7295295.9000000004</v>
      </c>
      <c r="M42" s="110">
        <f t="shared" si="6"/>
        <v>9075348.0996000003</v>
      </c>
      <c r="N42" s="111">
        <v>0</v>
      </c>
      <c r="O42" s="112">
        <v>1</v>
      </c>
      <c r="P42" s="113">
        <v>139838160</v>
      </c>
      <c r="Q42" s="113">
        <f t="shared" si="26"/>
        <v>0</v>
      </c>
      <c r="R42" s="113">
        <f t="shared" si="27"/>
        <v>0</v>
      </c>
      <c r="S42" s="107">
        <f t="shared" si="28"/>
        <v>0</v>
      </c>
      <c r="T42" s="191">
        <f t="shared" si="29"/>
        <v>0</v>
      </c>
    </row>
    <row r="43" spans="1:20" s="210" customFormat="1" x14ac:dyDescent="0.3">
      <c r="A43" s="203">
        <v>43131</v>
      </c>
      <c r="B43" s="204" t="s">
        <v>10</v>
      </c>
      <c r="C43" s="204" t="s">
        <v>22</v>
      </c>
      <c r="D43" s="204" t="s">
        <v>34</v>
      </c>
      <c r="E43" s="204" t="s">
        <v>16</v>
      </c>
      <c r="F43" s="204" t="str">
        <f>VLOOKUP(B43&amp;$B$1,config!C:D,2,FALSE)</f>
        <v>MAX</v>
      </c>
      <c r="G43" s="204" t="str">
        <f>VLOOKUP(B43&amp;$B$1,config!C:E,3,FALSE)</f>
        <v>Y</v>
      </c>
      <c r="H43" s="204" t="str">
        <f t="shared" si="25"/>
        <v>Y</v>
      </c>
      <c r="I43" s="205">
        <v>8813839.8000000007</v>
      </c>
      <c r="J43" s="206">
        <v>1</v>
      </c>
      <c r="K43" s="207">
        <v>1.242</v>
      </c>
      <c r="L43" s="208">
        <f t="shared" si="5"/>
        <v>8813839.8000000007</v>
      </c>
      <c r="M43" s="209">
        <f t="shared" si="6"/>
        <v>10946789.0316</v>
      </c>
      <c r="N43" s="210">
        <v>0</v>
      </c>
      <c r="O43" s="211">
        <v>673134</v>
      </c>
      <c r="P43" s="212">
        <v>139838160</v>
      </c>
      <c r="Q43" s="212">
        <f t="shared" si="26"/>
        <v>0</v>
      </c>
      <c r="R43" s="212">
        <f t="shared" si="27"/>
        <v>1</v>
      </c>
      <c r="S43" s="205">
        <f t="shared" si="28"/>
        <v>0</v>
      </c>
      <c r="T43" s="213">
        <f t="shared" si="29"/>
        <v>0</v>
      </c>
    </row>
    <row r="44" spans="1:20" s="210" customFormat="1" x14ac:dyDescent="0.3">
      <c r="A44" s="203">
        <v>43131</v>
      </c>
      <c r="B44" s="204" t="s">
        <v>15</v>
      </c>
      <c r="C44" s="204" t="s">
        <v>22</v>
      </c>
      <c r="D44" s="204" t="s">
        <v>34</v>
      </c>
      <c r="E44" s="204" t="s">
        <v>16</v>
      </c>
      <c r="F44" s="204" t="s">
        <v>6</v>
      </c>
      <c r="G44" s="204" t="str">
        <f>VLOOKUP(B44&amp;$B$1,config!C:E,3,FALSE)</f>
        <v>N</v>
      </c>
      <c r="H44" s="204" t="str">
        <f t="shared" si="25"/>
        <v>Y</v>
      </c>
      <c r="I44" s="205">
        <v>8813839.8000000007</v>
      </c>
      <c r="J44" s="206">
        <v>0</v>
      </c>
      <c r="K44" s="207">
        <v>1.242</v>
      </c>
      <c r="L44" s="208">
        <f t="shared" si="5"/>
        <v>8813839.8000000007</v>
      </c>
      <c r="M44" s="209">
        <f t="shared" si="6"/>
        <v>10946789.0316</v>
      </c>
      <c r="N44" s="210">
        <v>0</v>
      </c>
      <c r="O44" s="211">
        <v>22</v>
      </c>
      <c r="P44" s="212">
        <v>139838160</v>
      </c>
      <c r="Q44" s="212">
        <f t="shared" si="26"/>
        <v>0</v>
      </c>
      <c r="R44" s="212">
        <f t="shared" si="27"/>
        <v>0</v>
      </c>
      <c r="S44" s="205">
        <f t="shared" si="28"/>
        <v>0</v>
      </c>
      <c r="T44" s="213">
        <f t="shared" si="29"/>
        <v>0</v>
      </c>
    </row>
    <row r="45" spans="1:20" s="210" customFormat="1" x14ac:dyDescent="0.3">
      <c r="A45" s="203">
        <v>43131</v>
      </c>
      <c r="B45" s="204" t="s">
        <v>19</v>
      </c>
      <c r="C45" s="204" t="s">
        <v>22</v>
      </c>
      <c r="D45" s="204" t="s">
        <v>34</v>
      </c>
      <c r="E45" s="204" t="s">
        <v>16</v>
      </c>
      <c r="F45" s="204" t="s">
        <v>6</v>
      </c>
      <c r="G45" s="204" t="str">
        <f>VLOOKUP(B45&amp;$B$1,config!C:E,3,FALSE)</f>
        <v>N</v>
      </c>
      <c r="H45" s="204" t="str">
        <f t="shared" si="25"/>
        <v>Y</v>
      </c>
      <c r="I45" s="205">
        <v>8813839.8000000007</v>
      </c>
      <c r="J45" s="206">
        <v>0</v>
      </c>
      <c r="K45" s="207">
        <v>1.242</v>
      </c>
      <c r="L45" s="208">
        <f t="shared" si="5"/>
        <v>8813839.8000000007</v>
      </c>
      <c r="M45" s="209">
        <f t="shared" si="6"/>
        <v>10946789.0316</v>
      </c>
      <c r="N45" s="210">
        <v>0</v>
      </c>
      <c r="O45" s="211">
        <v>4986</v>
      </c>
      <c r="P45" s="212">
        <v>139838160</v>
      </c>
      <c r="Q45" s="212">
        <f t="shared" si="26"/>
        <v>0</v>
      </c>
      <c r="R45" s="212">
        <f t="shared" si="27"/>
        <v>0</v>
      </c>
      <c r="S45" s="205">
        <f t="shared" si="28"/>
        <v>0</v>
      </c>
      <c r="T45" s="213">
        <f t="shared" si="29"/>
        <v>0</v>
      </c>
    </row>
    <row r="46" spans="1:20" s="210" customFormat="1" x14ac:dyDescent="0.3">
      <c r="A46" s="203">
        <v>43131</v>
      </c>
      <c r="B46" s="204" t="s">
        <v>47</v>
      </c>
      <c r="C46" s="204" t="s">
        <v>22</v>
      </c>
      <c r="D46" s="204" t="s">
        <v>34</v>
      </c>
      <c r="E46" s="204" t="s">
        <v>16</v>
      </c>
      <c r="F46" s="204" t="s">
        <v>6</v>
      </c>
      <c r="G46" s="204" t="str">
        <f>VLOOKUP(B46&amp;$B$1,config!C:E,3,FALSE)</f>
        <v>N</v>
      </c>
      <c r="H46" s="204" t="str">
        <f t="shared" si="25"/>
        <v>Y</v>
      </c>
      <c r="I46" s="205">
        <v>8813839.8000000007</v>
      </c>
      <c r="J46" s="206">
        <v>0</v>
      </c>
      <c r="K46" s="207">
        <v>1.242</v>
      </c>
      <c r="L46" s="208">
        <f t="shared" si="5"/>
        <v>8813839.8000000007</v>
      </c>
      <c r="M46" s="209">
        <f t="shared" si="6"/>
        <v>10946789.0316</v>
      </c>
      <c r="N46" s="210">
        <v>0</v>
      </c>
      <c r="O46" s="211">
        <v>8</v>
      </c>
      <c r="P46" s="212">
        <v>139838160</v>
      </c>
      <c r="Q46" s="212">
        <f t="shared" si="26"/>
        <v>0</v>
      </c>
      <c r="R46" s="212">
        <f t="shared" si="27"/>
        <v>0</v>
      </c>
      <c r="S46" s="205">
        <f t="shared" si="28"/>
        <v>0</v>
      </c>
      <c r="T46" s="213">
        <f t="shared" si="29"/>
        <v>0</v>
      </c>
    </row>
    <row r="47" spans="1:20" s="210" customFormat="1" x14ac:dyDescent="0.3">
      <c r="A47" s="203">
        <v>43131</v>
      </c>
      <c r="B47" s="204" t="s">
        <v>48</v>
      </c>
      <c r="C47" s="204" t="s">
        <v>22</v>
      </c>
      <c r="D47" s="204" t="s">
        <v>34</v>
      </c>
      <c r="E47" s="204" t="s">
        <v>16</v>
      </c>
      <c r="F47" s="204" t="s">
        <v>6</v>
      </c>
      <c r="G47" s="204" t="str">
        <f>VLOOKUP(B47&amp;$B$1,config!C:E,3,FALSE)</f>
        <v>N</v>
      </c>
      <c r="H47" s="204" t="str">
        <f t="shared" si="25"/>
        <v>Y</v>
      </c>
      <c r="I47" s="205">
        <v>8813839.8000000007</v>
      </c>
      <c r="J47" s="206">
        <v>0</v>
      </c>
      <c r="K47" s="207">
        <v>1.242</v>
      </c>
      <c r="L47" s="208">
        <f t="shared" si="5"/>
        <v>8813839.8000000007</v>
      </c>
      <c r="M47" s="209">
        <f t="shared" si="6"/>
        <v>10946789.0316</v>
      </c>
      <c r="N47" s="210">
        <v>0</v>
      </c>
      <c r="O47" s="211">
        <v>1</v>
      </c>
      <c r="P47" s="212">
        <v>139838160</v>
      </c>
      <c r="Q47" s="212">
        <f t="shared" si="26"/>
        <v>0</v>
      </c>
      <c r="R47" s="212">
        <f t="shared" si="27"/>
        <v>0</v>
      </c>
      <c r="S47" s="205">
        <f t="shared" si="28"/>
        <v>0</v>
      </c>
      <c r="T47" s="213">
        <f t="shared" si="29"/>
        <v>0</v>
      </c>
    </row>
    <row r="48" spans="1:20" s="260" customFormat="1" x14ac:dyDescent="0.3">
      <c r="A48" s="253">
        <v>43134</v>
      </c>
      <c r="B48" s="254" t="s">
        <v>10</v>
      </c>
      <c r="C48" s="254" t="s">
        <v>22</v>
      </c>
      <c r="D48" s="254" t="s">
        <v>34</v>
      </c>
      <c r="E48" s="254" t="s">
        <v>16</v>
      </c>
      <c r="F48" s="254" t="str">
        <f>VLOOKUP(B48&amp;$B$1,config!C:D,2,FALSE)</f>
        <v>MAX</v>
      </c>
      <c r="G48" s="254" t="str">
        <f>VLOOKUP(B48&amp;$B$1,config!C:E,3,FALSE)</f>
        <v>Y</v>
      </c>
      <c r="H48" s="254" t="str">
        <f t="shared" si="25"/>
        <v>Y</v>
      </c>
      <c r="I48" s="255">
        <v>2962776.8</v>
      </c>
      <c r="J48" s="256">
        <v>0</v>
      </c>
      <c r="K48" s="257">
        <v>1.2490000000000001</v>
      </c>
      <c r="L48" s="258">
        <f t="shared" si="5"/>
        <v>2962776.8</v>
      </c>
      <c r="M48" s="259">
        <f t="shared" si="6"/>
        <v>3700508.2231999999</v>
      </c>
      <c r="N48" s="260">
        <v>0</v>
      </c>
      <c r="O48" s="261">
        <v>1105468</v>
      </c>
      <c r="P48" s="262">
        <v>139838160</v>
      </c>
      <c r="Q48" s="262">
        <f t="shared" si="26"/>
        <v>0</v>
      </c>
      <c r="R48" s="262">
        <f t="shared" si="27"/>
        <v>0</v>
      </c>
      <c r="S48" s="255">
        <f t="shared" si="28"/>
        <v>0</v>
      </c>
      <c r="T48" s="263">
        <f t="shared" si="29"/>
        <v>0</v>
      </c>
    </row>
    <row r="49" spans="1:20" s="260" customFormat="1" x14ac:dyDescent="0.3">
      <c r="A49" s="253">
        <v>43134</v>
      </c>
      <c r="B49" s="254" t="s">
        <v>15</v>
      </c>
      <c r="C49" s="254" t="s">
        <v>22</v>
      </c>
      <c r="D49" s="254" t="s">
        <v>34</v>
      </c>
      <c r="E49" s="254" t="s">
        <v>16</v>
      </c>
      <c r="F49" s="254" t="str">
        <f>VLOOKUP(B49&amp;$B$1,config!C:D,2,FALSE)</f>
        <v>SUM</v>
      </c>
      <c r="G49" s="254" t="str">
        <f>VLOOKUP(B49&amp;$B$1,config!C:E,3,FALSE)</f>
        <v>N</v>
      </c>
      <c r="H49" s="254" t="str">
        <f t="shared" si="25"/>
        <v>Y</v>
      </c>
      <c r="I49" s="255">
        <v>2962776.8</v>
      </c>
      <c r="J49" s="256">
        <v>0</v>
      </c>
      <c r="K49" s="257">
        <v>1.2490000000000001</v>
      </c>
      <c r="L49" s="258">
        <f t="shared" si="5"/>
        <v>2962776.8</v>
      </c>
      <c r="M49" s="259">
        <f t="shared" si="6"/>
        <v>3700508.2231999999</v>
      </c>
      <c r="N49" s="260">
        <v>0</v>
      </c>
      <c r="O49" s="261">
        <v>7</v>
      </c>
      <c r="P49" s="262">
        <v>139838160</v>
      </c>
      <c r="Q49" s="262">
        <f t="shared" si="26"/>
        <v>0</v>
      </c>
      <c r="R49" s="262">
        <f t="shared" si="27"/>
        <v>0</v>
      </c>
      <c r="S49" s="255">
        <f t="shared" si="28"/>
        <v>0</v>
      </c>
      <c r="T49" s="263">
        <f t="shared" si="29"/>
        <v>0</v>
      </c>
    </row>
    <row r="50" spans="1:20" s="260" customFormat="1" x14ac:dyDescent="0.3">
      <c r="A50" s="253">
        <v>43134</v>
      </c>
      <c r="B50" s="254" t="s">
        <v>19</v>
      </c>
      <c r="C50" s="254" t="s">
        <v>22</v>
      </c>
      <c r="D50" s="254" t="s">
        <v>34</v>
      </c>
      <c r="E50" s="254" t="s">
        <v>16</v>
      </c>
      <c r="F50" s="254" t="str">
        <f>VLOOKUP(B50&amp;$B$1,config!C:D,2,FALSE)</f>
        <v>SUM</v>
      </c>
      <c r="G50" s="254" t="str">
        <f>VLOOKUP(B50&amp;$B$1,config!C:E,3,FALSE)</f>
        <v>N</v>
      </c>
      <c r="H50" s="254" t="str">
        <f t="shared" si="25"/>
        <v>Y</v>
      </c>
      <c r="I50" s="255">
        <v>2962776.8</v>
      </c>
      <c r="J50" s="256">
        <v>0</v>
      </c>
      <c r="K50" s="257">
        <v>1.2490000000000001</v>
      </c>
      <c r="L50" s="258">
        <f t="shared" si="5"/>
        <v>2962776.8</v>
      </c>
      <c r="M50" s="259">
        <f t="shared" si="6"/>
        <v>3700508.2231999999</v>
      </c>
      <c r="N50" s="260">
        <v>0</v>
      </c>
      <c r="O50" s="261">
        <v>7059</v>
      </c>
      <c r="P50" s="262">
        <v>139838160</v>
      </c>
      <c r="Q50" s="262">
        <f t="shared" si="26"/>
        <v>0</v>
      </c>
      <c r="R50" s="262">
        <f t="shared" si="27"/>
        <v>0</v>
      </c>
      <c r="S50" s="255">
        <f t="shared" si="28"/>
        <v>0</v>
      </c>
      <c r="T50" s="263">
        <f t="shared" si="29"/>
        <v>0</v>
      </c>
    </row>
    <row r="51" spans="1:20" s="260" customFormat="1" x14ac:dyDescent="0.3">
      <c r="A51" s="253">
        <v>43134</v>
      </c>
      <c r="B51" s="254" t="s">
        <v>47</v>
      </c>
      <c r="C51" s="254" t="s">
        <v>22</v>
      </c>
      <c r="D51" s="254" t="s">
        <v>34</v>
      </c>
      <c r="E51" s="254" t="s">
        <v>16</v>
      </c>
      <c r="F51" s="254" t="str">
        <f>VLOOKUP(B51&amp;$B$1,config!C:D,2,FALSE)</f>
        <v>SUM</v>
      </c>
      <c r="G51" s="254" t="str">
        <f>VLOOKUP(B51&amp;$B$1,config!C:E,3,FALSE)</f>
        <v>N</v>
      </c>
      <c r="H51" s="254" t="str">
        <f t="shared" si="25"/>
        <v>Y</v>
      </c>
      <c r="I51" s="255">
        <v>2962776.8</v>
      </c>
      <c r="J51" s="256">
        <v>0</v>
      </c>
      <c r="K51" s="257">
        <v>1.2490000000000001</v>
      </c>
      <c r="L51" s="258">
        <f t="shared" si="5"/>
        <v>2962776.8</v>
      </c>
      <c r="M51" s="259">
        <f t="shared" si="6"/>
        <v>3700508.2231999999</v>
      </c>
      <c r="N51" s="260">
        <v>0</v>
      </c>
      <c r="O51" s="261">
        <v>8</v>
      </c>
      <c r="P51" s="262">
        <v>139838160</v>
      </c>
      <c r="Q51" s="262">
        <f t="shared" si="26"/>
        <v>0</v>
      </c>
      <c r="R51" s="262">
        <f t="shared" si="27"/>
        <v>0</v>
      </c>
      <c r="S51" s="255">
        <f t="shared" si="28"/>
        <v>0</v>
      </c>
      <c r="T51" s="263">
        <f t="shared" si="29"/>
        <v>0</v>
      </c>
    </row>
    <row r="52" spans="1:20" s="260" customFormat="1" x14ac:dyDescent="0.3">
      <c r="A52" s="253">
        <v>43134</v>
      </c>
      <c r="B52" s="254" t="s">
        <v>48</v>
      </c>
      <c r="C52" s="254" t="s">
        <v>22</v>
      </c>
      <c r="D52" s="254" t="s">
        <v>34</v>
      </c>
      <c r="E52" s="254" t="s">
        <v>16</v>
      </c>
      <c r="F52" s="254" t="str">
        <f>VLOOKUP(B52&amp;$B$1,config!C:D,2,FALSE)</f>
        <v>SUM</v>
      </c>
      <c r="G52" s="254" t="str">
        <f>VLOOKUP(B52&amp;$B$1,config!C:E,3,FALSE)</f>
        <v>N</v>
      </c>
      <c r="H52" s="254" t="str">
        <f t="shared" si="25"/>
        <v>Y</v>
      </c>
      <c r="I52" s="255">
        <v>2962776.8</v>
      </c>
      <c r="J52" s="256">
        <v>0</v>
      </c>
      <c r="K52" s="257">
        <v>1.2490000000000001</v>
      </c>
      <c r="L52" s="258">
        <f t="shared" si="5"/>
        <v>2962776.8</v>
      </c>
      <c r="M52" s="259">
        <f t="shared" si="6"/>
        <v>3700508.2231999999</v>
      </c>
      <c r="N52" s="260">
        <v>0</v>
      </c>
      <c r="O52" s="261">
        <v>1</v>
      </c>
      <c r="P52" s="262">
        <v>139838160</v>
      </c>
      <c r="Q52" s="262">
        <f t="shared" si="26"/>
        <v>0</v>
      </c>
      <c r="R52" s="262">
        <f t="shared" si="27"/>
        <v>0</v>
      </c>
      <c r="S52" s="255">
        <f t="shared" si="28"/>
        <v>0</v>
      </c>
      <c r="T52" s="263">
        <f t="shared" si="29"/>
        <v>0</v>
      </c>
    </row>
    <row r="53" spans="1:20" s="232" customFormat="1" x14ac:dyDescent="0.3">
      <c r="A53" s="225">
        <v>43138</v>
      </c>
      <c r="B53" s="226" t="s">
        <v>10</v>
      </c>
      <c r="C53" s="226" t="s">
        <v>22</v>
      </c>
      <c r="D53" s="226" t="s">
        <v>34</v>
      </c>
      <c r="E53" s="226" t="s">
        <v>16</v>
      </c>
      <c r="F53" s="226" t="str">
        <f>VLOOKUP(B53&amp;$B$1,config!C:D,2,FALSE)</f>
        <v>MAX</v>
      </c>
      <c r="G53" s="226" t="str">
        <f>VLOOKUP(B53&amp;$B$1,config!C:E,3,FALSE)</f>
        <v>Y</v>
      </c>
      <c r="H53" s="226" t="str">
        <f t="shared" si="25"/>
        <v>Y</v>
      </c>
      <c r="I53" s="227">
        <v>4387458.2</v>
      </c>
      <c r="J53" s="228">
        <v>0</v>
      </c>
      <c r="K53" s="229">
        <v>1.2330000000000001</v>
      </c>
      <c r="L53" s="230">
        <f t="shared" si="5"/>
        <v>4387458.2</v>
      </c>
      <c r="M53" s="231">
        <f t="shared" si="6"/>
        <v>5409735.9606000008</v>
      </c>
      <c r="N53" s="232">
        <v>0</v>
      </c>
      <c r="O53" s="233">
        <v>595048</v>
      </c>
      <c r="P53" s="234">
        <v>139838160</v>
      </c>
      <c r="Q53" s="234">
        <f t="shared" si="26"/>
        <v>0</v>
      </c>
      <c r="R53" s="234">
        <f t="shared" si="27"/>
        <v>0</v>
      </c>
      <c r="S53" s="227">
        <f t="shared" si="28"/>
        <v>0</v>
      </c>
      <c r="T53" s="235">
        <f t="shared" si="29"/>
        <v>0</v>
      </c>
    </row>
    <row r="54" spans="1:20" s="232" customFormat="1" x14ac:dyDescent="0.3">
      <c r="A54" s="225">
        <v>43138</v>
      </c>
      <c r="B54" s="226" t="s">
        <v>15</v>
      </c>
      <c r="C54" s="226" t="s">
        <v>22</v>
      </c>
      <c r="D54" s="226" t="s">
        <v>34</v>
      </c>
      <c r="E54" s="226" t="s">
        <v>16</v>
      </c>
      <c r="F54" s="226" t="str">
        <f>VLOOKUP(B54&amp;$B$1,config!C:D,2,FALSE)</f>
        <v>SUM</v>
      </c>
      <c r="G54" s="226" t="str">
        <f>VLOOKUP(B54&amp;$B$1,config!C:E,3,FALSE)</f>
        <v>N</v>
      </c>
      <c r="H54" s="226" t="str">
        <f t="shared" si="25"/>
        <v>Y</v>
      </c>
      <c r="I54" s="227">
        <v>4387458.2</v>
      </c>
      <c r="J54" s="228">
        <v>0</v>
      </c>
      <c r="K54" s="229">
        <v>1.2330000000000001</v>
      </c>
      <c r="L54" s="230">
        <f t="shared" si="5"/>
        <v>4387458.2</v>
      </c>
      <c r="M54" s="231">
        <f t="shared" si="6"/>
        <v>5409735.9606000008</v>
      </c>
      <c r="N54" s="232">
        <v>0</v>
      </c>
      <c r="O54" s="233">
        <v>4</v>
      </c>
      <c r="P54" s="234">
        <v>139838160</v>
      </c>
      <c r="Q54" s="234">
        <f t="shared" si="26"/>
        <v>0</v>
      </c>
      <c r="R54" s="234">
        <f t="shared" si="27"/>
        <v>0</v>
      </c>
      <c r="S54" s="227">
        <f t="shared" si="28"/>
        <v>0</v>
      </c>
      <c r="T54" s="235">
        <f t="shared" si="29"/>
        <v>0</v>
      </c>
    </row>
    <row r="55" spans="1:20" s="232" customFormat="1" x14ac:dyDescent="0.3">
      <c r="A55" s="225">
        <v>43138</v>
      </c>
      <c r="B55" s="226" t="s">
        <v>19</v>
      </c>
      <c r="C55" s="226" t="s">
        <v>22</v>
      </c>
      <c r="D55" s="226" t="s">
        <v>34</v>
      </c>
      <c r="E55" s="226" t="s">
        <v>16</v>
      </c>
      <c r="F55" s="226" t="str">
        <f>VLOOKUP(B55&amp;$B$1,config!C:D,2,FALSE)</f>
        <v>SUM</v>
      </c>
      <c r="G55" s="226" t="str">
        <f>VLOOKUP(B55&amp;$B$1,config!C:E,3,FALSE)</f>
        <v>N</v>
      </c>
      <c r="H55" s="226" t="str">
        <f t="shared" si="25"/>
        <v>Y</v>
      </c>
      <c r="I55" s="227">
        <v>4387458.2</v>
      </c>
      <c r="J55" s="228">
        <v>0</v>
      </c>
      <c r="K55" s="229">
        <v>1.2330000000000001</v>
      </c>
      <c r="L55" s="230">
        <f t="shared" si="5"/>
        <v>4387458.2</v>
      </c>
      <c r="M55" s="231">
        <f t="shared" si="6"/>
        <v>5409735.9606000008</v>
      </c>
      <c r="N55" s="232">
        <v>0</v>
      </c>
      <c r="O55" s="233">
        <v>4980</v>
      </c>
      <c r="P55" s="234">
        <v>139838160</v>
      </c>
      <c r="Q55" s="234">
        <f t="shared" si="26"/>
        <v>0</v>
      </c>
      <c r="R55" s="234">
        <f t="shared" si="27"/>
        <v>0</v>
      </c>
      <c r="S55" s="227">
        <f t="shared" si="28"/>
        <v>0</v>
      </c>
      <c r="T55" s="235">
        <f t="shared" si="29"/>
        <v>0</v>
      </c>
    </row>
    <row r="56" spans="1:20" s="232" customFormat="1" x14ac:dyDescent="0.3">
      <c r="A56" s="225">
        <v>43138</v>
      </c>
      <c r="B56" s="226" t="s">
        <v>47</v>
      </c>
      <c r="C56" s="226" t="s">
        <v>22</v>
      </c>
      <c r="D56" s="226" t="s">
        <v>34</v>
      </c>
      <c r="E56" s="226" t="s">
        <v>16</v>
      </c>
      <c r="F56" s="226" t="str">
        <f>VLOOKUP(B56&amp;$B$1,config!C:D,2,FALSE)</f>
        <v>SUM</v>
      </c>
      <c r="G56" s="226" t="str">
        <f>VLOOKUP(B56&amp;$B$1,config!C:E,3,FALSE)</f>
        <v>N</v>
      </c>
      <c r="H56" s="226" t="str">
        <f t="shared" si="25"/>
        <v>Y</v>
      </c>
      <c r="I56" s="227">
        <v>4387458.2</v>
      </c>
      <c r="J56" s="228">
        <v>0</v>
      </c>
      <c r="K56" s="229">
        <v>1.2330000000000001</v>
      </c>
      <c r="L56" s="230">
        <f t="shared" si="5"/>
        <v>4387458.2</v>
      </c>
      <c r="M56" s="231">
        <f t="shared" si="6"/>
        <v>5409735.9606000008</v>
      </c>
      <c r="N56" s="232">
        <v>0</v>
      </c>
      <c r="O56" s="233">
        <v>40</v>
      </c>
      <c r="P56" s="234">
        <v>139838160</v>
      </c>
      <c r="Q56" s="234">
        <f t="shared" si="26"/>
        <v>0</v>
      </c>
      <c r="R56" s="234">
        <f t="shared" si="27"/>
        <v>0</v>
      </c>
      <c r="S56" s="227">
        <f t="shared" si="28"/>
        <v>0</v>
      </c>
      <c r="T56" s="235">
        <f t="shared" si="29"/>
        <v>0</v>
      </c>
    </row>
    <row r="57" spans="1:20" s="232" customFormat="1" x14ac:dyDescent="0.3">
      <c r="A57" s="225">
        <v>43138</v>
      </c>
      <c r="B57" s="226" t="s">
        <v>48</v>
      </c>
      <c r="C57" s="226" t="s">
        <v>22</v>
      </c>
      <c r="D57" s="226" t="s">
        <v>34</v>
      </c>
      <c r="E57" s="226" t="s">
        <v>16</v>
      </c>
      <c r="F57" s="226" t="str">
        <f>VLOOKUP(B57&amp;$B$1,config!C:D,2,FALSE)</f>
        <v>SUM</v>
      </c>
      <c r="G57" s="226" t="str">
        <f>VLOOKUP(B57&amp;$B$1,config!C:E,3,FALSE)</f>
        <v>N</v>
      </c>
      <c r="H57" s="226" t="str">
        <f t="shared" si="25"/>
        <v>Y</v>
      </c>
      <c r="I57" s="227">
        <v>4387458.2</v>
      </c>
      <c r="J57" s="228">
        <v>0</v>
      </c>
      <c r="K57" s="229">
        <v>1.2330000000000001</v>
      </c>
      <c r="L57" s="230">
        <f t="shared" si="5"/>
        <v>4387458.2</v>
      </c>
      <c r="M57" s="231">
        <f t="shared" si="6"/>
        <v>5409735.9606000008</v>
      </c>
      <c r="N57" s="232">
        <v>0</v>
      </c>
      <c r="O57" s="233">
        <v>1</v>
      </c>
      <c r="P57" s="234">
        <v>139838160</v>
      </c>
      <c r="Q57" s="234">
        <f t="shared" si="26"/>
        <v>0</v>
      </c>
      <c r="R57" s="234">
        <f t="shared" si="27"/>
        <v>0</v>
      </c>
      <c r="S57" s="227">
        <f t="shared" si="28"/>
        <v>0</v>
      </c>
      <c r="T57" s="235">
        <f t="shared" si="29"/>
        <v>0</v>
      </c>
    </row>
    <row r="58" spans="1:20" s="111" customFormat="1" x14ac:dyDescent="0.3">
      <c r="A58" s="189">
        <v>43141</v>
      </c>
      <c r="B58" s="106" t="s">
        <v>10</v>
      </c>
      <c r="C58" s="106" t="s">
        <v>22</v>
      </c>
      <c r="D58" s="106" t="s">
        <v>34</v>
      </c>
      <c r="E58" s="106" t="s">
        <v>16</v>
      </c>
      <c r="F58" s="106" t="str">
        <f>VLOOKUP(B58&amp;$B$1,config!C:D,2,FALSE)</f>
        <v>MAX</v>
      </c>
      <c r="G58" s="106" t="str">
        <f>VLOOKUP(B58&amp;$B$1,config!C:E,3,FALSE)</f>
        <v>Y</v>
      </c>
      <c r="H58" s="106" t="str">
        <f t="shared" si="25"/>
        <v>Y</v>
      </c>
      <c r="I58" s="107">
        <v>7366167.7999999998</v>
      </c>
      <c r="J58" s="190">
        <v>1</v>
      </c>
      <c r="K58" s="108">
        <v>1.228</v>
      </c>
      <c r="L58" s="109">
        <f t="shared" si="5"/>
        <v>7366167.7999999998</v>
      </c>
      <c r="M58" s="110">
        <f t="shared" si="6"/>
        <v>9045654.0583999995</v>
      </c>
      <c r="N58" s="111">
        <v>0</v>
      </c>
      <c r="O58" s="112">
        <v>1265250</v>
      </c>
      <c r="P58" s="113">
        <v>139838160</v>
      </c>
      <c r="Q58" s="113">
        <f t="shared" si="26"/>
        <v>0</v>
      </c>
      <c r="R58" s="113">
        <f t="shared" si="27"/>
        <v>1</v>
      </c>
      <c r="S58" s="107">
        <f t="shared" si="28"/>
        <v>0</v>
      </c>
      <c r="T58" s="191">
        <f t="shared" si="29"/>
        <v>0</v>
      </c>
    </row>
    <row r="59" spans="1:20" s="111" customFormat="1" x14ac:dyDescent="0.3">
      <c r="A59" s="189">
        <v>43141</v>
      </c>
      <c r="B59" s="106" t="s">
        <v>15</v>
      </c>
      <c r="C59" s="106" t="s">
        <v>22</v>
      </c>
      <c r="D59" s="106" t="s">
        <v>34</v>
      </c>
      <c r="E59" s="106" t="s">
        <v>16</v>
      </c>
      <c r="F59" s="106" t="str">
        <f>VLOOKUP(B59&amp;$B$1,config!C:D,2,FALSE)</f>
        <v>SUM</v>
      </c>
      <c r="G59" s="106" t="str">
        <f>VLOOKUP(B59&amp;$B$1,config!C:E,3,FALSE)</f>
        <v>N</v>
      </c>
      <c r="H59" s="106" t="str">
        <f t="shared" si="25"/>
        <v>Y</v>
      </c>
      <c r="I59" s="107">
        <v>7366167.7999999998</v>
      </c>
      <c r="J59" s="190">
        <v>0</v>
      </c>
      <c r="K59" s="108">
        <v>1.228</v>
      </c>
      <c r="L59" s="109">
        <f t="shared" si="5"/>
        <v>7366167.7999999998</v>
      </c>
      <c r="M59" s="110">
        <f t="shared" si="6"/>
        <v>9045654.0583999995</v>
      </c>
      <c r="N59" s="111">
        <v>0</v>
      </c>
      <c r="O59" s="112">
        <v>30</v>
      </c>
      <c r="P59" s="113">
        <v>139838160</v>
      </c>
      <c r="Q59" s="113">
        <f t="shared" si="26"/>
        <v>0</v>
      </c>
      <c r="R59" s="113">
        <f t="shared" si="27"/>
        <v>0</v>
      </c>
      <c r="S59" s="107">
        <f t="shared" si="28"/>
        <v>0</v>
      </c>
      <c r="T59" s="191">
        <f t="shared" si="29"/>
        <v>0</v>
      </c>
    </row>
    <row r="60" spans="1:20" s="111" customFormat="1" x14ac:dyDescent="0.3">
      <c r="A60" s="189">
        <v>43141</v>
      </c>
      <c r="B60" s="106" t="s">
        <v>19</v>
      </c>
      <c r="C60" s="106" t="s">
        <v>22</v>
      </c>
      <c r="D60" s="106" t="s">
        <v>34</v>
      </c>
      <c r="E60" s="106" t="s">
        <v>16</v>
      </c>
      <c r="F60" s="106" t="str">
        <f>VLOOKUP(B60&amp;$B$1,config!C:D,2,FALSE)</f>
        <v>SUM</v>
      </c>
      <c r="G60" s="106" t="str">
        <f>VLOOKUP(B60&amp;$B$1,config!C:E,3,FALSE)</f>
        <v>N</v>
      </c>
      <c r="H60" s="106" t="str">
        <f t="shared" si="25"/>
        <v>Y</v>
      </c>
      <c r="I60" s="107">
        <v>7366167.7999999998</v>
      </c>
      <c r="J60" s="190">
        <v>0</v>
      </c>
      <c r="K60" s="108">
        <v>1.228</v>
      </c>
      <c r="L60" s="109">
        <f t="shared" si="5"/>
        <v>7366167.7999999998</v>
      </c>
      <c r="M60" s="110">
        <f t="shared" si="6"/>
        <v>9045654.0583999995</v>
      </c>
      <c r="N60" s="111">
        <v>0</v>
      </c>
      <c r="O60" s="112">
        <v>6832</v>
      </c>
      <c r="P60" s="113">
        <v>139838160</v>
      </c>
      <c r="Q60" s="113">
        <f t="shared" si="26"/>
        <v>0</v>
      </c>
      <c r="R60" s="113">
        <f t="shared" si="27"/>
        <v>0</v>
      </c>
      <c r="S60" s="107">
        <f t="shared" si="28"/>
        <v>0</v>
      </c>
      <c r="T60" s="191">
        <f t="shared" si="29"/>
        <v>0</v>
      </c>
    </row>
    <row r="61" spans="1:20" s="111" customFormat="1" x14ac:dyDescent="0.3">
      <c r="A61" s="189">
        <v>43141</v>
      </c>
      <c r="B61" s="106" t="s">
        <v>47</v>
      </c>
      <c r="C61" s="106" t="s">
        <v>22</v>
      </c>
      <c r="D61" s="106" t="s">
        <v>34</v>
      </c>
      <c r="E61" s="106" t="s">
        <v>16</v>
      </c>
      <c r="F61" s="106" t="str">
        <f>VLOOKUP(B61&amp;$B$1,config!C:D,2,FALSE)</f>
        <v>SUM</v>
      </c>
      <c r="G61" s="106" t="str">
        <f>VLOOKUP(B61&amp;$B$1,config!C:E,3,FALSE)</f>
        <v>N</v>
      </c>
      <c r="H61" s="106" t="str">
        <f t="shared" si="25"/>
        <v>Y</v>
      </c>
      <c r="I61" s="107">
        <v>7366167.7999999998</v>
      </c>
      <c r="J61" s="190">
        <v>0</v>
      </c>
      <c r="K61" s="108">
        <v>1.228</v>
      </c>
      <c r="L61" s="109">
        <f t="shared" si="5"/>
        <v>7366167.7999999998</v>
      </c>
      <c r="M61" s="110">
        <f t="shared" si="6"/>
        <v>9045654.0583999995</v>
      </c>
      <c r="N61" s="111">
        <v>0</v>
      </c>
      <c r="O61" s="112">
        <v>19</v>
      </c>
      <c r="P61" s="113">
        <v>139838160</v>
      </c>
      <c r="Q61" s="113">
        <f t="shared" si="26"/>
        <v>0</v>
      </c>
      <c r="R61" s="113">
        <f t="shared" si="27"/>
        <v>0</v>
      </c>
      <c r="S61" s="107">
        <f t="shared" si="28"/>
        <v>0</v>
      </c>
      <c r="T61" s="191">
        <f t="shared" si="29"/>
        <v>0</v>
      </c>
    </row>
    <row r="62" spans="1:20" s="281" customFormat="1" x14ac:dyDescent="0.3">
      <c r="A62" s="274">
        <v>43145</v>
      </c>
      <c r="B62" s="275" t="s">
        <v>10</v>
      </c>
      <c r="C62" s="275" t="s">
        <v>22</v>
      </c>
      <c r="D62" s="275" t="s">
        <v>34</v>
      </c>
      <c r="E62" s="275" t="s">
        <v>16</v>
      </c>
      <c r="F62" s="275" t="str">
        <f>VLOOKUP(B62&amp;$B$1,config!C:D,2,FALSE)</f>
        <v>MAX</v>
      </c>
      <c r="G62" s="275" t="str">
        <f>VLOOKUP(B62&amp;$B$1,config!C:E,3,FALSE)</f>
        <v>Y</v>
      </c>
      <c r="H62" s="275" t="str">
        <f t="shared" si="25"/>
        <v>Y</v>
      </c>
      <c r="I62" s="276">
        <v>1351031.4</v>
      </c>
      <c r="J62" s="277">
        <v>0</v>
      </c>
      <c r="K62" s="278">
        <v>1.2330000000000001</v>
      </c>
      <c r="L62" s="279">
        <f t="shared" si="5"/>
        <v>1351031.4</v>
      </c>
      <c r="M62" s="280">
        <f t="shared" si="6"/>
        <v>1665821.7161999999</v>
      </c>
      <c r="N62" s="281">
        <v>0</v>
      </c>
      <c r="O62" s="282">
        <v>765127</v>
      </c>
      <c r="P62" s="283">
        <v>139838160</v>
      </c>
      <c r="Q62" s="283">
        <f t="shared" si="26"/>
        <v>0</v>
      </c>
      <c r="R62" s="283">
        <f t="shared" si="27"/>
        <v>0</v>
      </c>
      <c r="S62" s="276">
        <f t="shared" si="28"/>
        <v>0</v>
      </c>
      <c r="T62" s="284">
        <f t="shared" si="29"/>
        <v>0</v>
      </c>
    </row>
    <row r="63" spans="1:20" s="281" customFormat="1" x14ac:dyDescent="0.3">
      <c r="A63" s="274">
        <v>43145</v>
      </c>
      <c r="B63" s="275" t="s">
        <v>15</v>
      </c>
      <c r="C63" s="275" t="s">
        <v>22</v>
      </c>
      <c r="D63" s="275" t="s">
        <v>34</v>
      </c>
      <c r="E63" s="275" t="s">
        <v>16</v>
      </c>
      <c r="F63" s="275" t="str">
        <f>VLOOKUP(B63&amp;$B$1,config!C:D,2,FALSE)</f>
        <v>SUM</v>
      </c>
      <c r="G63" s="275" t="str">
        <f>VLOOKUP(B63&amp;$B$1,config!C:E,3,FALSE)</f>
        <v>N</v>
      </c>
      <c r="H63" s="275" t="str">
        <f t="shared" si="25"/>
        <v>Y</v>
      </c>
      <c r="I63" s="276">
        <v>1351031.4</v>
      </c>
      <c r="J63" s="277">
        <v>0</v>
      </c>
      <c r="K63" s="278">
        <v>1.2330000000000001</v>
      </c>
      <c r="L63" s="279">
        <f t="shared" ref="L63:L64" si="30">IF(E63="N",I63,E63*I63)</f>
        <v>1351031.4</v>
      </c>
      <c r="M63" s="280">
        <f t="shared" ref="M63:M64" si="31">L63*K63</f>
        <v>1665821.7161999999</v>
      </c>
      <c r="N63" s="281">
        <v>0</v>
      </c>
      <c r="O63" s="282">
        <v>24</v>
      </c>
      <c r="P63" s="283">
        <v>139838160</v>
      </c>
      <c r="Q63" s="283">
        <f t="shared" si="26"/>
        <v>0</v>
      </c>
      <c r="R63" s="283">
        <f t="shared" si="27"/>
        <v>0</v>
      </c>
      <c r="S63" s="276">
        <f t="shared" si="28"/>
        <v>0</v>
      </c>
      <c r="T63" s="284">
        <f t="shared" si="29"/>
        <v>0</v>
      </c>
    </row>
    <row r="64" spans="1:20" s="281" customFormat="1" x14ac:dyDescent="0.3">
      <c r="A64" s="274">
        <v>43145</v>
      </c>
      <c r="B64" s="275" t="s">
        <v>19</v>
      </c>
      <c r="C64" s="275" t="s">
        <v>22</v>
      </c>
      <c r="D64" s="275" t="s">
        <v>34</v>
      </c>
      <c r="E64" s="275" t="s">
        <v>16</v>
      </c>
      <c r="F64" s="275" t="str">
        <f>VLOOKUP(B64&amp;$B$1,config!C:D,2,FALSE)</f>
        <v>SUM</v>
      </c>
      <c r="G64" s="275" t="str">
        <f>VLOOKUP(B64&amp;$B$1,config!C:E,3,FALSE)</f>
        <v>N</v>
      </c>
      <c r="H64" s="275" t="str">
        <f t="shared" si="25"/>
        <v>Y</v>
      </c>
      <c r="I64" s="276">
        <v>1351031.4</v>
      </c>
      <c r="J64" s="277">
        <v>0</v>
      </c>
      <c r="K64" s="278">
        <v>1.2330000000000001</v>
      </c>
      <c r="L64" s="279">
        <f t="shared" si="30"/>
        <v>1351031.4</v>
      </c>
      <c r="M64" s="280">
        <f t="shared" si="31"/>
        <v>1665821.7161999999</v>
      </c>
      <c r="N64" s="281">
        <v>0</v>
      </c>
      <c r="O64" s="282">
        <v>4966</v>
      </c>
      <c r="P64" s="283">
        <v>139838160</v>
      </c>
      <c r="Q64" s="283">
        <f t="shared" si="26"/>
        <v>0</v>
      </c>
      <c r="R64" s="283">
        <f t="shared" si="27"/>
        <v>0</v>
      </c>
      <c r="S64" s="276">
        <f t="shared" si="28"/>
        <v>0</v>
      </c>
      <c r="T64" s="284">
        <f t="shared" si="29"/>
        <v>0</v>
      </c>
    </row>
    <row r="65" spans="1:20" s="281" customFormat="1" x14ac:dyDescent="0.3">
      <c r="A65" s="274">
        <v>43145</v>
      </c>
      <c r="B65" s="275" t="s">
        <v>47</v>
      </c>
      <c r="C65" s="275" t="s">
        <v>22</v>
      </c>
      <c r="D65" s="275" t="s">
        <v>34</v>
      </c>
      <c r="E65" s="275" t="s">
        <v>16</v>
      </c>
      <c r="F65" s="275" t="str">
        <f>VLOOKUP(B65&amp;$B$1,config!C:D,2,FALSE)</f>
        <v>SUM</v>
      </c>
      <c r="G65" s="275" t="str">
        <f>VLOOKUP(B65&amp;$B$1,config!C:E,3,FALSE)</f>
        <v>N</v>
      </c>
      <c r="H65" s="275" t="str">
        <f t="shared" si="25"/>
        <v>Y</v>
      </c>
      <c r="I65" s="276">
        <v>1351031.4</v>
      </c>
      <c r="J65" s="277">
        <v>0</v>
      </c>
      <c r="K65" s="278">
        <v>1.2330000000000001</v>
      </c>
      <c r="L65" s="279">
        <f t="shared" si="5"/>
        <v>1351031.4</v>
      </c>
      <c r="M65" s="280">
        <f t="shared" si="6"/>
        <v>1665821.7161999999</v>
      </c>
      <c r="N65" s="281">
        <v>0</v>
      </c>
      <c r="O65" s="282">
        <v>4</v>
      </c>
      <c r="P65" s="283">
        <v>139838160</v>
      </c>
      <c r="Q65" s="283">
        <f t="shared" si="26"/>
        <v>0</v>
      </c>
      <c r="R65" s="283">
        <f t="shared" si="27"/>
        <v>0</v>
      </c>
      <c r="S65" s="276">
        <f t="shared" si="28"/>
        <v>0</v>
      </c>
      <c r="T65" s="284">
        <f t="shared" si="29"/>
        <v>0</v>
      </c>
    </row>
    <row r="66" spans="1:20" s="15" customFormat="1" x14ac:dyDescent="0.3">
      <c r="A66" s="85">
        <v>43148</v>
      </c>
      <c r="B66" s="86" t="s">
        <v>10</v>
      </c>
      <c r="C66" s="86" t="s">
        <v>22</v>
      </c>
      <c r="D66" s="86" t="s">
        <v>34</v>
      </c>
      <c r="E66" s="86" t="s">
        <v>16</v>
      </c>
      <c r="F66" s="86" t="str">
        <f>VLOOKUP(B66&amp;$B$1,config!C:D,2,FALSE)</f>
        <v>MAX</v>
      </c>
      <c r="G66" s="86" t="str">
        <f>VLOOKUP(B66&amp;$B$1,config!C:E,3,FALSE)</f>
        <v>Y</v>
      </c>
      <c r="H66" s="86" t="str">
        <f t="shared" si="25"/>
        <v>Y</v>
      </c>
      <c r="I66" s="87">
        <v>4217668.5</v>
      </c>
      <c r="J66" s="88">
        <v>0</v>
      </c>
      <c r="K66" s="89">
        <v>1.246</v>
      </c>
      <c r="L66" s="90">
        <f t="shared" si="5"/>
        <v>4217668.5</v>
      </c>
      <c r="M66" s="91">
        <f t="shared" si="6"/>
        <v>5255214.9510000004</v>
      </c>
      <c r="N66" s="15">
        <v>0</v>
      </c>
      <c r="O66" s="92">
        <v>1093789</v>
      </c>
      <c r="P66" s="93">
        <v>139838160</v>
      </c>
      <c r="Q66" s="93">
        <f t="shared" si="26"/>
        <v>0</v>
      </c>
      <c r="R66" s="93">
        <f t="shared" si="27"/>
        <v>0</v>
      </c>
      <c r="S66" s="87">
        <f t="shared" si="28"/>
        <v>0</v>
      </c>
      <c r="T66" s="94">
        <f t="shared" si="29"/>
        <v>0</v>
      </c>
    </row>
    <row r="67" spans="1:20" s="15" customFormat="1" x14ac:dyDescent="0.3">
      <c r="A67" s="85">
        <v>43148</v>
      </c>
      <c r="B67" s="86" t="s">
        <v>15</v>
      </c>
      <c r="C67" s="86" t="s">
        <v>22</v>
      </c>
      <c r="D67" s="86" t="s">
        <v>34</v>
      </c>
      <c r="E67" s="86" t="s">
        <v>16</v>
      </c>
      <c r="F67" s="86" t="str">
        <f>VLOOKUP(B67&amp;$B$1,config!C:D,2,FALSE)</f>
        <v>SUM</v>
      </c>
      <c r="G67" s="86" t="str">
        <f>VLOOKUP(B67&amp;$B$1,config!C:E,3,FALSE)</f>
        <v>N</v>
      </c>
      <c r="H67" s="86" t="str">
        <f t="shared" si="25"/>
        <v>Y</v>
      </c>
      <c r="I67" s="87">
        <v>4217668.5</v>
      </c>
      <c r="J67" s="88">
        <v>0</v>
      </c>
      <c r="K67" s="89">
        <v>1.246</v>
      </c>
      <c r="L67" s="90">
        <f t="shared" si="5"/>
        <v>4217668.5</v>
      </c>
      <c r="M67" s="91">
        <f t="shared" si="6"/>
        <v>5255214.9510000004</v>
      </c>
      <c r="N67" s="15">
        <v>0</v>
      </c>
      <c r="O67" s="92">
        <v>23</v>
      </c>
      <c r="P67" s="93">
        <v>139838160</v>
      </c>
      <c r="Q67" s="93">
        <f t="shared" si="26"/>
        <v>0</v>
      </c>
      <c r="R67" s="93">
        <f t="shared" si="27"/>
        <v>0</v>
      </c>
      <c r="S67" s="87">
        <f t="shared" si="28"/>
        <v>0</v>
      </c>
      <c r="T67" s="94">
        <f t="shared" si="29"/>
        <v>0</v>
      </c>
    </row>
    <row r="68" spans="1:20" s="15" customFormat="1" x14ac:dyDescent="0.3">
      <c r="A68" s="85">
        <v>43148</v>
      </c>
      <c r="B68" s="86" t="s">
        <v>19</v>
      </c>
      <c r="C68" s="86" t="s">
        <v>22</v>
      </c>
      <c r="D68" s="86" t="s">
        <v>34</v>
      </c>
      <c r="E68" s="86" t="s">
        <v>16</v>
      </c>
      <c r="F68" s="86" t="str">
        <f>VLOOKUP(B68&amp;$B$1,config!C:D,2,FALSE)</f>
        <v>SUM</v>
      </c>
      <c r="G68" s="86" t="str">
        <f>VLOOKUP(B68&amp;$B$1,config!C:E,3,FALSE)</f>
        <v>N</v>
      </c>
      <c r="H68" s="86" t="str">
        <f t="shared" ref="H68" si="32">IF(D68="shield","N","Y")</f>
        <v>Y</v>
      </c>
      <c r="I68" s="87">
        <v>4217668.5</v>
      </c>
      <c r="J68" s="88">
        <v>0</v>
      </c>
      <c r="K68" s="89">
        <v>1.246</v>
      </c>
      <c r="L68" s="90">
        <f t="shared" ref="L68" si="33">IF(E68="N",I68,E68*I68)</f>
        <v>4217668.5</v>
      </c>
      <c r="M68" s="91">
        <f t="shared" ref="M68" si="34">L68*K68</f>
        <v>5255214.9510000004</v>
      </c>
      <c r="N68" s="15">
        <v>0</v>
      </c>
      <c r="O68" s="92">
        <v>6507</v>
      </c>
      <c r="P68" s="93">
        <v>139838160</v>
      </c>
      <c r="Q68" s="93">
        <f t="shared" si="26"/>
        <v>0</v>
      </c>
      <c r="R68" s="93">
        <f t="shared" si="27"/>
        <v>0</v>
      </c>
      <c r="S68" s="87">
        <f t="shared" ref="S68" si="35">N68*$L68/MAX(1,R68)</f>
        <v>0</v>
      </c>
      <c r="T68" s="94">
        <f t="shared" ref="T68" si="36">S68*K68</f>
        <v>0</v>
      </c>
    </row>
    <row r="69" spans="1:20" s="15" customFormat="1" x14ac:dyDescent="0.3">
      <c r="A69" s="85">
        <v>43148</v>
      </c>
      <c r="B69" s="86" t="s">
        <v>47</v>
      </c>
      <c r="C69" s="86" t="s">
        <v>22</v>
      </c>
      <c r="D69" s="86" t="s">
        <v>34</v>
      </c>
      <c r="E69" s="86" t="s">
        <v>16</v>
      </c>
      <c r="F69" s="86" t="str">
        <f>VLOOKUP(B69&amp;$B$1,config!C:D,2,FALSE)</f>
        <v>SUM</v>
      </c>
      <c r="G69" s="86" t="str">
        <f>VLOOKUP(B69&amp;$B$1,config!C:E,3,FALSE)</f>
        <v>N</v>
      </c>
      <c r="H69" s="86" t="str">
        <f t="shared" ref="H69" si="37">IF(D69="shield","N","Y")</f>
        <v>Y</v>
      </c>
      <c r="I69" s="87">
        <v>4217668.5</v>
      </c>
      <c r="J69" s="88">
        <v>0</v>
      </c>
      <c r="K69" s="89">
        <v>1.246</v>
      </c>
      <c r="L69" s="90">
        <f t="shared" ref="L69" si="38">IF(E69="N",I69,E69*I69)</f>
        <v>4217668.5</v>
      </c>
      <c r="M69" s="91">
        <f t="shared" ref="M69" si="39">L69*K69</f>
        <v>5255214.9510000004</v>
      </c>
      <c r="N69" s="15">
        <v>0</v>
      </c>
      <c r="O69" s="92">
        <v>13</v>
      </c>
      <c r="P69" s="93">
        <v>139838160</v>
      </c>
      <c r="Q69" s="93">
        <f t="shared" ref="Q69:Q97" si="40">IF($H69="Y",SUMPRODUCT(--($A:$A=$A69),$N:$N),$N69)</f>
        <v>0</v>
      </c>
      <c r="R69" s="93">
        <f t="shared" ref="R69:R97" si="41">IF(D69="shield",Q69,IF(F69="MAX",MAX(Q69,J69),SUM(Q69,J69-SUMIFS($N:$N, $E:$E, "Y",$A:$A, $A69 ))))</f>
        <v>0</v>
      </c>
      <c r="S69" s="87">
        <f t="shared" ref="S69" si="42">N69*$L69/MAX(1,R69)</f>
        <v>0</v>
      </c>
      <c r="T69" s="94">
        <f t="shared" ref="T69" si="43">S69*K69</f>
        <v>0</v>
      </c>
    </row>
    <row r="70" spans="1:20" s="326" customFormat="1" x14ac:dyDescent="0.3">
      <c r="A70" s="319">
        <v>43152</v>
      </c>
      <c r="B70" s="320" t="s">
        <v>10</v>
      </c>
      <c r="C70" s="320" t="s">
        <v>22</v>
      </c>
      <c r="D70" s="320" t="s">
        <v>34</v>
      </c>
      <c r="E70" s="320" t="s">
        <v>16</v>
      </c>
      <c r="F70" s="320" t="str">
        <f>VLOOKUP(B70&amp;$B$1,config!C:D,2,FALSE)</f>
        <v>MAX</v>
      </c>
      <c r="G70" s="320" t="str">
        <f>VLOOKUP(B70&amp;$B$1,config!C:E,3,FALSE)</f>
        <v>Y</v>
      </c>
      <c r="H70" s="320" t="str">
        <f t="shared" si="25"/>
        <v>Y</v>
      </c>
      <c r="I70" s="321">
        <v>5634887.5</v>
      </c>
      <c r="J70" s="322">
        <v>0</v>
      </c>
      <c r="K70" s="323">
        <v>1.234</v>
      </c>
      <c r="L70" s="324">
        <f t="shared" si="5"/>
        <v>5634887.5</v>
      </c>
      <c r="M70" s="325">
        <f t="shared" si="6"/>
        <v>6953451.1749999998</v>
      </c>
      <c r="N70" s="326">
        <v>0</v>
      </c>
      <c r="O70" s="327">
        <v>657324</v>
      </c>
      <c r="P70" s="328">
        <v>139838160</v>
      </c>
      <c r="Q70" s="328">
        <f t="shared" si="40"/>
        <v>0</v>
      </c>
      <c r="R70" s="328">
        <f t="shared" si="41"/>
        <v>0</v>
      </c>
      <c r="S70" s="321">
        <f t="shared" si="28"/>
        <v>0</v>
      </c>
      <c r="T70" s="329">
        <f t="shared" si="29"/>
        <v>0</v>
      </c>
    </row>
    <row r="71" spans="1:20" s="326" customFormat="1" x14ac:dyDescent="0.3">
      <c r="A71" s="319">
        <v>43152</v>
      </c>
      <c r="B71" s="320" t="s">
        <v>15</v>
      </c>
      <c r="C71" s="320" t="s">
        <v>22</v>
      </c>
      <c r="D71" s="320" t="s">
        <v>34</v>
      </c>
      <c r="E71" s="320" t="s">
        <v>16</v>
      </c>
      <c r="F71" s="320" t="str">
        <f>VLOOKUP(B71&amp;$B$1,config!C:D,2,FALSE)</f>
        <v>SUM</v>
      </c>
      <c r="G71" s="320" t="str">
        <f>VLOOKUP(B71&amp;$B$1,config!C:E,3,FALSE)</f>
        <v>N</v>
      </c>
      <c r="H71" s="320" t="str">
        <f t="shared" ref="H71:H97" si="44">IF(D71="shield","N","Y")</f>
        <v>Y</v>
      </c>
      <c r="I71" s="321">
        <v>5634887.5</v>
      </c>
      <c r="J71" s="322">
        <v>0</v>
      </c>
      <c r="K71" s="323">
        <v>1.234</v>
      </c>
      <c r="L71" s="324">
        <f t="shared" si="5"/>
        <v>5634887.5</v>
      </c>
      <c r="M71" s="325">
        <f t="shared" si="6"/>
        <v>6953451.1749999998</v>
      </c>
      <c r="N71" s="326">
        <v>0</v>
      </c>
      <c r="O71" s="327">
        <v>35</v>
      </c>
      <c r="P71" s="328">
        <v>139838160</v>
      </c>
      <c r="Q71" s="328">
        <f t="shared" si="40"/>
        <v>0</v>
      </c>
      <c r="R71" s="328">
        <f t="shared" si="41"/>
        <v>0</v>
      </c>
      <c r="S71" s="321">
        <f t="shared" ref="S71:S97" si="45">N71*$L71/MAX(1,R71)</f>
        <v>0</v>
      </c>
      <c r="T71" s="329">
        <f t="shared" ref="T71:T97" si="46">S71*K71</f>
        <v>0</v>
      </c>
    </row>
    <row r="72" spans="1:20" s="326" customFormat="1" x14ac:dyDescent="0.3">
      <c r="A72" s="319">
        <v>43152</v>
      </c>
      <c r="B72" s="320" t="s">
        <v>19</v>
      </c>
      <c r="C72" s="320" t="s">
        <v>22</v>
      </c>
      <c r="D72" s="320" t="s">
        <v>34</v>
      </c>
      <c r="E72" s="320" t="s">
        <v>16</v>
      </c>
      <c r="F72" s="320" t="str">
        <f>VLOOKUP(B72&amp;$B$1,config!C:D,2,FALSE)</f>
        <v>SUM</v>
      </c>
      <c r="G72" s="320" t="str">
        <f>VLOOKUP(B72&amp;$B$1,config!C:E,3,FALSE)</f>
        <v>N</v>
      </c>
      <c r="H72" s="320" t="str">
        <f t="shared" si="44"/>
        <v>Y</v>
      </c>
      <c r="I72" s="321">
        <v>5634887.5</v>
      </c>
      <c r="J72" s="322">
        <v>0</v>
      </c>
      <c r="K72" s="323">
        <v>1.234</v>
      </c>
      <c r="L72" s="324">
        <f t="shared" ref="L72:L81" si="47">IF(E72="N",I72,E72*I72)</f>
        <v>5634887.5</v>
      </c>
      <c r="M72" s="325">
        <f t="shared" ref="M72:M81" si="48">L72*K72</f>
        <v>6953451.1749999998</v>
      </c>
      <c r="N72" s="326">
        <v>0</v>
      </c>
      <c r="O72" s="327">
        <v>4909</v>
      </c>
      <c r="P72" s="328">
        <v>139838160</v>
      </c>
      <c r="Q72" s="328">
        <f t="shared" si="40"/>
        <v>0</v>
      </c>
      <c r="R72" s="328">
        <f t="shared" si="41"/>
        <v>0</v>
      </c>
      <c r="S72" s="321">
        <f t="shared" si="45"/>
        <v>0</v>
      </c>
      <c r="T72" s="329">
        <f t="shared" si="46"/>
        <v>0</v>
      </c>
    </row>
    <row r="73" spans="1:20" s="326" customFormat="1" x14ac:dyDescent="0.3">
      <c r="A73" s="319">
        <v>43152</v>
      </c>
      <c r="B73" s="320" t="s">
        <v>47</v>
      </c>
      <c r="C73" s="320" t="s">
        <v>22</v>
      </c>
      <c r="D73" s="320" t="s">
        <v>34</v>
      </c>
      <c r="E73" s="320" t="s">
        <v>16</v>
      </c>
      <c r="F73" s="320" t="str">
        <f>VLOOKUP(B73&amp;$B$1,config!C:D,2,FALSE)</f>
        <v>SUM</v>
      </c>
      <c r="G73" s="320" t="str">
        <f>VLOOKUP(B73&amp;$B$1,config!C:E,3,FALSE)</f>
        <v>N</v>
      </c>
      <c r="H73" s="320" t="str">
        <f t="shared" ref="H73:H81" si="49">IF(D73="shield","N","Y")</f>
        <v>Y</v>
      </c>
      <c r="I73" s="321">
        <v>5634887.5</v>
      </c>
      <c r="J73" s="322">
        <v>0</v>
      </c>
      <c r="K73" s="323">
        <v>1.234</v>
      </c>
      <c r="L73" s="324">
        <f t="shared" si="47"/>
        <v>5634887.5</v>
      </c>
      <c r="M73" s="325">
        <f t="shared" si="48"/>
        <v>6953451.1749999998</v>
      </c>
      <c r="N73" s="326">
        <v>0</v>
      </c>
      <c r="O73" s="327">
        <v>11</v>
      </c>
      <c r="P73" s="328">
        <v>139838160</v>
      </c>
      <c r="Q73" s="328">
        <f t="shared" si="40"/>
        <v>0</v>
      </c>
      <c r="R73" s="328">
        <f t="shared" si="41"/>
        <v>0</v>
      </c>
      <c r="S73" s="321">
        <f t="shared" ref="S73:S81" si="50">N73*$L73/MAX(1,R73)</f>
        <v>0</v>
      </c>
      <c r="T73" s="329">
        <f t="shared" ref="T73:T81" si="51">S73*K73</f>
        <v>0</v>
      </c>
    </row>
    <row r="74" spans="1:20" s="369" customFormat="1" x14ac:dyDescent="0.3">
      <c r="A74" s="362">
        <v>43155</v>
      </c>
      <c r="B74" s="363" t="s">
        <v>10</v>
      </c>
      <c r="C74" s="363" t="s">
        <v>22</v>
      </c>
      <c r="D74" s="363" t="s">
        <v>34</v>
      </c>
      <c r="E74" s="363" t="s">
        <v>16</v>
      </c>
      <c r="F74" s="363" t="str">
        <f>VLOOKUP(B74&amp;$B$1,config!C:D,2,FALSE)</f>
        <v>MAX</v>
      </c>
      <c r="G74" s="363" t="str">
        <f>VLOOKUP(B74&amp;$B$1,config!C:E,3,FALSE)</f>
        <v>Y</v>
      </c>
      <c r="H74" s="363" t="str">
        <f t="shared" si="49"/>
        <v>Y</v>
      </c>
      <c r="I74" s="364">
        <v>8544076.3000000007</v>
      </c>
      <c r="J74" s="365">
        <v>1</v>
      </c>
      <c r="K74" s="366">
        <v>1.2230000000000001</v>
      </c>
      <c r="L74" s="367">
        <f t="shared" si="47"/>
        <v>8544076.3000000007</v>
      </c>
      <c r="M74" s="368">
        <f t="shared" si="48"/>
        <v>10449405.314900002</v>
      </c>
      <c r="N74" s="369">
        <v>0</v>
      </c>
      <c r="O74" s="370">
        <v>1479930</v>
      </c>
      <c r="P74" s="371">
        <v>139838160</v>
      </c>
      <c r="Q74" s="371">
        <f t="shared" si="40"/>
        <v>0</v>
      </c>
      <c r="R74" s="371">
        <f t="shared" si="41"/>
        <v>1</v>
      </c>
      <c r="S74" s="364">
        <f t="shared" si="50"/>
        <v>0</v>
      </c>
      <c r="T74" s="372">
        <f t="shared" si="51"/>
        <v>0</v>
      </c>
    </row>
    <row r="75" spans="1:20" s="369" customFormat="1" x14ac:dyDescent="0.3">
      <c r="A75" s="362">
        <v>43155</v>
      </c>
      <c r="B75" s="363" t="s">
        <v>15</v>
      </c>
      <c r="C75" s="363" t="s">
        <v>22</v>
      </c>
      <c r="D75" s="363" t="s">
        <v>34</v>
      </c>
      <c r="E75" s="363" t="s">
        <v>16</v>
      </c>
      <c r="F75" s="363" t="str">
        <f>VLOOKUP(B75&amp;$B$1,config!C:D,2,FALSE)</f>
        <v>SUM</v>
      </c>
      <c r="G75" s="363" t="str">
        <f>VLOOKUP(B75&amp;$B$1,config!C:E,3,FALSE)</f>
        <v>N</v>
      </c>
      <c r="H75" s="363" t="str">
        <f t="shared" si="49"/>
        <v>Y</v>
      </c>
      <c r="I75" s="364">
        <v>8544076.3000000007</v>
      </c>
      <c r="J75" s="365">
        <v>0</v>
      </c>
      <c r="K75" s="366">
        <v>1.2230000000000001</v>
      </c>
      <c r="L75" s="367">
        <f t="shared" si="47"/>
        <v>8544076.3000000007</v>
      </c>
      <c r="M75" s="368">
        <f t="shared" si="48"/>
        <v>10449405.314900002</v>
      </c>
      <c r="N75" s="369">
        <v>0</v>
      </c>
      <c r="O75" s="370">
        <v>26</v>
      </c>
      <c r="P75" s="371">
        <v>139838160</v>
      </c>
      <c r="Q75" s="371">
        <f t="shared" si="40"/>
        <v>0</v>
      </c>
      <c r="R75" s="371">
        <f t="shared" si="41"/>
        <v>0</v>
      </c>
      <c r="S75" s="364">
        <f t="shared" si="50"/>
        <v>0</v>
      </c>
      <c r="T75" s="372">
        <f t="shared" si="51"/>
        <v>0</v>
      </c>
    </row>
    <row r="76" spans="1:20" s="369" customFormat="1" x14ac:dyDescent="0.3">
      <c r="A76" s="362">
        <v>43155</v>
      </c>
      <c r="B76" s="363" t="s">
        <v>19</v>
      </c>
      <c r="C76" s="363" t="s">
        <v>22</v>
      </c>
      <c r="D76" s="363" t="s">
        <v>34</v>
      </c>
      <c r="E76" s="363" t="s">
        <v>16</v>
      </c>
      <c r="F76" s="363" t="str">
        <f>VLOOKUP(B76&amp;$B$1,config!C:D,2,FALSE)</f>
        <v>SUM</v>
      </c>
      <c r="G76" s="363" t="str">
        <f>VLOOKUP(B76&amp;$B$1,config!C:E,3,FALSE)</f>
        <v>N</v>
      </c>
      <c r="H76" s="363" t="str">
        <f t="shared" si="49"/>
        <v>Y</v>
      </c>
      <c r="I76" s="364">
        <v>8544076.3000000007</v>
      </c>
      <c r="J76" s="365">
        <v>0</v>
      </c>
      <c r="K76" s="366">
        <v>1.2230000000000001</v>
      </c>
      <c r="L76" s="367">
        <f t="shared" si="47"/>
        <v>8544076.3000000007</v>
      </c>
      <c r="M76" s="368">
        <f t="shared" si="48"/>
        <v>10449405.314900002</v>
      </c>
      <c r="N76" s="369">
        <v>0</v>
      </c>
      <c r="O76" s="370">
        <v>6889</v>
      </c>
      <c r="P76" s="371">
        <v>139838160</v>
      </c>
      <c r="Q76" s="371">
        <f t="shared" si="40"/>
        <v>0</v>
      </c>
      <c r="R76" s="371">
        <f t="shared" si="41"/>
        <v>0</v>
      </c>
      <c r="S76" s="364">
        <f t="shared" si="50"/>
        <v>0</v>
      </c>
      <c r="T76" s="372">
        <f t="shared" si="51"/>
        <v>0</v>
      </c>
    </row>
    <row r="77" spans="1:20" s="369" customFormat="1" x14ac:dyDescent="0.3">
      <c r="A77" s="362">
        <v>43155</v>
      </c>
      <c r="B77" s="363" t="s">
        <v>47</v>
      </c>
      <c r="C77" s="363" t="s">
        <v>22</v>
      </c>
      <c r="D77" s="363" t="s">
        <v>34</v>
      </c>
      <c r="E77" s="363" t="s">
        <v>16</v>
      </c>
      <c r="F77" s="363" t="str">
        <f>VLOOKUP(B77&amp;$B$1,config!C:D,2,FALSE)</f>
        <v>SUM</v>
      </c>
      <c r="G77" s="363" t="str">
        <f>VLOOKUP(B77&amp;$B$1,config!C:E,3,FALSE)</f>
        <v>N</v>
      </c>
      <c r="H77" s="363" t="str">
        <f t="shared" si="49"/>
        <v>Y</v>
      </c>
      <c r="I77" s="364">
        <v>8544076.3000000007</v>
      </c>
      <c r="J77" s="365">
        <v>0</v>
      </c>
      <c r="K77" s="366">
        <v>1.2230000000000001</v>
      </c>
      <c r="L77" s="367">
        <f t="shared" si="47"/>
        <v>8544076.3000000007</v>
      </c>
      <c r="M77" s="368">
        <f t="shared" si="48"/>
        <v>10449405.314900002</v>
      </c>
      <c r="N77" s="369">
        <v>0</v>
      </c>
      <c r="O77" s="370">
        <v>16</v>
      </c>
      <c r="P77" s="371">
        <v>139838160</v>
      </c>
      <c r="Q77" s="371">
        <f t="shared" si="40"/>
        <v>0</v>
      </c>
      <c r="R77" s="371">
        <f t="shared" si="41"/>
        <v>0</v>
      </c>
      <c r="S77" s="364">
        <f t="shared" si="50"/>
        <v>0</v>
      </c>
      <c r="T77" s="372">
        <f t="shared" si="51"/>
        <v>0</v>
      </c>
    </row>
    <row r="78" spans="1:20" s="156" customFormat="1" x14ac:dyDescent="0.3">
      <c r="A78" s="165">
        <v>43159</v>
      </c>
      <c r="B78" s="153" t="s">
        <v>10</v>
      </c>
      <c r="C78" s="153" t="s">
        <v>22</v>
      </c>
      <c r="D78" s="153" t="s">
        <v>34</v>
      </c>
      <c r="E78" s="153" t="s">
        <v>16</v>
      </c>
      <c r="F78" s="153" t="str">
        <f>VLOOKUP(B78&amp;$B$1,config!C:D,2,FALSE)</f>
        <v>MAX</v>
      </c>
      <c r="G78" s="153" t="str">
        <f>VLOOKUP(B78&amp;$B$1,config!C:E,3,FALSE)</f>
        <v>Y</v>
      </c>
      <c r="H78" s="153" t="str">
        <f t="shared" si="49"/>
        <v>Y</v>
      </c>
      <c r="I78" s="155">
        <v>1337525.5</v>
      </c>
      <c r="J78" s="166">
        <v>1</v>
      </c>
      <c r="K78" s="157">
        <v>1.23</v>
      </c>
      <c r="L78" s="158">
        <f t="shared" si="47"/>
        <v>1337525.5</v>
      </c>
      <c r="M78" s="159">
        <f t="shared" si="48"/>
        <v>1645156.365</v>
      </c>
      <c r="N78" s="156">
        <v>0</v>
      </c>
      <c r="O78" s="160">
        <v>720098</v>
      </c>
      <c r="P78" s="161">
        <v>139838160</v>
      </c>
      <c r="Q78" s="161">
        <f t="shared" si="40"/>
        <v>0</v>
      </c>
      <c r="R78" s="161">
        <f t="shared" si="41"/>
        <v>1</v>
      </c>
      <c r="S78" s="155">
        <f t="shared" si="50"/>
        <v>0</v>
      </c>
      <c r="T78" s="167">
        <f t="shared" si="51"/>
        <v>0</v>
      </c>
    </row>
    <row r="79" spans="1:20" s="156" customFormat="1" x14ac:dyDescent="0.3">
      <c r="A79" s="165">
        <v>43159</v>
      </c>
      <c r="B79" s="153" t="s">
        <v>15</v>
      </c>
      <c r="C79" s="153" t="s">
        <v>22</v>
      </c>
      <c r="D79" s="153" t="s">
        <v>34</v>
      </c>
      <c r="E79" s="153" t="s">
        <v>16</v>
      </c>
      <c r="F79" s="153" t="str">
        <f>VLOOKUP(B79&amp;$B$1,config!C:D,2,FALSE)</f>
        <v>SUM</v>
      </c>
      <c r="G79" s="153" t="str">
        <f>VLOOKUP(B79&amp;$B$1,config!C:E,3,FALSE)</f>
        <v>N</v>
      </c>
      <c r="H79" s="153" t="str">
        <f t="shared" si="49"/>
        <v>Y</v>
      </c>
      <c r="I79" s="155">
        <v>1337525.5</v>
      </c>
      <c r="J79" s="166">
        <v>0</v>
      </c>
      <c r="K79" s="157">
        <v>1.23</v>
      </c>
      <c r="L79" s="158">
        <f t="shared" si="47"/>
        <v>1337525.5</v>
      </c>
      <c r="M79" s="159">
        <f t="shared" si="48"/>
        <v>1645156.365</v>
      </c>
      <c r="N79" s="156">
        <v>0</v>
      </c>
      <c r="O79" s="160">
        <v>8</v>
      </c>
      <c r="P79" s="161">
        <v>139838160</v>
      </c>
      <c r="Q79" s="161">
        <f t="shared" si="40"/>
        <v>0</v>
      </c>
      <c r="R79" s="161">
        <f t="shared" si="41"/>
        <v>0</v>
      </c>
      <c r="S79" s="155">
        <f t="shared" si="50"/>
        <v>0</v>
      </c>
      <c r="T79" s="167">
        <f t="shared" si="51"/>
        <v>0</v>
      </c>
    </row>
    <row r="80" spans="1:20" s="156" customFormat="1" x14ac:dyDescent="0.3">
      <c r="A80" s="165">
        <v>43159</v>
      </c>
      <c r="B80" s="153" t="s">
        <v>19</v>
      </c>
      <c r="C80" s="153" t="s">
        <v>22</v>
      </c>
      <c r="D80" s="153" t="s">
        <v>34</v>
      </c>
      <c r="E80" s="153" t="s">
        <v>16</v>
      </c>
      <c r="F80" s="153" t="str">
        <f>VLOOKUP(B80&amp;$B$1,config!C:D,2,FALSE)</f>
        <v>SUM</v>
      </c>
      <c r="G80" s="153" t="str">
        <f>VLOOKUP(B80&amp;$B$1,config!C:E,3,FALSE)</f>
        <v>N</v>
      </c>
      <c r="H80" s="153" t="str">
        <f t="shared" si="49"/>
        <v>Y</v>
      </c>
      <c r="I80" s="155">
        <v>1337525.5</v>
      </c>
      <c r="J80" s="166">
        <v>0</v>
      </c>
      <c r="K80" s="157">
        <v>1.23</v>
      </c>
      <c r="L80" s="158">
        <f t="shared" si="47"/>
        <v>1337525.5</v>
      </c>
      <c r="M80" s="159">
        <f t="shared" si="48"/>
        <v>1645156.365</v>
      </c>
      <c r="N80" s="156">
        <v>0</v>
      </c>
      <c r="O80" s="160">
        <v>4793</v>
      </c>
      <c r="P80" s="161">
        <v>139838160</v>
      </c>
      <c r="Q80" s="161">
        <f t="shared" si="40"/>
        <v>0</v>
      </c>
      <c r="R80" s="161">
        <f t="shared" si="41"/>
        <v>0</v>
      </c>
      <c r="S80" s="155">
        <f t="shared" si="50"/>
        <v>0</v>
      </c>
      <c r="T80" s="167">
        <f t="shared" si="51"/>
        <v>0</v>
      </c>
    </row>
    <row r="81" spans="1:20" s="156" customFormat="1" x14ac:dyDescent="0.3">
      <c r="A81" s="165">
        <v>43159</v>
      </c>
      <c r="B81" s="153" t="s">
        <v>47</v>
      </c>
      <c r="C81" s="153" t="s">
        <v>22</v>
      </c>
      <c r="D81" s="153" t="s">
        <v>34</v>
      </c>
      <c r="E81" s="153" t="s">
        <v>16</v>
      </c>
      <c r="F81" s="153" t="str">
        <f>VLOOKUP(B81&amp;$B$1,config!C:D,2,FALSE)</f>
        <v>SUM</v>
      </c>
      <c r="G81" s="153" t="str">
        <f>VLOOKUP(B81&amp;$B$1,config!C:E,3,FALSE)</f>
        <v>N</v>
      </c>
      <c r="H81" s="153" t="str">
        <f t="shared" si="49"/>
        <v>Y</v>
      </c>
      <c r="I81" s="155">
        <v>1337525.5</v>
      </c>
      <c r="J81" s="166">
        <v>0</v>
      </c>
      <c r="K81" s="157">
        <v>1.23</v>
      </c>
      <c r="L81" s="158">
        <f t="shared" si="47"/>
        <v>1337525.5</v>
      </c>
      <c r="M81" s="159">
        <f t="shared" si="48"/>
        <v>1645156.365</v>
      </c>
      <c r="N81" s="156">
        <v>0</v>
      </c>
      <c r="O81" s="160">
        <v>3</v>
      </c>
      <c r="P81" s="161">
        <v>139838160</v>
      </c>
      <c r="Q81" s="161">
        <f t="shared" si="40"/>
        <v>0</v>
      </c>
      <c r="R81" s="161">
        <f t="shared" si="41"/>
        <v>0</v>
      </c>
      <c r="S81" s="155">
        <f t="shared" si="50"/>
        <v>0</v>
      </c>
      <c r="T81" s="167">
        <f t="shared" si="51"/>
        <v>0</v>
      </c>
    </row>
    <row r="82" spans="1:20" x14ac:dyDescent="0.3">
      <c r="A82" s="18">
        <v>43169</v>
      </c>
      <c r="B82" s="1" t="s">
        <v>10</v>
      </c>
      <c r="C82" s="1" t="s">
        <v>22</v>
      </c>
      <c r="D82" s="1" t="s">
        <v>34</v>
      </c>
      <c r="E82" s="1" t="s">
        <v>16</v>
      </c>
      <c r="F82" s="1" t="str">
        <f>VLOOKUP(B82&amp;$B$1,config!C:D,2,FALSE)</f>
        <v>MAX</v>
      </c>
      <c r="G82" s="1" t="str">
        <f>VLOOKUP(B82&amp;$B$1,config!C:E,3,FALSE)</f>
        <v>Y</v>
      </c>
      <c r="H82" s="1" t="str">
        <f t="shared" si="44"/>
        <v>Y</v>
      </c>
      <c r="I82" s="4">
        <v>0</v>
      </c>
      <c r="J82" s="7">
        <v>0</v>
      </c>
      <c r="K82" s="8">
        <v>0</v>
      </c>
      <c r="L82" s="3">
        <f t="shared" si="5"/>
        <v>0</v>
      </c>
      <c r="M82" s="6">
        <f t="shared" si="6"/>
        <v>0</v>
      </c>
      <c r="N82">
        <v>0</v>
      </c>
      <c r="O82" s="12">
        <v>0</v>
      </c>
      <c r="P82" s="2">
        <v>139838160</v>
      </c>
      <c r="Q82" s="2">
        <f t="shared" si="40"/>
        <v>0</v>
      </c>
      <c r="R82" s="2">
        <f t="shared" si="41"/>
        <v>0</v>
      </c>
      <c r="S82" s="4">
        <f t="shared" si="45"/>
        <v>0</v>
      </c>
      <c r="T82" s="5">
        <f t="shared" si="46"/>
        <v>0</v>
      </c>
    </row>
    <row r="83" spans="1:20" x14ac:dyDescent="0.3">
      <c r="A83" s="18">
        <v>43169</v>
      </c>
      <c r="B83" s="1" t="s">
        <v>15</v>
      </c>
      <c r="C83" s="1" t="s">
        <v>22</v>
      </c>
      <c r="D83" s="1" t="s">
        <v>34</v>
      </c>
      <c r="E83" s="1" t="s">
        <v>16</v>
      </c>
      <c r="F83" s="1" t="str">
        <f>VLOOKUP(B83&amp;$B$1,config!C:D,2,FALSE)</f>
        <v>SUM</v>
      </c>
      <c r="G83" s="1" t="str">
        <f>VLOOKUP(B83&amp;$B$1,config!C:E,3,FALSE)</f>
        <v>N</v>
      </c>
      <c r="H83" s="1" t="str">
        <f t="shared" si="44"/>
        <v>Y</v>
      </c>
      <c r="I83" s="4">
        <v>0</v>
      </c>
      <c r="J83" s="7">
        <v>0</v>
      </c>
      <c r="K83" s="8">
        <v>0</v>
      </c>
      <c r="L83" s="3">
        <f t="shared" si="5"/>
        <v>0</v>
      </c>
      <c r="M83" s="6">
        <f t="shared" si="6"/>
        <v>0</v>
      </c>
      <c r="N83">
        <v>0</v>
      </c>
      <c r="O83" s="12">
        <v>0</v>
      </c>
      <c r="P83" s="2">
        <v>139838160</v>
      </c>
      <c r="Q83" s="2">
        <f t="shared" si="40"/>
        <v>0</v>
      </c>
      <c r="R83" s="2">
        <f t="shared" si="41"/>
        <v>0</v>
      </c>
      <c r="S83" s="4">
        <f t="shared" si="45"/>
        <v>0</v>
      </c>
      <c r="T83" s="5">
        <f t="shared" si="46"/>
        <v>0</v>
      </c>
    </row>
    <row r="84" spans="1:20" x14ac:dyDescent="0.3">
      <c r="A84" s="18">
        <v>43173</v>
      </c>
      <c r="B84" s="1" t="s">
        <v>10</v>
      </c>
      <c r="C84" s="1" t="s">
        <v>22</v>
      </c>
      <c r="D84" s="1" t="s">
        <v>34</v>
      </c>
      <c r="E84" s="1" t="s">
        <v>16</v>
      </c>
      <c r="F84" s="1" t="str">
        <f>VLOOKUP(B84&amp;$B$1,config!C:D,2,FALSE)</f>
        <v>MAX</v>
      </c>
      <c r="G84" s="1" t="str">
        <f>VLOOKUP(B84&amp;$B$1,config!C:E,3,FALSE)</f>
        <v>Y</v>
      </c>
      <c r="H84" s="1" t="str">
        <f t="shared" si="44"/>
        <v>Y</v>
      </c>
      <c r="I84" s="4">
        <v>0</v>
      </c>
      <c r="J84" s="7">
        <v>0</v>
      </c>
      <c r="K84" s="8">
        <v>0</v>
      </c>
      <c r="L84" s="3">
        <f t="shared" si="5"/>
        <v>0</v>
      </c>
      <c r="M84" s="6">
        <f t="shared" si="6"/>
        <v>0</v>
      </c>
      <c r="N84">
        <v>0</v>
      </c>
      <c r="O84" s="12">
        <v>0</v>
      </c>
      <c r="P84" s="2">
        <v>139838160</v>
      </c>
      <c r="Q84" s="2">
        <f t="shared" si="40"/>
        <v>0</v>
      </c>
      <c r="R84" s="2">
        <f t="shared" si="41"/>
        <v>0</v>
      </c>
      <c r="S84" s="4">
        <f t="shared" si="45"/>
        <v>0</v>
      </c>
      <c r="T84" s="5">
        <f t="shared" si="46"/>
        <v>0</v>
      </c>
    </row>
    <row r="85" spans="1:20" x14ac:dyDescent="0.3">
      <c r="A85" s="18">
        <v>43173</v>
      </c>
      <c r="B85" s="1" t="s">
        <v>15</v>
      </c>
      <c r="C85" s="1" t="s">
        <v>22</v>
      </c>
      <c r="D85" s="1" t="s">
        <v>34</v>
      </c>
      <c r="E85" s="1" t="s">
        <v>16</v>
      </c>
      <c r="F85" s="1" t="str">
        <f>VLOOKUP(B85&amp;$B$1,config!C:D,2,FALSE)</f>
        <v>SUM</v>
      </c>
      <c r="G85" s="1" t="str">
        <f>VLOOKUP(B85&amp;$B$1,config!C:E,3,FALSE)</f>
        <v>N</v>
      </c>
      <c r="H85" s="1" t="str">
        <f t="shared" si="44"/>
        <v>Y</v>
      </c>
      <c r="I85" s="4">
        <v>0</v>
      </c>
      <c r="J85" s="7">
        <v>0</v>
      </c>
      <c r="K85" s="8">
        <v>0</v>
      </c>
      <c r="L85" s="3">
        <f t="shared" si="5"/>
        <v>0</v>
      </c>
      <c r="M85" s="6">
        <f t="shared" si="6"/>
        <v>0</v>
      </c>
      <c r="N85">
        <v>0</v>
      </c>
      <c r="O85" s="12">
        <v>0</v>
      </c>
      <c r="P85" s="2">
        <v>139838160</v>
      </c>
      <c r="Q85" s="2">
        <f t="shared" si="40"/>
        <v>0</v>
      </c>
      <c r="R85" s="2">
        <f t="shared" si="41"/>
        <v>0</v>
      </c>
      <c r="S85" s="4">
        <f t="shared" si="45"/>
        <v>0</v>
      </c>
      <c r="T85" s="5">
        <f t="shared" si="46"/>
        <v>0</v>
      </c>
    </row>
    <row r="86" spans="1:20" x14ac:dyDescent="0.3">
      <c r="A86" s="18">
        <v>43176</v>
      </c>
      <c r="B86" s="1" t="s">
        <v>10</v>
      </c>
      <c r="C86" s="1" t="s">
        <v>22</v>
      </c>
      <c r="D86" s="1" t="s">
        <v>34</v>
      </c>
      <c r="E86" s="1" t="s">
        <v>16</v>
      </c>
      <c r="F86" s="1" t="str">
        <f>VLOOKUP(B86&amp;$B$1,config!C:D,2,FALSE)</f>
        <v>MAX</v>
      </c>
      <c r="G86" s="1" t="str">
        <f>VLOOKUP(B86&amp;$B$1,config!C:E,3,FALSE)</f>
        <v>Y</v>
      </c>
      <c r="H86" s="1" t="str">
        <f t="shared" si="44"/>
        <v>Y</v>
      </c>
      <c r="I86" s="4">
        <v>0</v>
      </c>
      <c r="J86" s="7">
        <v>0</v>
      </c>
      <c r="K86" s="8">
        <v>0</v>
      </c>
      <c r="L86" s="3">
        <f t="shared" si="5"/>
        <v>0</v>
      </c>
      <c r="M86" s="6">
        <f t="shared" si="6"/>
        <v>0</v>
      </c>
      <c r="N86">
        <v>0</v>
      </c>
      <c r="O86" s="12">
        <v>0</v>
      </c>
      <c r="P86" s="2">
        <v>139838160</v>
      </c>
      <c r="Q86" s="2">
        <f t="shared" si="40"/>
        <v>0</v>
      </c>
      <c r="R86" s="2">
        <f t="shared" si="41"/>
        <v>0</v>
      </c>
      <c r="S86" s="4">
        <f t="shared" si="45"/>
        <v>0</v>
      </c>
      <c r="T86" s="5">
        <f t="shared" si="46"/>
        <v>0</v>
      </c>
    </row>
    <row r="87" spans="1:20" x14ac:dyDescent="0.3">
      <c r="A87" s="18">
        <v>43176</v>
      </c>
      <c r="B87" s="1" t="s">
        <v>15</v>
      </c>
      <c r="C87" s="1" t="s">
        <v>22</v>
      </c>
      <c r="D87" s="1" t="s">
        <v>34</v>
      </c>
      <c r="E87" s="1" t="s">
        <v>16</v>
      </c>
      <c r="F87" s="1" t="str">
        <f>VLOOKUP(B87&amp;$B$1,config!C:D,2,FALSE)</f>
        <v>SUM</v>
      </c>
      <c r="G87" s="1" t="str">
        <f>VLOOKUP(B87&amp;$B$1,config!C:E,3,FALSE)</f>
        <v>N</v>
      </c>
      <c r="H87" s="1" t="str">
        <f t="shared" si="44"/>
        <v>Y</v>
      </c>
      <c r="I87" s="4">
        <v>0</v>
      </c>
      <c r="J87" s="7">
        <v>0</v>
      </c>
      <c r="K87" s="8">
        <v>0</v>
      </c>
      <c r="L87" s="3">
        <f t="shared" si="5"/>
        <v>0</v>
      </c>
      <c r="M87" s="6">
        <f t="shared" si="6"/>
        <v>0</v>
      </c>
      <c r="N87">
        <v>0</v>
      </c>
      <c r="O87" s="12">
        <v>0</v>
      </c>
      <c r="P87" s="2">
        <v>139838160</v>
      </c>
      <c r="Q87" s="2">
        <f t="shared" si="40"/>
        <v>0</v>
      </c>
      <c r="R87" s="2">
        <f t="shared" si="41"/>
        <v>0</v>
      </c>
      <c r="S87" s="4">
        <f t="shared" si="45"/>
        <v>0</v>
      </c>
      <c r="T87" s="5">
        <f t="shared" si="46"/>
        <v>0</v>
      </c>
    </row>
    <row r="88" spans="1:20" x14ac:dyDescent="0.3">
      <c r="A88" s="18">
        <v>43180</v>
      </c>
      <c r="B88" s="1" t="s">
        <v>10</v>
      </c>
      <c r="C88" s="1" t="s">
        <v>22</v>
      </c>
      <c r="D88" s="1" t="s">
        <v>34</v>
      </c>
      <c r="E88" s="1" t="s">
        <v>16</v>
      </c>
      <c r="F88" s="1" t="str">
        <f>VLOOKUP(B88&amp;$B$1,config!C:D,2,FALSE)</f>
        <v>MAX</v>
      </c>
      <c r="G88" s="1" t="str">
        <f>VLOOKUP(B88&amp;$B$1,config!C:E,3,FALSE)</f>
        <v>Y</v>
      </c>
      <c r="H88" s="1" t="str">
        <f t="shared" si="44"/>
        <v>Y</v>
      </c>
      <c r="I88" s="4">
        <v>0</v>
      </c>
      <c r="J88" s="7">
        <v>0</v>
      </c>
      <c r="K88" s="8">
        <v>0</v>
      </c>
      <c r="L88" s="3">
        <f t="shared" si="5"/>
        <v>0</v>
      </c>
      <c r="M88" s="6">
        <f t="shared" si="6"/>
        <v>0</v>
      </c>
      <c r="N88">
        <v>0</v>
      </c>
      <c r="O88" s="12">
        <v>0</v>
      </c>
      <c r="P88" s="2">
        <v>139838160</v>
      </c>
      <c r="Q88" s="2">
        <f t="shared" si="40"/>
        <v>0</v>
      </c>
      <c r="R88" s="2">
        <f t="shared" si="41"/>
        <v>0</v>
      </c>
      <c r="S88" s="4">
        <f t="shared" si="45"/>
        <v>0</v>
      </c>
      <c r="T88" s="5">
        <f t="shared" si="46"/>
        <v>0</v>
      </c>
    </row>
    <row r="89" spans="1:20" x14ac:dyDescent="0.3">
      <c r="A89" s="18">
        <v>43180</v>
      </c>
      <c r="B89" s="1" t="s">
        <v>15</v>
      </c>
      <c r="C89" s="1" t="s">
        <v>22</v>
      </c>
      <c r="D89" s="1" t="s">
        <v>34</v>
      </c>
      <c r="E89" s="1" t="s">
        <v>16</v>
      </c>
      <c r="F89" s="1" t="str">
        <f>VLOOKUP(B89&amp;$B$1,config!C:D,2,FALSE)</f>
        <v>SUM</v>
      </c>
      <c r="G89" s="1" t="str">
        <f>VLOOKUP(B89&amp;$B$1,config!C:E,3,FALSE)</f>
        <v>N</v>
      </c>
      <c r="H89" s="1" t="str">
        <f t="shared" si="44"/>
        <v>Y</v>
      </c>
      <c r="I89" s="4">
        <v>0</v>
      </c>
      <c r="J89" s="7">
        <v>0</v>
      </c>
      <c r="K89" s="8">
        <v>0</v>
      </c>
      <c r="L89" s="3">
        <f t="shared" si="5"/>
        <v>0</v>
      </c>
      <c r="M89" s="6">
        <f t="shared" si="6"/>
        <v>0</v>
      </c>
      <c r="N89">
        <v>0</v>
      </c>
      <c r="O89" s="12">
        <v>0</v>
      </c>
      <c r="P89" s="2">
        <v>139838160</v>
      </c>
      <c r="Q89" s="2">
        <f t="shared" si="40"/>
        <v>0</v>
      </c>
      <c r="R89" s="2">
        <f t="shared" si="41"/>
        <v>0</v>
      </c>
      <c r="S89" s="4">
        <f t="shared" si="45"/>
        <v>0</v>
      </c>
      <c r="T89" s="5">
        <f t="shared" si="46"/>
        <v>0</v>
      </c>
    </row>
    <row r="90" spans="1:20" x14ac:dyDescent="0.3">
      <c r="A90" s="18">
        <v>43183</v>
      </c>
      <c r="B90" s="1" t="s">
        <v>10</v>
      </c>
      <c r="C90" s="1" t="s">
        <v>22</v>
      </c>
      <c r="D90" s="1" t="s">
        <v>34</v>
      </c>
      <c r="E90" s="1" t="s">
        <v>16</v>
      </c>
      <c r="F90" s="1" t="str">
        <f>VLOOKUP(B90&amp;$B$1,config!C:D,2,FALSE)</f>
        <v>MAX</v>
      </c>
      <c r="G90" s="1" t="str">
        <f>VLOOKUP(B90&amp;$B$1,config!C:E,3,FALSE)</f>
        <v>Y</v>
      </c>
      <c r="H90" s="1" t="str">
        <f t="shared" si="44"/>
        <v>Y</v>
      </c>
      <c r="I90" s="4">
        <v>0</v>
      </c>
      <c r="J90" s="7">
        <v>0</v>
      </c>
      <c r="K90" s="8">
        <v>0</v>
      </c>
      <c r="L90" s="3">
        <f t="shared" si="5"/>
        <v>0</v>
      </c>
      <c r="M90" s="6">
        <f t="shared" si="6"/>
        <v>0</v>
      </c>
      <c r="N90">
        <v>0</v>
      </c>
      <c r="O90" s="12">
        <v>0</v>
      </c>
      <c r="P90" s="2">
        <v>139838160</v>
      </c>
      <c r="Q90" s="2">
        <f t="shared" si="40"/>
        <v>0</v>
      </c>
      <c r="R90" s="2">
        <f t="shared" si="41"/>
        <v>0</v>
      </c>
      <c r="S90" s="4">
        <f t="shared" si="45"/>
        <v>0</v>
      </c>
      <c r="T90" s="5">
        <f t="shared" si="46"/>
        <v>0</v>
      </c>
    </row>
    <row r="91" spans="1:20" x14ac:dyDescent="0.3">
      <c r="A91" s="18">
        <v>43183</v>
      </c>
      <c r="B91" s="1" t="s">
        <v>15</v>
      </c>
      <c r="C91" s="1" t="s">
        <v>22</v>
      </c>
      <c r="D91" s="1" t="s">
        <v>34</v>
      </c>
      <c r="E91" s="1" t="s">
        <v>16</v>
      </c>
      <c r="F91" s="1" t="str">
        <f>VLOOKUP(B91&amp;$B$1,config!C:D,2,FALSE)</f>
        <v>SUM</v>
      </c>
      <c r="G91" s="1" t="str">
        <f>VLOOKUP(B91&amp;$B$1,config!C:E,3,FALSE)</f>
        <v>N</v>
      </c>
      <c r="H91" s="1" t="str">
        <f t="shared" si="44"/>
        <v>Y</v>
      </c>
      <c r="I91" s="4">
        <v>0</v>
      </c>
      <c r="J91" s="7">
        <v>0</v>
      </c>
      <c r="K91" s="8">
        <v>0</v>
      </c>
      <c r="L91" s="3">
        <f t="shared" si="5"/>
        <v>0</v>
      </c>
      <c r="M91" s="6">
        <f t="shared" si="6"/>
        <v>0</v>
      </c>
      <c r="N91">
        <v>0</v>
      </c>
      <c r="O91" s="12">
        <v>0</v>
      </c>
      <c r="P91" s="2">
        <v>139838160</v>
      </c>
      <c r="Q91" s="2">
        <f t="shared" si="40"/>
        <v>0</v>
      </c>
      <c r="R91" s="2">
        <f t="shared" si="41"/>
        <v>0</v>
      </c>
      <c r="S91" s="4">
        <f t="shared" si="45"/>
        <v>0</v>
      </c>
      <c r="T91" s="5">
        <f t="shared" si="46"/>
        <v>0</v>
      </c>
    </row>
    <row r="92" spans="1:20" x14ac:dyDescent="0.3">
      <c r="A92" s="18">
        <v>43187</v>
      </c>
      <c r="B92" s="1" t="s">
        <v>10</v>
      </c>
      <c r="C92" s="1" t="s">
        <v>22</v>
      </c>
      <c r="D92" s="1" t="s">
        <v>34</v>
      </c>
      <c r="E92" s="1" t="s">
        <v>16</v>
      </c>
      <c r="F92" s="1" t="str">
        <f>VLOOKUP(B92&amp;$B$1,config!C:D,2,FALSE)</f>
        <v>MAX</v>
      </c>
      <c r="G92" s="1" t="str">
        <f>VLOOKUP(B92&amp;$B$1,config!C:E,3,FALSE)</f>
        <v>Y</v>
      </c>
      <c r="H92" s="1" t="str">
        <f t="shared" si="44"/>
        <v>Y</v>
      </c>
      <c r="I92" s="4">
        <v>0</v>
      </c>
      <c r="J92" s="7">
        <v>0</v>
      </c>
      <c r="K92" s="8">
        <v>0</v>
      </c>
      <c r="L92" s="3">
        <f t="shared" si="5"/>
        <v>0</v>
      </c>
      <c r="M92" s="6">
        <f t="shared" si="6"/>
        <v>0</v>
      </c>
      <c r="N92">
        <v>0</v>
      </c>
      <c r="O92" s="12">
        <v>0</v>
      </c>
      <c r="P92" s="2">
        <v>139838160</v>
      </c>
      <c r="Q92" s="2">
        <f t="shared" si="40"/>
        <v>0</v>
      </c>
      <c r="R92" s="2">
        <f t="shared" si="41"/>
        <v>0</v>
      </c>
      <c r="S92" s="4">
        <f t="shared" si="45"/>
        <v>0</v>
      </c>
      <c r="T92" s="5">
        <f t="shared" si="46"/>
        <v>0</v>
      </c>
    </row>
    <row r="93" spans="1:20" x14ac:dyDescent="0.3">
      <c r="A93" s="18">
        <v>43187</v>
      </c>
      <c r="B93" s="1" t="s">
        <v>15</v>
      </c>
      <c r="C93" s="1" t="s">
        <v>22</v>
      </c>
      <c r="D93" s="1" t="s">
        <v>34</v>
      </c>
      <c r="E93" s="1" t="s">
        <v>16</v>
      </c>
      <c r="F93" s="1" t="str">
        <f>VLOOKUP(B93&amp;$B$1,config!C:D,2,FALSE)</f>
        <v>SUM</v>
      </c>
      <c r="G93" s="1" t="str">
        <f>VLOOKUP(B93&amp;$B$1,config!C:E,3,FALSE)</f>
        <v>N</v>
      </c>
      <c r="H93" s="1" t="str">
        <f t="shared" si="44"/>
        <v>Y</v>
      </c>
      <c r="I93" s="4">
        <v>0</v>
      </c>
      <c r="J93" s="7">
        <v>0</v>
      </c>
      <c r="K93" s="8">
        <v>0</v>
      </c>
      <c r="L93" s="3">
        <f t="shared" si="5"/>
        <v>0</v>
      </c>
      <c r="M93" s="6">
        <f t="shared" si="6"/>
        <v>0</v>
      </c>
      <c r="N93">
        <v>0</v>
      </c>
      <c r="O93" s="12">
        <v>0</v>
      </c>
      <c r="P93" s="2">
        <v>139838160</v>
      </c>
      <c r="Q93" s="2">
        <f t="shared" si="40"/>
        <v>0</v>
      </c>
      <c r="R93" s="2">
        <f t="shared" si="41"/>
        <v>0</v>
      </c>
      <c r="S93" s="4">
        <f t="shared" si="45"/>
        <v>0</v>
      </c>
      <c r="T93" s="5">
        <f t="shared" si="46"/>
        <v>0</v>
      </c>
    </row>
    <row r="94" spans="1:20" x14ac:dyDescent="0.3">
      <c r="A94" s="18">
        <v>43190</v>
      </c>
      <c r="B94" s="1" t="s">
        <v>10</v>
      </c>
      <c r="C94" s="1" t="s">
        <v>22</v>
      </c>
      <c r="D94" s="1" t="s">
        <v>34</v>
      </c>
      <c r="E94" s="1" t="s">
        <v>16</v>
      </c>
      <c r="F94" s="1" t="str">
        <f>VLOOKUP(B94&amp;$B$1,config!C:D,2,FALSE)</f>
        <v>MAX</v>
      </c>
      <c r="G94" s="1" t="str">
        <f>VLOOKUP(B94&amp;$B$1,config!C:E,3,FALSE)</f>
        <v>Y</v>
      </c>
      <c r="H94" s="1" t="str">
        <f t="shared" si="44"/>
        <v>Y</v>
      </c>
      <c r="I94" s="4">
        <v>0</v>
      </c>
      <c r="J94" s="7">
        <v>0</v>
      </c>
      <c r="K94" s="8">
        <v>0</v>
      </c>
      <c r="L94" s="3">
        <f t="shared" si="5"/>
        <v>0</v>
      </c>
      <c r="M94" s="6">
        <f t="shared" si="6"/>
        <v>0</v>
      </c>
      <c r="N94">
        <v>0</v>
      </c>
      <c r="O94" s="12">
        <v>0</v>
      </c>
      <c r="P94" s="2">
        <v>139838160</v>
      </c>
      <c r="Q94" s="2">
        <f t="shared" si="40"/>
        <v>0</v>
      </c>
      <c r="R94" s="2">
        <f t="shared" si="41"/>
        <v>0</v>
      </c>
      <c r="S94" s="4">
        <f t="shared" si="45"/>
        <v>0</v>
      </c>
      <c r="T94" s="5">
        <f t="shared" si="46"/>
        <v>0</v>
      </c>
    </row>
    <row r="95" spans="1:20" x14ac:dyDescent="0.3">
      <c r="A95" s="18">
        <v>43190</v>
      </c>
      <c r="B95" s="1" t="s">
        <v>15</v>
      </c>
      <c r="C95" s="1" t="s">
        <v>22</v>
      </c>
      <c r="D95" s="1" t="s">
        <v>34</v>
      </c>
      <c r="E95" s="1" t="s">
        <v>16</v>
      </c>
      <c r="F95" s="1" t="str">
        <f>VLOOKUP(B95&amp;$B$1,config!C:D,2,FALSE)</f>
        <v>SUM</v>
      </c>
      <c r="G95" s="1" t="str">
        <f>VLOOKUP(B95&amp;$B$1,config!C:E,3,FALSE)</f>
        <v>N</v>
      </c>
      <c r="H95" s="1" t="str">
        <f t="shared" si="44"/>
        <v>Y</v>
      </c>
      <c r="I95" s="4">
        <v>0</v>
      </c>
      <c r="J95" s="7">
        <v>0</v>
      </c>
      <c r="K95" s="8">
        <v>0</v>
      </c>
      <c r="L95" s="3">
        <f t="shared" si="5"/>
        <v>0</v>
      </c>
      <c r="M95" s="6">
        <f t="shared" si="6"/>
        <v>0</v>
      </c>
      <c r="N95">
        <v>0</v>
      </c>
      <c r="O95" s="12">
        <v>0</v>
      </c>
      <c r="P95" s="2">
        <v>139838160</v>
      </c>
      <c r="Q95" s="2">
        <f t="shared" si="40"/>
        <v>0</v>
      </c>
      <c r="R95" s="2">
        <f t="shared" si="41"/>
        <v>0</v>
      </c>
      <c r="S95" s="4">
        <f t="shared" si="45"/>
        <v>0</v>
      </c>
      <c r="T95" s="5">
        <f t="shared" si="46"/>
        <v>0</v>
      </c>
    </row>
    <row r="96" spans="1:20" x14ac:dyDescent="0.3">
      <c r="A96" s="18">
        <v>43194</v>
      </c>
      <c r="B96" s="1" t="s">
        <v>10</v>
      </c>
      <c r="C96" s="1" t="s">
        <v>22</v>
      </c>
      <c r="D96" s="1" t="s">
        <v>34</v>
      </c>
      <c r="E96" s="1" t="s">
        <v>16</v>
      </c>
      <c r="F96" s="1" t="str">
        <f>VLOOKUP(B96&amp;$B$1,config!C:D,2,FALSE)</f>
        <v>MAX</v>
      </c>
      <c r="G96" s="1" t="str">
        <f>VLOOKUP(B96&amp;$B$1,config!C:E,3,FALSE)</f>
        <v>Y</v>
      </c>
      <c r="H96" s="1" t="str">
        <f t="shared" si="44"/>
        <v>Y</v>
      </c>
      <c r="I96" s="4">
        <v>0</v>
      </c>
      <c r="J96" s="7">
        <v>0</v>
      </c>
      <c r="K96" s="8">
        <v>0</v>
      </c>
      <c r="L96" s="3">
        <f t="shared" si="5"/>
        <v>0</v>
      </c>
      <c r="M96" s="6">
        <f t="shared" si="6"/>
        <v>0</v>
      </c>
      <c r="N96">
        <v>0</v>
      </c>
      <c r="O96" s="12">
        <v>0</v>
      </c>
      <c r="P96" s="2">
        <v>139838160</v>
      </c>
      <c r="Q96" s="2">
        <f t="shared" si="40"/>
        <v>0</v>
      </c>
      <c r="R96" s="2">
        <f t="shared" si="41"/>
        <v>0</v>
      </c>
      <c r="S96" s="4">
        <f t="shared" si="45"/>
        <v>0</v>
      </c>
      <c r="T96" s="5">
        <f t="shared" si="46"/>
        <v>0</v>
      </c>
    </row>
    <row r="97" spans="1:20" x14ac:dyDescent="0.3">
      <c r="A97" s="18">
        <v>43194</v>
      </c>
      <c r="B97" s="1" t="s">
        <v>15</v>
      </c>
      <c r="C97" s="1" t="s">
        <v>22</v>
      </c>
      <c r="D97" s="1" t="s">
        <v>34</v>
      </c>
      <c r="E97" s="1" t="s">
        <v>16</v>
      </c>
      <c r="F97" s="1" t="str">
        <f>VLOOKUP(B97&amp;$B$1,config!C:D,2,FALSE)</f>
        <v>SUM</v>
      </c>
      <c r="G97" s="1" t="str">
        <f>VLOOKUP(B97&amp;$B$1,config!C:E,3,FALSE)</f>
        <v>N</v>
      </c>
      <c r="H97" s="1" t="str">
        <f t="shared" si="44"/>
        <v>Y</v>
      </c>
      <c r="I97" s="4">
        <v>0</v>
      </c>
      <c r="J97" s="7">
        <v>0</v>
      </c>
      <c r="K97" s="8">
        <v>0</v>
      </c>
      <c r="L97" s="3">
        <f t="shared" si="5"/>
        <v>0</v>
      </c>
      <c r="M97" s="6">
        <f t="shared" si="6"/>
        <v>0</v>
      </c>
      <c r="N97">
        <v>0</v>
      </c>
      <c r="O97" s="12">
        <v>0</v>
      </c>
      <c r="P97" s="2">
        <v>139838160</v>
      </c>
      <c r="Q97" s="2">
        <f t="shared" si="40"/>
        <v>0</v>
      </c>
      <c r="R97" s="2">
        <f t="shared" si="41"/>
        <v>0</v>
      </c>
      <c r="S97" s="4">
        <f t="shared" si="45"/>
        <v>0</v>
      </c>
      <c r="T97" s="5">
        <f t="shared" si="46"/>
        <v>0</v>
      </c>
    </row>
    <row r="98" spans="1:20" x14ac:dyDescent="0.3">
      <c r="A98" s="18"/>
      <c r="G98" s="1"/>
    </row>
    <row r="99" spans="1:20" x14ac:dyDescent="0.3">
      <c r="A99" s="18"/>
      <c r="G99" s="1"/>
    </row>
    <row r="100" spans="1:20" x14ac:dyDescent="0.3">
      <c r="A100" s="18"/>
      <c r="G100" s="1"/>
    </row>
    <row r="101" spans="1:20" x14ac:dyDescent="0.3">
      <c r="A101" s="18"/>
      <c r="G101" s="1"/>
    </row>
    <row r="102" spans="1:20" x14ac:dyDescent="0.3">
      <c r="A102" s="18"/>
      <c r="G102" s="1"/>
    </row>
    <row r="103" spans="1:20" x14ac:dyDescent="0.3">
      <c r="G103" s="1"/>
    </row>
    <row r="104" spans="1:20" x14ac:dyDescent="0.3">
      <c r="G104" s="1"/>
    </row>
    <row r="105" spans="1:20" x14ac:dyDescent="0.3">
      <c r="G105" s="1"/>
    </row>
    <row r="106" spans="1:20" x14ac:dyDescent="0.3">
      <c r="G106" s="1"/>
    </row>
    <row r="107" spans="1:20" x14ac:dyDescent="0.3">
      <c r="G107" s="1"/>
    </row>
    <row r="108" spans="1:20" x14ac:dyDescent="0.3">
      <c r="G108" s="1"/>
    </row>
    <row r="109" spans="1:20" x14ac:dyDescent="0.3">
      <c r="G109" s="1"/>
    </row>
    <row r="110" spans="1:20" x14ac:dyDescent="0.3">
      <c r="G110" s="1"/>
    </row>
    <row r="111" spans="1:20" x14ac:dyDescent="0.3">
      <c r="G111" s="1"/>
    </row>
    <row r="112" spans="1:20" x14ac:dyDescent="0.3">
      <c r="G112" s="1"/>
    </row>
    <row r="113" spans="7:7" x14ac:dyDescent="0.3">
      <c r="G113" s="1"/>
    </row>
    <row r="114" spans="7:7" x14ac:dyDescent="0.3">
      <c r="G114" s="1"/>
    </row>
    <row r="115" spans="7:7" x14ac:dyDescent="0.3">
      <c r="G115" s="1"/>
    </row>
    <row r="116" spans="7:7" x14ac:dyDescent="0.3">
      <c r="G116" s="1"/>
    </row>
    <row r="117" spans="7:7" x14ac:dyDescent="0.3">
      <c r="G117" s="1"/>
    </row>
    <row r="118" spans="7:7" x14ac:dyDescent="0.3">
      <c r="G118" s="1"/>
    </row>
    <row r="119" spans="7:7" x14ac:dyDescent="0.3">
      <c r="G119" s="1"/>
    </row>
    <row r="120" spans="7:7" x14ac:dyDescent="0.3">
      <c r="G120" s="1"/>
    </row>
    <row r="121" spans="7:7" x14ac:dyDescent="0.3">
      <c r="G121" s="1"/>
    </row>
    <row r="122" spans="7:7" x14ac:dyDescent="0.3">
      <c r="G122" s="1"/>
    </row>
    <row r="123" spans="7:7" x14ac:dyDescent="0.3">
      <c r="G123" s="1"/>
    </row>
    <row r="124" spans="7:7" x14ac:dyDescent="0.3">
      <c r="G124" s="1"/>
    </row>
    <row r="125" spans="7:7" x14ac:dyDescent="0.3">
      <c r="G125" s="1"/>
    </row>
    <row r="126" spans="7:7" x14ac:dyDescent="0.3">
      <c r="G126" s="1"/>
    </row>
  </sheetData>
  <sheetProtection insertRows="0" deleteRows="0"/>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OFFSET(config!$I$2,0,0,COUNTA(config!$I:$I)-1)</xm:f>
          </x14:formula1>
          <xm:sqref>B5:B73 B82:B97</xm:sqref>
        </x14:dataValidation>
        <x14:dataValidation type="list" allowBlank="1" showInputMessage="1" showErrorMessage="1">
          <x14:formula1>
            <xm:f>OFFSET(config!$J$2,0,0,COUNTA(config!$J:$J)-1)</xm:f>
          </x14:formula1>
          <xm:sqref>D5:D73 D82:D97</xm:sqref>
        </x14:dataValidation>
        <x14:dataValidation type="list" allowBlank="1" showInputMessage="1" showErrorMessage="1">
          <x14:formula1>
            <xm:f>OFFSET(config!$K$2,0,0,COUNTA(config!$K:$K)-1)</xm:f>
          </x14:formula1>
          <xm:sqref>C5:C73 C82:C97</xm:sqref>
        </x14:dataValidation>
        <x14:dataValidation type="list" allowBlank="1" showInputMessage="1" showErrorMessage="1">
          <x14:formula1>
            <xm:f>config!$L$2:$L$3</xm:f>
          </x14:formula1>
          <xm:sqref>E5:E73 E82:E1048576</xm:sqref>
        </x14:dataValidation>
        <x14:dataValidation type="list" allowBlank="1" showInputMessage="1" showErrorMessage="1">
          <x14:formula1>
            <xm:f>config!#REF!</xm:f>
          </x14:formula1>
          <xm:sqref>E74:E81</xm:sqref>
        </x14:dataValidation>
        <x14:dataValidation type="list" allowBlank="1" showInputMessage="1" showErrorMessage="1">
          <x14:formula1>
            <xm:f>OFFSET(config!#REF!,0,0,COUNTA(config!#REF!)-1)</xm:f>
          </x14:formula1>
          <xm:sqref>C74:C81</xm:sqref>
        </x14:dataValidation>
        <x14:dataValidation type="list" allowBlank="1" showInputMessage="1" showErrorMessage="1">
          <x14:formula1>
            <xm:f>OFFSET(config!#REF!,0,0,COUNTA(config!#REF!)-1)</xm:f>
          </x14:formula1>
          <xm:sqref>D74:D81</xm:sqref>
        </x14:dataValidation>
        <x14:dataValidation type="list" allowBlank="1" showInputMessage="1" showErrorMessage="1">
          <x14:formula1>
            <xm:f>OFFSET(config!#REF!,0,0,COUNTA(config!#REF!)-1)</xm:f>
          </x14:formula1>
          <xm:sqref>B74:B81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0"/>
  <sheetViews>
    <sheetView topLeftCell="A46" zoomScale="90" zoomScaleNormal="90" workbookViewId="0">
      <selection activeCell="H63" sqref="H63"/>
    </sheetView>
  </sheetViews>
  <sheetFormatPr defaultColWidth="11.19921875" defaultRowHeight="15.6" x14ac:dyDescent="0.3"/>
  <cols>
    <col min="1" max="1" width="13" style="1" bestFit="1" customWidth="1"/>
    <col min="2" max="2" width="12.296875" bestFit="1" customWidth="1"/>
    <col min="3" max="3" width="12.296875" customWidth="1"/>
    <col min="4" max="4" width="12.69921875" bestFit="1" customWidth="1"/>
    <col min="5" max="5" width="12.69921875" style="9" customWidth="1"/>
    <col min="7" max="7" width="12.19921875" bestFit="1" customWidth="1"/>
    <col min="8" max="8" width="13.69921875" bestFit="1" customWidth="1"/>
    <col min="9" max="9" width="18.296875" customWidth="1"/>
    <col min="10" max="10" width="14" customWidth="1"/>
    <col min="11" max="11" width="14" style="8" customWidth="1"/>
    <col min="12" max="12" width="26.69921875" bestFit="1" customWidth="1"/>
    <col min="13" max="13" width="17.296875" bestFit="1" customWidth="1"/>
    <col min="14" max="14" width="16.296875" bestFit="1" customWidth="1"/>
    <col min="15" max="15" width="13" bestFit="1" customWidth="1"/>
    <col min="16" max="16" width="16.296875" customWidth="1"/>
    <col min="17" max="17" width="15" customWidth="1"/>
    <col min="18" max="18" width="13.796875" customWidth="1"/>
    <col min="19" max="19" width="16.296875" bestFit="1" customWidth="1"/>
    <col min="20" max="20" width="16.296875" customWidth="1"/>
  </cols>
  <sheetData>
    <row r="1" spans="1:20" x14ac:dyDescent="0.3">
      <c r="A1" s="1" t="s">
        <v>36</v>
      </c>
      <c r="B1" t="s">
        <v>44</v>
      </c>
    </row>
    <row r="2" spans="1:20" x14ac:dyDescent="0.3">
      <c r="A2" s="1" t="s">
        <v>42</v>
      </c>
      <c r="B2" t="s">
        <v>43</v>
      </c>
      <c r="L2" s="4"/>
    </row>
    <row r="4" spans="1:20" x14ac:dyDescent="0.3">
      <c r="A4" s="1" t="s">
        <v>0</v>
      </c>
      <c r="B4" t="s">
        <v>9</v>
      </c>
      <c r="C4" t="s">
        <v>21</v>
      </c>
      <c r="D4" t="s">
        <v>11</v>
      </c>
      <c r="E4" s="11" t="s">
        <v>54</v>
      </c>
      <c r="F4" t="s">
        <v>12</v>
      </c>
      <c r="G4" t="s">
        <v>24</v>
      </c>
      <c r="H4" t="s">
        <v>13</v>
      </c>
      <c r="I4" t="s">
        <v>8</v>
      </c>
      <c r="J4" t="s">
        <v>2</v>
      </c>
      <c r="K4" s="8" t="s">
        <v>39</v>
      </c>
      <c r="L4" t="s">
        <v>37</v>
      </c>
      <c r="M4" t="s">
        <v>38</v>
      </c>
      <c r="N4" t="s">
        <v>4</v>
      </c>
      <c r="O4" t="s">
        <v>1</v>
      </c>
      <c r="P4" t="s">
        <v>3</v>
      </c>
      <c r="Q4" s="13" t="s">
        <v>46</v>
      </c>
      <c r="R4" s="13" t="s">
        <v>5</v>
      </c>
      <c r="S4" s="13" t="s">
        <v>40</v>
      </c>
      <c r="T4" s="13" t="s">
        <v>41</v>
      </c>
    </row>
    <row r="5" spans="1:20" s="170" customFormat="1" x14ac:dyDescent="0.3">
      <c r="A5" s="182">
        <v>43102</v>
      </c>
      <c r="B5" s="182" t="s">
        <v>10</v>
      </c>
      <c r="C5" s="182" t="s">
        <v>22</v>
      </c>
      <c r="D5" s="182" t="s">
        <v>34</v>
      </c>
      <c r="E5" s="214" t="s">
        <v>16</v>
      </c>
      <c r="F5" s="182" t="str">
        <f>VLOOKUP(B5&amp;$B$1,config!C:D,2,FALSE)</f>
        <v>MAX</v>
      </c>
      <c r="G5" s="182" t="str">
        <f>VLOOKUP(B5&amp;$B$1,config!C:E,3,FALSE)</f>
        <v>Y</v>
      </c>
      <c r="H5" s="182" t="str">
        <f>IF(D5="shield","N","Y")</f>
        <v>Y</v>
      </c>
      <c r="I5" s="183">
        <v>17000000</v>
      </c>
      <c r="J5" s="170">
        <v>0</v>
      </c>
      <c r="K5" s="184">
        <v>1.2070000000000001</v>
      </c>
      <c r="L5" s="185">
        <v>17000000</v>
      </c>
      <c r="M5" s="186">
        <f>L5*K5</f>
        <v>20519000</v>
      </c>
      <c r="N5" s="170">
        <v>0</v>
      </c>
      <c r="O5" s="187">
        <v>43516</v>
      </c>
      <c r="P5" s="188">
        <v>139838160</v>
      </c>
      <c r="Q5" s="170">
        <f t="shared" ref="Q5:Q36" si="0">IF($H5="Y",SUMPRODUCT(--($A:$A=$A5),$N:$N),$N5)</f>
        <v>0</v>
      </c>
      <c r="R5" s="188">
        <f t="shared" ref="R5:R36" si="1">IF(D5="shield",Q5,IF(F5="MAX",MAX(Q5,J5),SUM(Q5,J5-SUMIFS($N:$N, $E:$E, "Y",$A:$A, $A5 ))))</f>
        <v>0</v>
      </c>
      <c r="S5" s="183">
        <f>N5*$L5/MAX(1,R5)</f>
        <v>0</v>
      </c>
      <c r="T5" s="183">
        <f>S5*K5</f>
        <v>0</v>
      </c>
    </row>
    <row r="6" spans="1:20" s="170" customFormat="1" x14ac:dyDescent="0.3">
      <c r="A6" s="182">
        <v>43102</v>
      </c>
      <c r="B6" s="182" t="s">
        <v>10</v>
      </c>
      <c r="C6" s="182" t="s">
        <v>22</v>
      </c>
      <c r="D6" s="182" t="s">
        <v>34</v>
      </c>
      <c r="E6" s="214" t="s">
        <v>14</v>
      </c>
      <c r="F6" s="182" t="s">
        <v>7</v>
      </c>
      <c r="G6" s="182" t="s">
        <v>14</v>
      </c>
      <c r="H6" s="182" t="s">
        <v>14</v>
      </c>
      <c r="I6" s="183">
        <v>17000000</v>
      </c>
      <c r="J6" s="170">
        <v>0</v>
      </c>
      <c r="K6" s="184">
        <v>1.2070000000000001</v>
      </c>
      <c r="L6" s="185">
        <f>L5*0.2</f>
        <v>3400000</v>
      </c>
      <c r="M6" s="186">
        <f t="shared" ref="M6:M8" si="2">L6*K6</f>
        <v>4103800.0000000005</v>
      </c>
      <c r="N6" s="170">
        <v>0</v>
      </c>
      <c r="O6" s="187">
        <v>12329</v>
      </c>
      <c r="P6" s="188">
        <v>139838160</v>
      </c>
      <c r="Q6" s="170">
        <f t="shared" si="0"/>
        <v>0</v>
      </c>
      <c r="R6" s="188">
        <f t="shared" si="1"/>
        <v>0</v>
      </c>
      <c r="S6" s="183">
        <f t="shared" ref="S6:S62" si="3">N6*$L6/MAX(1,R6)</f>
        <v>0</v>
      </c>
      <c r="T6" s="183">
        <f t="shared" ref="T6:T62" si="4">S6*K6</f>
        <v>0</v>
      </c>
    </row>
    <row r="7" spans="1:20" s="170" customFormat="1" x14ac:dyDescent="0.3">
      <c r="A7" s="182">
        <v>43102</v>
      </c>
      <c r="B7" s="182" t="s">
        <v>15</v>
      </c>
      <c r="C7" s="182" t="s">
        <v>22</v>
      </c>
      <c r="D7" s="182" t="s">
        <v>34</v>
      </c>
      <c r="E7" s="214" t="str">
        <f>IF(I5&gt;70000000,20%,"N")</f>
        <v>N</v>
      </c>
      <c r="F7" s="182" t="str">
        <f>VLOOKUP(B7&amp;$B$1,config!C:D,2,FALSE)</f>
        <v>SUM</v>
      </c>
      <c r="G7" s="182" t="str">
        <f>VLOOKUP(B7&amp;$B$1,config!C:E,3,FALSE)</f>
        <v>Y</v>
      </c>
      <c r="H7" s="182" t="str">
        <f>IF(D7="shield","N","Y")</f>
        <v>Y</v>
      </c>
      <c r="I7" s="183">
        <v>17000000</v>
      </c>
      <c r="J7" s="170">
        <v>0</v>
      </c>
      <c r="K7" s="184">
        <v>1.2070000000000001</v>
      </c>
      <c r="L7" s="185">
        <f t="shared" ref="L7:L45" si="5">IF(E7="N",I7,E7*I7)</f>
        <v>17000000</v>
      </c>
      <c r="M7" s="186">
        <f t="shared" si="2"/>
        <v>20519000</v>
      </c>
      <c r="N7" s="170">
        <v>0</v>
      </c>
      <c r="O7" s="187">
        <v>96</v>
      </c>
      <c r="P7" s="188">
        <v>139838160</v>
      </c>
      <c r="Q7" s="170">
        <f t="shared" si="0"/>
        <v>0</v>
      </c>
      <c r="R7" s="188">
        <f t="shared" si="1"/>
        <v>0</v>
      </c>
      <c r="S7" s="183">
        <f t="shared" si="3"/>
        <v>0</v>
      </c>
      <c r="T7" s="183">
        <f t="shared" si="4"/>
        <v>0</v>
      </c>
    </row>
    <row r="8" spans="1:20" s="170" customFormat="1" x14ac:dyDescent="0.3">
      <c r="A8" s="182">
        <v>43102</v>
      </c>
      <c r="B8" s="182" t="s">
        <v>15</v>
      </c>
      <c r="C8" s="182" t="s">
        <v>22</v>
      </c>
      <c r="D8" s="182" t="s">
        <v>34</v>
      </c>
      <c r="E8" s="214" t="s">
        <v>14</v>
      </c>
      <c r="F8" s="182" t="s">
        <v>6</v>
      </c>
      <c r="G8" s="182" t="s">
        <v>14</v>
      </c>
      <c r="H8" s="182" t="s">
        <v>14</v>
      </c>
      <c r="I8" s="183">
        <v>17000000</v>
      </c>
      <c r="J8" s="170">
        <v>0</v>
      </c>
      <c r="K8" s="184">
        <v>1.2070000000000001</v>
      </c>
      <c r="L8" s="185">
        <f>L7*0.2</f>
        <v>3400000</v>
      </c>
      <c r="M8" s="186">
        <f t="shared" si="2"/>
        <v>4103800.0000000005</v>
      </c>
      <c r="N8" s="170">
        <v>0</v>
      </c>
      <c r="O8" s="187">
        <v>2</v>
      </c>
      <c r="P8" s="188">
        <v>139838160</v>
      </c>
      <c r="Q8" s="170">
        <f t="shared" si="0"/>
        <v>0</v>
      </c>
      <c r="R8" s="188">
        <f t="shared" si="1"/>
        <v>0</v>
      </c>
      <c r="S8" s="183">
        <f t="shared" si="3"/>
        <v>0</v>
      </c>
      <c r="T8" s="183">
        <f t="shared" si="4"/>
        <v>0</v>
      </c>
    </row>
    <row r="9" spans="1:20" s="37" customFormat="1" x14ac:dyDescent="0.3">
      <c r="A9" s="31">
        <v>43105</v>
      </c>
      <c r="B9" s="31" t="s">
        <v>10</v>
      </c>
      <c r="C9" s="31" t="s">
        <v>22</v>
      </c>
      <c r="D9" s="31" t="s">
        <v>34</v>
      </c>
      <c r="E9" s="133" t="str">
        <f>IF(I7&gt;70000000,20%,"N")</f>
        <v>N</v>
      </c>
      <c r="F9" s="31" t="str">
        <f>VLOOKUP(B9&amp;$B$1,config!C:D,2,FALSE)</f>
        <v>MAX</v>
      </c>
      <c r="G9" s="31" t="str">
        <f>VLOOKUP(B9&amp;$B$1,config!C:E,3,FALSE)</f>
        <v>Y</v>
      </c>
      <c r="H9" s="31" t="str">
        <f>IF(D9="shield","N","Y")</f>
        <v>Y</v>
      </c>
      <c r="I9" s="32">
        <v>28911187</v>
      </c>
      <c r="J9" s="37">
        <v>0</v>
      </c>
      <c r="K9" s="34">
        <v>1.2070000000000001</v>
      </c>
      <c r="L9" s="35">
        <f t="shared" si="5"/>
        <v>28911187</v>
      </c>
      <c r="M9" s="36">
        <f t="shared" ref="M9:M62" si="6">L9*K9</f>
        <v>34895802.708999999</v>
      </c>
      <c r="N9" s="37">
        <v>0</v>
      </c>
      <c r="O9" s="38">
        <v>57735</v>
      </c>
      <c r="P9" s="39">
        <v>139838160</v>
      </c>
      <c r="Q9" s="37">
        <f t="shared" si="0"/>
        <v>0</v>
      </c>
      <c r="R9" s="39">
        <f t="shared" si="1"/>
        <v>0</v>
      </c>
      <c r="S9" s="36">
        <f t="shared" si="3"/>
        <v>0</v>
      </c>
      <c r="T9" s="36">
        <f t="shared" si="4"/>
        <v>0</v>
      </c>
    </row>
    <row r="10" spans="1:20" s="37" customFormat="1" x14ac:dyDescent="0.3">
      <c r="A10" s="31">
        <v>43105</v>
      </c>
      <c r="B10" s="31" t="s">
        <v>10</v>
      </c>
      <c r="C10" s="31" t="s">
        <v>22</v>
      </c>
      <c r="D10" s="31" t="s">
        <v>34</v>
      </c>
      <c r="E10" s="133" t="s">
        <v>14</v>
      </c>
      <c r="F10" s="31" t="s">
        <v>7</v>
      </c>
      <c r="G10" s="31" t="s">
        <v>14</v>
      </c>
      <c r="H10" s="31" t="s">
        <v>14</v>
      </c>
      <c r="I10" s="32">
        <v>28911187</v>
      </c>
      <c r="J10" s="37">
        <v>0</v>
      </c>
      <c r="K10" s="34">
        <v>1.2070000000000001</v>
      </c>
      <c r="L10" s="35">
        <f>L9*0.2</f>
        <v>5782237.4000000004</v>
      </c>
      <c r="M10" s="36">
        <f t="shared" si="6"/>
        <v>6979160.5418000007</v>
      </c>
      <c r="N10" s="37">
        <v>0</v>
      </c>
      <c r="O10" s="38">
        <v>12020</v>
      </c>
      <c r="P10" s="39">
        <v>139838160</v>
      </c>
      <c r="Q10" s="37">
        <f t="shared" si="0"/>
        <v>0</v>
      </c>
      <c r="R10" s="39">
        <f t="shared" si="1"/>
        <v>0</v>
      </c>
      <c r="S10" s="36">
        <f t="shared" si="3"/>
        <v>0</v>
      </c>
      <c r="T10" s="36">
        <f t="shared" si="4"/>
        <v>0</v>
      </c>
    </row>
    <row r="11" spans="1:20" s="37" customFormat="1" x14ac:dyDescent="0.3">
      <c r="A11" s="31">
        <v>43105</v>
      </c>
      <c r="B11" s="31" t="s">
        <v>15</v>
      </c>
      <c r="C11" s="31" t="s">
        <v>22</v>
      </c>
      <c r="D11" s="31" t="s">
        <v>34</v>
      </c>
      <c r="E11" s="133" t="str">
        <f>IF(I9&gt;70000000,20%,"N")</f>
        <v>N</v>
      </c>
      <c r="F11" s="31" t="str">
        <f>VLOOKUP(B11&amp;$B$1,config!C:D,2,FALSE)</f>
        <v>SUM</v>
      </c>
      <c r="G11" s="31" t="str">
        <f>VLOOKUP(B11&amp;$B$1,config!C:E,3,FALSE)</f>
        <v>Y</v>
      </c>
      <c r="H11" s="31" t="str">
        <f>IF(D11="shield","N","Y")</f>
        <v>Y</v>
      </c>
      <c r="I11" s="32">
        <v>28911187</v>
      </c>
      <c r="J11" s="37">
        <v>0</v>
      </c>
      <c r="K11" s="34">
        <v>1.2070000000000001</v>
      </c>
      <c r="L11" s="35">
        <f t="shared" si="5"/>
        <v>28911187</v>
      </c>
      <c r="M11" s="36">
        <f t="shared" si="6"/>
        <v>34895802.708999999</v>
      </c>
      <c r="N11" s="37">
        <v>0</v>
      </c>
      <c r="O11" s="38">
        <v>114</v>
      </c>
      <c r="P11" s="39">
        <v>139838160</v>
      </c>
      <c r="Q11" s="37">
        <f t="shared" si="0"/>
        <v>0</v>
      </c>
      <c r="R11" s="39">
        <f t="shared" si="1"/>
        <v>0</v>
      </c>
      <c r="S11" s="36">
        <f t="shared" si="3"/>
        <v>0</v>
      </c>
      <c r="T11" s="36">
        <f t="shared" si="4"/>
        <v>0</v>
      </c>
    </row>
    <row r="12" spans="1:20" s="37" customFormat="1" x14ac:dyDescent="0.3">
      <c r="A12" s="31">
        <v>43105</v>
      </c>
      <c r="B12" s="31" t="s">
        <v>15</v>
      </c>
      <c r="C12" s="31" t="s">
        <v>22</v>
      </c>
      <c r="D12" s="31" t="s">
        <v>34</v>
      </c>
      <c r="E12" s="133" t="s">
        <v>14</v>
      </c>
      <c r="F12" s="31" t="s">
        <v>6</v>
      </c>
      <c r="G12" s="31" t="s">
        <v>14</v>
      </c>
      <c r="H12" s="31" t="s">
        <v>14</v>
      </c>
      <c r="I12" s="32">
        <v>28911187</v>
      </c>
      <c r="J12" s="37">
        <v>0</v>
      </c>
      <c r="K12" s="34">
        <v>1.2070000000000001</v>
      </c>
      <c r="L12" s="35">
        <f>L11*0.2</f>
        <v>5782237.4000000004</v>
      </c>
      <c r="M12" s="36">
        <f t="shared" si="6"/>
        <v>6979160.5418000007</v>
      </c>
      <c r="N12" s="37">
        <v>0</v>
      </c>
      <c r="O12" s="38">
        <v>10</v>
      </c>
      <c r="P12" s="39">
        <v>139838160</v>
      </c>
      <c r="Q12" s="37">
        <f t="shared" si="0"/>
        <v>0</v>
      </c>
      <c r="R12" s="39">
        <f t="shared" si="1"/>
        <v>0</v>
      </c>
      <c r="S12" s="36">
        <f t="shared" si="3"/>
        <v>0</v>
      </c>
      <c r="T12" s="36">
        <f t="shared" si="4"/>
        <v>0</v>
      </c>
    </row>
    <row r="13" spans="1:20" s="14" customFormat="1" x14ac:dyDescent="0.3">
      <c r="A13" s="76">
        <v>43109</v>
      </c>
      <c r="B13" s="76" t="s">
        <v>10</v>
      </c>
      <c r="C13" s="76" t="s">
        <v>22</v>
      </c>
      <c r="D13" s="76" t="s">
        <v>34</v>
      </c>
      <c r="E13" s="142" t="str">
        <f>IF(I11&gt;70000000,20%,"N")</f>
        <v>N</v>
      </c>
      <c r="F13" s="76" t="str">
        <f>VLOOKUP(B13&amp;$B$1,config!C:D,2,FALSE)</f>
        <v>MAX</v>
      </c>
      <c r="G13" s="76" t="str">
        <f>VLOOKUP(B13&amp;$B$1,config!C:E,3,FALSE)</f>
        <v>Y</v>
      </c>
      <c r="H13" s="76" t="str">
        <f>IF(D13="shield","N","Y")</f>
        <v>Y</v>
      </c>
      <c r="I13" s="77">
        <v>37933940</v>
      </c>
      <c r="J13" s="14">
        <v>0</v>
      </c>
      <c r="K13" s="79">
        <v>1.1970000000000001</v>
      </c>
      <c r="L13" s="80">
        <f t="shared" si="5"/>
        <v>37933940</v>
      </c>
      <c r="M13" s="81">
        <f t="shared" si="6"/>
        <v>45406926.18</v>
      </c>
      <c r="N13" s="14">
        <v>0</v>
      </c>
      <c r="O13" s="82">
        <v>53813</v>
      </c>
      <c r="P13" s="83">
        <v>139838160</v>
      </c>
      <c r="Q13" s="14">
        <f t="shared" si="0"/>
        <v>0</v>
      </c>
      <c r="R13" s="83">
        <f t="shared" si="1"/>
        <v>0</v>
      </c>
      <c r="S13" s="81">
        <f t="shared" si="3"/>
        <v>0</v>
      </c>
      <c r="T13" s="81">
        <f t="shared" si="4"/>
        <v>0</v>
      </c>
    </row>
    <row r="14" spans="1:20" s="14" customFormat="1" x14ac:dyDescent="0.3">
      <c r="A14" s="76">
        <v>43109</v>
      </c>
      <c r="B14" s="76" t="s">
        <v>10</v>
      </c>
      <c r="C14" s="76" t="s">
        <v>22</v>
      </c>
      <c r="D14" s="76" t="s">
        <v>34</v>
      </c>
      <c r="E14" s="142" t="s">
        <v>14</v>
      </c>
      <c r="F14" s="76" t="s">
        <v>7</v>
      </c>
      <c r="G14" s="76" t="s">
        <v>14</v>
      </c>
      <c r="H14" s="76" t="s">
        <v>14</v>
      </c>
      <c r="I14" s="77">
        <v>37933940</v>
      </c>
      <c r="J14" s="14">
        <v>0</v>
      </c>
      <c r="K14" s="79">
        <v>1.1970000000000001</v>
      </c>
      <c r="L14" s="80">
        <f>L13*0.2</f>
        <v>7586788</v>
      </c>
      <c r="M14" s="81">
        <f t="shared" si="6"/>
        <v>9081385.2359999996</v>
      </c>
      <c r="N14" s="14">
        <v>0</v>
      </c>
      <c r="O14" s="82">
        <v>12198</v>
      </c>
      <c r="P14" s="83">
        <v>139838160</v>
      </c>
      <c r="Q14" s="14">
        <f t="shared" si="0"/>
        <v>0</v>
      </c>
      <c r="R14" s="83">
        <f t="shared" si="1"/>
        <v>0</v>
      </c>
      <c r="S14" s="81">
        <f t="shared" si="3"/>
        <v>0</v>
      </c>
      <c r="T14" s="81">
        <f t="shared" si="4"/>
        <v>0</v>
      </c>
    </row>
    <row r="15" spans="1:20" s="14" customFormat="1" x14ac:dyDescent="0.3">
      <c r="A15" s="76">
        <v>43109</v>
      </c>
      <c r="B15" s="76" t="s">
        <v>15</v>
      </c>
      <c r="C15" s="76" t="s">
        <v>22</v>
      </c>
      <c r="D15" s="76" t="s">
        <v>34</v>
      </c>
      <c r="E15" s="142" t="str">
        <f>IF(I13&gt;70000000,20%,"N")</f>
        <v>N</v>
      </c>
      <c r="F15" s="76" t="str">
        <f>VLOOKUP(B15&amp;$B$1,config!C:D,2,FALSE)</f>
        <v>SUM</v>
      </c>
      <c r="G15" s="76" t="str">
        <f>VLOOKUP(B15&amp;$B$1,config!C:E,3,FALSE)</f>
        <v>Y</v>
      </c>
      <c r="H15" s="76" t="str">
        <f>IF(D15="shield","N","Y")</f>
        <v>Y</v>
      </c>
      <c r="I15" s="77">
        <v>37933940</v>
      </c>
      <c r="J15" s="14">
        <v>0</v>
      </c>
      <c r="K15" s="79">
        <v>1.1970000000000001</v>
      </c>
      <c r="L15" s="80">
        <f t="shared" si="5"/>
        <v>37933940</v>
      </c>
      <c r="M15" s="81">
        <f t="shared" si="6"/>
        <v>45406926.18</v>
      </c>
      <c r="N15" s="14">
        <v>0</v>
      </c>
      <c r="O15" s="82">
        <v>90</v>
      </c>
      <c r="P15" s="83">
        <v>139838160</v>
      </c>
      <c r="Q15" s="14">
        <f t="shared" si="0"/>
        <v>0</v>
      </c>
      <c r="R15" s="83">
        <f t="shared" si="1"/>
        <v>0</v>
      </c>
      <c r="S15" s="81">
        <f t="shared" si="3"/>
        <v>0</v>
      </c>
      <c r="T15" s="81">
        <f t="shared" si="4"/>
        <v>0</v>
      </c>
    </row>
    <row r="16" spans="1:20" s="14" customFormat="1" x14ac:dyDescent="0.3">
      <c r="A16" s="76">
        <v>43109</v>
      </c>
      <c r="B16" s="76" t="s">
        <v>15</v>
      </c>
      <c r="C16" s="76" t="s">
        <v>22</v>
      </c>
      <c r="D16" s="76" t="s">
        <v>34</v>
      </c>
      <c r="E16" s="142" t="s">
        <v>14</v>
      </c>
      <c r="F16" s="76" t="s">
        <v>6</v>
      </c>
      <c r="G16" s="76" t="s">
        <v>14</v>
      </c>
      <c r="H16" s="76" t="s">
        <v>14</v>
      </c>
      <c r="I16" s="77">
        <v>37933940</v>
      </c>
      <c r="J16" s="14">
        <v>0</v>
      </c>
      <c r="K16" s="79">
        <v>1.1970000000000001</v>
      </c>
      <c r="L16" s="80">
        <f>L15*0.2</f>
        <v>7586788</v>
      </c>
      <c r="M16" s="81">
        <f t="shared" si="6"/>
        <v>9081385.2359999996</v>
      </c>
      <c r="N16" s="14">
        <v>0</v>
      </c>
      <c r="O16" s="82">
        <v>3</v>
      </c>
      <c r="P16" s="83">
        <v>139838160</v>
      </c>
      <c r="Q16" s="14">
        <f t="shared" si="0"/>
        <v>0</v>
      </c>
      <c r="R16" s="83">
        <f t="shared" si="1"/>
        <v>0</v>
      </c>
      <c r="S16" s="81">
        <f t="shared" si="3"/>
        <v>0</v>
      </c>
      <c r="T16" s="81">
        <f t="shared" si="4"/>
        <v>0</v>
      </c>
    </row>
    <row r="17" spans="1:20" s="147" customFormat="1" x14ac:dyDescent="0.3">
      <c r="A17" s="144">
        <v>43112</v>
      </c>
      <c r="B17" s="144" t="s">
        <v>10</v>
      </c>
      <c r="C17" s="144" t="s">
        <v>22</v>
      </c>
      <c r="D17" s="144" t="s">
        <v>34</v>
      </c>
      <c r="E17" s="145" t="str">
        <f t="shared" ref="E17" si="7">IF(I15&gt;70000000,20%,"N")</f>
        <v>N</v>
      </c>
      <c r="F17" s="144" t="str">
        <f>VLOOKUP(B17&amp;$B$1,config!C:D,2,FALSE)</f>
        <v>MAX</v>
      </c>
      <c r="G17" s="144" t="str">
        <f>VLOOKUP(B17&amp;$B$1,config!C:E,3,FALSE)</f>
        <v>Y</v>
      </c>
      <c r="H17" s="144" t="str">
        <f>IF(D17="shield","N","Y")</f>
        <v>Y</v>
      </c>
      <c r="I17" s="146">
        <v>51154444</v>
      </c>
      <c r="J17" s="147">
        <v>0</v>
      </c>
      <c r="K17" s="148">
        <v>1.202</v>
      </c>
      <c r="L17" s="149">
        <f t="shared" si="5"/>
        <v>51154444</v>
      </c>
      <c r="M17" s="150">
        <f t="shared" si="6"/>
        <v>61487641.688000001</v>
      </c>
      <c r="N17" s="147">
        <v>0</v>
      </c>
      <c r="O17" s="151">
        <v>69352</v>
      </c>
      <c r="P17" s="152">
        <v>139838160</v>
      </c>
      <c r="Q17" s="147">
        <f t="shared" si="0"/>
        <v>0</v>
      </c>
      <c r="R17" s="152">
        <f t="shared" si="1"/>
        <v>0</v>
      </c>
      <c r="S17" s="149">
        <f t="shared" si="3"/>
        <v>0</v>
      </c>
      <c r="T17" s="149">
        <f t="shared" si="4"/>
        <v>0</v>
      </c>
    </row>
    <row r="18" spans="1:20" s="147" customFormat="1" x14ac:dyDescent="0.3">
      <c r="A18" s="144">
        <v>43112</v>
      </c>
      <c r="B18" s="144" t="s">
        <v>10</v>
      </c>
      <c r="C18" s="144" t="s">
        <v>22</v>
      </c>
      <c r="D18" s="144" t="s">
        <v>34</v>
      </c>
      <c r="E18" s="145" t="s">
        <v>14</v>
      </c>
      <c r="F18" s="144" t="s">
        <v>7</v>
      </c>
      <c r="G18" s="144" t="s">
        <v>14</v>
      </c>
      <c r="H18" s="144" t="s">
        <v>14</v>
      </c>
      <c r="I18" s="146">
        <v>51154444</v>
      </c>
      <c r="J18" s="147">
        <v>0</v>
      </c>
      <c r="K18" s="148">
        <v>1.202</v>
      </c>
      <c r="L18" s="149">
        <f>L17*0.2</f>
        <v>10230888.800000001</v>
      </c>
      <c r="M18" s="150">
        <f t="shared" si="6"/>
        <v>12297528.3376</v>
      </c>
      <c r="N18" s="147">
        <v>0</v>
      </c>
      <c r="O18" s="151">
        <v>12101</v>
      </c>
      <c r="P18" s="152">
        <v>139838160</v>
      </c>
      <c r="Q18" s="147">
        <f t="shared" si="0"/>
        <v>0</v>
      </c>
      <c r="R18" s="152">
        <f t="shared" si="1"/>
        <v>0</v>
      </c>
      <c r="S18" s="149">
        <f t="shared" si="3"/>
        <v>0</v>
      </c>
      <c r="T18" s="149">
        <f t="shared" si="4"/>
        <v>0</v>
      </c>
    </row>
    <row r="19" spans="1:20" s="147" customFormat="1" x14ac:dyDescent="0.3">
      <c r="A19" s="144">
        <v>43112</v>
      </c>
      <c r="B19" s="144" t="s">
        <v>15</v>
      </c>
      <c r="C19" s="144" t="s">
        <v>22</v>
      </c>
      <c r="D19" s="144" t="s">
        <v>34</v>
      </c>
      <c r="E19" s="145" t="str">
        <f>IF(I17&gt;70000000,20%,"N")</f>
        <v>N</v>
      </c>
      <c r="F19" s="144" t="str">
        <f>VLOOKUP(B19&amp;$B$1,config!C:D,2,FALSE)</f>
        <v>SUM</v>
      </c>
      <c r="G19" s="144" t="s">
        <v>14</v>
      </c>
      <c r="H19" s="144" t="str">
        <f>IF(D19="shield","N","Y")</f>
        <v>Y</v>
      </c>
      <c r="I19" s="146">
        <v>51154444</v>
      </c>
      <c r="J19" s="147">
        <v>0</v>
      </c>
      <c r="K19" s="148">
        <v>1.202</v>
      </c>
      <c r="L19" s="149">
        <f t="shared" si="5"/>
        <v>51154444</v>
      </c>
      <c r="M19" s="150">
        <f t="shared" si="6"/>
        <v>61487641.688000001</v>
      </c>
      <c r="N19" s="147">
        <v>0</v>
      </c>
      <c r="O19" s="151">
        <v>90</v>
      </c>
      <c r="P19" s="152">
        <v>139838160</v>
      </c>
      <c r="Q19" s="147">
        <f t="shared" si="0"/>
        <v>0</v>
      </c>
      <c r="R19" s="152">
        <f t="shared" si="1"/>
        <v>0</v>
      </c>
      <c r="S19" s="149">
        <f t="shared" si="3"/>
        <v>0</v>
      </c>
      <c r="T19" s="149">
        <f t="shared" si="4"/>
        <v>0</v>
      </c>
    </row>
    <row r="20" spans="1:20" s="147" customFormat="1" x14ac:dyDescent="0.3">
      <c r="A20" s="144">
        <v>43112</v>
      </c>
      <c r="B20" s="144" t="s">
        <v>15</v>
      </c>
      <c r="C20" s="144" t="s">
        <v>22</v>
      </c>
      <c r="D20" s="144" t="s">
        <v>34</v>
      </c>
      <c r="E20" s="145" t="s">
        <v>14</v>
      </c>
      <c r="F20" s="144" t="s">
        <v>6</v>
      </c>
      <c r="G20" s="144" t="s">
        <v>14</v>
      </c>
      <c r="H20" s="144" t="s">
        <v>14</v>
      </c>
      <c r="I20" s="146">
        <v>51154444</v>
      </c>
      <c r="J20" s="147">
        <v>0</v>
      </c>
      <c r="K20" s="148">
        <v>1.202</v>
      </c>
      <c r="L20" s="149">
        <f>L19*0.2</f>
        <v>10230888.800000001</v>
      </c>
      <c r="M20" s="150">
        <f t="shared" si="6"/>
        <v>12297528.3376</v>
      </c>
      <c r="N20" s="147">
        <v>0</v>
      </c>
      <c r="O20" s="151">
        <v>1</v>
      </c>
      <c r="P20" s="152">
        <v>139838160</v>
      </c>
      <c r="Q20" s="147">
        <f t="shared" si="0"/>
        <v>0</v>
      </c>
      <c r="R20" s="152">
        <f t="shared" si="1"/>
        <v>0</v>
      </c>
      <c r="S20" s="149">
        <f t="shared" si="3"/>
        <v>0</v>
      </c>
      <c r="T20" s="149">
        <f t="shared" si="4"/>
        <v>0</v>
      </c>
    </row>
    <row r="21" spans="1:20" s="156" customFormat="1" x14ac:dyDescent="0.3">
      <c r="A21" s="153">
        <v>43116</v>
      </c>
      <c r="B21" s="153" t="s">
        <v>10</v>
      </c>
      <c r="C21" s="153" t="s">
        <v>22</v>
      </c>
      <c r="D21" s="153" t="s">
        <v>34</v>
      </c>
      <c r="E21" s="154" t="s">
        <v>16</v>
      </c>
      <c r="F21" s="153" t="str">
        <f>VLOOKUP(B21&amp;$B$1,config!C:D,2,FALSE)</f>
        <v>MAX</v>
      </c>
      <c r="G21" s="153" t="str">
        <f>VLOOKUP(B21&amp;$B$1,config!C:E,3,FALSE)</f>
        <v>Y</v>
      </c>
      <c r="H21" s="153" t="str">
        <f>IF(D21="shield","N","Y")</f>
        <v>Y</v>
      </c>
      <c r="I21" s="155">
        <v>61162041</v>
      </c>
      <c r="J21" s="156">
        <v>0</v>
      </c>
      <c r="K21" s="157">
        <v>1.228</v>
      </c>
      <c r="L21" s="158">
        <f t="shared" si="5"/>
        <v>61162041</v>
      </c>
      <c r="M21" s="159">
        <f t="shared" si="6"/>
        <v>75106986.348000005</v>
      </c>
      <c r="N21" s="156">
        <v>0</v>
      </c>
      <c r="O21" s="160">
        <v>66625</v>
      </c>
      <c r="P21" s="161">
        <v>139838160</v>
      </c>
      <c r="Q21" s="156">
        <f t="shared" si="0"/>
        <v>0</v>
      </c>
      <c r="R21" s="161">
        <f t="shared" si="1"/>
        <v>0</v>
      </c>
      <c r="S21" s="158">
        <f t="shared" si="3"/>
        <v>0</v>
      </c>
      <c r="T21" s="158">
        <f t="shared" si="4"/>
        <v>0</v>
      </c>
    </row>
    <row r="22" spans="1:20" s="156" customFormat="1" x14ac:dyDescent="0.3">
      <c r="A22" s="153">
        <v>43116</v>
      </c>
      <c r="B22" s="153" t="s">
        <v>10</v>
      </c>
      <c r="C22" s="153" t="s">
        <v>22</v>
      </c>
      <c r="D22" s="153" t="s">
        <v>34</v>
      </c>
      <c r="E22" s="154" t="s">
        <v>14</v>
      </c>
      <c r="F22" s="153" t="s">
        <v>7</v>
      </c>
      <c r="G22" s="153" t="s">
        <v>14</v>
      </c>
      <c r="H22" s="153" t="s">
        <v>14</v>
      </c>
      <c r="I22" s="155">
        <v>61162041</v>
      </c>
      <c r="J22" s="156">
        <v>0</v>
      </c>
      <c r="K22" s="157">
        <v>1.228</v>
      </c>
      <c r="L22" s="158">
        <f>L21*0.2</f>
        <v>12232408.200000001</v>
      </c>
      <c r="M22" s="159">
        <f t="shared" si="6"/>
        <v>15021397.2696</v>
      </c>
      <c r="N22" s="156">
        <v>0</v>
      </c>
      <c r="O22" s="160">
        <v>12193</v>
      </c>
      <c r="P22" s="161">
        <v>139838160</v>
      </c>
      <c r="Q22" s="156">
        <f t="shared" si="0"/>
        <v>0</v>
      </c>
      <c r="R22" s="161">
        <f t="shared" si="1"/>
        <v>0</v>
      </c>
      <c r="S22" s="158">
        <f t="shared" si="3"/>
        <v>0</v>
      </c>
      <c r="T22" s="158">
        <f t="shared" si="4"/>
        <v>0</v>
      </c>
    </row>
    <row r="23" spans="1:20" s="156" customFormat="1" x14ac:dyDescent="0.3">
      <c r="A23" s="153">
        <v>43116</v>
      </c>
      <c r="B23" s="153" t="s">
        <v>15</v>
      </c>
      <c r="C23" s="153" t="s">
        <v>22</v>
      </c>
      <c r="D23" s="153" t="s">
        <v>34</v>
      </c>
      <c r="E23" s="154" t="s">
        <v>16</v>
      </c>
      <c r="F23" s="153" t="s">
        <v>6</v>
      </c>
      <c r="G23" s="153" t="str">
        <f>VLOOKUP(B23&amp;$B$1,config!C:E,3,FALSE)</f>
        <v>Y</v>
      </c>
      <c r="H23" s="153" t="str">
        <f>IF(D23="shield","N","Y")</f>
        <v>Y</v>
      </c>
      <c r="I23" s="155">
        <v>61162041</v>
      </c>
      <c r="J23" s="156">
        <v>0</v>
      </c>
      <c r="K23" s="157">
        <v>1.228</v>
      </c>
      <c r="L23" s="158">
        <f t="shared" si="5"/>
        <v>61162041</v>
      </c>
      <c r="M23" s="159">
        <f t="shared" si="6"/>
        <v>75106986.348000005</v>
      </c>
      <c r="N23" s="156">
        <v>0</v>
      </c>
      <c r="O23" s="160">
        <v>101</v>
      </c>
      <c r="P23" s="161">
        <v>139838160</v>
      </c>
      <c r="Q23" s="156">
        <f t="shared" si="0"/>
        <v>0</v>
      </c>
      <c r="R23" s="161">
        <f t="shared" si="1"/>
        <v>0</v>
      </c>
      <c r="S23" s="158">
        <f t="shared" si="3"/>
        <v>0</v>
      </c>
      <c r="T23" s="158">
        <f t="shared" si="4"/>
        <v>0</v>
      </c>
    </row>
    <row r="24" spans="1:20" s="156" customFormat="1" x14ac:dyDescent="0.3">
      <c r="A24" s="153">
        <v>43116</v>
      </c>
      <c r="B24" s="153" t="s">
        <v>15</v>
      </c>
      <c r="C24" s="153" t="s">
        <v>22</v>
      </c>
      <c r="D24" s="153" t="s">
        <v>34</v>
      </c>
      <c r="E24" s="154" t="s">
        <v>14</v>
      </c>
      <c r="F24" s="153" t="s">
        <v>6</v>
      </c>
      <c r="G24" s="153" t="s">
        <v>14</v>
      </c>
      <c r="H24" s="153" t="s">
        <v>14</v>
      </c>
      <c r="I24" s="155">
        <v>61162041</v>
      </c>
      <c r="J24" s="156">
        <v>0</v>
      </c>
      <c r="K24" s="157">
        <v>1.228</v>
      </c>
      <c r="L24" s="158">
        <f>L23*0.2</f>
        <v>12232408.200000001</v>
      </c>
      <c r="M24" s="159">
        <f t="shared" si="6"/>
        <v>15021397.2696</v>
      </c>
      <c r="N24" s="156">
        <v>0</v>
      </c>
      <c r="O24" s="160">
        <v>4</v>
      </c>
      <c r="P24" s="161">
        <v>139838160</v>
      </c>
      <c r="Q24" s="156">
        <f t="shared" si="0"/>
        <v>0</v>
      </c>
      <c r="R24" s="161">
        <f t="shared" si="1"/>
        <v>0</v>
      </c>
      <c r="S24" s="158">
        <f t="shared" si="3"/>
        <v>0</v>
      </c>
      <c r="T24" s="158">
        <f t="shared" si="4"/>
        <v>0</v>
      </c>
    </row>
    <row r="25" spans="1:20" s="111" customFormat="1" x14ac:dyDescent="0.3">
      <c r="A25" s="106">
        <v>43119</v>
      </c>
      <c r="B25" s="106" t="s">
        <v>10</v>
      </c>
      <c r="C25" s="106" t="s">
        <v>22</v>
      </c>
      <c r="D25" s="106" t="s">
        <v>34</v>
      </c>
      <c r="E25" s="143" t="s">
        <v>16</v>
      </c>
      <c r="F25" s="106" t="str">
        <f>VLOOKUP(B25&amp;$B$1,config!C:D,2,FALSE)</f>
        <v>MAX</v>
      </c>
      <c r="G25" s="106" t="str">
        <f>VLOOKUP(B25&amp;$B$1,config!C:E,3,FALSE)</f>
        <v>Y</v>
      </c>
      <c r="H25" s="106" t="str">
        <f>IF(D25="shield","N","Y")</f>
        <v>Y</v>
      </c>
      <c r="I25" s="107">
        <v>75062596</v>
      </c>
      <c r="J25" s="111">
        <v>0</v>
      </c>
      <c r="K25" s="108">
        <v>1.224</v>
      </c>
      <c r="L25" s="109">
        <f t="shared" si="5"/>
        <v>75062596</v>
      </c>
      <c r="M25" s="110">
        <f t="shared" si="6"/>
        <v>91876617.503999993</v>
      </c>
      <c r="N25" s="111">
        <v>0</v>
      </c>
      <c r="O25" s="112">
        <v>95303</v>
      </c>
      <c r="P25" s="113">
        <v>139838160</v>
      </c>
      <c r="Q25" s="111">
        <f t="shared" si="0"/>
        <v>0</v>
      </c>
      <c r="R25" s="113">
        <f t="shared" si="1"/>
        <v>0</v>
      </c>
      <c r="S25" s="109">
        <f t="shared" si="3"/>
        <v>0</v>
      </c>
      <c r="T25" s="109">
        <f t="shared" si="4"/>
        <v>0</v>
      </c>
    </row>
    <row r="26" spans="1:20" s="111" customFormat="1" x14ac:dyDescent="0.3">
      <c r="A26" s="106">
        <v>43119</v>
      </c>
      <c r="B26" s="106" t="s">
        <v>10</v>
      </c>
      <c r="C26" s="106" t="s">
        <v>22</v>
      </c>
      <c r="D26" s="106" t="s">
        <v>34</v>
      </c>
      <c r="E26" s="143" t="s">
        <v>14</v>
      </c>
      <c r="F26" s="106" t="s">
        <v>7</v>
      </c>
      <c r="G26" s="106" t="s">
        <v>14</v>
      </c>
      <c r="H26" s="106" t="s">
        <v>14</v>
      </c>
      <c r="I26" s="107">
        <v>75062596</v>
      </c>
      <c r="J26" s="111">
        <v>0</v>
      </c>
      <c r="K26" s="108">
        <v>1.224</v>
      </c>
      <c r="L26" s="109">
        <f>L25*0.2</f>
        <v>15012519.200000001</v>
      </c>
      <c r="M26" s="110">
        <f t="shared" si="6"/>
        <v>18375323.500800002</v>
      </c>
      <c r="N26" s="111">
        <v>0</v>
      </c>
      <c r="O26" s="112">
        <v>12038</v>
      </c>
      <c r="P26" s="113">
        <v>139838160</v>
      </c>
      <c r="Q26" s="111">
        <f t="shared" si="0"/>
        <v>0</v>
      </c>
      <c r="R26" s="113">
        <f t="shared" si="1"/>
        <v>0</v>
      </c>
      <c r="S26" s="109">
        <f t="shared" si="3"/>
        <v>0</v>
      </c>
      <c r="T26" s="109">
        <f t="shared" si="4"/>
        <v>0</v>
      </c>
    </row>
    <row r="27" spans="1:20" s="111" customFormat="1" x14ac:dyDescent="0.3">
      <c r="A27" s="106">
        <v>43119</v>
      </c>
      <c r="B27" s="106" t="s">
        <v>15</v>
      </c>
      <c r="C27" s="106" t="s">
        <v>22</v>
      </c>
      <c r="D27" s="106" t="s">
        <v>34</v>
      </c>
      <c r="E27" s="143" t="s">
        <v>16</v>
      </c>
      <c r="F27" s="106" t="str">
        <f>VLOOKUP(B27&amp;$B$1,config!C:D,2,FALSE)</f>
        <v>SUM</v>
      </c>
      <c r="G27" s="106" t="str">
        <f>VLOOKUP(B27&amp;$B$1,config!C:E,3,FALSE)</f>
        <v>Y</v>
      </c>
      <c r="H27" s="106" t="str">
        <f>IF(D27="shield","N","Y")</f>
        <v>Y</v>
      </c>
      <c r="I27" s="107">
        <v>75062596</v>
      </c>
      <c r="J27" s="111">
        <v>0</v>
      </c>
      <c r="K27" s="108">
        <v>1.224</v>
      </c>
      <c r="L27" s="109">
        <f t="shared" si="5"/>
        <v>75062596</v>
      </c>
      <c r="M27" s="110">
        <f t="shared" si="6"/>
        <v>91876617.503999993</v>
      </c>
      <c r="N27" s="111">
        <v>0</v>
      </c>
      <c r="O27" s="112">
        <v>115</v>
      </c>
      <c r="P27" s="113">
        <v>139838160</v>
      </c>
      <c r="Q27" s="111">
        <f t="shared" si="0"/>
        <v>0</v>
      </c>
      <c r="R27" s="113">
        <f t="shared" si="1"/>
        <v>0</v>
      </c>
      <c r="S27" s="109">
        <f t="shared" si="3"/>
        <v>0</v>
      </c>
      <c r="T27" s="109">
        <f t="shared" si="4"/>
        <v>0</v>
      </c>
    </row>
    <row r="28" spans="1:20" s="111" customFormat="1" x14ac:dyDescent="0.3">
      <c r="A28" s="106">
        <v>43119</v>
      </c>
      <c r="B28" s="106" t="s">
        <v>15</v>
      </c>
      <c r="C28" s="106" t="s">
        <v>22</v>
      </c>
      <c r="D28" s="106" t="s">
        <v>34</v>
      </c>
      <c r="E28" s="143" t="s">
        <v>14</v>
      </c>
      <c r="F28" s="106" t="s">
        <v>6</v>
      </c>
      <c r="G28" s="106" t="s">
        <v>14</v>
      </c>
      <c r="H28" s="106" t="s">
        <v>14</v>
      </c>
      <c r="I28" s="107">
        <v>75062596</v>
      </c>
      <c r="J28" s="111">
        <v>0</v>
      </c>
      <c r="K28" s="108">
        <v>1.224</v>
      </c>
      <c r="L28" s="109">
        <f>L27*0.2</f>
        <v>15012519.200000001</v>
      </c>
      <c r="M28" s="110">
        <f t="shared" si="6"/>
        <v>18375323.500800002</v>
      </c>
      <c r="N28" s="111">
        <v>0</v>
      </c>
      <c r="O28" s="112">
        <v>0</v>
      </c>
      <c r="P28" s="113">
        <v>139838160</v>
      </c>
      <c r="Q28" s="111">
        <f t="shared" si="0"/>
        <v>0</v>
      </c>
      <c r="R28" s="113">
        <f t="shared" si="1"/>
        <v>0</v>
      </c>
      <c r="S28" s="109">
        <f t="shared" si="3"/>
        <v>0</v>
      </c>
      <c r="T28" s="109">
        <f t="shared" si="4"/>
        <v>0</v>
      </c>
    </row>
    <row r="29" spans="1:20" s="174" customFormat="1" x14ac:dyDescent="0.3">
      <c r="A29" s="171">
        <v>43123</v>
      </c>
      <c r="B29" s="171" t="s">
        <v>10</v>
      </c>
      <c r="C29" s="171" t="s">
        <v>22</v>
      </c>
      <c r="D29" s="171" t="s">
        <v>34</v>
      </c>
      <c r="E29" s="172" t="s">
        <v>16</v>
      </c>
      <c r="F29" s="171" t="str">
        <f>VLOOKUP(B29&amp;$B$1,config!C:D,2,FALSE)</f>
        <v>MAX</v>
      </c>
      <c r="G29" s="171" t="str">
        <f>VLOOKUP(B29&amp;$B$1,config!C:E,3,FALSE)</f>
        <v>Y</v>
      </c>
      <c r="H29" s="171" t="str">
        <f>IF(D29="shield","N","Y")</f>
        <v>Y</v>
      </c>
      <c r="I29" s="173">
        <v>81794528</v>
      </c>
      <c r="J29" s="174">
        <v>0</v>
      </c>
      <c r="K29" s="175">
        <v>1.224</v>
      </c>
      <c r="L29" s="176">
        <f t="shared" si="5"/>
        <v>81794528</v>
      </c>
      <c r="M29" s="177">
        <f t="shared" si="6"/>
        <v>100116502.272</v>
      </c>
      <c r="N29" s="174">
        <v>0</v>
      </c>
      <c r="O29" s="178">
        <v>93773</v>
      </c>
      <c r="P29" s="179">
        <v>139838160</v>
      </c>
      <c r="Q29" s="174">
        <f t="shared" si="0"/>
        <v>0</v>
      </c>
      <c r="R29" s="179">
        <f t="shared" si="1"/>
        <v>0</v>
      </c>
      <c r="S29" s="176">
        <f t="shared" si="3"/>
        <v>0</v>
      </c>
      <c r="T29" s="176">
        <f t="shared" si="4"/>
        <v>0</v>
      </c>
    </row>
    <row r="30" spans="1:20" s="174" customFormat="1" x14ac:dyDescent="0.3">
      <c r="A30" s="171">
        <v>43123</v>
      </c>
      <c r="B30" s="171" t="s">
        <v>10</v>
      </c>
      <c r="C30" s="171" t="s">
        <v>22</v>
      </c>
      <c r="D30" s="171" t="s">
        <v>34</v>
      </c>
      <c r="E30" s="172" t="s">
        <v>14</v>
      </c>
      <c r="F30" s="171" t="s">
        <v>7</v>
      </c>
      <c r="G30" s="171" t="s">
        <v>14</v>
      </c>
      <c r="H30" s="171" t="s">
        <v>14</v>
      </c>
      <c r="I30" s="173">
        <v>81794528</v>
      </c>
      <c r="J30" s="174">
        <v>0</v>
      </c>
      <c r="K30" s="175">
        <v>1.224</v>
      </c>
      <c r="L30" s="176">
        <f>L29*0.2</f>
        <v>16358905.600000001</v>
      </c>
      <c r="M30" s="177">
        <f t="shared" si="6"/>
        <v>20023300.454400003</v>
      </c>
      <c r="N30" s="174">
        <v>0</v>
      </c>
      <c r="O30" s="178">
        <v>12227</v>
      </c>
      <c r="P30" s="179">
        <v>139838160</v>
      </c>
      <c r="Q30" s="174">
        <f t="shared" si="0"/>
        <v>0</v>
      </c>
      <c r="R30" s="179">
        <f t="shared" si="1"/>
        <v>0</v>
      </c>
      <c r="S30" s="176">
        <f t="shared" si="3"/>
        <v>0</v>
      </c>
      <c r="T30" s="176">
        <f t="shared" si="4"/>
        <v>0</v>
      </c>
    </row>
    <row r="31" spans="1:20" s="174" customFormat="1" x14ac:dyDescent="0.3">
      <c r="A31" s="171">
        <v>43123</v>
      </c>
      <c r="B31" s="171" t="s">
        <v>15</v>
      </c>
      <c r="C31" s="171" t="s">
        <v>22</v>
      </c>
      <c r="D31" s="171" t="s">
        <v>34</v>
      </c>
      <c r="E31" s="180" t="s">
        <v>16</v>
      </c>
      <c r="F31" s="171" t="str">
        <f>VLOOKUP(B31&amp;$B$1,config!C:D,2,FALSE)</f>
        <v>SUM</v>
      </c>
      <c r="G31" s="171" t="str">
        <f>VLOOKUP(B31&amp;$B$1,config!C:E,3,FALSE)</f>
        <v>Y</v>
      </c>
      <c r="H31" s="171" t="str">
        <f>IF(D31="shield","N","Y")</f>
        <v>Y</v>
      </c>
      <c r="I31" s="173">
        <v>81794528</v>
      </c>
      <c r="J31" s="174">
        <v>0</v>
      </c>
      <c r="K31" s="175">
        <v>1.224</v>
      </c>
      <c r="L31" s="176">
        <f t="shared" si="5"/>
        <v>81794528</v>
      </c>
      <c r="M31" s="177">
        <f t="shared" si="6"/>
        <v>100116502.272</v>
      </c>
      <c r="N31" s="174">
        <v>0</v>
      </c>
      <c r="O31" s="178">
        <v>125</v>
      </c>
      <c r="P31" s="179">
        <v>139838160</v>
      </c>
      <c r="Q31" s="174">
        <f t="shared" si="0"/>
        <v>0</v>
      </c>
      <c r="R31" s="179">
        <f t="shared" si="1"/>
        <v>0</v>
      </c>
      <c r="S31" s="176">
        <f t="shared" si="3"/>
        <v>0</v>
      </c>
      <c r="T31" s="176">
        <f t="shared" si="4"/>
        <v>0</v>
      </c>
    </row>
    <row r="32" spans="1:20" s="174" customFormat="1" x14ac:dyDescent="0.3">
      <c r="A32" s="171">
        <v>43123</v>
      </c>
      <c r="B32" s="171" t="s">
        <v>15</v>
      </c>
      <c r="C32" s="171" t="s">
        <v>22</v>
      </c>
      <c r="D32" s="171" t="s">
        <v>34</v>
      </c>
      <c r="E32" s="180" t="s">
        <v>14</v>
      </c>
      <c r="F32" s="171" t="s">
        <v>6</v>
      </c>
      <c r="G32" s="171" t="s">
        <v>14</v>
      </c>
      <c r="H32" s="171" t="s">
        <v>14</v>
      </c>
      <c r="I32" s="173">
        <v>81794528</v>
      </c>
      <c r="J32" s="174">
        <v>0</v>
      </c>
      <c r="K32" s="175">
        <v>1.224</v>
      </c>
      <c r="L32" s="176">
        <f>L31*0.2</f>
        <v>16358905.600000001</v>
      </c>
      <c r="M32" s="177">
        <f t="shared" si="6"/>
        <v>20023300.454400003</v>
      </c>
      <c r="N32" s="174">
        <v>0</v>
      </c>
      <c r="O32" s="178">
        <v>0</v>
      </c>
      <c r="P32" s="179">
        <v>139838160</v>
      </c>
      <c r="Q32" s="174">
        <f t="shared" si="0"/>
        <v>0</v>
      </c>
      <c r="R32" s="179">
        <f t="shared" si="1"/>
        <v>0</v>
      </c>
      <c r="S32" s="176">
        <f t="shared" si="3"/>
        <v>0</v>
      </c>
      <c r="T32" s="176">
        <f t="shared" si="4"/>
        <v>0</v>
      </c>
    </row>
    <row r="33" spans="1:20" s="15" customFormat="1" x14ac:dyDescent="0.3">
      <c r="A33" s="86">
        <v>43126</v>
      </c>
      <c r="B33" s="86" t="s">
        <v>10</v>
      </c>
      <c r="C33" s="86" t="s">
        <v>22</v>
      </c>
      <c r="D33" s="86" t="s">
        <v>34</v>
      </c>
      <c r="E33" s="215" t="s">
        <v>16</v>
      </c>
      <c r="F33" s="86" t="str">
        <f>VLOOKUP(B33&amp;$B$1,config!C:D,2,FALSE)</f>
        <v>MAX</v>
      </c>
      <c r="G33" s="86" t="str">
        <f>VLOOKUP(B33&amp;$B$1,config!C:E,3,FALSE)</f>
        <v>Y</v>
      </c>
      <c r="H33" s="86" t="str">
        <f>IF(D33="shield","N","Y")</f>
        <v>Y</v>
      </c>
      <c r="I33" s="87">
        <v>91021688</v>
      </c>
      <c r="J33" s="15">
        <v>0</v>
      </c>
      <c r="K33" s="89">
        <v>1.2410000000000001</v>
      </c>
      <c r="L33" s="90">
        <f t="shared" si="5"/>
        <v>91021688</v>
      </c>
      <c r="M33" s="91">
        <f t="shared" si="6"/>
        <v>112957914.80800001</v>
      </c>
      <c r="N33" s="15">
        <v>0</v>
      </c>
      <c r="O33" s="92">
        <v>113627</v>
      </c>
      <c r="P33" s="93">
        <v>139838160</v>
      </c>
      <c r="Q33" s="15">
        <f t="shared" si="0"/>
        <v>0</v>
      </c>
      <c r="R33" s="93">
        <f t="shared" si="1"/>
        <v>0</v>
      </c>
      <c r="S33" s="90">
        <f t="shared" si="3"/>
        <v>0</v>
      </c>
      <c r="T33" s="90">
        <f t="shared" si="4"/>
        <v>0</v>
      </c>
    </row>
    <row r="34" spans="1:20" s="15" customFormat="1" x14ac:dyDescent="0.3">
      <c r="A34" s="86">
        <v>43126</v>
      </c>
      <c r="B34" s="86" t="s">
        <v>10</v>
      </c>
      <c r="C34" s="86" t="s">
        <v>22</v>
      </c>
      <c r="D34" s="86" t="s">
        <v>34</v>
      </c>
      <c r="E34" s="215" t="s">
        <v>14</v>
      </c>
      <c r="F34" s="86" t="s">
        <v>7</v>
      </c>
      <c r="G34" s="86" t="s">
        <v>14</v>
      </c>
      <c r="H34" s="86" t="s">
        <v>14</v>
      </c>
      <c r="I34" s="87">
        <v>91021688</v>
      </c>
      <c r="J34" s="15">
        <v>0</v>
      </c>
      <c r="K34" s="89">
        <v>1.2410000000000001</v>
      </c>
      <c r="L34" s="90">
        <f>L33*0.2</f>
        <v>18204337.600000001</v>
      </c>
      <c r="M34" s="91">
        <f t="shared" si="6"/>
        <v>22591582.961600002</v>
      </c>
      <c r="N34" s="15">
        <v>0</v>
      </c>
      <c r="O34" s="92">
        <v>12034</v>
      </c>
      <c r="P34" s="93">
        <v>139838160</v>
      </c>
      <c r="Q34" s="15">
        <f t="shared" si="0"/>
        <v>0</v>
      </c>
      <c r="R34" s="93">
        <f t="shared" si="1"/>
        <v>0</v>
      </c>
      <c r="S34" s="90">
        <f t="shared" si="3"/>
        <v>0</v>
      </c>
      <c r="T34" s="90">
        <f t="shared" si="4"/>
        <v>0</v>
      </c>
    </row>
    <row r="35" spans="1:20" s="15" customFormat="1" x14ac:dyDescent="0.3">
      <c r="A35" s="86">
        <v>43126</v>
      </c>
      <c r="B35" s="86" t="s">
        <v>15</v>
      </c>
      <c r="C35" s="86" t="s">
        <v>22</v>
      </c>
      <c r="D35" s="86" t="s">
        <v>34</v>
      </c>
      <c r="E35" s="215" t="s">
        <v>16</v>
      </c>
      <c r="F35" s="86" t="str">
        <f>VLOOKUP(B35&amp;$B$1,config!C:D,2,FALSE)</f>
        <v>SUM</v>
      </c>
      <c r="G35" s="86" t="str">
        <f>VLOOKUP(B35&amp;$B$1,config!C:E,3,FALSE)</f>
        <v>Y</v>
      </c>
      <c r="H35" s="86" t="str">
        <f>IF(D35="shield","N","Y")</f>
        <v>Y</v>
      </c>
      <c r="I35" s="87">
        <v>91021688</v>
      </c>
      <c r="J35" s="15">
        <v>0</v>
      </c>
      <c r="K35" s="89">
        <v>1.2410000000000001</v>
      </c>
      <c r="L35" s="90">
        <f t="shared" si="5"/>
        <v>91021688</v>
      </c>
      <c r="M35" s="91">
        <f t="shared" si="6"/>
        <v>112957914.80800001</v>
      </c>
      <c r="N35" s="15">
        <v>0</v>
      </c>
      <c r="O35" s="92">
        <v>184</v>
      </c>
      <c r="P35" s="93">
        <v>139838160</v>
      </c>
      <c r="Q35" s="15">
        <f t="shared" si="0"/>
        <v>0</v>
      </c>
      <c r="R35" s="93">
        <f t="shared" si="1"/>
        <v>0</v>
      </c>
      <c r="S35" s="90">
        <f t="shared" si="3"/>
        <v>0</v>
      </c>
      <c r="T35" s="90">
        <f t="shared" si="4"/>
        <v>0</v>
      </c>
    </row>
    <row r="36" spans="1:20" s="15" customFormat="1" x14ac:dyDescent="0.3">
      <c r="A36" s="86">
        <v>43126</v>
      </c>
      <c r="B36" s="86" t="s">
        <v>15</v>
      </c>
      <c r="C36" s="86" t="s">
        <v>22</v>
      </c>
      <c r="D36" s="86" t="s">
        <v>34</v>
      </c>
      <c r="E36" s="215" t="s">
        <v>14</v>
      </c>
      <c r="F36" s="86" t="s">
        <v>6</v>
      </c>
      <c r="G36" s="86" t="str">
        <f>VLOOKUP(B36&amp;$B$1,config!C:E,3,FALSE)</f>
        <v>Y</v>
      </c>
      <c r="H36" s="86" t="str">
        <f>IF(D36="shield","N","Y")</f>
        <v>Y</v>
      </c>
      <c r="I36" s="87">
        <v>91021688</v>
      </c>
      <c r="J36" s="15">
        <v>0</v>
      </c>
      <c r="K36" s="89">
        <v>1.2410000000000001</v>
      </c>
      <c r="L36" s="90">
        <f>L35*0.2</f>
        <v>18204337.600000001</v>
      </c>
      <c r="M36" s="91">
        <f t="shared" si="6"/>
        <v>22591582.961600002</v>
      </c>
      <c r="N36" s="15">
        <v>0</v>
      </c>
      <c r="O36" s="92">
        <v>16</v>
      </c>
      <c r="P36" s="93">
        <v>139838160</v>
      </c>
      <c r="Q36" s="15">
        <f t="shared" si="0"/>
        <v>0</v>
      </c>
      <c r="R36" s="93">
        <f t="shared" si="1"/>
        <v>0</v>
      </c>
      <c r="S36" s="90">
        <f t="shared" si="3"/>
        <v>0</v>
      </c>
      <c r="T36" s="90">
        <f t="shared" si="4"/>
        <v>0</v>
      </c>
    </row>
    <row r="37" spans="1:20" s="219" customFormat="1" x14ac:dyDescent="0.3">
      <c r="A37" s="216">
        <v>43130</v>
      </c>
      <c r="B37" s="216" t="s">
        <v>10</v>
      </c>
      <c r="C37" s="216" t="s">
        <v>22</v>
      </c>
      <c r="D37" s="216" t="s">
        <v>34</v>
      </c>
      <c r="E37" s="217" t="s">
        <v>16</v>
      </c>
      <c r="F37" s="216" t="str">
        <f>VLOOKUP(B37&amp;$B$1,config!C:D,2,FALSE)</f>
        <v>MAX</v>
      </c>
      <c r="G37" s="216" t="str">
        <f>VLOOKUP(B37&amp;$B$1,config!C:E,3,FALSE)</f>
        <v>Y</v>
      </c>
      <c r="H37" s="216" t="str">
        <f>IF(D37="shield","N","Y")</f>
        <v>Y</v>
      </c>
      <c r="I37" s="218">
        <v>98248327</v>
      </c>
      <c r="J37" s="219">
        <v>0</v>
      </c>
      <c r="K37" s="220">
        <v>1.238</v>
      </c>
      <c r="L37" s="221">
        <f t="shared" si="5"/>
        <v>98248327</v>
      </c>
      <c r="M37" s="222">
        <f t="shared" si="6"/>
        <v>121631428.82600001</v>
      </c>
      <c r="N37" s="219">
        <v>0</v>
      </c>
      <c r="O37" s="223">
        <v>105190</v>
      </c>
      <c r="P37" s="224">
        <v>139838160</v>
      </c>
      <c r="Q37" s="219">
        <f t="shared" ref="Q37:Q62" si="8">IF($H37="Y",SUMPRODUCT(--($A:$A=$A37),$N:$N),$N37)</f>
        <v>0</v>
      </c>
      <c r="R37" s="224">
        <f t="shared" ref="R37:R62" si="9">IF(D37="shield",Q37,IF(F37="MAX",MAX(Q37,J37),SUM(Q37,J37-SUMIFS($N:$N, $E:$E, "Y",$A:$A, $A37 ))))</f>
        <v>0</v>
      </c>
      <c r="S37" s="221">
        <f t="shared" si="3"/>
        <v>0</v>
      </c>
      <c r="T37" s="221">
        <f t="shared" si="4"/>
        <v>0</v>
      </c>
    </row>
    <row r="38" spans="1:20" s="219" customFormat="1" x14ac:dyDescent="0.3">
      <c r="A38" s="216">
        <v>43130</v>
      </c>
      <c r="B38" s="216" t="s">
        <v>10</v>
      </c>
      <c r="C38" s="216" t="s">
        <v>22</v>
      </c>
      <c r="D38" s="216" t="s">
        <v>34</v>
      </c>
      <c r="E38" s="217" t="s">
        <v>14</v>
      </c>
      <c r="F38" s="216" t="s">
        <v>7</v>
      </c>
      <c r="G38" s="216" t="s">
        <v>14</v>
      </c>
      <c r="H38" s="216" t="s">
        <v>14</v>
      </c>
      <c r="I38" s="218">
        <v>98248327</v>
      </c>
      <c r="J38" s="219">
        <v>0</v>
      </c>
      <c r="K38" s="220">
        <v>1.238</v>
      </c>
      <c r="L38" s="221">
        <f>L37*0.2</f>
        <v>19649665.400000002</v>
      </c>
      <c r="M38" s="222">
        <f t="shared" si="6"/>
        <v>24326285.765200004</v>
      </c>
      <c r="N38" s="219">
        <v>0</v>
      </c>
      <c r="O38" s="223">
        <v>12210</v>
      </c>
      <c r="P38" s="224">
        <v>139838160</v>
      </c>
      <c r="Q38" s="219">
        <f t="shared" si="8"/>
        <v>0</v>
      </c>
      <c r="R38" s="224">
        <f t="shared" si="9"/>
        <v>0</v>
      </c>
      <c r="S38" s="221">
        <f t="shared" si="3"/>
        <v>0</v>
      </c>
      <c r="T38" s="221">
        <f t="shared" si="4"/>
        <v>0</v>
      </c>
    </row>
    <row r="39" spans="1:20" s="219" customFormat="1" x14ac:dyDescent="0.3">
      <c r="A39" s="216">
        <v>43130</v>
      </c>
      <c r="B39" s="216" t="s">
        <v>15</v>
      </c>
      <c r="C39" s="216" t="s">
        <v>22</v>
      </c>
      <c r="D39" s="216" t="s">
        <v>34</v>
      </c>
      <c r="E39" s="217" t="s">
        <v>16</v>
      </c>
      <c r="F39" s="216" t="str">
        <f>VLOOKUP(B39&amp;$B$1,config!C:D,2,FALSE)</f>
        <v>SUM</v>
      </c>
      <c r="G39" s="216" t="str">
        <f>VLOOKUP(B39&amp;$B$1,config!C:E,3,FALSE)</f>
        <v>Y</v>
      </c>
      <c r="H39" s="216" t="str">
        <f>IF(D39="shield","N","Y")</f>
        <v>Y</v>
      </c>
      <c r="I39" s="218">
        <v>98248327</v>
      </c>
      <c r="J39" s="219">
        <v>0</v>
      </c>
      <c r="K39" s="220">
        <v>1.238</v>
      </c>
      <c r="L39" s="221">
        <f t="shared" si="5"/>
        <v>98248327</v>
      </c>
      <c r="M39" s="222">
        <f t="shared" si="6"/>
        <v>121631428.82600001</v>
      </c>
      <c r="N39" s="219">
        <v>0</v>
      </c>
      <c r="O39" s="223">
        <v>92</v>
      </c>
      <c r="P39" s="224">
        <v>139838160</v>
      </c>
      <c r="Q39" s="219">
        <f t="shared" si="8"/>
        <v>0</v>
      </c>
      <c r="R39" s="224">
        <f t="shared" si="9"/>
        <v>0</v>
      </c>
      <c r="S39" s="221">
        <f t="shared" si="3"/>
        <v>0</v>
      </c>
      <c r="T39" s="221">
        <f t="shared" si="4"/>
        <v>0</v>
      </c>
    </row>
    <row r="40" spans="1:20" s="219" customFormat="1" x14ac:dyDescent="0.3">
      <c r="A40" s="216">
        <v>43130</v>
      </c>
      <c r="B40" s="216" t="s">
        <v>15</v>
      </c>
      <c r="C40" s="216" t="s">
        <v>22</v>
      </c>
      <c r="D40" s="216" t="s">
        <v>34</v>
      </c>
      <c r="E40" s="217" t="s">
        <v>14</v>
      </c>
      <c r="F40" s="216" t="s">
        <v>6</v>
      </c>
      <c r="G40" s="216" t="s">
        <v>14</v>
      </c>
      <c r="H40" s="216" t="s">
        <v>14</v>
      </c>
      <c r="I40" s="218">
        <v>98248327</v>
      </c>
      <c r="J40" s="219">
        <v>0</v>
      </c>
      <c r="K40" s="220">
        <v>1.238</v>
      </c>
      <c r="L40" s="221">
        <f>L39*0.2</f>
        <v>19649665.400000002</v>
      </c>
      <c r="M40" s="222">
        <f t="shared" si="6"/>
        <v>24326285.765200004</v>
      </c>
      <c r="N40" s="219">
        <v>0</v>
      </c>
      <c r="O40" s="223">
        <v>2</v>
      </c>
      <c r="P40" s="224">
        <v>139838160</v>
      </c>
      <c r="Q40" s="219">
        <f t="shared" si="8"/>
        <v>0</v>
      </c>
      <c r="R40" s="224">
        <f t="shared" si="9"/>
        <v>0</v>
      </c>
      <c r="S40" s="221">
        <f t="shared" si="3"/>
        <v>0</v>
      </c>
      <c r="T40" s="221">
        <f t="shared" si="4"/>
        <v>0</v>
      </c>
    </row>
    <row r="41" spans="1:20" s="267" customFormat="1" x14ac:dyDescent="0.3">
      <c r="A41" s="264">
        <v>43133</v>
      </c>
      <c r="B41" s="264" t="s">
        <v>10</v>
      </c>
      <c r="C41" s="264" t="s">
        <v>22</v>
      </c>
      <c r="D41" s="264" t="s">
        <v>34</v>
      </c>
      <c r="E41" s="265" t="str">
        <f>E37</f>
        <v>N</v>
      </c>
      <c r="F41" s="264" t="str">
        <f>VLOOKUP(B41&amp;$B$1,config!C:D,2,FALSE)</f>
        <v>MAX</v>
      </c>
      <c r="G41" s="264" t="str">
        <f>VLOOKUP(B41&amp;$B$1,config!C:E,3,FALSE)</f>
        <v>Y</v>
      </c>
      <c r="H41" s="264" t="str">
        <f>IF(D41="shield","N","Y")</f>
        <v>Y</v>
      </c>
      <c r="I41" s="266">
        <v>108738581</v>
      </c>
      <c r="J41" s="267">
        <v>0</v>
      </c>
      <c r="K41" s="268">
        <v>1.246</v>
      </c>
      <c r="L41" s="269">
        <f t="shared" si="5"/>
        <v>108738581</v>
      </c>
      <c r="M41" s="270">
        <f t="shared" si="6"/>
        <v>135488271.926</v>
      </c>
      <c r="N41" s="267">
        <v>0</v>
      </c>
      <c r="O41" s="271">
        <v>185740</v>
      </c>
      <c r="P41" s="272">
        <v>139838160</v>
      </c>
      <c r="Q41" s="267">
        <f t="shared" si="8"/>
        <v>0</v>
      </c>
      <c r="R41" s="272">
        <f t="shared" si="9"/>
        <v>0</v>
      </c>
      <c r="S41" s="269">
        <f t="shared" si="3"/>
        <v>0</v>
      </c>
      <c r="T41" s="269">
        <f t="shared" si="4"/>
        <v>0</v>
      </c>
    </row>
    <row r="42" spans="1:20" s="267" customFormat="1" x14ac:dyDescent="0.3">
      <c r="A42" s="264">
        <v>43133</v>
      </c>
      <c r="B42" s="264" t="s">
        <v>10</v>
      </c>
      <c r="C42" s="264" t="s">
        <v>22</v>
      </c>
      <c r="D42" s="264" t="s">
        <v>34</v>
      </c>
      <c r="E42" s="265" t="s">
        <v>14</v>
      </c>
      <c r="F42" s="264" t="s">
        <v>7</v>
      </c>
      <c r="G42" s="264" t="s">
        <v>14</v>
      </c>
      <c r="H42" s="264" t="s">
        <v>14</v>
      </c>
      <c r="I42" s="266">
        <v>108738581</v>
      </c>
      <c r="J42" s="267">
        <v>0</v>
      </c>
      <c r="K42" s="268">
        <v>1.246</v>
      </c>
      <c r="L42" s="269">
        <f>L41*0.2</f>
        <v>21747716.200000003</v>
      </c>
      <c r="M42" s="270">
        <f t="shared" si="6"/>
        <v>27097654.385200005</v>
      </c>
      <c r="N42" s="267">
        <v>0</v>
      </c>
      <c r="O42" s="271">
        <v>12057</v>
      </c>
      <c r="P42" s="272">
        <v>139838160</v>
      </c>
      <c r="Q42" s="267">
        <f t="shared" si="8"/>
        <v>0</v>
      </c>
      <c r="R42" s="272">
        <f t="shared" si="9"/>
        <v>0</v>
      </c>
      <c r="S42" s="269">
        <f t="shared" si="3"/>
        <v>0</v>
      </c>
      <c r="T42" s="269">
        <f t="shared" si="4"/>
        <v>0</v>
      </c>
    </row>
    <row r="43" spans="1:20" s="267" customFormat="1" x14ac:dyDescent="0.3">
      <c r="A43" s="264">
        <v>43133</v>
      </c>
      <c r="B43" s="264" t="s">
        <v>15</v>
      </c>
      <c r="C43" s="264" t="s">
        <v>22</v>
      </c>
      <c r="D43" s="264" t="s">
        <v>34</v>
      </c>
      <c r="E43" s="265" t="str">
        <f>E39</f>
        <v>N</v>
      </c>
      <c r="F43" s="264" t="str">
        <f>VLOOKUP(B43&amp;$B$1,config!C:D,2,FALSE)</f>
        <v>SUM</v>
      </c>
      <c r="G43" s="264" t="str">
        <f>VLOOKUP(B43&amp;$B$1,config!C:E,3,FALSE)</f>
        <v>Y</v>
      </c>
      <c r="H43" s="264" t="str">
        <f>IF(D43="shield","N","Y")</f>
        <v>Y</v>
      </c>
      <c r="I43" s="266">
        <v>108738581</v>
      </c>
      <c r="J43" s="267">
        <v>0</v>
      </c>
      <c r="K43" s="268">
        <v>1.246</v>
      </c>
      <c r="L43" s="269">
        <f t="shared" si="5"/>
        <v>108738581</v>
      </c>
      <c r="M43" s="270">
        <f t="shared" si="6"/>
        <v>135488271.926</v>
      </c>
      <c r="N43" s="267">
        <v>0</v>
      </c>
      <c r="O43" s="271">
        <v>95</v>
      </c>
      <c r="P43" s="272">
        <v>139838160</v>
      </c>
      <c r="Q43" s="267">
        <f t="shared" si="8"/>
        <v>0</v>
      </c>
      <c r="R43" s="272">
        <f t="shared" si="9"/>
        <v>0</v>
      </c>
      <c r="S43" s="269">
        <f t="shared" si="3"/>
        <v>0</v>
      </c>
      <c r="T43" s="269">
        <f t="shared" si="4"/>
        <v>0</v>
      </c>
    </row>
    <row r="44" spans="1:20" s="267" customFormat="1" x14ac:dyDescent="0.3">
      <c r="A44" s="264">
        <v>43133</v>
      </c>
      <c r="B44" s="264" t="s">
        <v>15</v>
      </c>
      <c r="C44" s="264" t="s">
        <v>22</v>
      </c>
      <c r="D44" s="264" t="s">
        <v>34</v>
      </c>
      <c r="E44" s="265" t="s">
        <v>14</v>
      </c>
      <c r="F44" s="264" t="s">
        <v>6</v>
      </c>
      <c r="G44" s="264" t="s">
        <v>14</v>
      </c>
      <c r="H44" s="264" t="s">
        <v>14</v>
      </c>
      <c r="I44" s="266">
        <v>108738581</v>
      </c>
      <c r="J44" s="267">
        <v>0</v>
      </c>
      <c r="K44" s="268">
        <v>1.246</v>
      </c>
      <c r="L44" s="269">
        <f>L43*0.2</f>
        <v>21747716.200000003</v>
      </c>
      <c r="M44" s="270">
        <f t="shared" si="6"/>
        <v>27097654.385200005</v>
      </c>
      <c r="N44" s="267">
        <v>0</v>
      </c>
      <c r="O44" s="271">
        <v>1</v>
      </c>
      <c r="P44" s="272">
        <v>139838160</v>
      </c>
      <c r="Q44" s="267">
        <f t="shared" si="8"/>
        <v>0</v>
      </c>
      <c r="R44" s="272">
        <f t="shared" si="9"/>
        <v>0</v>
      </c>
      <c r="S44" s="269">
        <f t="shared" si="3"/>
        <v>0</v>
      </c>
      <c r="T44" s="269">
        <f t="shared" si="4"/>
        <v>0</v>
      </c>
    </row>
    <row r="45" spans="1:20" s="243" customFormat="1" x14ac:dyDescent="0.3">
      <c r="A45" s="237">
        <v>43137</v>
      </c>
      <c r="B45" s="237" t="s">
        <v>10</v>
      </c>
      <c r="C45" s="237" t="s">
        <v>22</v>
      </c>
      <c r="D45" s="237" t="s">
        <v>34</v>
      </c>
      <c r="E45" s="273" t="str">
        <f>E41</f>
        <v>N</v>
      </c>
      <c r="F45" s="237" t="str">
        <f>VLOOKUP(B45&amp;$B$1,config!C:D,2,FALSE)</f>
        <v>MAX</v>
      </c>
      <c r="G45" s="237" t="str">
        <f>VLOOKUP(B45&amp;$B$1,config!C:E,3,FALSE)</f>
        <v>Y</v>
      </c>
      <c r="H45" s="237" t="str">
        <f>IF(D45="shield","N","Y")</f>
        <v>Y</v>
      </c>
      <c r="I45" s="238">
        <v>117593591</v>
      </c>
      <c r="J45" s="243">
        <v>0</v>
      </c>
      <c r="K45" s="240">
        <v>1.244</v>
      </c>
      <c r="L45" s="241">
        <f t="shared" si="5"/>
        <v>117593591</v>
      </c>
      <c r="M45" s="242">
        <f t="shared" si="6"/>
        <v>146286427.204</v>
      </c>
      <c r="N45" s="243">
        <v>0</v>
      </c>
      <c r="O45" s="244">
        <v>147607</v>
      </c>
      <c r="P45" s="245">
        <v>139838160</v>
      </c>
      <c r="Q45" s="243">
        <f t="shared" si="8"/>
        <v>0</v>
      </c>
      <c r="R45" s="245">
        <f t="shared" si="9"/>
        <v>0</v>
      </c>
      <c r="S45" s="241">
        <f t="shared" si="3"/>
        <v>0</v>
      </c>
      <c r="T45" s="241">
        <f t="shared" si="4"/>
        <v>0</v>
      </c>
    </row>
    <row r="46" spans="1:20" s="243" customFormat="1" x14ac:dyDescent="0.3">
      <c r="A46" s="237">
        <v>43137</v>
      </c>
      <c r="B46" s="237" t="s">
        <v>10</v>
      </c>
      <c r="C46" s="237" t="s">
        <v>22</v>
      </c>
      <c r="D46" s="237" t="s">
        <v>34</v>
      </c>
      <c r="E46" s="273" t="s">
        <v>14</v>
      </c>
      <c r="F46" s="237" t="s">
        <v>7</v>
      </c>
      <c r="G46" s="237" t="s">
        <v>14</v>
      </c>
      <c r="H46" s="237" t="s">
        <v>14</v>
      </c>
      <c r="I46" s="238">
        <v>117593591</v>
      </c>
      <c r="J46" s="243">
        <v>0</v>
      </c>
      <c r="K46" s="240">
        <v>1.244</v>
      </c>
      <c r="L46" s="241">
        <f>L45*0.2</f>
        <v>23518718.200000003</v>
      </c>
      <c r="M46" s="242">
        <f t="shared" si="6"/>
        <v>29257285.440800004</v>
      </c>
      <c r="N46" s="243">
        <v>0</v>
      </c>
      <c r="O46" s="244">
        <v>12298</v>
      </c>
      <c r="P46" s="245">
        <v>139838160</v>
      </c>
      <c r="Q46" s="243">
        <f t="shared" si="8"/>
        <v>0</v>
      </c>
      <c r="R46" s="245">
        <f t="shared" si="9"/>
        <v>0</v>
      </c>
      <c r="S46" s="241">
        <f t="shared" si="3"/>
        <v>0</v>
      </c>
      <c r="T46" s="241">
        <f t="shared" si="4"/>
        <v>0</v>
      </c>
    </row>
    <row r="47" spans="1:20" s="243" customFormat="1" x14ac:dyDescent="0.3">
      <c r="A47" s="237">
        <v>43137</v>
      </c>
      <c r="B47" s="237" t="s">
        <v>15</v>
      </c>
      <c r="C47" s="237" t="s">
        <v>22</v>
      </c>
      <c r="D47" s="237" t="s">
        <v>34</v>
      </c>
      <c r="E47" s="273" t="str">
        <f>E43</f>
        <v>N</v>
      </c>
      <c r="F47" s="237" t="str">
        <f>VLOOKUP(B47&amp;$B$1,config!C:D,2,FALSE)</f>
        <v>SUM</v>
      </c>
      <c r="G47" s="237" t="str">
        <f>VLOOKUP(B47&amp;$B$1,config!C:E,3,FALSE)</f>
        <v>Y</v>
      </c>
      <c r="H47" s="237" t="str">
        <f>IF(D47="shield","N","Y")</f>
        <v>Y</v>
      </c>
      <c r="I47" s="238">
        <v>117593591</v>
      </c>
      <c r="J47" s="243">
        <v>0</v>
      </c>
      <c r="K47" s="240">
        <v>1.244</v>
      </c>
      <c r="L47" s="241">
        <f t="shared" ref="L47" si="10">IF(E47="N",I47,E47*I47)</f>
        <v>117593591</v>
      </c>
      <c r="M47" s="242">
        <f t="shared" ref="M47:M48" si="11">L47*K47</f>
        <v>146286427.204</v>
      </c>
      <c r="N47" s="243">
        <v>0</v>
      </c>
      <c r="O47" s="244">
        <v>88</v>
      </c>
      <c r="P47" s="245">
        <v>139838160</v>
      </c>
      <c r="Q47" s="243">
        <f t="shared" si="8"/>
        <v>0</v>
      </c>
      <c r="R47" s="245">
        <f t="shared" si="9"/>
        <v>0</v>
      </c>
      <c r="S47" s="241">
        <f t="shared" ref="S47:S48" si="12">N47*$L47/MAX(1,R47)</f>
        <v>0</v>
      </c>
      <c r="T47" s="241">
        <f t="shared" ref="T47:T48" si="13">S47*K47</f>
        <v>0</v>
      </c>
    </row>
    <row r="48" spans="1:20" s="243" customFormat="1" x14ac:dyDescent="0.3">
      <c r="A48" s="237">
        <v>43137</v>
      </c>
      <c r="B48" s="237" t="s">
        <v>15</v>
      </c>
      <c r="C48" s="237" t="s">
        <v>22</v>
      </c>
      <c r="D48" s="237" t="s">
        <v>34</v>
      </c>
      <c r="E48" s="273" t="s">
        <v>14</v>
      </c>
      <c r="F48" s="237" t="s">
        <v>7</v>
      </c>
      <c r="G48" s="237" t="s">
        <v>14</v>
      </c>
      <c r="H48" s="237" t="s">
        <v>14</v>
      </c>
      <c r="I48" s="238">
        <v>117593591</v>
      </c>
      <c r="J48" s="243">
        <v>0</v>
      </c>
      <c r="K48" s="240">
        <v>1.244</v>
      </c>
      <c r="L48" s="241">
        <f>L47*0.2</f>
        <v>23518718.200000003</v>
      </c>
      <c r="M48" s="242">
        <f t="shared" si="11"/>
        <v>29257285.440800004</v>
      </c>
      <c r="N48" s="243">
        <v>0</v>
      </c>
      <c r="O48" s="244">
        <v>11</v>
      </c>
      <c r="P48" s="245">
        <v>139838160</v>
      </c>
      <c r="Q48" s="243">
        <f t="shared" si="8"/>
        <v>0</v>
      </c>
      <c r="R48" s="245">
        <f t="shared" si="9"/>
        <v>0</v>
      </c>
      <c r="S48" s="241">
        <f t="shared" si="12"/>
        <v>0</v>
      </c>
      <c r="T48" s="241">
        <f t="shared" si="13"/>
        <v>0</v>
      </c>
    </row>
    <row r="49" spans="1:20" s="335" customFormat="1" x14ac:dyDescent="0.3">
      <c r="A49" s="330">
        <v>43140</v>
      </c>
      <c r="B49" s="330" t="s">
        <v>10</v>
      </c>
      <c r="C49" s="330" t="s">
        <v>22</v>
      </c>
      <c r="D49" s="330" t="s">
        <v>34</v>
      </c>
      <c r="E49" s="339" t="s">
        <v>14</v>
      </c>
      <c r="F49" s="330" t="str">
        <f>VLOOKUP(B49&amp;$B$1,config!C:D,2,FALSE)</f>
        <v>MAX</v>
      </c>
      <c r="G49" s="330" t="str">
        <f>VLOOKUP(B49&amp;$B$1,config!C:E,3,FALSE)</f>
        <v>Y</v>
      </c>
      <c r="H49" s="330" t="str">
        <f>IF(D49="shield","N","Y")</f>
        <v>Y</v>
      </c>
      <c r="I49" s="331">
        <v>129291732</v>
      </c>
      <c r="J49" s="335">
        <v>0</v>
      </c>
      <c r="K49" s="332">
        <v>1.2250000000000001</v>
      </c>
      <c r="L49" s="333">
        <f t="shared" ref="L49:L50" si="14">I49*0.2</f>
        <v>25858346.400000002</v>
      </c>
      <c r="M49" s="334">
        <f t="shared" si="6"/>
        <v>31676474.340000004</v>
      </c>
      <c r="N49" s="335">
        <v>0</v>
      </c>
      <c r="O49" s="336">
        <v>188952</v>
      </c>
      <c r="P49" s="337">
        <v>139838160</v>
      </c>
      <c r="Q49" s="335">
        <f t="shared" si="8"/>
        <v>0</v>
      </c>
      <c r="R49" s="337">
        <f t="shared" si="9"/>
        <v>0</v>
      </c>
      <c r="S49" s="333">
        <f t="shared" si="3"/>
        <v>0</v>
      </c>
      <c r="T49" s="333">
        <f t="shared" si="4"/>
        <v>0</v>
      </c>
    </row>
    <row r="50" spans="1:20" s="335" customFormat="1" x14ac:dyDescent="0.3">
      <c r="A50" s="330">
        <v>43140</v>
      </c>
      <c r="B50" s="330" t="s">
        <v>15</v>
      </c>
      <c r="C50" s="330" t="s">
        <v>22</v>
      </c>
      <c r="D50" s="330" t="s">
        <v>34</v>
      </c>
      <c r="E50" s="339" t="s">
        <v>14</v>
      </c>
      <c r="F50" s="330" t="s">
        <v>6</v>
      </c>
      <c r="G50" s="330" t="s">
        <v>14</v>
      </c>
      <c r="H50" s="330" t="s">
        <v>14</v>
      </c>
      <c r="I50" s="331">
        <v>129291732</v>
      </c>
      <c r="J50" s="335">
        <v>0</v>
      </c>
      <c r="K50" s="332">
        <v>1.2250000000000001</v>
      </c>
      <c r="L50" s="333">
        <f t="shared" si="14"/>
        <v>25858346.400000002</v>
      </c>
      <c r="M50" s="334">
        <f t="shared" si="6"/>
        <v>31676474.340000004</v>
      </c>
      <c r="N50" s="335">
        <v>0</v>
      </c>
      <c r="O50" s="336">
        <v>263</v>
      </c>
      <c r="P50" s="337">
        <v>139838160</v>
      </c>
      <c r="Q50" s="335">
        <f t="shared" si="8"/>
        <v>0</v>
      </c>
      <c r="R50" s="337">
        <f t="shared" si="9"/>
        <v>0</v>
      </c>
      <c r="S50" s="333">
        <f t="shared" si="3"/>
        <v>0</v>
      </c>
      <c r="T50" s="333">
        <f t="shared" si="4"/>
        <v>0</v>
      </c>
    </row>
    <row r="51" spans="1:20" s="297" customFormat="1" x14ac:dyDescent="0.3">
      <c r="A51" s="294">
        <v>43144</v>
      </c>
      <c r="B51" s="294" t="s">
        <v>10</v>
      </c>
      <c r="C51" s="294" t="s">
        <v>22</v>
      </c>
      <c r="D51" s="294" t="s">
        <v>34</v>
      </c>
      <c r="E51" s="295" t="s">
        <v>14</v>
      </c>
      <c r="F51" s="294" t="str">
        <f>VLOOKUP(B51&amp;$B$1,config!C:D,2,FALSE)</f>
        <v>MAX</v>
      </c>
      <c r="G51" s="294" t="str">
        <f>VLOOKUP(B51&amp;$B$1,config!C:E,3,FALSE)</f>
        <v>Y</v>
      </c>
      <c r="H51" s="294" t="str">
        <f t="shared" ref="H51:H62" si="15">IF(D51="shield","N","Y")</f>
        <v>Y</v>
      </c>
      <c r="I51" s="296">
        <v>138421494</v>
      </c>
      <c r="J51" s="297">
        <v>0</v>
      </c>
      <c r="K51" s="298">
        <v>1.226</v>
      </c>
      <c r="L51" s="299">
        <f t="shared" ref="L51:L62" si="16">I51*0.2</f>
        <v>27684298.800000001</v>
      </c>
      <c r="M51" s="300">
        <f t="shared" si="6"/>
        <v>33940950.3288</v>
      </c>
      <c r="N51" s="297">
        <v>0</v>
      </c>
      <c r="O51" s="301">
        <v>171768</v>
      </c>
      <c r="P51" s="302">
        <v>139838160</v>
      </c>
      <c r="Q51" s="297">
        <f t="shared" si="8"/>
        <v>0</v>
      </c>
      <c r="R51" s="302">
        <f t="shared" si="9"/>
        <v>0</v>
      </c>
      <c r="S51" s="299">
        <f t="shared" si="3"/>
        <v>0</v>
      </c>
      <c r="T51" s="299">
        <f t="shared" si="4"/>
        <v>0</v>
      </c>
    </row>
    <row r="52" spans="1:20" s="297" customFormat="1" x14ac:dyDescent="0.3">
      <c r="A52" s="294">
        <v>43144</v>
      </c>
      <c r="B52" s="294" t="s">
        <v>15</v>
      </c>
      <c r="C52" s="294" t="s">
        <v>22</v>
      </c>
      <c r="D52" s="294" t="s">
        <v>34</v>
      </c>
      <c r="E52" s="295" t="s">
        <v>14</v>
      </c>
      <c r="F52" s="294" t="str">
        <f>VLOOKUP(B52&amp;$B$1,config!C:D,2,FALSE)</f>
        <v>SUM</v>
      </c>
      <c r="G52" s="294" t="str">
        <f>VLOOKUP(B52&amp;$B$1,config!C:E,3,FALSE)</f>
        <v>Y</v>
      </c>
      <c r="H52" s="294" t="str">
        <f t="shared" si="15"/>
        <v>Y</v>
      </c>
      <c r="I52" s="296">
        <v>138421494</v>
      </c>
      <c r="J52" s="297">
        <v>0</v>
      </c>
      <c r="K52" s="298">
        <v>1.226</v>
      </c>
      <c r="L52" s="299">
        <f t="shared" si="16"/>
        <v>27684298.800000001</v>
      </c>
      <c r="M52" s="300">
        <f t="shared" si="6"/>
        <v>33940950.3288</v>
      </c>
      <c r="N52" s="297">
        <v>0</v>
      </c>
      <c r="O52" s="301">
        <v>254</v>
      </c>
      <c r="P52" s="302">
        <v>139838160</v>
      </c>
      <c r="Q52" s="297">
        <f t="shared" si="8"/>
        <v>0</v>
      </c>
      <c r="R52" s="302">
        <f t="shared" si="9"/>
        <v>0</v>
      </c>
      <c r="S52" s="299">
        <f t="shared" si="3"/>
        <v>0</v>
      </c>
      <c r="T52" s="299">
        <f t="shared" si="4"/>
        <v>0</v>
      </c>
    </row>
    <row r="53" spans="1:20" s="156" customFormat="1" x14ac:dyDescent="0.3">
      <c r="A53" s="153">
        <v>43147</v>
      </c>
      <c r="B53" s="153" t="s">
        <v>10</v>
      </c>
      <c r="C53" s="153" t="s">
        <v>22</v>
      </c>
      <c r="D53" s="153" t="s">
        <v>34</v>
      </c>
      <c r="E53" s="293" t="s">
        <v>14</v>
      </c>
      <c r="F53" s="153" t="str">
        <f>VLOOKUP(B53&amp;$B$1,config!C:D,2,FALSE)</f>
        <v>MAX</v>
      </c>
      <c r="G53" s="153" t="str">
        <f>VLOOKUP(B53&amp;$B$1,config!C:E,3,FALSE)</f>
        <v>Y</v>
      </c>
      <c r="H53" s="153" t="str">
        <f t="shared" si="15"/>
        <v>Y</v>
      </c>
      <c r="I53" s="155">
        <v>150559074</v>
      </c>
      <c r="J53" s="156">
        <v>0</v>
      </c>
      <c r="K53" s="157">
        <v>1.2490000000000001</v>
      </c>
      <c r="L53" s="158">
        <f t="shared" si="16"/>
        <v>30111814.800000001</v>
      </c>
      <c r="M53" s="159">
        <f t="shared" si="6"/>
        <v>37609656.685200006</v>
      </c>
      <c r="N53" s="156">
        <v>0</v>
      </c>
      <c r="O53" s="160">
        <v>182016</v>
      </c>
      <c r="P53" s="161">
        <v>139838160</v>
      </c>
      <c r="Q53" s="156">
        <f t="shared" si="8"/>
        <v>0</v>
      </c>
      <c r="R53" s="161">
        <f t="shared" si="9"/>
        <v>0</v>
      </c>
      <c r="S53" s="158">
        <f t="shared" si="3"/>
        <v>0</v>
      </c>
      <c r="T53" s="158">
        <f t="shared" si="4"/>
        <v>0</v>
      </c>
    </row>
    <row r="54" spans="1:20" s="156" customFormat="1" x14ac:dyDescent="0.3">
      <c r="A54" s="153">
        <v>43147</v>
      </c>
      <c r="B54" s="153" t="s">
        <v>15</v>
      </c>
      <c r="C54" s="153" t="s">
        <v>22</v>
      </c>
      <c r="D54" s="153" t="s">
        <v>34</v>
      </c>
      <c r="E54" s="293" t="str">
        <f>E52</f>
        <v>Y</v>
      </c>
      <c r="F54" s="153" t="str">
        <f>VLOOKUP(B54&amp;$B$1,config!C:D,2,FALSE)</f>
        <v>SUM</v>
      </c>
      <c r="G54" s="153" t="str">
        <f>VLOOKUP(B54&amp;$B$1,config!C:E,3,FALSE)</f>
        <v>Y</v>
      </c>
      <c r="H54" s="153" t="str">
        <f t="shared" si="15"/>
        <v>Y</v>
      </c>
      <c r="I54" s="155">
        <v>150559074</v>
      </c>
      <c r="J54" s="156">
        <v>0</v>
      </c>
      <c r="K54" s="157">
        <v>1.2490000000000001</v>
      </c>
      <c r="L54" s="158">
        <f t="shared" si="16"/>
        <v>30111814.800000001</v>
      </c>
      <c r="M54" s="159">
        <f t="shared" si="6"/>
        <v>37609656.685200006</v>
      </c>
      <c r="N54" s="156">
        <v>0</v>
      </c>
      <c r="O54" s="160">
        <v>387</v>
      </c>
      <c r="P54" s="161">
        <v>139838160</v>
      </c>
      <c r="Q54" s="156">
        <f t="shared" si="8"/>
        <v>0</v>
      </c>
      <c r="R54" s="161">
        <f t="shared" si="9"/>
        <v>0</v>
      </c>
      <c r="S54" s="158">
        <f t="shared" si="3"/>
        <v>0</v>
      </c>
      <c r="T54" s="158">
        <f t="shared" si="4"/>
        <v>0</v>
      </c>
    </row>
    <row r="55" spans="1:20" s="170" customFormat="1" x14ac:dyDescent="0.3">
      <c r="A55" s="182">
        <v>43151</v>
      </c>
      <c r="B55" s="182" t="s">
        <v>10</v>
      </c>
      <c r="C55" s="182" t="s">
        <v>22</v>
      </c>
      <c r="D55" s="182" t="s">
        <v>34</v>
      </c>
      <c r="E55" s="338" t="s">
        <v>14</v>
      </c>
      <c r="F55" s="182" t="str">
        <f>VLOOKUP(B55&amp;$B$1,config!C:D,2,FALSE)</f>
        <v>MAX</v>
      </c>
      <c r="G55" s="182" t="str">
        <f>VLOOKUP(B55&amp;$B$1,config!C:E,3,FALSE)</f>
        <v>Y</v>
      </c>
      <c r="H55" s="182" t="str">
        <f t="shared" si="15"/>
        <v>Y</v>
      </c>
      <c r="I55" s="183">
        <v>161121640</v>
      </c>
      <c r="J55" s="170">
        <v>0</v>
      </c>
      <c r="K55" s="184">
        <v>1.2410000000000001</v>
      </c>
      <c r="L55" s="185">
        <f t="shared" si="16"/>
        <v>32224328</v>
      </c>
      <c r="M55" s="186">
        <f t="shared" ref="M55:M62" si="17">L55*K55</f>
        <v>39990391.048</v>
      </c>
      <c r="N55" s="170">
        <v>0</v>
      </c>
      <c r="O55" s="187">
        <v>157436</v>
      </c>
      <c r="P55" s="188">
        <v>139838160</v>
      </c>
      <c r="Q55" s="170">
        <f t="shared" si="8"/>
        <v>0</v>
      </c>
      <c r="R55" s="188">
        <f t="shared" si="9"/>
        <v>0</v>
      </c>
      <c r="S55" s="185">
        <f t="shared" ref="S55:S62" si="18">N55*$L55/MAX(1,R55)</f>
        <v>0</v>
      </c>
      <c r="T55" s="185">
        <f t="shared" ref="T55:T62" si="19">S55*K55</f>
        <v>0</v>
      </c>
    </row>
    <row r="56" spans="1:20" s="170" customFormat="1" x14ac:dyDescent="0.3">
      <c r="A56" s="182">
        <v>43151</v>
      </c>
      <c r="B56" s="182" t="s">
        <v>15</v>
      </c>
      <c r="C56" s="182" t="s">
        <v>22</v>
      </c>
      <c r="D56" s="182" t="s">
        <v>34</v>
      </c>
      <c r="E56" s="338" t="s">
        <v>14</v>
      </c>
      <c r="F56" s="182" t="str">
        <f>VLOOKUP(B56&amp;$B$1,config!C:D,2,FALSE)</f>
        <v>SUM</v>
      </c>
      <c r="G56" s="182" t="str">
        <f>VLOOKUP(B56&amp;$B$1,config!C:E,3,FALSE)</f>
        <v>Y</v>
      </c>
      <c r="H56" s="182" t="str">
        <f t="shared" si="15"/>
        <v>Y</v>
      </c>
      <c r="I56" s="183">
        <v>161121640</v>
      </c>
      <c r="J56" s="170">
        <v>0</v>
      </c>
      <c r="K56" s="184">
        <v>1.2410000000000001</v>
      </c>
      <c r="L56" s="185">
        <f t="shared" si="16"/>
        <v>32224328</v>
      </c>
      <c r="M56" s="186">
        <f t="shared" si="17"/>
        <v>39990391.048</v>
      </c>
      <c r="N56" s="170">
        <v>0</v>
      </c>
      <c r="O56" s="187">
        <v>241</v>
      </c>
      <c r="P56" s="188">
        <v>139838160</v>
      </c>
      <c r="Q56" s="170">
        <f t="shared" si="8"/>
        <v>0</v>
      </c>
      <c r="R56" s="188">
        <f t="shared" si="9"/>
        <v>0</v>
      </c>
      <c r="S56" s="185">
        <f t="shared" si="18"/>
        <v>0</v>
      </c>
      <c r="T56" s="185">
        <f t="shared" si="19"/>
        <v>0</v>
      </c>
    </row>
    <row r="57" spans="1:20" s="376" customFormat="1" x14ac:dyDescent="0.3">
      <c r="A57" s="373">
        <v>43154</v>
      </c>
      <c r="B57" s="373" t="s">
        <v>10</v>
      </c>
      <c r="C57" s="373" t="s">
        <v>22</v>
      </c>
      <c r="D57" s="373" t="s">
        <v>34</v>
      </c>
      <c r="E57" s="374" t="s">
        <v>14</v>
      </c>
      <c r="F57" s="373" t="str">
        <f>VLOOKUP(B57&amp;$B$1,config!C:D,2,FALSE)</f>
        <v>MAX</v>
      </c>
      <c r="G57" s="373" t="str">
        <f>VLOOKUP(B57&amp;$B$1,config!C:E,3,FALSE)</f>
        <v>Y</v>
      </c>
      <c r="H57" s="373" t="str">
        <f t="shared" si="15"/>
        <v>Y</v>
      </c>
      <c r="I57" s="375">
        <v>177724496</v>
      </c>
      <c r="J57" s="376">
        <v>2</v>
      </c>
      <c r="K57" s="377">
        <v>1.228</v>
      </c>
      <c r="L57" s="378">
        <f t="shared" si="16"/>
        <v>35544899.200000003</v>
      </c>
      <c r="M57" s="379">
        <f t="shared" si="17"/>
        <v>43649136.217600003</v>
      </c>
      <c r="N57" s="376">
        <v>0</v>
      </c>
      <c r="O57" s="380">
        <v>174558</v>
      </c>
      <c r="P57" s="381">
        <v>139838160</v>
      </c>
      <c r="Q57" s="376">
        <f t="shared" si="8"/>
        <v>0</v>
      </c>
      <c r="R57" s="381">
        <f t="shared" si="9"/>
        <v>2</v>
      </c>
      <c r="S57" s="378">
        <f t="shared" si="18"/>
        <v>0</v>
      </c>
      <c r="T57" s="378">
        <f t="shared" si="19"/>
        <v>0</v>
      </c>
    </row>
    <row r="58" spans="1:20" s="376" customFormat="1" x14ac:dyDescent="0.3">
      <c r="A58" s="373">
        <v>43154</v>
      </c>
      <c r="B58" s="373" t="s">
        <v>15</v>
      </c>
      <c r="C58" s="373" t="s">
        <v>22</v>
      </c>
      <c r="D58" s="373" t="s">
        <v>34</v>
      </c>
      <c r="E58" s="374" t="s">
        <v>14</v>
      </c>
      <c r="F58" s="373" t="str">
        <f>VLOOKUP(B58&amp;$B$1,config!C:D,2,FALSE)</f>
        <v>SUM</v>
      </c>
      <c r="G58" s="373" t="str">
        <f>VLOOKUP(B58&amp;$B$1,config!C:E,3,FALSE)</f>
        <v>Y</v>
      </c>
      <c r="H58" s="373" t="str">
        <f t="shared" si="15"/>
        <v>Y</v>
      </c>
      <c r="I58" s="375">
        <v>177724496</v>
      </c>
      <c r="J58" s="376">
        <v>0</v>
      </c>
      <c r="K58" s="377">
        <v>1.228</v>
      </c>
      <c r="L58" s="378">
        <f t="shared" si="16"/>
        <v>35544899.200000003</v>
      </c>
      <c r="M58" s="379">
        <f t="shared" si="17"/>
        <v>43649136.217600003</v>
      </c>
      <c r="N58" s="376">
        <v>0</v>
      </c>
      <c r="O58" s="380">
        <v>401</v>
      </c>
      <c r="P58" s="381">
        <v>139838160</v>
      </c>
      <c r="Q58" s="376">
        <f t="shared" si="8"/>
        <v>0</v>
      </c>
      <c r="R58" s="381">
        <f t="shared" si="9"/>
        <v>0</v>
      </c>
      <c r="S58" s="378">
        <f t="shared" si="18"/>
        <v>0</v>
      </c>
      <c r="T58" s="378">
        <f t="shared" si="19"/>
        <v>0</v>
      </c>
    </row>
    <row r="59" spans="1:20" s="385" customFormat="1" x14ac:dyDescent="0.3">
      <c r="A59" s="382">
        <v>43158</v>
      </c>
      <c r="B59" s="382" t="s">
        <v>10</v>
      </c>
      <c r="C59" s="382" t="s">
        <v>22</v>
      </c>
      <c r="D59" s="382" t="s">
        <v>34</v>
      </c>
      <c r="E59" s="383" t="s">
        <v>16</v>
      </c>
      <c r="F59" s="382" t="str">
        <f>VLOOKUP(B59&amp;$B$1,config!C:D,2,FALSE)</f>
        <v>MAX</v>
      </c>
      <c r="G59" s="382" t="str">
        <f>VLOOKUP(B59&amp;$B$1,config!C:E,3,FALSE)</f>
        <v>Y</v>
      </c>
      <c r="H59" s="382" t="str">
        <f t="shared" si="15"/>
        <v>Y</v>
      </c>
      <c r="I59" s="384">
        <v>17000000</v>
      </c>
      <c r="J59" s="385">
        <v>0</v>
      </c>
      <c r="K59" s="386">
        <v>1.232</v>
      </c>
      <c r="L59" s="387">
        <f t="shared" si="16"/>
        <v>3400000</v>
      </c>
      <c r="M59" s="388">
        <f t="shared" si="17"/>
        <v>4188800</v>
      </c>
      <c r="N59" s="385">
        <v>0</v>
      </c>
      <c r="O59" s="389">
        <v>43381</v>
      </c>
      <c r="P59" s="390">
        <v>139838160</v>
      </c>
      <c r="Q59" s="385">
        <f t="shared" si="8"/>
        <v>0</v>
      </c>
      <c r="R59" s="390">
        <f t="shared" si="9"/>
        <v>0</v>
      </c>
      <c r="S59" s="387">
        <f t="shared" si="18"/>
        <v>0</v>
      </c>
      <c r="T59" s="387">
        <f t="shared" si="19"/>
        <v>0</v>
      </c>
    </row>
    <row r="60" spans="1:20" s="385" customFormat="1" x14ac:dyDescent="0.3">
      <c r="A60" s="382">
        <v>43158</v>
      </c>
      <c r="B60" s="382" t="s">
        <v>10</v>
      </c>
      <c r="C60" s="382" t="s">
        <v>22</v>
      </c>
      <c r="D60" s="382" t="s">
        <v>34</v>
      </c>
      <c r="E60" s="383" t="s">
        <v>14</v>
      </c>
      <c r="F60" s="382" t="str">
        <f>VLOOKUP(B60&amp;$B$1,config!C:D,2,FALSE)</f>
        <v>MAX</v>
      </c>
      <c r="G60" s="382" t="str">
        <f>VLOOKUP(B60&amp;$B$1,config!C:E,3,FALSE)</f>
        <v>Y</v>
      </c>
      <c r="H60" s="382" t="str">
        <f t="shared" si="15"/>
        <v>Y</v>
      </c>
      <c r="I60" s="384">
        <v>17000000</v>
      </c>
      <c r="J60" s="385">
        <v>0</v>
      </c>
      <c r="K60" s="386">
        <v>1.232</v>
      </c>
      <c r="L60" s="387">
        <f t="shared" si="16"/>
        <v>3400000</v>
      </c>
      <c r="M60" s="388">
        <f t="shared" si="17"/>
        <v>4188800</v>
      </c>
      <c r="N60" s="385">
        <v>0</v>
      </c>
      <c r="O60" s="389">
        <v>12344</v>
      </c>
      <c r="P60" s="390">
        <v>139838160</v>
      </c>
      <c r="Q60" s="385">
        <f t="shared" si="8"/>
        <v>0</v>
      </c>
      <c r="R60" s="390">
        <f t="shared" si="9"/>
        <v>0</v>
      </c>
      <c r="S60" s="387">
        <f t="shared" si="18"/>
        <v>0</v>
      </c>
      <c r="T60" s="387">
        <f t="shared" si="19"/>
        <v>0</v>
      </c>
    </row>
    <row r="61" spans="1:20" s="385" customFormat="1" x14ac:dyDescent="0.3">
      <c r="A61" s="382">
        <v>43158</v>
      </c>
      <c r="B61" s="382" t="s">
        <v>15</v>
      </c>
      <c r="C61" s="382" t="s">
        <v>22</v>
      </c>
      <c r="D61" s="382" t="s">
        <v>34</v>
      </c>
      <c r="E61" s="383" t="s">
        <v>16</v>
      </c>
      <c r="F61" s="382" t="str">
        <f>VLOOKUP(B61&amp;$B$1,config!C:D,2,FALSE)</f>
        <v>SUM</v>
      </c>
      <c r="G61" s="382" t="str">
        <f>VLOOKUP(B61&amp;$B$1,config!C:E,3,FALSE)</f>
        <v>Y</v>
      </c>
      <c r="H61" s="382" t="str">
        <f t="shared" si="15"/>
        <v>Y</v>
      </c>
      <c r="I61" s="384">
        <v>17000000</v>
      </c>
      <c r="J61" s="385">
        <v>0</v>
      </c>
      <c r="K61" s="386">
        <v>1.232</v>
      </c>
      <c r="L61" s="387">
        <f t="shared" si="16"/>
        <v>3400000</v>
      </c>
      <c r="M61" s="388">
        <f t="shared" si="17"/>
        <v>4188800</v>
      </c>
      <c r="N61" s="385">
        <v>0</v>
      </c>
      <c r="O61" s="389">
        <v>120</v>
      </c>
      <c r="P61" s="390">
        <v>139838160</v>
      </c>
      <c r="Q61" s="385">
        <f t="shared" si="8"/>
        <v>0</v>
      </c>
      <c r="R61" s="390">
        <f t="shared" si="9"/>
        <v>0</v>
      </c>
      <c r="S61" s="387">
        <f t="shared" si="18"/>
        <v>0</v>
      </c>
      <c r="T61" s="387">
        <f t="shared" si="19"/>
        <v>0</v>
      </c>
    </row>
    <row r="62" spans="1:20" s="385" customFormat="1" x14ac:dyDescent="0.3">
      <c r="A62" s="382">
        <v>43158</v>
      </c>
      <c r="B62" s="382" t="s">
        <v>15</v>
      </c>
      <c r="C62" s="382" t="s">
        <v>22</v>
      </c>
      <c r="D62" s="382" t="s">
        <v>34</v>
      </c>
      <c r="E62" s="383" t="s">
        <v>14</v>
      </c>
      <c r="F62" s="382" t="str">
        <f>VLOOKUP(B62&amp;$B$1,config!C:D,2,FALSE)</f>
        <v>SUM</v>
      </c>
      <c r="G62" s="382" t="str">
        <f>VLOOKUP(B62&amp;$B$1,config!C:E,3,FALSE)</f>
        <v>Y</v>
      </c>
      <c r="H62" s="382" t="str">
        <f t="shared" si="15"/>
        <v>Y</v>
      </c>
      <c r="I62" s="384">
        <v>17000000</v>
      </c>
      <c r="J62" s="385">
        <v>0</v>
      </c>
      <c r="K62" s="386">
        <v>1.232</v>
      </c>
      <c r="L62" s="387">
        <f t="shared" si="16"/>
        <v>3400000</v>
      </c>
      <c r="M62" s="388">
        <f t="shared" si="17"/>
        <v>4188800</v>
      </c>
      <c r="N62" s="385">
        <v>0</v>
      </c>
      <c r="O62" s="389">
        <v>9</v>
      </c>
      <c r="P62" s="390">
        <v>139838160</v>
      </c>
      <c r="Q62" s="385">
        <f t="shared" si="8"/>
        <v>0</v>
      </c>
      <c r="R62" s="390">
        <f t="shared" si="9"/>
        <v>0</v>
      </c>
      <c r="S62" s="387">
        <f t="shared" si="18"/>
        <v>0</v>
      </c>
      <c r="T62" s="387">
        <f t="shared" si="19"/>
        <v>0</v>
      </c>
    </row>
    <row r="63" spans="1:20" x14ac:dyDescent="0.3">
      <c r="E63" s="10"/>
      <c r="G63" s="1"/>
      <c r="J63" s="7"/>
      <c r="O63" s="12">
        <v>0</v>
      </c>
    </row>
    <row r="64" spans="1:20" x14ac:dyDescent="0.3">
      <c r="E64" s="10"/>
      <c r="G64" s="1"/>
      <c r="J64" s="7"/>
    </row>
    <row r="65" spans="5:10" x14ac:dyDescent="0.3">
      <c r="E65" s="10"/>
      <c r="G65" s="1"/>
      <c r="J65" s="7"/>
    </row>
    <row r="66" spans="5:10" x14ac:dyDescent="0.3">
      <c r="E66" s="10"/>
      <c r="G66" s="1"/>
      <c r="J66" s="7"/>
    </row>
    <row r="67" spans="5:10" x14ac:dyDescent="0.3">
      <c r="E67" s="10"/>
      <c r="G67" s="1"/>
      <c r="J67" s="7"/>
    </row>
    <row r="68" spans="5:10" x14ac:dyDescent="0.3">
      <c r="E68" s="10"/>
      <c r="G68" s="1"/>
      <c r="J68" s="7"/>
    </row>
    <row r="69" spans="5:10" x14ac:dyDescent="0.3">
      <c r="E69" s="10"/>
      <c r="G69" s="1"/>
      <c r="J69" s="7"/>
    </row>
    <row r="70" spans="5:10" x14ac:dyDescent="0.3">
      <c r="G70" s="1"/>
      <c r="J70" s="7"/>
    </row>
    <row r="71" spans="5:10" x14ac:dyDescent="0.3">
      <c r="G71" s="1"/>
      <c r="J71" s="7"/>
    </row>
    <row r="72" spans="5:10" x14ac:dyDescent="0.3">
      <c r="G72" s="1"/>
      <c r="J72" s="7"/>
    </row>
    <row r="73" spans="5:10" x14ac:dyDescent="0.3">
      <c r="G73" s="1"/>
      <c r="J73" s="7"/>
    </row>
    <row r="74" spans="5:10" x14ac:dyDescent="0.3">
      <c r="G74" s="1"/>
      <c r="J74" s="7"/>
    </row>
    <row r="75" spans="5:10" x14ac:dyDescent="0.3">
      <c r="G75" s="1"/>
      <c r="J75" s="7"/>
    </row>
    <row r="76" spans="5:10" x14ac:dyDescent="0.3">
      <c r="G76" s="1"/>
      <c r="J76" s="7"/>
    </row>
    <row r="77" spans="5:10" x14ac:dyDescent="0.3">
      <c r="G77" s="1"/>
      <c r="J77" s="7"/>
    </row>
    <row r="78" spans="5:10" x14ac:dyDescent="0.3">
      <c r="G78" s="1"/>
      <c r="J78" s="7"/>
    </row>
    <row r="79" spans="5:10" x14ac:dyDescent="0.3">
      <c r="G79" s="1"/>
      <c r="J79" s="7"/>
    </row>
    <row r="80" spans="5:10" x14ac:dyDescent="0.3">
      <c r="G80" s="1"/>
      <c r="J80" s="7"/>
    </row>
    <row r="81" spans="7:10" x14ac:dyDescent="0.3">
      <c r="G81" s="1"/>
      <c r="J81" s="7"/>
    </row>
    <row r="82" spans="7:10" x14ac:dyDescent="0.3">
      <c r="G82" s="1"/>
    </row>
    <row r="83" spans="7:10" x14ac:dyDescent="0.3">
      <c r="G83" s="1"/>
    </row>
    <row r="84" spans="7:10" x14ac:dyDescent="0.3">
      <c r="G84" s="1"/>
    </row>
    <row r="85" spans="7:10" x14ac:dyDescent="0.3">
      <c r="G85" s="1"/>
    </row>
    <row r="86" spans="7:10" x14ac:dyDescent="0.3">
      <c r="G86" s="1"/>
    </row>
    <row r="87" spans="7:10" x14ac:dyDescent="0.3">
      <c r="G87" s="1"/>
    </row>
    <row r="88" spans="7:10" x14ac:dyDescent="0.3">
      <c r="G88" s="1"/>
    </row>
    <row r="89" spans="7:10" x14ac:dyDescent="0.3">
      <c r="G89" s="1"/>
    </row>
    <row r="90" spans="7:10" x14ac:dyDescent="0.3">
      <c r="G90" s="1"/>
    </row>
  </sheetData>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OFFSET(config!$K$2,0,0,COUNTA(config!$K:$K)-1)</xm:f>
          </x14:formula1>
          <xm:sqref>C5:C56</xm:sqref>
        </x14:dataValidation>
        <x14:dataValidation type="list" allowBlank="1" showInputMessage="1" showErrorMessage="1">
          <x14:formula1>
            <xm:f>OFFSET(config!$J$2,0,0,COUNTA(config!$J:$J)-1)</xm:f>
          </x14:formula1>
          <xm:sqref>D5:D56</xm:sqref>
        </x14:dataValidation>
        <x14:dataValidation type="list" allowBlank="1" showInputMessage="1" showErrorMessage="1">
          <x14:formula1>
            <xm:f>OFFSET(config!$I$2,0,0,COUNTA(config!$I:$I)-1)</xm:f>
          </x14:formula1>
          <xm:sqref>B5:B56</xm:sqref>
        </x14:dataValidation>
        <x14:dataValidation type="list" allowBlank="1" showInputMessage="1" showErrorMessage="1">
          <x14:formula1>
            <xm:f>config!$L$2:$L$3</xm:f>
          </x14:formula1>
          <xm:sqref>E5:E56</xm:sqref>
        </x14:dataValidation>
        <x14:dataValidation type="list" allowBlank="1" showInputMessage="1" showErrorMessage="1">
          <x14:formula1>
            <xm:f>config!#REF!</xm:f>
          </x14:formula1>
          <xm:sqref>E57:E62</xm:sqref>
        </x14:dataValidation>
        <x14:dataValidation type="list" allowBlank="1" showInputMessage="1" showErrorMessage="1">
          <x14:formula1>
            <xm:f>OFFSET(config!#REF!,0,0,COUNTA(config!#REF!)-1)</xm:f>
          </x14:formula1>
          <xm:sqref>B57:B62</xm:sqref>
        </x14:dataValidation>
        <x14:dataValidation type="list" allowBlank="1" showInputMessage="1" showErrorMessage="1">
          <x14:formula1>
            <xm:f>OFFSET(config!#REF!,0,0,COUNTA(config!#REF!)-1)</xm:f>
          </x14:formula1>
          <xm:sqref>D57:D62</xm:sqref>
        </x14:dataValidation>
        <x14:dataValidation type="list" allowBlank="1" showInputMessage="1" showErrorMessage="1">
          <x14:formula1>
            <xm:f>OFFSET(config!#REF!,0,0,COUNTA(config!#REF!)-1)</xm:f>
          </x14:formula1>
          <xm:sqref>C57:C62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72"/>
  <sheetViews>
    <sheetView topLeftCell="A16" workbookViewId="0">
      <selection activeCell="A29" sqref="A29:XFD32"/>
    </sheetView>
  </sheetViews>
  <sheetFormatPr defaultColWidth="11.19921875" defaultRowHeight="15.6" x14ac:dyDescent="0.3"/>
  <cols>
    <col min="1" max="1" width="13" bestFit="1" customWidth="1"/>
    <col min="2" max="2" width="12.296875" bestFit="1" customWidth="1"/>
    <col min="3" max="3" width="12.296875" customWidth="1"/>
    <col min="4" max="4" width="12.69921875" bestFit="1" customWidth="1"/>
    <col min="5" max="5" width="12.69921875" customWidth="1"/>
    <col min="7" max="7" width="12.19921875" bestFit="1" customWidth="1"/>
    <col min="8" max="8" width="13.69921875" bestFit="1" customWidth="1"/>
    <col min="9" max="9" width="15.5" bestFit="1" customWidth="1"/>
    <col min="10" max="10" width="14" customWidth="1"/>
    <col min="11" max="11" width="14" style="8" customWidth="1"/>
    <col min="12" max="12" width="26.69921875" bestFit="1" customWidth="1"/>
    <col min="13" max="13" width="17.296875" bestFit="1" customWidth="1"/>
    <col min="14" max="14" width="16.296875" bestFit="1" customWidth="1"/>
    <col min="15" max="15" width="13" bestFit="1" customWidth="1"/>
    <col min="16" max="16" width="15" bestFit="1" customWidth="1"/>
    <col min="17" max="17" width="15" customWidth="1"/>
    <col min="18" max="18" width="12" customWidth="1"/>
    <col min="19" max="19" width="16.296875" bestFit="1" customWidth="1"/>
    <col min="20" max="20" width="16.296875" customWidth="1"/>
  </cols>
  <sheetData>
    <row r="1" spans="1:20" x14ac:dyDescent="0.3">
      <c r="A1" t="s">
        <v>36</v>
      </c>
      <c r="B1" t="s">
        <v>45</v>
      </c>
    </row>
    <row r="2" spans="1:20" x14ac:dyDescent="0.3">
      <c r="A2" t="s">
        <v>42</v>
      </c>
      <c r="B2" t="s">
        <v>43</v>
      </c>
    </row>
    <row r="4" spans="1:20" x14ac:dyDescent="0.3">
      <c r="A4" t="s">
        <v>0</v>
      </c>
      <c r="B4" t="s">
        <v>9</v>
      </c>
      <c r="C4" t="s">
        <v>21</v>
      </c>
      <c r="D4" t="s">
        <v>11</v>
      </c>
      <c r="E4" t="s">
        <v>54</v>
      </c>
      <c r="F4" t="s">
        <v>12</v>
      </c>
      <c r="G4" t="s">
        <v>24</v>
      </c>
      <c r="H4" t="s">
        <v>13</v>
      </c>
      <c r="I4" t="s">
        <v>8</v>
      </c>
      <c r="J4" t="s">
        <v>2</v>
      </c>
      <c r="K4" s="8" t="s">
        <v>39</v>
      </c>
      <c r="L4" t="s">
        <v>37</v>
      </c>
      <c r="M4" t="s">
        <v>38</v>
      </c>
      <c r="N4" t="s">
        <v>4</v>
      </c>
      <c r="O4" t="s">
        <v>1</v>
      </c>
      <c r="P4" t="s">
        <v>3</v>
      </c>
      <c r="Q4" t="s">
        <v>46</v>
      </c>
      <c r="R4" s="11" t="s">
        <v>5</v>
      </c>
      <c r="S4" t="s">
        <v>40</v>
      </c>
      <c r="T4" t="s">
        <v>41</v>
      </c>
    </row>
    <row r="5" spans="1:20" x14ac:dyDescent="0.3">
      <c r="A5" s="1">
        <v>43105</v>
      </c>
      <c r="B5" s="1" t="s">
        <v>10</v>
      </c>
      <c r="C5" s="1" t="s">
        <v>22</v>
      </c>
      <c r="D5" s="1" t="s">
        <v>34</v>
      </c>
      <c r="E5" s="1" t="s">
        <v>16</v>
      </c>
      <c r="F5" s="1" t="str">
        <f>VLOOKUP(B5&amp;$B$1,config!C:D,2,FALSE)</f>
        <v>MAX</v>
      </c>
      <c r="G5" s="1" t="str">
        <f>VLOOKUP(B5&amp;$B$1,config!C:E,3,FALSE)</f>
        <v>Y</v>
      </c>
      <c r="H5" s="1" t="str">
        <f t="shared" ref="H5:H6" si="0">IF(D5="shield","N","Y")</f>
        <v>Y</v>
      </c>
      <c r="I5" s="3">
        <v>44274829.100000001</v>
      </c>
      <c r="J5">
        <v>0</v>
      </c>
      <c r="K5" s="8">
        <v>1.2070000000000001</v>
      </c>
      <c r="L5" s="3">
        <f>IF(E5="N",I5,E5*I5)</f>
        <v>44274829.100000001</v>
      </c>
      <c r="M5" s="6">
        <f>L5*K5</f>
        <v>53439718.723700002</v>
      </c>
      <c r="N5" s="7">
        <v>0</v>
      </c>
      <c r="O5" s="12">
        <v>180587</v>
      </c>
      <c r="P5" s="2">
        <v>95344200</v>
      </c>
      <c r="Q5" s="2">
        <f t="shared" ref="Q5:Q41" si="1">IF($H5="Y",SUMPRODUCT(--($A:$A=$A5),$N:$N),$N5)</f>
        <v>0</v>
      </c>
      <c r="R5" s="2">
        <f t="shared" ref="R5:R41" si="2">IF(D5="shield",Q5,IF(F5="MAX",MAX(Q5,J5),SUM(Q5,J5-SUMIFS($N:$N, $E:$E, "Y",$A:$A, $A5 ))))</f>
        <v>0</v>
      </c>
      <c r="S5" s="4">
        <f>N5*$L5/MAX(1,R5)</f>
        <v>0</v>
      </c>
      <c r="T5" s="5">
        <f>S5*K5</f>
        <v>0</v>
      </c>
    </row>
    <row r="6" spans="1:20" x14ac:dyDescent="0.3">
      <c r="A6" s="1">
        <v>43105</v>
      </c>
      <c r="B6" s="1" t="s">
        <v>15</v>
      </c>
      <c r="C6" s="1" t="s">
        <v>22</v>
      </c>
      <c r="D6" s="1" t="s">
        <v>34</v>
      </c>
      <c r="E6" s="1" t="s">
        <v>16</v>
      </c>
      <c r="F6" s="1" t="str">
        <f>VLOOKUP(B6&amp;$B$1,config!C:D,2,FALSE)</f>
        <v>SUM</v>
      </c>
      <c r="G6" s="1" t="str">
        <f>VLOOKUP(B6&amp;$B$1,config!C:E,3,FALSE)</f>
        <v>N</v>
      </c>
      <c r="H6" s="1" t="str">
        <f t="shared" si="0"/>
        <v>Y</v>
      </c>
      <c r="I6" s="3">
        <v>44274829.100000001</v>
      </c>
      <c r="J6">
        <v>0</v>
      </c>
      <c r="K6" s="8">
        <v>1.2070000000000001</v>
      </c>
      <c r="L6" s="3">
        <f t="shared" ref="L6:L41" si="3">IF(E6="N",I6,E6*I6)</f>
        <v>44274829.100000001</v>
      </c>
      <c r="M6" s="6">
        <f t="shared" ref="M6:M41" si="4">L6*K6</f>
        <v>53439718.723700002</v>
      </c>
      <c r="N6" s="7">
        <v>0</v>
      </c>
      <c r="O6" s="12">
        <v>63</v>
      </c>
      <c r="P6" s="2">
        <v>95344200</v>
      </c>
      <c r="Q6" s="2">
        <f t="shared" si="1"/>
        <v>0</v>
      </c>
      <c r="R6" s="2">
        <f t="shared" si="2"/>
        <v>0</v>
      </c>
      <c r="S6" s="4">
        <f t="shared" ref="S6:S41" si="5">N6*$L6/MAX(1,R6)</f>
        <v>0</v>
      </c>
      <c r="T6" s="5">
        <f t="shared" ref="T6:T41" si="6">S6*K6</f>
        <v>0</v>
      </c>
    </row>
    <row r="7" spans="1:20" x14ac:dyDescent="0.3">
      <c r="A7" s="1">
        <v>43105</v>
      </c>
      <c r="B7" s="1" t="s">
        <v>47</v>
      </c>
      <c r="C7" s="1" t="s">
        <v>22</v>
      </c>
      <c r="D7" s="1" t="s">
        <v>34</v>
      </c>
      <c r="E7" s="1" t="s">
        <v>16</v>
      </c>
      <c r="F7" s="1" t="str">
        <f>VLOOKUP(B7&amp;$B$1,config!C:D,2,FALSE)</f>
        <v>SUM</v>
      </c>
      <c r="G7" s="1" t="str">
        <f>VLOOKUP(B7&amp;$B$1,config!C:E,3,FALSE)</f>
        <v>N</v>
      </c>
      <c r="H7" s="1" t="str">
        <f t="shared" ref="H7" si="7">IF(D7="shield","N","Y")</f>
        <v>Y</v>
      </c>
      <c r="I7" s="3">
        <v>44274829.100000001</v>
      </c>
      <c r="J7">
        <v>0</v>
      </c>
      <c r="K7" s="8">
        <v>1.2070000000000001</v>
      </c>
      <c r="L7" s="3">
        <f t="shared" ref="L7" si="8">IF(E7="N",I7,E7*I7)</f>
        <v>44274829.100000001</v>
      </c>
      <c r="M7" s="6">
        <f t="shared" ref="M7" si="9">L7*K7</f>
        <v>53439718.723700002</v>
      </c>
      <c r="N7" s="7">
        <v>0</v>
      </c>
      <c r="O7" s="12">
        <v>60</v>
      </c>
      <c r="P7" s="2">
        <v>95344200</v>
      </c>
      <c r="Q7" s="2">
        <f t="shared" si="1"/>
        <v>0</v>
      </c>
      <c r="R7" s="2">
        <f t="shared" si="2"/>
        <v>0</v>
      </c>
      <c r="S7" s="4">
        <f t="shared" ref="S7" si="10">N7*$L7/MAX(1,R7)</f>
        <v>0</v>
      </c>
      <c r="T7" s="5">
        <f t="shared" ref="T7" si="11">S7*K7</f>
        <v>0</v>
      </c>
    </row>
    <row r="8" spans="1:20" x14ac:dyDescent="0.3">
      <c r="A8" s="1">
        <v>43105</v>
      </c>
      <c r="B8" s="1" t="s">
        <v>48</v>
      </c>
      <c r="C8" s="1" t="s">
        <v>22</v>
      </c>
      <c r="D8" s="1" t="s">
        <v>34</v>
      </c>
      <c r="E8" s="1" t="s">
        <v>16</v>
      </c>
      <c r="F8" s="1" t="str">
        <f>VLOOKUP(B8&amp;$B$1,config!C:D,2,FALSE)</f>
        <v>SUM</v>
      </c>
      <c r="G8" s="1" t="str">
        <f>VLOOKUP(B8&amp;$B$1,config!C:E,3,FALSE)</f>
        <v>N</v>
      </c>
      <c r="H8" s="1" t="str">
        <f t="shared" ref="H8" si="12">IF(D8="shield","N","Y")</f>
        <v>Y</v>
      </c>
      <c r="I8" s="3">
        <v>44274829.100000001</v>
      </c>
      <c r="J8">
        <v>0</v>
      </c>
      <c r="K8" s="8">
        <v>1.2070000000000001</v>
      </c>
      <c r="L8" s="3">
        <f t="shared" ref="L8" si="13">IF(E8="N",I8,E8*I8)</f>
        <v>44274829.100000001</v>
      </c>
      <c r="M8" s="6">
        <f t="shared" ref="M8" si="14">L8*K8</f>
        <v>53439718.723700002</v>
      </c>
      <c r="N8" s="7">
        <v>0</v>
      </c>
      <c r="O8" s="12">
        <v>1</v>
      </c>
      <c r="P8" s="2">
        <v>95344200</v>
      </c>
      <c r="Q8" s="2">
        <f t="shared" si="1"/>
        <v>0</v>
      </c>
      <c r="R8" s="2">
        <f t="shared" si="2"/>
        <v>0</v>
      </c>
      <c r="S8" s="4">
        <f t="shared" ref="S8" si="15">N8*$L8/MAX(1,R8)</f>
        <v>0</v>
      </c>
      <c r="T8" s="5">
        <f t="shared" ref="T8" si="16">S8*K8</f>
        <v>0</v>
      </c>
    </row>
    <row r="9" spans="1:20" x14ac:dyDescent="0.3">
      <c r="A9" s="1">
        <v>43105</v>
      </c>
      <c r="B9" s="1" t="s">
        <v>49</v>
      </c>
      <c r="C9" s="1" t="s">
        <v>22</v>
      </c>
      <c r="D9" s="1" t="s">
        <v>34</v>
      </c>
      <c r="E9" s="1" t="s">
        <v>16</v>
      </c>
      <c r="F9" s="1" t="str">
        <f>VLOOKUP(B9&amp;$B$1,config!C:D,2,FALSE)</f>
        <v>SUM</v>
      </c>
      <c r="G9" s="1" t="str">
        <f>VLOOKUP(B9&amp;$B$1,config!C:E,3,FALSE)</f>
        <v>N</v>
      </c>
      <c r="H9" s="1" t="str">
        <f t="shared" ref="H9" si="17">IF(D9="shield","N","Y")</f>
        <v>Y</v>
      </c>
      <c r="I9" s="3">
        <v>44274829.100000001</v>
      </c>
      <c r="J9">
        <v>0</v>
      </c>
      <c r="K9" s="8">
        <v>1.2070000000000001</v>
      </c>
      <c r="L9" s="3">
        <f t="shared" ref="L9" si="18">IF(E9="N",I9,E9*I9)</f>
        <v>44274829.100000001</v>
      </c>
      <c r="M9" s="6">
        <f t="shared" ref="M9" si="19">L9*K9</f>
        <v>53439718.723700002</v>
      </c>
      <c r="N9" s="7">
        <v>0</v>
      </c>
      <c r="O9" s="12">
        <v>1</v>
      </c>
      <c r="P9" s="2">
        <v>95344200</v>
      </c>
      <c r="Q9" s="2">
        <f t="shared" si="1"/>
        <v>0</v>
      </c>
      <c r="R9" s="2">
        <f t="shared" si="2"/>
        <v>0</v>
      </c>
      <c r="S9" s="4">
        <f t="shared" ref="S9" si="20">N9*$L9/MAX(1,R9)</f>
        <v>0</v>
      </c>
      <c r="T9" s="5">
        <f t="shared" ref="T9" si="21">S9*K9</f>
        <v>0</v>
      </c>
    </row>
    <row r="10" spans="1:20" x14ac:dyDescent="0.3">
      <c r="A10" s="1">
        <v>43112</v>
      </c>
      <c r="B10" s="1" t="s">
        <v>10</v>
      </c>
      <c r="C10" s="1" t="s">
        <v>22</v>
      </c>
      <c r="D10" s="1" t="s">
        <v>34</v>
      </c>
      <c r="E10" s="1" t="s">
        <v>16</v>
      </c>
      <c r="F10" s="1" t="str">
        <f>VLOOKUP(B10&amp;$B$1,config!C:D,2,FALSE)</f>
        <v>MAX</v>
      </c>
      <c r="G10" s="1" t="str">
        <f>VLOOKUP(B10&amp;$B$1,config!C:E,3,FALSE)</f>
        <v>Y</v>
      </c>
      <c r="H10" s="1" t="str">
        <f t="shared" ref="H10:H41" si="22">IF(D10="shield","N","Y")</f>
        <v>Y</v>
      </c>
      <c r="I10" s="3">
        <v>55670817.100000001</v>
      </c>
      <c r="J10">
        <v>0</v>
      </c>
      <c r="K10" s="8">
        <v>1.202</v>
      </c>
      <c r="L10" s="3">
        <f t="shared" si="3"/>
        <v>55670817.100000001</v>
      </c>
      <c r="M10" s="6">
        <f t="shared" si="4"/>
        <v>66916322.154200003</v>
      </c>
      <c r="N10" s="7">
        <v>0</v>
      </c>
      <c r="O10" s="12">
        <v>216085</v>
      </c>
      <c r="P10" s="2">
        <v>95344200</v>
      </c>
      <c r="Q10" s="2">
        <f t="shared" si="1"/>
        <v>0</v>
      </c>
      <c r="R10" s="2">
        <f t="shared" si="2"/>
        <v>0</v>
      </c>
      <c r="S10" s="4">
        <f t="shared" si="5"/>
        <v>0</v>
      </c>
      <c r="T10" s="5">
        <f t="shared" si="6"/>
        <v>0</v>
      </c>
    </row>
    <row r="11" spans="1:20" x14ac:dyDescent="0.3">
      <c r="A11" s="1">
        <v>43112</v>
      </c>
      <c r="B11" s="1" t="s">
        <v>15</v>
      </c>
      <c r="C11" s="1" t="s">
        <v>22</v>
      </c>
      <c r="D11" s="1" t="s">
        <v>34</v>
      </c>
      <c r="E11" s="1" t="s">
        <v>16</v>
      </c>
      <c r="F11" s="1" t="str">
        <f>VLOOKUP(B11&amp;$B$1,config!C:D,2,FALSE)</f>
        <v>SUM</v>
      </c>
      <c r="G11" s="1" t="str">
        <f>VLOOKUP(B11&amp;$B$1,config!C:E,3,FALSE)</f>
        <v>N</v>
      </c>
      <c r="H11" s="1" t="str">
        <f t="shared" ref="H11" si="23">IF(D11="shield","N","Y")</f>
        <v>Y</v>
      </c>
      <c r="I11" s="3">
        <v>55670817.100000001</v>
      </c>
      <c r="J11">
        <v>0</v>
      </c>
      <c r="K11" s="8">
        <v>1.202</v>
      </c>
      <c r="L11" s="3">
        <f t="shared" ref="L11" si="24">IF(E11="N",I11,E11*I11)</f>
        <v>55670817.100000001</v>
      </c>
      <c r="M11" s="6">
        <f t="shared" ref="M11" si="25">L11*K11</f>
        <v>66916322.154200003</v>
      </c>
      <c r="N11" s="7">
        <v>0</v>
      </c>
      <c r="O11" s="12">
        <v>113</v>
      </c>
      <c r="P11" s="2">
        <v>95344200</v>
      </c>
      <c r="Q11" s="2">
        <f t="shared" si="1"/>
        <v>0</v>
      </c>
      <c r="R11" s="2">
        <f t="shared" si="2"/>
        <v>0</v>
      </c>
      <c r="S11" s="4">
        <f t="shared" ref="S11" si="26">N11*$L11/MAX(1,R11)</f>
        <v>0</v>
      </c>
      <c r="T11" s="5">
        <f t="shared" ref="T11" si="27">S11*K11</f>
        <v>0</v>
      </c>
    </row>
    <row r="12" spans="1:20" x14ac:dyDescent="0.3">
      <c r="A12" s="1">
        <v>43112</v>
      </c>
      <c r="B12" s="1" t="s">
        <v>47</v>
      </c>
      <c r="C12" s="1" t="s">
        <v>22</v>
      </c>
      <c r="D12" s="1" t="s">
        <v>34</v>
      </c>
      <c r="E12" s="1" t="s">
        <v>16</v>
      </c>
      <c r="F12" s="1" t="str">
        <f>VLOOKUP(B12&amp;$B$1,config!C:D,2,FALSE)</f>
        <v>SUM</v>
      </c>
      <c r="G12" s="1" t="str">
        <f>VLOOKUP(B12&amp;$B$1,config!C:E,3,FALSE)</f>
        <v>N</v>
      </c>
      <c r="H12" s="1" t="str">
        <f t="shared" si="22"/>
        <v>Y</v>
      </c>
      <c r="I12" s="3">
        <v>55670817.100000001</v>
      </c>
      <c r="J12">
        <v>0</v>
      </c>
      <c r="K12" s="8">
        <v>1.202</v>
      </c>
      <c r="L12" s="3">
        <f t="shared" si="3"/>
        <v>55670817.100000001</v>
      </c>
      <c r="M12" s="6">
        <f t="shared" si="4"/>
        <v>66916322.154200003</v>
      </c>
      <c r="N12" s="7">
        <v>0</v>
      </c>
      <c r="O12" s="12">
        <v>116</v>
      </c>
      <c r="P12" s="2">
        <v>95344200</v>
      </c>
      <c r="Q12" s="2">
        <f t="shared" si="1"/>
        <v>0</v>
      </c>
      <c r="R12" s="2">
        <f t="shared" si="2"/>
        <v>0</v>
      </c>
      <c r="S12" s="4">
        <f t="shared" si="5"/>
        <v>0</v>
      </c>
      <c r="T12" s="5">
        <f t="shared" si="6"/>
        <v>0</v>
      </c>
    </row>
    <row r="13" spans="1:20" x14ac:dyDescent="0.3">
      <c r="A13" s="1">
        <v>43119</v>
      </c>
      <c r="B13" s="1" t="s">
        <v>10</v>
      </c>
      <c r="C13" s="1" t="s">
        <v>22</v>
      </c>
      <c r="D13" s="1" t="s">
        <v>34</v>
      </c>
      <c r="E13" s="1" t="s">
        <v>16</v>
      </c>
      <c r="F13" s="1" t="str">
        <f>VLOOKUP(B13&amp;$B$1,config!C:D,2,FALSE)</f>
        <v>MAX</v>
      </c>
      <c r="G13" s="1" t="str">
        <f>VLOOKUP(B13&amp;$B$1,config!C:E,3,FALSE)</f>
        <v>Y</v>
      </c>
      <c r="H13" s="1" t="str">
        <f t="shared" si="22"/>
        <v>Y</v>
      </c>
      <c r="I13" s="3">
        <v>68788211.200000003</v>
      </c>
      <c r="J13">
        <v>0</v>
      </c>
      <c r="K13" s="8">
        <v>1.224</v>
      </c>
      <c r="L13" s="3">
        <f t="shared" si="3"/>
        <v>68788211.200000003</v>
      </c>
      <c r="M13" s="6">
        <f t="shared" si="4"/>
        <v>84196770.5088</v>
      </c>
      <c r="N13" s="7">
        <v>0</v>
      </c>
      <c r="O13" s="12">
        <v>247341</v>
      </c>
      <c r="P13" s="2">
        <v>95344200</v>
      </c>
      <c r="Q13" s="2">
        <f t="shared" si="1"/>
        <v>0</v>
      </c>
      <c r="R13" s="2">
        <f t="shared" si="2"/>
        <v>0</v>
      </c>
      <c r="S13" s="4">
        <f t="shared" si="5"/>
        <v>0</v>
      </c>
      <c r="T13" s="5">
        <f t="shared" si="6"/>
        <v>0</v>
      </c>
    </row>
    <row r="14" spans="1:20" x14ac:dyDescent="0.3">
      <c r="A14" s="1">
        <v>43119</v>
      </c>
      <c r="B14" s="1" t="s">
        <v>15</v>
      </c>
      <c r="C14" s="1" t="s">
        <v>22</v>
      </c>
      <c r="D14" s="1" t="s">
        <v>34</v>
      </c>
      <c r="E14" s="1" t="s">
        <v>16</v>
      </c>
      <c r="F14" s="1" t="str">
        <f>VLOOKUP(B14&amp;$B$1,config!C:D,2,FALSE)</f>
        <v>SUM</v>
      </c>
      <c r="G14" s="1" t="str">
        <f>VLOOKUP(B14&amp;$B$1,config!C:E,3,FALSE)</f>
        <v>N</v>
      </c>
      <c r="H14" s="1" t="str">
        <f t="shared" ref="H14" si="28">IF(D14="shield","N","Y")</f>
        <v>Y</v>
      </c>
      <c r="I14" s="3">
        <v>68788211.200000003</v>
      </c>
      <c r="J14">
        <v>0</v>
      </c>
      <c r="K14" s="8">
        <v>1.224</v>
      </c>
      <c r="L14" s="3">
        <f t="shared" ref="L14" si="29">IF(E14="N",I14,E14*I14)</f>
        <v>68788211.200000003</v>
      </c>
      <c r="M14" s="6">
        <f t="shared" ref="M14" si="30">L14*K14</f>
        <v>84196770.5088</v>
      </c>
      <c r="N14" s="7">
        <v>0</v>
      </c>
      <c r="O14" s="12">
        <v>86</v>
      </c>
      <c r="P14" s="2">
        <v>95344200</v>
      </c>
      <c r="Q14" s="2">
        <f t="shared" si="1"/>
        <v>0</v>
      </c>
      <c r="R14" s="2">
        <f t="shared" si="2"/>
        <v>0</v>
      </c>
      <c r="S14" s="4">
        <f t="shared" ref="S14" si="31">N14*$L14/MAX(1,R14)</f>
        <v>0</v>
      </c>
      <c r="T14" s="5">
        <f t="shared" ref="T14" si="32">S14*K14</f>
        <v>0</v>
      </c>
    </row>
    <row r="15" spans="1:20" x14ac:dyDescent="0.3">
      <c r="A15" s="1">
        <v>43119</v>
      </c>
      <c r="B15" s="1" t="s">
        <v>47</v>
      </c>
      <c r="C15" s="1" t="s">
        <v>22</v>
      </c>
      <c r="D15" s="1" t="s">
        <v>34</v>
      </c>
      <c r="E15" s="1" t="s">
        <v>16</v>
      </c>
      <c r="F15" s="1" t="str">
        <f>VLOOKUP(B15&amp;$B$1,config!C:D,2,FALSE)</f>
        <v>SUM</v>
      </c>
      <c r="G15" s="1" t="str">
        <f>VLOOKUP(B15&amp;$B$1,config!C:E,3,FALSE)</f>
        <v>N</v>
      </c>
      <c r="H15" s="1" t="str">
        <f t="shared" si="22"/>
        <v>Y</v>
      </c>
      <c r="I15" s="3">
        <v>68788211.200000003</v>
      </c>
      <c r="J15">
        <v>0</v>
      </c>
      <c r="K15" s="8">
        <v>1.224</v>
      </c>
      <c r="L15" s="3">
        <f t="shared" si="3"/>
        <v>68788211.200000003</v>
      </c>
      <c r="M15" s="6">
        <f t="shared" si="4"/>
        <v>84196770.5088</v>
      </c>
      <c r="N15" s="7">
        <v>0</v>
      </c>
      <c r="O15" s="12">
        <v>90</v>
      </c>
      <c r="P15" s="2">
        <v>95344200</v>
      </c>
      <c r="Q15" s="2">
        <f t="shared" si="1"/>
        <v>0</v>
      </c>
      <c r="R15" s="2">
        <f t="shared" si="2"/>
        <v>0</v>
      </c>
      <c r="S15" s="4">
        <f t="shared" si="5"/>
        <v>0</v>
      </c>
      <c r="T15" s="5">
        <f t="shared" si="6"/>
        <v>0</v>
      </c>
    </row>
    <row r="16" spans="1:20" x14ac:dyDescent="0.3">
      <c r="A16" s="1">
        <v>43126</v>
      </c>
      <c r="B16" s="1" t="s">
        <v>10</v>
      </c>
      <c r="C16" s="1" t="s">
        <v>22</v>
      </c>
      <c r="D16" s="1" t="s">
        <v>34</v>
      </c>
      <c r="E16" s="1" t="s">
        <v>16</v>
      </c>
      <c r="F16" s="1" t="str">
        <f>VLOOKUP(B16&amp;$B$1,config!C:D,2,FALSE)</f>
        <v>MAX</v>
      </c>
      <c r="G16" s="1" t="str">
        <f>VLOOKUP(B16&amp;$B$1,config!C:E,3,FALSE)</f>
        <v>Y</v>
      </c>
      <c r="H16" s="1" t="str">
        <f t="shared" si="22"/>
        <v>Y</v>
      </c>
      <c r="I16" s="3">
        <v>85083146.5</v>
      </c>
      <c r="J16">
        <v>0</v>
      </c>
      <c r="K16" s="8">
        <v>1.2410000000000001</v>
      </c>
      <c r="L16" s="3">
        <f t="shared" si="3"/>
        <v>85083146.5</v>
      </c>
      <c r="M16" s="6">
        <f t="shared" si="4"/>
        <v>105588184.8065</v>
      </c>
      <c r="N16" s="7">
        <v>0</v>
      </c>
      <c r="O16" s="12">
        <v>413262</v>
      </c>
      <c r="P16" s="2">
        <v>95344200</v>
      </c>
      <c r="Q16" s="2">
        <f t="shared" si="1"/>
        <v>0</v>
      </c>
      <c r="R16" s="2">
        <f t="shared" si="2"/>
        <v>0</v>
      </c>
      <c r="S16" s="4">
        <f t="shared" si="5"/>
        <v>0</v>
      </c>
      <c r="T16" s="5">
        <f t="shared" si="6"/>
        <v>0</v>
      </c>
    </row>
    <row r="17" spans="1:20" x14ac:dyDescent="0.3">
      <c r="A17" s="1">
        <v>43126</v>
      </c>
      <c r="B17" s="1" t="s">
        <v>15</v>
      </c>
      <c r="C17" s="1" t="s">
        <v>22</v>
      </c>
      <c r="D17" s="1" t="s">
        <v>34</v>
      </c>
      <c r="E17" s="1" t="s">
        <v>16</v>
      </c>
      <c r="F17" s="1" t="str">
        <f>VLOOKUP(B17&amp;$B$1,config!C:D,2,FALSE)</f>
        <v>SUM</v>
      </c>
      <c r="G17" s="1" t="str">
        <f>VLOOKUP(B17&amp;$B$1,config!C:E,3,FALSE)</f>
        <v>N</v>
      </c>
      <c r="H17" s="1" t="str">
        <f t="shared" ref="H17" si="33">IF(D17="shield","N","Y")</f>
        <v>Y</v>
      </c>
      <c r="I17" s="3">
        <v>85083146.5</v>
      </c>
      <c r="J17">
        <v>0</v>
      </c>
      <c r="K17" s="8">
        <v>1.2410000000000001</v>
      </c>
      <c r="L17" s="3">
        <f t="shared" ref="L17" si="34">IF(E17="N",I17,E17*I17)</f>
        <v>85083146.5</v>
      </c>
      <c r="M17" s="6">
        <f t="shared" ref="M17" si="35">L17*K17</f>
        <v>105588184.8065</v>
      </c>
      <c r="N17" s="7">
        <v>0</v>
      </c>
      <c r="O17" s="12">
        <v>76</v>
      </c>
      <c r="P17" s="2">
        <v>95344200</v>
      </c>
      <c r="Q17" s="2">
        <f t="shared" si="1"/>
        <v>0</v>
      </c>
      <c r="R17" s="2">
        <f t="shared" si="2"/>
        <v>0</v>
      </c>
      <c r="S17" s="4">
        <f t="shared" ref="S17" si="36">N17*$L17/MAX(1,R17)</f>
        <v>0</v>
      </c>
      <c r="T17" s="5">
        <f t="shared" ref="T17" si="37">S17*K17</f>
        <v>0</v>
      </c>
    </row>
    <row r="18" spans="1:20" x14ac:dyDescent="0.3">
      <c r="A18" s="1">
        <v>43126</v>
      </c>
      <c r="B18" s="1" t="s">
        <v>47</v>
      </c>
      <c r="C18" s="1" t="s">
        <v>22</v>
      </c>
      <c r="D18" s="1" t="s">
        <v>34</v>
      </c>
      <c r="E18" s="1" t="s">
        <v>16</v>
      </c>
      <c r="F18" s="1" t="str">
        <f>VLOOKUP(B18&amp;$B$1,config!C:D,2,FALSE)</f>
        <v>SUM</v>
      </c>
      <c r="G18" s="1" t="str">
        <f>VLOOKUP(B18&amp;$B$1,config!C:E,3,FALSE)</f>
        <v>N</v>
      </c>
      <c r="H18" s="1" t="str">
        <f t="shared" si="22"/>
        <v>Y</v>
      </c>
      <c r="I18" s="3">
        <v>85083146.5</v>
      </c>
      <c r="J18">
        <v>0</v>
      </c>
      <c r="K18" s="8">
        <v>1.2410000000000001</v>
      </c>
      <c r="L18" s="3">
        <f t="shared" si="3"/>
        <v>85083146.5</v>
      </c>
      <c r="M18" s="6">
        <f t="shared" si="4"/>
        <v>105588184.8065</v>
      </c>
      <c r="N18" s="7">
        <v>0</v>
      </c>
      <c r="O18" s="12">
        <v>100</v>
      </c>
      <c r="P18" s="2">
        <v>95344200</v>
      </c>
      <c r="Q18" s="2">
        <f t="shared" si="1"/>
        <v>0</v>
      </c>
      <c r="R18" s="2">
        <f t="shared" si="2"/>
        <v>0</v>
      </c>
      <c r="S18" s="4">
        <f t="shared" si="5"/>
        <v>0</v>
      </c>
      <c r="T18" s="5">
        <f t="shared" si="6"/>
        <v>0</v>
      </c>
    </row>
    <row r="19" spans="1:20" x14ac:dyDescent="0.3">
      <c r="A19" s="1">
        <v>43133</v>
      </c>
      <c r="B19" s="1" t="s">
        <v>10</v>
      </c>
      <c r="C19" s="1" t="s">
        <v>22</v>
      </c>
      <c r="D19" s="1" t="s">
        <v>34</v>
      </c>
      <c r="E19" s="1" t="s">
        <v>16</v>
      </c>
      <c r="F19" s="1" t="str">
        <f>VLOOKUP(B19&amp;$B$1,config!C:D,2,FALSE)</f>
        <v>MAX</v>
      </c>
      <c r="G19" s="1" t="str">
        <f>VLOOKUP(B19&amp;$B$1,config!C:E,3,FALSE)</f>
        <v>Y</v>
      </c>
      <c r="H19" s="1" t="str">
        <f t="shared" si="22"/>
        <v>Y</v>
      </c>
      <c r="I19" s="3">
        <v>90000000</v>
      </c>
      <c r="J19">
        <v>0</v>
      </c>
      <c r="K19" s="8">
        <v>1.246</v>
      </c>
      <c r="L19" s="3">
        <f t="shared" si="3"/>
        <v>90000000</v>
      </c>
      <c r="M19" s="6">
        <f t="shared" si="4"/>
        <v>112140000</v>
      </c>
      <c r="N19" s="7">
        <v>0</v>
      </c>
      <c r="O19" s="12">
        <v>301045</v>
      </c>
      <c r="P19" s="2">
        <v>95344200</v>
      </c>
      <c r="Q19" s="2">
        <f t="shared" si="1"/>
        <v>0</v>
      </c>
      <c r="R19" s="2">
        <f t="shared" si="2"/>
        <v>0</v>
      </c>
      <c r="S19" s="4">
        <f t="shared" si="5"/>
        <v>0</v>
      </c>
      <c r="T19" s="5">
        <f t="shared" si="6"/>
        <v>0</v>
      </c>
    </row>
    <row r="20" spans="1:20" x14ac:dyDescent="0.3">
      <c r="A20" s="1">
        <v>43133</v>
      </c>
      <c r="B20" s="1" t="s">
        <v>15</v>
      </c>
      <c r="C20" s="1" t="s">
        <v>22</v>
      </c>
      <c r="D20" s="1" t="s">
        <v>34</v>
      </c>
      <c r="E20" s="1" t="s">
        <v>16</v>
      </c>
      <c r="F20" s="1" t="str">
        <f>VLOOKUP(B20&amp;$B$1,config!C:D,2,FALSE)</f>
        <v>SUM</v>
      </c>
      <c r="G20" s="1" t="str">
        <f>VLOOKUP(B20&amp;$B$1,config!C:E,3,FALSE)</f>
        <v>N</v>
      </c>
      <c r="H20" s="1" t="str">
        <f t="shared" si="22"/>
        <v>Y</v>
      </c>
      <c r="I20" s="3">
        <v>90000000</v>
      </c>
      <c r="J20">
        <v>0</v>
      </c>
      <c r="K20" s="8">
        <v>1.246</v>
      </c>
      <c r="L20" s="3">
        <f t="shared" si="3"/>
        <v>90000000</v>
      </c>
      <c r="M20" s="6">
        <f t="shared" si="4"/>
        <v>112140000</v>
      </c>
      <c r="N20" s="7">
        <v>0</v>
      </c>
      <c r="O20" s="12">
        <v>47</v>
      </c>
      <c r="P20" s="2">
        <v>95344200</v>
      </c>
      <c r="Q20" s="2">
        <f t="shared" si="1"/>
        <v>0</v>
      </c>
      <c r="R20" s="2">
        <f t="shared" si="2"/>
        <v>0</v>
      </c>
      <c r="S20" s="4">
        <f t="shared" si="5"/>
        <v>0</v>
      </c>
      <c r="T20" s="5">
        <f t="shared" si="6"/>
        <v>0</v>
      </c>
    </row>
    <row r="21" spans="1:20" x14ac:dyDescent="0.3">
      <c r="A21" s="1">
        <v>43133</v>
      </c>
      <c r="B21" s="1" t="s">
        <v>47</v>
      </c>
      <c r="C21" s="1" t="s">
        <v>22</v>
      </c>
      <c r="D21" s="1" t="s">
        <v>34</v>
      </c>
      <c r="E21" s="1" t="s">
        <v>16</v>
      </c>
      <c r="F21" s="1" t="str">
        <f>VLOOKUP(B21&amp;$B$1,config!C:D,2,FALSE)</f>
        <v>SUM</v>
      </c>
      <c r="G21" s="1" t="str">
        <f>VLOOKUP(B21&amp;$B$1,config!C:E,3,FALSE)</f>
        <v>N</v>
      </c>
      <c r="H21" s="1" t="str">
        <f t="shared" si="22"/>
        <v>Y</v>
      </c>
      <c r="I21" s="3">
        <v>90000000</v>
      </c>
      <c r="J21">
        <v>0</v>
      </c>
      <c r="K21" s="8">
        <v>1.246</v>
      </c>
      <c r="L21" s="3">
        <f t="shared" si="3"/>
        <v>90000000</v>
      </c>
      <c r="M21" s="6">
        <f t="shared" si="4"/>
        <v>112140000</v>
      </c>
      <c r="N21" s="7">
        <v>0</v>
      </c>
      <c r="O21" s="12">
        <v>95</v>
      </c>
      <c r="P21" s="2">
        <v>95344200</v>
      </c>
      <c r="Q21" s="2">
        <f t="shared" si="1"/>
        <v>0</v>
      </c>
      <c r="R21" s="2">
        <f t="shared" si="2"/>
        <v>0</v>
      </c>
      <c r="S21" s="4">
        <f t="shared" si="5"/>
        <v>0</v>
      </c>
      <c r="T21" s="5">
        <f t="shared" si="6"/>
        <v>0</v>
      </c>
    </row>
    <row r="22" spans="1:20" x14ac:dyDescent="0.3">
      <c r="A22" s="1">
        <v>43140</v>
      </c>
      <c r="B22" s="1" t="s">
        <v>10</v>
      </c>
      <c r="C22" s="1" t="s">
        <v>22</v>
      </c>
      <c r="D22" s="1" t="s">
        <v>34</v>
      </c>
      <c r="E22" s="1" t="s">
        <v>16</v>
      </c>
      <c r="F22" s="1" t="str">
        <f>VLOOKUP(B22&amp;$B$1,config!C:D,2,FALSE)</f>
        <v>MAX</v>
      </c>
      <c r="G22" s="1" t="str">
        <f>VLOOKUP(B22&amp;$B$1,config!C:E,3,FALSE)</f>
        <v>Y</v>
      </c>
      <c r="H22" s="1" t="str">
        <f t="shared" si="22"/>
        <v>Y</v>
      </c>
      <c r="I22" s="3">
        <v>90000000</v>
      </c>
      <c r="J22">
        <v>1</v>
      </c>
      <c r="K22" s="8">
        <v>1.226</v>
      </c>
      <c r="L22" s="3">
        <f t="shared" si="3"/>
        <v>90000000</v>
      </c>
      <c r="M22" s="6">
        <f t="shared" si="4"/>
        <v>110340000</v>
      </c>
      <c r="N22" s="7">
        <v>0</v>
      </c>
      <c r="O22" s="12">
        <v>650978</v>
      </c>
      <c r="P22" s="2">
        <v>95344200</v>
      </c>
      <c r="Q22" s="2">
        <f t="shared" si="1"/>
        <v>0</v>
      </c>
      <c r="R22" s="2">
        <f t="shared" si="2"/>
        <v>1</v>
      </c>
      <c r="S22" s="4">
        <f t="shared" si="5"/>
        <v>0</v>
      </c>
      <c r="T22" s="5">
        <f t="shared" si="6"/>
        <v>0</v>
      </c>
    </row>
    <row r="23" spans="1:20" x14ac:dyDescent="0.3">
      <c r="A23" s="1">
        <v>43140</v>
      </c>
      <c r="B23" s="1" t="s">
        <v>15</v>
      </c>
      <c r="C23" s="1" t="s">
        <v>22</v>
      </c>
      <c r="D23" s="1" t="s">
        <v>34</v>
      </c>
      <c r="E23" s="1" t="s">
        <v>16</v>
      </c>
      <c r="F23" s="1" t="str">
        <f>VLOOKUP(B23&amp;$B$1,config!C:D,2,FALSE)</f>
        <v>SUM</v>
      </c>
      <c r="G23" s="1" t="str">
        <f>VLOOKUP(B23&amp;$B$1,config!C:E,3,FALSE)</f>
        <v>N</v>
      </c>
      <c r="H23" s="1" t="str">
        <f t="shared" ref="H23:H24" si="38">IF(D23="shield","N","Y")</f>
        <v>Y</v>
      </c>
      <c r="I23" s="3">
        <v>90000000</v>
      </c>
      <c r="J23">
        <v>0</v>
      </c>
      <c r="K23" s="8">
        <v>1.226</v>
      </c>
      <c r="L23" s="3">
        <f t="shared" ref="L23:L24" si="39">IF(E23="N",I23,E23*I23)</f>
        <v>90000000</v>
      </c>
      <c r="M23" s="6">
        <f t="shared" ref="M23:M24" si="40">L23*K23</f>
        <v>110340000</v>
      </c>
      <c r="N23" s="7">
        <v>0</v>
      </c>
      <c r="O23" s="12">
        <v>62</v>
      </c>
      <c r="P23" s="2">
        <v>95344200</v>
      </c>
      <c r="Q23" s="2">
        <f t="shared" si="1"/>
        <v>0</v>
      </c>
      <c r="R23" s="2">
        <f t="shared" si="2"/>
        <v>0</v>
      </c>
      <c r="S23" s="4">
        <f t="shared" ref="S23:S24" si="41">N23*$L23/MAX(1,R23)</f>
        <v>0</v>
      </c>
      <c r="T23" s="5">
        <f t="shared" ref="T23:T24" si="42">S23*K23</f>
        <v>0</v>
      </c>
    </row>
    <row r="24" spans="1:20" x14ac:dyDescent="0.3">
      <c r="A24" s="1">
        <v>43140</v>
      </c>
      <c r="B24" s="1" t="s">
        <v>49</v>
      </c>
      <c r="C24" s="1" t="s">
        <v>22</v>
      </c>
      <c r="D24" s="1" t="s">
        <v>34</v>
      </c>
      <c r="E24" s="1" t="s">
        <v>16</v>
      </c>
      <c r="F24" s="1" t="str">
        <f>VLOOKUP(B24&amp;$B$1,config!C:D,2,FALSE)</f>
        <v>SUM</v>
      </c>
      <c r="G24" s="1" t="str">
        <f>VLOOKUP(B24&amp;$B$1,config!C:E,3,FALSE)</f>
        <v>N</v>
      </c>
      <c r="H24" s="1" t="str">
        <f t="shared" si="38"/>
        <v>Y</v>
      </c>
      <c r="I24" s="3">
        <v>90000000</v>
      </c>
      <c r="J24">
        <v>0</v>
      </c>
      <c r="K24" s="8">
        <v>1.226</v>
      </c>
      <c r="L24" s="3">
        <f t="shared" si="39"/>
        <v>90000000</v>
      </c>
      <c r="M24" s="6">
        <f t="shared" si="40"/>
        <v>110340000</v>
      </c>
      <c r="N24" s="7">
        <v>0</v>
      </c>
      <c r="O24" s="12">
        <v>1</v>
      </c>
      <c r="P24" s="2">
        <v>95344200</v>
      </c>
      <c r="Q24" s="2">
        <f t="shared" si="1"/>
        <v>0</v>
      </c>
      <c r="R24" s="2">
        <f t="shared" si="2"/>
        <v>0</v>
      </c>
      <c r="S24" s="4">
        <f t="shared" si="41"/>
        <v>0</v>
      </c>
      <c r="T24" s="5">
        <f t="shared" si="42"/>
        <v>0</v>
      </c>
    </row>
    <row r="25" spans="1:20" x14ac:dyDescent="0.3">
      <c r="A25" s="1">
        <v>43140</v>
      </c>
      <c r="B25" s="1" t="s">
        <v>47</v>
      </c>
      <c r="C25" s="1" t="s">
        <v>22</v>
      </c>
      <c r="D25" s="1" t="s">
        <v>34</v>
      </c>
      <c r="E25" s="1" t="s">
        <v>16</v>
      </c>
      <c r="F25" s="1" t="str">
        <f>VLOOKUP(B25&amp;$B$1,config!C:D,2,FALSE)</f>
        <v>SUM</v>
      </c>
      <c r="G25" s="1" t="str">
        <f>VLOOKUP(B25&amp;$B$1,config!C:E,3,FALSE)</f>
        <v>N</v>
      </c>
      <c r="H25" s="1" t="str">
        <f t="shared" si="22"/>
        <v>Y</v>
      </c>
      <c r="I25" s="3">
        <v>90000000</v>
      </c>
      <c r="J25">
        <v>0</v>
      </c>
      <c r="K25" s="8">
        <v>1.226</v>
      </c>
      <c r="L25" s="3">
        <f t="shared" si="3"/>
        <v>90000000</v>
      </c>
      <c r="M25" s="6">
        <f t="shared" si="4"/>
        <v>110340000</v>
      </c>
      <c r="N25" s="7">
        <v>0</v>
      </c>
      <c r="O25" s="12">
        <v>189</v>
      </c>
      <c r="P25" s="2">
        <v>95344200</v>
      </c>
      <c r="Q25" s="2">
        <f t="shared" si="1"/>
        <v>0</v>
      </c>
      <c r="R25" s="2">
        <f t="shared" si="2"/>
        <v>0</v>
      </c>
      <c r="S25" s="4">
        <f t="shared" si="5"/>
        <v>0</v>
      </c>
      <c r="T25" s="5">
        <f t="shared" si="6"/>
        <v>0</v>
      </c>
    </row>
    <row r="26" spans="1:20" x14ac:dyDescent="0.3">
      <c r="A26" s="1">
        <v>43147</v>
      </c>
      <c r="B26" s="1" t="s">
        <v>10</v>
      </c>
      <c r="C26" s="1" t="s">
        <v>22</v>
      </c>
      <c r="D26" s="1" t="s">
        <v>34</v>
      </c>
      <c r="E26" s="1" t="s">
        <v>16</v>
      </c>
      <c r="F26" s="1" t="str">
        <f>VLOOKUP(B26&amp;$B$1,config!C:D,2,FALSE)</f>
        <v>MAX</v>
      </c>
      <c r="G26" s="1" t="str">
        <f>VLOOKUP(B26&amp;$B$1,config!C:E,3,FALSE)</f>
        <v>Y</v>
      </c>
      <c r="H26" s="1" t="str">
        <f t="shared" si="22"/>
        <v>Y</v>
      </c>
      <c r="I26" s="3">
        <v>12985224.699999999</v>
      </c>
      <c r="J26">
        <v>0</v>
      </c>
      <c r="K26" s="8">
        <v>1.2490000000000001</v>
      </c>
      <c r="L26" s="3">
        <f t="shared" si="3"/>
        <v>12985224.699999999</v>
      </c>
      <c r="M26" s="6">
        <f t="shared" si="4"/>
        <v>16218545.6503</v>
      </c>
      <c r="N26" s="7">
        <v>0</v>
      </c>
      <c r="O26" s="12">
        <v>141435</v>
      </c>
      <c r="P26" s="2">
        <v>95344200</v>
      </c>
      <c r="Q26" s="2">
        <f t="shared" si="1"/>
        <v>0</v>
      </c>
      <c r="R26" s="2">
        <f t="shared" si="2"/>
        <v>0</v>
      </c>
      <c r="S26" s="4">
        <f t="shared" si="5"/>
        <v>0</v>
      </c>
      <c r="T26" s="5">
        <f t="shared" si="6"/>
        <v>0</v>
      </c>
    </row>
    <row r="27" spans="1:20" x14ac:dyDescent="0.3">
      <c r="A27" s="1">
        <v>43147</v>
      </c>
      <c r="B27" s="1" t="s">
        <v>15</v>
      </c>
      <c r="C27" s="1" t="s">
        <v>22</v>
      </c>
      <c r="D27" s="1" t="s">
        <v>34</v>
      </c>
      <c r="E27" s="1" t="s">
        <v>16</v>
      </c>
      <c r="F27" s="1" t="str">
        <f>VLOOKUP(B27&amp;$B$1,config!C:D,2,FALSE)</f>
        <v>SUM</v>
      </c>
      <c r="G27" s="1" t="str">
        <f>VLOOKUP(B27&amp;$B$1,config!C:E,3,FALSE)</f>
        <v>N</v>
      </c>
      <c r="H27" s="1" t="str">
        <f t="shared" si="22"/>
        <v>Y</v>
      </c>
      <c r="I27" s="3">
        <v>12985224.699999999</v>
      </c>
      <c r="J27">
        <v>0</v>
      </c>
      <c r="K27" s="8">
        <v>1.2490000000000001</v>
      </c>
      <c r="L27" s="3">
        <f t="shared" si="3"/>
        <v>12985224.699999999</v>
      </c>
      <c r="M27" s="6">
        <f t="shared" si="4"/>
        <v>16218545.6503</v>
      </c>
      <c r="N27" s="7">
        <v>0</v>
      </c>
      <c r="O27" s="12">
        <v>49</v>
      </c>
      <c r="P27" s="2">
        <v>95344200</v>
      </c>
      <c r="Q27" s="2">
        <f t="shared" si="1"/>
        <v>0</v>
      </c>
      <c r="R27" s="2">
        <f t="shared" si="2"/>
        <v>0</v>
      </c>
      <c r="S27" s="4">
        <f t="shared" si="5"/>
        <v>0</v>
      </c>
      <c r="T27" s="5">
        <f t="shared" si="6"/>
        <v>0</v>
      </c>
    </row>
    <row r="28" spans="1:20" x14ac:dyDescent="0.3">
      <c r="A28" s="1">
        <v>43147</v>
      </c>
      <c r="B28" s="1" t="s">
        <v>47</v>
      </c>
      <c r="C28" s="1" t="s">
        <v>22</v>
      </c>
      <c r="D28" s="1" t="s">
        <v>34</v>
      </c>
      <c r="E28" s="1" t="s">
        <v>16</v>
      </c>
      <c r="F28" s="1" t="str">
        <f>VLOOKUP(B28&amp;$B$1,config!C:D,2,FALSE)</f>
        <v>SUM</v>
      </c>
      <c r="G28" s="1" t="str">
        <f>VLOOKUP(B28&amp;$B$1,config!C:E,3,FALSE)</f>
        <v>N</v>
      </c>
      <c r="H28" s="1" t="str">
        <f t="shared" ref="H28:H32" si="43">IF(D28="shield","N","Y")</f>
        <v>Y</v>
      </c>
      <c r="I28" s="3">
        <v>12985224.699999999</v>
      </c>
      <c r="J28">
        <v>0</v>
      </c>
      <c r="K28" s="8">
        <v>1.2490000000000001</v>
      </c>
      <c r="L28" s="3">
        <f t="shared" ref="L28:L32" si="44">IF(E28="N",I28,E28*I28)</f>
        <v>12985224.699999999</v>
      </c>
      <c r="M28" s="6">
        <f t="shared" ref="M28:M32" si="45">L28*K28</f>
        <v>16218545.6503</v>
      </c>
      <c r="N28" s="7">
        <v>0</v>
      </c>
      <c r="O28" s="12">
        <v>116</v>
      </c>
      <c r="P28" s="2">
        <v>95344200</v>
      </c>
      <c r="Q28" s="2">
        <f t="shared" si="1"/>
        <v>0</v>
      </c>
      <c r="R28" s="2">
        <f t="shared" si="2"/>
        <v>0</v>
      </c>
      <c r="S28" s="4">
        <f t="shared" ref="S28:S32" si="46">N28*$L28/MAX(1,R28)</f>
        <v>0</v>
      </c>
      <c r="T28" s="5">
        <f t="shared" ref="T28:T32" si="47">S28*K28</f>
        <v>0</v>
      </c>
    </row>
    <row r="29" spans="1:20" x14ac:dyDescent="0.3">
      <c r="A29" s="1">
        <v>43154</v>
      </c>
      <c r="B29" s="1" t="s">
        <v>10</v>
      </c>
      <c r="C29" s="1" t="s">
        <v>22</v>
      </c>
      <c r="D29" s="1" t="s">
        <v>34</v>
      </c>
      <c r="E29" s="1" t="s">
        <v>16</v>
      </c>
      <c r="F29" s="1" t="str">
        <f>VLOOKUP(B29&amp;$B$1,config!C:D,2,FALSE)</f>
        <v>MAX</v>
      </c>
      <c r="G29" s="1" t="str">
        <f>VLOOKUP(B29&amp;$B$1,config!C:E,3,FALSE)</f>
        <v>Y</v>
      </c>
      <c r="H29" s="1" t="str">
        <f t="shared" si="43"/>
        <v>Y</v>
      </c>
      <c r="I29" s="3">
        <v>22259349.199999999</v>
      </c>
      <c r="J29">
        <v>0</v>
      </c>
      <c r="K29" s="8">
        <v>1.228</v>
      </c>
      <c r="L29" s="3">
        <f t="shared" si="44"/>
        <v>22259349.199999999</v>
      </c>
      <c r="M29" s="6">
        <f t="shared" si="45"/>
        <v>27334480.817599997</v>
      </c>
      <c r="N29" s="7">
        <v>0</v>
      </c>
      <c r="O29" s="12">
        <v>141389</v>
      </c>
      <c r="P29" s="2">
        <v>95344200</v>
      </c>
      <c r="Q29" s="2">
        <f t="shared" si="1"/>
        <v>0</v>
      </c>
      <c r="R29" s="2">
        <f t="shared" si="2"/>
        <v>0</v>
      </c>
      <c r="S29" s="4">
        <f t="shared" si="46"/>
        <v>0</v>
      </c>
      <c r="T29" s="5">
        <f t="shared" si="47"/>
        <v>0</v>
      </c>
    </row>
    <row r="30" spans="1:20" x14ac:dyDescent="0.3">
      <c r="A30" s="1">
        <v>43154</v>
      </c>
      <c r="B30" s="1" t="s">
        <v>15</v>
      </c>
      <c r="C30" s="1" t="s">
        <v>22</v>
      </c>
      <c r="D30" s="1" t="s">
        <v>34</v>
      </c>
      <c r="E30" s="1" t="s">
        <v>16</v>
      </c>
      <c r="F30" s="1" t="str">
        <f>VLOOKUP(B30&amp;$B$1,config!C:D,2,FALSE)</f>
        <v>SUM</v>
      </c>
      <c r="G30" s="1" t="str">
        <f>VLOOKUP(B30&amp;$B$1,config!C:E,3,FALSE)</f>
        <v>N</v>
      </c>
      <c r="H30" s="1" t="str">
        <f t="shared" si="43"/>
        <v>Y</v>
      </c>
      <c r="I30" s="3">
        <v>22259349.199999999</v>
      </c>
      <c r="J30">
        <v>0</v>
      </c>
      <c r="K30" s="8">
        <v>1.228</v>
      </c>
      <c r="L30" s="3">
        <f t="shared" si="44"/>
        <v>22259349.199999999</v>
      </c>
      <c r="M30" s="6">
        <f t="shared" si="45"/>
        <v>27334480.817599997</v>
      </c>
      <c r="N30" s="7">
        <v>0</v>
      </c>
      <c r="O30" s="12">
        <v>52</v>
      </c>
      <c r="P30" s="2">
        <v>95344200</v>
      </c>
      <c r="Q30" s="2">
        <f t="shared" si="1"/>
        <v>0</v>
      </c>
      <c r="R30" s="2">
        <f t="shared" si="2"/>
        <v>0</v>
      </c>
      <c r="S30" s="4">
        <f t="shared" si="46"/>
        <v>0</v>
      </c>
      <c r="T30" s="5">
        <f t="shared" si="47"/>
        <v>0</v>
      </c>
    </row>
    <row r="31" spans="1:20" x14ac:dyDescent="0.3">
      <c r="A31" s="1">
        <v>43154</v>
      </c>
      <c r="B31" s="1" t="s">
        <v>47</v>
      </c>
      <c r="C31" s="1" t="s">
        <v>22</v>
      </c>
      <c r="D31" s="1" t="s">
        <v>34</v>
      </c>
      <c r="E31" s="1" t="s">
        <v>16</v>
      </c>
      <c r="F31" s="1" t="str">
        <f>VLOOKUP(B31&amp;$B$1,config!C:D,2,FALSE)</f>
        <v>SUM</v>
      </c>
      <c r="G31" s="1" t="str">
        <f>VLOOKUP(B31&amp;$B$1,config!C:E,3,FALSE)</f>
        <v>N</v>
      </c>
      <c r="H31" s="1" t="str">
        <f t="shared" si="43"/>
        <v>Y</v>
      </c>
      <c r="I31" s="3">
        <v>22259349.199999999</v>
      </c>
      <c r="J31">
        <v>0</v>
      </c>
      <c r="K31" s="8">
        <v>1.228</v>
      </c>
      <c r="L31" s="3">
        <f t="shared" si="44"/>
        <v>22259349.199999999</v>
      </c>
      <c r="M31" s="6">
        <f t="shared" si="45"/>
        <v>27334480.817599997</v>
      </c>
      <c r="N31" s="7">
        <v>0</v>
      </c>
      <c r="O31" s="12">
        <v>117</v>
      </c>
      <c r="P31" s="2">
        <v>95344200</v>
      </c>
      <c r="Q31" s="2">
        <f t="shared" si="1"/>
        <v>0</v>
      </c>
      <c r="R31" s="2">
        <f t="shared" si="2"/>
        <v>0</v>
      </c>
      <c r="S31" s="4">
        <f t="shared" si="46"/>
        <v>0</v>
      </c>
      <c r="T31" s="5">
        <f t="shared" si="47"/>
        <v>0</v>
      </c>
    </row>
    <row r="32" spans="1:20" x14ac:dyDescent="0.3">
      <c r="A32" s="1">
        <v>43154</v>
      </c>
      <c r="B32" s="1" t="s">
        <v>49</v>
      </c>
      <c r="C32" s="1" t="s">
        <v>22</v>
      </c>
      <c r="D32" s="1" t="s">
        <v>34</v>
      </c>
      <c r="E32" s="1" t="s">
        <v>16</v>
      </c>
      <c r="F32" s="1" t="str">
        <f>VLOOKUP(B32&amp;$B$1,config!C:D,2,FALSE)</f>
        <v>SUM</v>
      </c>
      <c r="G32" s="1" t="str">
        <f>VLOOKUP(B32&amp;$B$1,config!C:E,3,FALSE)</f>
        <v>N</v>
      </c>
      <c r="H32" s="1" t="str">
        <f t="shared" si="43"/>
        <v>Y</v>
      </c>
      <c r="I32" s="3">
        <v>22259349.199999999</v>
      </c>
      <c r="J32">
        <v>0</v>
      </c>
      <c r="K32" s="8">
        <v>1.228</v>
      </c>
      <c r="L32" s="3">
        <f t="shared" si="44"/>
        <v>22259349.199999999</v>
      </c>
      <c r="M32" s="6">
        <f t="shared" si="45"/>
        <v>27334480.817599997</v>
      </c>
      <c r="N32" s="7">
        <v>0</v>
      </c>
      <c r="O32" s="12">
        <v>1</v>
      </c>
      <c r="P32" s="2">
        <v>95344200</v>
      </c>
      <c r="Q32" s="2">
        <f t="shared" si="1"/>
        <v>0</v>
      </c>
      <c r="R32" s="2">
        <f t="shared" si="2"/>
        <v>0</v>
      </c>
      <c r="S32" s="4">
        <f t="shared" si="46"/>
        <v>0</v>
      </c>
      <c r="T32" s="5">
        <f t="shared" si="47"/>
        <v>0</v>
      </c>
    </row>
    <row r="33" spans="1:20" x14ac:dyDescent="0.3">
      <c r="A33" s="1">
        <v>43168</v>
      </c>
      <c r="B33" s="1" t="s">
        <v>15</v>
      </c>
      <c r="C33" s="1" t="s">
        <v>22</v>
      </c>
      <c r="D33" s="1" t="s">
        <v>34</v>
      </c>
      <c r="E33" s="1" t="s">
        <v>16</v>
      </c>
      <c r="F33" s="1" t="str">
        <f>VLOOKUP(B33&amp;$B$1,config!C:D,2,FALSE)</f>
        <v>SUM</v>
      </c>
      <c r="G33" s="1" t="str">
        <f>VLOOKUP(B33&amp;$B$1,config!C:E,3,FALSE)</f>
        <v>N</v>
      </c>
      <c r="H33" s="1" t="str">
        <f t="shared" si="22"/>
        <v>Y</v>
      </c>
      <c r="I33" s="3">
        <v>0</v>
      </c>
      <c r="J33">
        <v>0</v>
      </c>
      <c r="K33" s="8">
        <v>0</v>
      </c>
      <c r="L33" s="3">
        <f t="shared" si="3"/>
        <v>0</v>
      </c>
      <c r="M33" s="6">
        <f t="shared" si="4"/>
        <v>0</v>
      </c>
      <c r="N33" s="7">
        <v>0</v>
      </c>
      <c r="O33" s="12">
        <v>0</v>
      </c>
      <c r="P33" s="2">
        <v>95344200</v>
      </c>
      <c r="Q33" s="2">
        <f t="shared" si="1"/>
        <v>0</v>
      </c>
      <c r="R33" s="2">
        <f t="shared" si="2"/>
        <v>0</v>
      </c>
      <c r="S33" s="4">
        <f t="shared" si="5"/>
        <v>0</v>
      </c>
      <c r="T33" s="5">
        <f t="shared" si="6"/>
        <v>0</v>
      </c>
    </row>
    <row r="34" spans="1:20" x14ac:dyDescent="0.3">
      <c r="A34" s="1">
        <v>43168</v>
      </c>
      <c r="B34" s="1" t="s">
        <v>10</v>
      </c>
      <c r="C34" s="1" t="s">
        <v>22</v>
      </c>
      <c r="D34" s="1" t="s">
        <v>34</v>
      </c>
      <c r="E34" s="1" t="s">
        <v>16</v>
      </c>
      <c r="F34" s="1" t="str">
        <f>VLOOKUP(B34&amp;$B$1,config!C:D,2,FALSE)</f>
        <v>MAX</v>
      </c>
      <c r="G34" s="1" t="str">
        <f>VLOOKUP(B34&amp;$B$1,config!C:E,3,FALSE)</f>
        <v>Y</v>
      </c>
      <c r="H34" s="1" t="str">
        <f t="shared" si="22"/>
        <v>Y</v>
      </c>
      <c r="I34" s="3">
        <v>0</v>
      </c>
      <c r="J34">
        <v>0</v>
      </c>
      <c r="K34" s="8">
        <v>0</v>
      </c>
      <c r="L34" s="3">
        <f t="shared" si="3"/>
        <v>0</v>
      </c>
      <c r="M34" s="6">
        <f t="shared" si="4"/>
        <v>0</v>
      </c>
      <c r="N34" s="7">
        <v>0</v>
      </c>
      <c r="O34" s="12">
        <v>0</v>
      </c>
      <c r="P34" s="2">
        <v>95344200</v>
      </c>
      <c r="Q34" s="2">
        <f t="shared" si="1"/>
        <v>0</v>
      </c>
      <c r="R34" s="2">
        <f t="shared" si="2"/>
        <v>0</v>
      </c>
      <c r="S34" s="4">
        <f t="shared" si="5"/>
        <v>0</v>
      </c>
      <c r="T34" s="5">
        <f t="shared" si="6"/>
        <v>0</v>
      </c>
    </row>
    <row r="35" spans="1:20" x14ac:dyDescent="0.3">
      <c r="A35" s="1">
        <v>43175</v>
      </c>
      <c r="B35" s="1" t="s">
        <v>15</v>
      </c>
      <c r="C35" s="1" t="s">
        <v>22</v>
      </c>
      <c r="D35" s="1" t="s">
        <v>34</v>
      </c>
      <c r="E35" s="1" t="s">
        <v>16</v>
      </c>
      <c r="F35" s="1" t="str">
        <f>VLOOKUP(B35&amp;$B$1,config!C:D,2,FALSE)</f>
        <v>SUM</v>
      </c>
      <c r="G35" s="1" t="str">
        <f>VLOOKUP(B35&amp;$B$1,config!C:E,3,FALSE)</f>
        <v>N</v>
      </c>
      <c r="H35" s="1" t="str">
        <f t="shared" si="22"/>
        <v>Y</v>
      </c>
      <c r="I35" s="3">
        <v>0</v>
      </c>
      <c r="J35">
        <v>0</v>
      </c>
      <c r="K35" s="8">
        <v>0</v>
      </c>
      <c r="L35" s="3">
        <f t="shared" si="3"/>
        <v>0</v>
      </c>
      <c r="M35" s="6">
        <f t="shared" si="4"/>
        <v>0</v>
      </c>
      <c r="N35" s="7">
        <v>0</v>
      </c>
      <c r="O35" s="12">
        <v>0</v>
      </c>
      <c r="P35" s="2">
        <v>95344200</v>
      </c>
      <c r="Q35" s="2">
        <f t="shared" si="1"/>
        <v>0</v>
      </c>
      <c r="R35" s="2">
        <f t="shared" si="2"/>
        <v>0</v>
      </c>
      <c r="S35" s="4">
        <f t="shared" si="5"/>
        <v>0</v>
      </c>
      <c r="T35" s="5">
        <f t="shared" si="6"/>
        <v>0</v>
      </c>
    </row>
    <row r="36" spans="1:20" x14ac:dyDescent="0.3">
      <c r="A36" s="1">
        <v>43175</v>
      </c>
      <c r="B36" s="1" t="s">
        <v>10</v>
      </c>
      <c r="C36" s="1" t="s">
        <v>22</v>
      </c>
      <c r="D36" s="1" t="s">
        <v>34</v>
      </c>
      <c r="E36" s="1" t="s">
        <v>16</v>
      </c>
      <c r="F36" s="1" t="str">
        <f>VLOOKUP(B36&amp;$B$1,config!C:D,2,FALSE)</f>
        <v>MAX</v>
      </c>
      <c r="G36" s="1" t="str">
        <f>VLOOKUP(B36&amp;$B$1,config!C:E,3,FALSE)</f>
        <v>Y</v>
      </c>
      <c r="H36" s="1" t="str">
        <f t="shared" si="22"/>
        <v>Y</v>
      </c>
      <c r="I36" s="3">
        <v>0</v>
      </c>
      <c r="J36">
        <v>0</v>
      </c>
      <c r="K36" s="8">
        <v>0</v>
      </c>
      <c r="L36" s="3">
        <f t="shared" si="3"/>
        <v>0</v>
      </c>
      <c r="M36" s="6">
        <f t="shared" si="4"/>
        <v>0</v>
      </c>
      <c r="N36" s="7">
        <v>0</v>
      </c>
      <c r="O36" s="12">
        <v>0</v>
      </c>
      <c r="P36" s="2">
        <v>95344200</v>
      </c>
      <c r="Q36" s="2">
        <f t="shared" si="1"/>
        <v>0</v>
      </c>
      <c r="R36" s="2">
        <f t="shared" si="2"/>
        <v>0</v>
      </c>
      <c r="S36" s="4">
        <f t="shared" si="5"/>
        <v>0</v>
      </c>
      <c r="T36" s="5">
        <f t="shared" si="6"/>
        <v>0</v>
      </c>
    </row>
    <row r="37" spans="1:20" x14ac:dyDescent="0.3">
      <c r="A37" s="1">
        <v>43182</v>
      </c>
      <c r="B37" s="1" t="s">
        <v>15</v>
      </c>
      <c r="C37" s="1" t="s">
        <v>22</v>
      </c>
      <c r="D37" s="1" t="s">
        <v>34</v>
      </c>
      <c r="E37" s="1" t="s">
        <v>16</v>
      </c>
      <c r="F37" s="1" t="str">
        <f>VLOOKUP(B37&amp;$B$1,config!C:D,2,FALSE)</f>
        <v>SUM</v>
      </c>
      <c r="G37" s="1" t="str">
        <f>VLOOKUP(B37&amp;$B$1,config!C:E,3,FALSE)</f>
        <v>N</v>
      </c>
      <c r="H37" s="1" t="str">
        <f t="shared" si="22"/>
        <v>Y</v>
      </c>
      <c r="I37" s="3">
        <v>0</v>
      </c>
      <c r="J37">
        <v>0</v>
      </c>
      <c r="K37" s="8">
        <v>0</v>
      </c>
      <c r="L37" s="3">
        <f t="shared" si="3"/>
        <v>0</v>
      </c>
      <c r="M37" s="6">
        <f t="shared" si="4"/>
        <v>0</v>
      </c>
      <c r="N37" s="7">
        <v>0</v>
      </c>
      <c r="O37" s="12">
        <v>0</v>
      </c>
      <c r="P37" s="2">
        <v>95344200</v>
      </c>
      <c r="Q37" s="2">
        <f t="shared" si="1"/>
        <v>0</v>
      </c>
      <c r="R37" s="2">
        <f t="shared" si="2"/>
        <v>0</v>
      </c>
      <c r="S37" s="4">
        <f t="shared" si="5"/>
        <v>0</v>
      </c>
      <c r="T37" s="5">
        <f t="shared" si="6"/>
        <v>0</v>
      </c>
    </row>
    <row r="38" spans="1:20" x14ac:dyDescent="0.3">
      <c r="A38" s="1">
        <v>43182</v>
      </c>
      <c r="B38" s="1" t="s">
        <v>10</v>
      </c>
      <c r="C38" s="1" t="s">
        <v>22</v>
      </c>
      <c r="D38" s="1" t="s">
        <v>34</v>
      </c>
      <c r="E38" s="1" t="s">
        <v>16</v>
      </c>
      <c r="F38" s="1" t="str">
        <f>VLOOKUP(B38&amp;$B$1,config!C:D,2,FALSE)</f>
        <v>MAX</v>
      </c>
      <c r="G38" s="1" t="str">
        <f>VLOOKUP(B38&amp;$B$1,config!C:E,3,FALSE)</f>
        <v>Y</v>
      </c>
      <c r="H38" s="1" t="str">
        <f t="shared" si="22"/>
        <v>Y</v>
      </c>
      <c r="I38" s="3">
        <v>0</v>
      </c>
      <c r="J38">
        <v>0</v>
      </c>
      <c r="K38" s="8">
        <v>0</v>
      </c>
      <c r="L38" s="3">
        <f t="shared" si="3"/>
        <v>0</v>
      </c>
      <c r="M38" s="6">
        <f t="shared" si="4"/>
        <v>0</v>
      </c>
      <c r="N38" s="7">
        <v>0</v>
      </c>
      <c r="O38" s="12">
        <v>0</v>
      </c>
      <c r="P38" s="2">
        <v>95344200</v>
      </c>
      <c r="Q38" s="2">
        <f t="shared" si="1"/>
        <v>0</v>
      </c>
      <c r="R38" s="2">
        <f t="shared" si="2"/>
        <v>0</v>
      </c>
      <c r="S38" s="4">
        <f t="shared" si="5"/>
        <v>0</v>
      </c>
      <c r="T38" s="5">
        <f t="shared" si="6"/>
        <v>0</v>
      </c>
    </row>
    <row r="39" spans="1:20" x14ac:dyDescent="0.3">
      <c r="A39" s="1">
        <v>43189</v>
      </c>
      <c r="B39" s="1" t="s">
        <v>15</v>
      </c>
      <c r="C39" s="1" t="s">
        <v>22</v>
      </c>
      <c r="D39" s="1" t="s">
        <v>34</v>
      </c>
      <c r="E39" s="1" t="s">
        <v>16</v>
      </c>
      <c r="F39" s="1" t="str">
        <f>VLOOKUP(B39&amp;$B$1,config!C:D,2,FALSE)</f>
        <v>SUM</v>
      </c>
      <c r="G39" s="1" t="str">
        <f>VLOOKUP(B39&amp;$B$1,config!C:E,3,FALSE)</f>
        <v>N</v>
      </c>
      <c r="H39" s="1" t="str">
        <f t="shared" si="22"/>
        <v>Y</v>
      </c>
      <c r="I39" s="3">
        <v>0</v>
      </c>
      <c r="J39">
        <v>0</v>
      </c>
      <c r="K39" s="8">
        <v>0</v>
      </c>
      <c r="L39" s="3">
        <f t="shared" si="3"/>
        <v>0</v>
      </c>
      <c r="M39" s="6">
        <f t="shared" si="4"/>
        <v>0</v>
      </c>
      <c r="N39" s="7">
        <v>0</v>
      </c>
      <c r="O39" s="12">
        <v>0</v>
      </c>
      <c r="P39" s="2">
        <v>95344200</v>
      </c>
      <c r="Q39" s="2">
        <f t="shared" si="1"/>
        <v>0</v>
      </c>
      <c r="R39" s="2">
        <f t="shared" si="2"/>
        <v>0</v>
      </c>
      <c r="S39" s="4">
        <f t="shared" si="5"/>
        <v>0</v>
      </c>
      <c r="T39" s="5">
        <f t="shared" si="6"/>
        <v>0</v>
      </c>
    </row>
    <row r="40" spans="1:20" x14ac:dyDescent="0.3">
      <c r="A40" s="1">
        <v>43189</v>
      </c>
      <c r="B40" s="1" t="s">
        <v>10</v>
      </c>
      <c r="C40" s="1" t="s">
        <v>22</v>
      </c>
      <c r="D40" s="1" t="s">
        <v>34</v>
      </c>
      <c r="E40" s="1" t="s">
        <v>16</v>
      </c>
      <c r="F40" s="1" t="str">
        <f>VLOOKUP(B40&amp;$B$1,config!C:D,2,FALSE)</f>
        <v>MAX</v>
      </c>
      <c r="G40" s="1" t="str">
        <f>VLOOKUP(B40&amp;$B$1,config!C:E,3,FALSE)</f>
        <v>Y</v>
      </c>
      <c r="H40" s="1" t="str">
        <f t="shared" si="22"/>
        <v>Y</v>
      </c>
      <c r="I40" s="3">
        <v>0</v>
      </c>
      <c r="J40">
        <v>0</v>
      </c>
      <c r="K40" s="8">
        <v>0</v>
      </c>
      <c r="L40" s="3">
        <f t="shared" si="3"/>
        <v>0</v>
      </c>
      <c r="M40" s="6">
        <f t="shared" si="4"/>
        <v>0</v>
      </c>
      <c r="N40" s="7">
        <v>0</v>
      </c>
      <c r="O40" s="12">
        <v>0</v>
      </c>
      <c r="P40" s="2">
        <v>95344200</v>
      </c>
      <c r="Q40" s="2">
        <f t="shared" si="1"/>
        <v>0</v>
      </c>
      <c r="R40" s="2">
        <f t="shared" si="2"/>
        <v>0</v>
      </c>
      <c r="S40" s="4">
        <f t="shared" si="5"/>
        <v>0</v>
      </c>
      <c r="T40" s="5">
        <f t="shared" si="6"/>
        <v>0</v>
      </c>
    </row>
    <row r="41" spans="1:20" x14ac:dyDescent="0.3">
      <c r="A41" s="1">
        <v>43196</v>
      </c>
      <c r="B41" s="1" t="s">
        <v>15</v>
      </c>
      <c r="C41" s="1" t="s">
        <v>22</v>
      </c>
      <c r="D41" s="1" t="s">
        <v>34</v>
      </c>
      <c r="E41" s="1" t="s">
        <v>16</v>
      </c>
      <c r="F41" s="1" t="str">
        <f>VLOOKUP(B41&amp;$B$1,config!C:D,2,FALSE)</f>
        <v>SUM</v>
      </c>
      <c r="G41" s="1" t="str">
        <f>VLOOKUP(B41&amp;$B$1,config!C:E,3,FALSE)</f>
        <v>N</v>
      </c>
      <c r="H41" s="1" t="str">
        <f t="shared" si="22"/>
        <v>Y</v>
      </c>
      <c r="I41" s="3">
        <v>0</v>
      </c>
      <c r="J41">
        <v>0</v>
      </c>
      <c r="K41" s="8">
        <v>0</v>
      </c>
      <c r="L41" s="3">
        <f t="shared" si="3"/>
        <v>0</v>
      </c>
      <c r="M41" s="6">
        <f t="shared" si="4"/>
        <v>0</v>
      </c>
      <c r="N41" s="7">
        <v>0</v>
      </c>
      <c r="O41" s="12">
        <v>0</v>
      </c>
      <c r="P41" s="2">
        <v>95344200</v>
      </c>
      <c r="Q41" s="2">
        <f t="shared" si="1"/>
        <v>0</v>
      </c>
      <c r="R41" s="2">
        <f t="shared" si="2"/>
        <v>0</v>
      </c>
      <c r="S41" s="4">
        <f t="shared" si="5"/>
        <v>0</v>
      </c>
      <c r="T41" s="5">
        <f t="shared" si="6"/>
        <v>0</v>
      </c>
    </row>
    <row r="42" spans="1:20" x14ac:dyDescent="0.3">
      <c r="A42" s="1"/>
      <c r="B42" s="1"/>
      <c r="C42" s="1"/>
      <c r="D42" s="1"/>
      <c r="E42" s="1"/>
      <c r="F42" s="1"/>
      <c r="G42" s="1"/>
      <c r="H42" s="1"/>
      <c r="I42" s="3">
        <v>0</v>
      </c>
      <c r="J42">
        <v>0</v>
      </c>
      <c r="L42" s="3"/>
      <c r="M42" s="6"/>
      <c r="N42" s="7"/>
      <c r="O42" s="12">
        <v>0</v>
      </c>
      <c r="P42" s="2"/>
      <c r="Q42" s="2"/>
      <c r="R42" s="4"/>
      <c r="S42" s="5"/>
    </row>
    <row r="43" spans="1:20" x14ac:dyDescent="0.3">
      <c r="A43" s="1"/>
      <c r="B43" s="1"/>
      <c r="C43" s="1"/>
      <c r="D43" s="1"/>
      <c r="E43" s="1"/>
      <c r="F43" s="1"/>
      <c r="G43" s="1"/>
      <c r="H43" s="1"/>
      <c r="I43" s="3">
        <v>0</v>
      </c>
      <c r="J43">
        <v>0</v>
      </c>
      <c r="L43" s="3"/>
      <c r="M43" s="6"/>
      <c r="N43" s="7"/>
      <c r="O43" s="12">
        <v>0</v>
      </c>
      <c r="P43" s="2"/>
      <c r="Q43" s="2"/>
      <c r="R43" s="4"/>
      <c r="S43" s="5"/>
    </row>
    <row r="44" spans="1:20" x14ac:dyDescent="0.3">
      <c r="A44" s="1"/>
      <c r="G44" s="1"/>
      <c r="J44">
        <v>0</v>
      </c>
      <c r="O44" s="12">
        <v>0</v>
      </c>
    </row>
    <row r="45" spans="1:20" x14ac:dyDescent="0.3">
      <c r="A45" s="1"/>
      <c r="G45" s="1"/>
      <c r="J45">
        <v>0</v>
      </c>
      <c r="O45" s="12">
        <v>0</v>
      </c>
    </row>
    <row r="46" spans="1:20" x14ac:dyDescent="0.3">
      <c r="A46" s="1"/>
      <c r="G46" s="1"/>
      <c r="O46" s="12">
        <v>0</v>
      </c>
    </row>
    <row r="47" spans="1:20" x14ac:dyDescent="0.3">
      <c r="A47" s="1"/>
      <c r="G47" s="1"/>
    </row>
    <row r="48" spans="1:20" x14ac:dyDescent="0.3">
      <c r="A48" s="1"/>
      <c r="G48" s="1"/>
    </row>
    <row r="49" spans="1:7" x14ac:dyDescent="0.3">
      <c r="A49" s="1"/>
      <c r="G49" s="1"/>
    </row>
    <row r="50" spans="1:7" x14ac:dyDescent="0.3">
      <c r="A50" s="1"/>
      <c r="G50" s="1"/>
    </row>
    <row r="51" spans="1:7" x14ac:dyDescent="0.3">
      <c r="G51" s="1"/>
    </row>
    <row r="52" spans="1:7" x14ac:dyDescent="0.3">
      <c r="G52" s="1"/>
    </row>
    <row r="53" spans="1:7" x14ac:dyDescent="0.3">
      <c r="G53" s="1"/>
    </row>
    <row r="54" spans="1:7" x14ac:dyDescent="0.3">
      <c r="G54" s="1"/>
    </row>
    <row r="55" spans="1:7" x14ac:dyDescent="0.3">
      <c r="G55" s="1"/>
    </row>
    <row r="56" spans="1:7" x14ac:dyDescent="0.3">
      <c r="G56" s="1"/>
    </row>
    <row r="57" spans="1:7" x14ac:dyDescent="0.3">
      <c r="G57" s="1"/>
    </row>
    <row r="58" spans="1:7" x14ac:dyDescent="0.3">
      <c r="G58" s="1"/>
    </row>
    <row r="59" spans="1:7" x14ac:dyDescent="0.3">
      <c r="G59" s="1"/>
    </row>
    <row r="60" spans="1:7" x14ac:dyDescent="0.3">
      <c r="G60" s="1"/>
    </row>
    <row r="61" spans="1:7" x14ac:dyDescent="0.3">
      <c r="G61" s="1"/>
    </row>
    <row r="62" spans="1:7" x14ac:dyDescent="0.3">
      <c r="G62" s="1"/>
    </row>
    <row r="63" spans="1:7" x14ac:dyDescent="0.3">
      <c r="G63" s="1"/>
    </row>
    <row r="64" spans="1:7" x14ac:dyDescent="0.3">
      <c r="G64" s="1"/>
    </row>
    <row r="65" spans="7:7" x14ac:dyDescent="0.3">
      <c r="G65" s="1"/>
    </row>
    <row r="66" spans="7:7" x14ac:dyDescent="0.3">
      <c r="G66" s="1"/>
    </row>
    <row r="67" spans="7:7" x14ac:dyDescent="0.3">
      <c r="G67" s="1"/>
    </row>
    <row r="68" spans="7:7" x14ac:dyDescent="0.3">
      <c r="G68" s="1"/>
    </row>
    <row r="69" spans="7:7" x14ac:dyDescent="0.3">
      <c r="G69" s="1"/>
    </row>
    <row r="70" spans="7:7" x14ac:dyDescent="0.3">
      <c r="G70" s="1"/>
    </row>
    <row r="71" spans="7:7" x14ac:dyDescent="0.3">
      <c r="G71" s="1"/>
    </row>
    <row r="72" spans="7:7" x14ac:dyDescent="0.3">
      <c r="G72"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OFFSET(config!$K$2,0,0,COUNTA(config!$K:$K)-1)</xm:f>
          </x14:formula1>
          <xm:sqref>C5:C28 C33:C43</xm:sqref>
        </x14:dataValidation>
        <x14:dataValidation type="list" allowBlank="1" showInputMessage="1" showErrorMessage="1">
          <x14:formula1>
            <xm:f>OFFSET(config!$J$2,0,0,COUNTA(config!$J:$J)-1)</xm:f>
          </x14:formula1>
          <xm:sqref>D5:D28 D33:D43</xm:sqref>
        </x14:dataValidation>
        <x14:dataValidation type="list" allowBlank="1" showInputMessage="1" showErrorMessage="1">
          <x14:formula1>
            <xm:f>OFFSET(config!$I$2,0,0,COUNTA(config!$I:$I)-1)</xm:f>
          </x14:formula1>
          <xm:sqref>B5:B28 B33:B43</xm:sqref>
        </x14:dataValidation>
        <x14:dataValidation type="list" allowBlank="1" showInputMessage="1" showErrorMessage="1">
          <x14:formula1>
            <xm:f>config!$L$2:$L$3</xm:f>
          </x14:formula1>
          <xm:sqref>E5:E28 E33:E41</xm:sqref>
        </x14:dataValidation>
        <x14:dataValidation type="list" allowBlank="1" showInputMessage="1" showErrorMessage="1">
          <x14:formula1>
            <xm:f>config!#REF!</xm:f>
          </x14:formula1>
          <xm:sqref>E29:E32</xm:sqref>
        </x14:dataValidation>
        <x14:dataValidation type="list" allowBlank="1" showInputMessage="1" showErrorMessage="1">
          <x14:formula1>
            <xm:f>OFFSET(config!#REF!,0,0,COUNTA(config!#REF!)-1)</xm:f>
          </x14:formula1>
          <xm:sqref>B29:B32</xm:sqref>
        </x14:dataValidation>
        <x14:dataValidation type="list" allowBlank="1" showInputMessage="1" showErrorMessage="1">
          <x14:formula1>
            <xm:f>OFFSET(config!#REF!,0,0,COUNTA(config!#REF!)-1)</xm:f>
          </x14:formula1>
          <xm:sqref>D29:D32</xm:sqref>
        </x14:dataValidation>
        <x14:dataValidation type="list" allowBlank="1" showInputMessage="1" showErrorMessage="1">
          <x14:formula1>
            <xm:f>OFFSET(config!#REF!,0,0,COUNTA(config!#REF!)-1)</xm:f>
          </x14:formula1>
          <xm:sqref>C29:C32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5"/>
  <sheetViews>
    <sheetView topLeftCell="A21" workbookViewId="0">
      <selection activeCell="F44" sqref="F44"/>
    </sheetView>
  </sheetViews>
  <sheetFormatPr defaultColWidth="11.19921875" defaultRowHeight="15.6" x14ac:dyDescent="0.3"/>
  <cols>
    <col min="1" max="1" width="13" style="17" bestFit="1" customWidth="1"/>
    <col min="2" max="2" width="12.296875" bestFit="1" customWidth="1"/>
    <col min="3" max="3" width="12.296875" customWidth="1"/>
    <col min="4" max="4" width="12.69921875" bestFit="1" customWidth="1"/>
    <col min="5" max="5" width="12.69921875" customWidth="1"/>
    <col min="7" max="7" width="12.19921875" bestFit="1" customWidth="1"/>
    <col min="8" max="8" width="13.69921875" bestFit="1" customWidth="1"/>
    <col min="9" max="9" width="15.5" bestFit="1" customWidth="1"/>
    <col min="10" max="10" width="14" customWidth="1"/>
    <col min="11" max="11" width="14" style="8" customWidth="1"/>
    <col min="12" max="12" width="26.69921875" bestFit="1" customWidth="1"/>
    <col min="13" max="13" width="17.296875" bestFit="1" customWidth="1"/>
    <col min="14" max="14" width="16.296875" bestFit="1" customWidth="1"/>
    <col min="15" max="16" width="15" bestFit="1" customWidth="1"/>
    <col min="17" max="17" width="23.796875" bestFit="1" customWidth="1"/>
    <col min="18" max="18" width="15" customWidth="1"/>
    <col min="19" max="19" width="25.69921875" bestFit="1" customWidth="1"/>
    <col min="20" max="20" width="16.296875" bestFit="1" customWidth="1"/>
    <col min="21" max="530" width="0" hidden="1" customWidth="1"/>
  </cols>
  <sheetData>
    <row r="1" spans="1:22" x14ac:dyDescent="0.3">
      <c r="A1" s="17" t="s">
        <v>36</v>
      </c>
      <c r="B1" t="s">
        <v>50</v>
      </c>
    </row>
    <row r="2" spans="1:22" x14ac:dyDescent="0.3">
      <c r="A2" s="17" t="s">
        <v>42</v>
      </c>
      <c r="B2" t="s">
        <v>43</v>
      </c>
    </row>
    <row r="4" spans="1:22" s="17" customFormat="1" x14ac:dyDescent="0.3">
      <c r="A4" s="17" t="s">
        <v>0</v>
      </c>
      <c r="B4" s="17" t="s">
        <v>9</v>
      </c>
      <c r="C4" s="17" t="s">
        <v>21</v>
      </c>
      <c r="D4" s="17" t="s">
        <v>11</v>
      </c>
      <c r="E4" s="17" t="s">
        <v>54</v>
      </c>
      <c r="F4" s="17" t="s">
        <v>12</v>
      </c>
      <c r="G4" s="17" t="s">
        <v>24</v>
      </c>
      <c r="H4" s="17" t="s">
        <v>13</v>
      </c>
      <c r="I4" s="17" t="s">
        <v>8</v>
      </c>
      <c r="J4" s="17" t="s">
        <v>2</v>
      </c>
      <c r="K4" s="19" t="s">
        <v>39</v>
      </c>
      <c r="L4" s="17" t="s">
        <v>37</v>
      </c>
      <c r="M4" s="17" t="s">
        <v>38</v>
      </c>
      <c r="N4" s="17" t="s">
        <v>4</v>
      </c>
      <c r="O4" s="17" t="s">
        <v>1</v>
      </c>
      <c r="P4" s="17" t="s">
        <v>3</v>
      </c>
      <c r="Q4" s="17" t="s">
        <v>46</v>
      </c>
      <c r="R4" s="317" t="s">
        <v>5</v>
      </c>
      <c r="S4" s="17" t="s">
        <v>40</v>
      </c>
      <c r="T4" s="17" t="s">
        <v>41</v>
      </c>
    </row>
    <row r="5" spans="1:22" s="127" customFormat="1" x14ac:dyDescent="0.3">
      <c r="A5" s="162">
        <v>43103</v>
      </c>
      <c r="B5" s="125" t="s">
        <v>15</v>
      </c>
      <c r="C5" s="125" t="s">
        <v>22</v>
      </c>
      <c r="D5" s="125" t="s">
        <v>34</v>
      </c>
      <c r="E5" s="125" t="s">
        <v>16</v>
      </c>
      <c r="F5" s="125" t="str">
        <f>VLOOKUP(B5&amp;$B$1,config!C:D,2,FALSE)</f>
        <v>MAX</v>
      </c>
      <c r="G5" s="125" t="str">
        <f>VLOOKUP(B5&amp;$B$1,config!C:E,3,FALSE)</f>
        <v>Y</v>
      </c>
      <c r="H5" s="125" t="str">
        <f t="shared" ref="H5:H59" si="0">IF(D5="shield","N","Y")</f>
        <v>Y</v>
      </c>
      <c r="I5" s="126">
        <v>2893410</v>
      </c>
      <c r="J5" s="163">
        <v>0</v>
      </c>
      <c r="K5" s="128">
        <v>1.2070000000000001</v>
      </c>
      <c r="L5" s="129">
        <f>IF(E5="N",I5,E5*I5)</f>
        <v>2893410</v>
      </c>
      <c r="M5" s="130">
        <f>L5*K5</f>
        <v>3492345.87</v>
      </c>
      <c r="N5" s="127">
        <v>0</v>
      </c>
      <c r="O5" s="131">
        <v>170</v>
      </c>
      <c r="P5" s="132">
        <v>10737573</v>
      </c>
      <c r="Q5" s="132">
        <f t="shared" ref="Q5:Q40" si="1">IF($H5="Y",SUMPRODUCT(--($A:$A=$A5),$N:$N),$N5)</f>
        <v>0</v>
      </c>
      <c r="R5" s="132">
        <f>IF(D5="shield",Q5,IF(F5="MAX",MAX(Q5,J5),SUM(Q5,J5-SUMIFS($N:$N, $E:$E, "Y",$A:$A, $A5 ))))</f>
        <v>0</v>
      </c>
      <c r="S5" s="126">
        <f>N5*$L5/MAX(1,R5)</f>
        <v>0</v>
      </c>
      <c r="T5" s="164">
        <f>S5*K5</f>
        <v>0</v>
      </c>
    </row>
    <row r="6" spans="1:22" s="127" customFormat="1" ht="14.55" customHeight="1" x14ac:dyDescent="0.3">
      <c r="A6" s="162">
        <v>43103</v>
      </c>
      <c r="B6" s="125" t="s">
        <v>47</v>
      </c>
      <c r="C6" s="125" t="s">
        <v>22</v>
      </c>
      <c r="D6" s="125" t="s">
        <v>34</v>
      </c>
      <c r="E6" s="125" t="s">
        <v>16</v>
      </c>
      <c r="F6" s="125" t="str">
        <f>VLOOKUP(B6&amp;$B$1,config!C:D,2,FALSE)</f>
        <v>SUM</v>
      </c>
      <c r="G6" s="125" t="str">
        <f>VLOOKUP(B6&amp;$B$1,config!C:E,3,FALSE)</f>
        <v>N</v>
      </c>
      <c r="H6" s="125" t="str">
        <f t="shared" si="0"/>
        <v>Y</v>
      </c>
      <c r="I6" s="126">
        <v>2893410</v>
      </c>
      <c r="J6" s="163">
        <v>0</v>
      </c>
      <c r="K6" s="128">
        <v>1.2070000000000001</v>
      </c>
      <c r="L6" s="129">
        <f t="shared" ref="L6:L66" si="2">IF(E6="N",I6,E6*I6)</f>
        <v>2893410</v>
      </c>
      <c r="M6" s="130">
        <f t="shared" ref="M6:M66" si="3">L6*K6</f>
        <v>3492345.87</v>
      </c>
      <c r="N6" s="127">
        <v>0</v>
      </c>
      <c r="O6" s="131">
        <v>163</v>
      </c>
      <c r="P6" s="132">
        <v>10737573</v>
      </c>
      <c r="Q6" s="132">
        <f t="shared" si="1"/>
        <v>0</v>
      </c>
      <c r="R6" s="132">
        <f t="shared" ref="R6:R66" si="4">IF(D6="shield",Q6,IF(F6="MAX",MAX(Q6,J6),SUM(Q6,J6-SUMIFS($N:$N, $E:$E, "Y",$A:$A, $A6 ))))</f>
        <v>0</v>
      </c>
      <c r="S6" s="126">
        <f t="shared" ref="S6:S66" si="5">N6*$L6/MAX(1,R6)</f>
        <v>0</v>
      </c>
      <c r="T6" s="164">
        <f t="shared" ref="T6:T66" si="6">S6*K6</f>
        <v>0</v>
      </c>
      <c r="U6" s="125"/>
      <c r="V6" s="125"/>
    </row>
    <row r="7" spans="1:22" s="156" customFormat="1" x14ac:dyDescent="0.3">
      <c r="A7" s="165">
        <v>43106</v>
      </c>
      <c r="B7" s="153" t="s">
        <v>15</v>
      </c>
      <c r="C7" s="153" t="s">
        <v>22</v>
      </c>
      <c r="D7" s="153" t="s">
        <v>34</v>
      </c>
      <c r="E7" s="153" t="s">
        <v>16</v>
      </c>
      <c r="F7" s="153" t="str">
        <f>VLOOKUP(B7&amp;$B$1,config!C:D,2,FALSE)</f>
        <v>MAX</v>
      </c>
      <c r="G7" s="153" t="str">
        <f>VLOOKUP(B7&amp;$B$1,config!C:E,3,FALSE)</f>
        <v>Y</v>
      </c>
      <c r="H7" s="153" t="str">
        <f t="shared" si="0"/>
        <v>Y</v>
      </c>
      <c r="I7" s="155">
        <v>3446100</v>
      </c>
      <c r="J7" s="166">
        <v>0</v>
      </c>
      <c r="K7" s="157">
        <v>1.2050000000000001</v>
      </c>
      <c r="L7" s="158">
        <f t="shared" si="2"/>
        <v>3446100</v>
      </c>
      <c r="M7" s="159">
        <f t="shared" si="3"/>
        <v>4152550.5000000005</v>
      </c>
      <c r="N7" s="156">
        <v>0</v>
      </c>
      <c r="O7" s="160">
        <v>149</v>
      </c>
      <c r="P7" s="161">
        <v>10737573</v>
      </c>
      <c r="Q7" s="161">
        <f t="shared" si="1"/>
        <v>0</v>
      </c>
      <c r="R7" s="161">
        <f t="shared" si="4"/>
        <v>0</v>
      </c>
      <c r="S7" s="155">
        <f t="shared" si="5"/>
        <v>0</v>
      </c>
      <c r="T7" s="167">
        <f t="shared" si="6"/>
        <v>0</v>
      </c>
    </row>
    <row r="8" spans="1:22" s="156" customFormat="1" ht="14.55" customHeight="1" x14ac:dyDescent="0.3">
      <c r="A8" s="165">
        <v>43106</v>
      </c>
      <c r="B8" s="153" t="s">
        <v>47</v>
      </c>
      <c r="C8" s="153" t="s">
        <v>22</v>
      </c>
      <c r="D8" s="153" t="s">
        <v>34</v>
      </c>
      <c r="E8" s="153" t="s">
        <v>16</v>
      </c>
      <c r="F8" s="153" t="str">
        <f>VLOOKUP(B8&amp;$B$1,config!C:D,2,FALSE)</f>
        <v>SUM</v>
      </c>
      <c r="G8" s="153" t="str">
        <f>VLOOKUP(B8&amp;$B$1,config!C:E,3,FALSE)</f>
        <v>N</v>
      </c>
      <c r="H8" s="153" t="str">
        <f t="shared" si="0"/>
        <v>Y</v>
      </c>
      <c r="I8" s="155">
        <v>3446100</v>
      </c>
      <c r="J8" s="166">
        <v>0</v>
      </c>
      <c r="K8" s="157">
        <v>1.2050000000000001</v>
      </c>
      <c r="L8" s="158">
        <f t="shared" si="2"/>
        <v>3446100</v>
      </c>
      <c r="M8" s="159">
        <f t="shared" si="3"/>
        <v>4152550.5000000005</v>
      </c>
      <c r="N8" s="156">
        <v>0</v>
      </c>
      <c r="O8" s="160">
        <v>297</v>
      </c>
      <c r="P8" s="161">
        <v>10737573</v>
      </c>
      <c r="Q8" s="161">
        <f t="shared" si="1"/>
        <v>0</v>
      </c>
      <c r="R8" s="161">
        <f t="shared" si="4"/>
        <v>0</v>
      </c>
      <c r="S8" s="155">
        <f t="shared" si="5"/>
        <v>0</v>
      </c>
      <c r="T8" s="167">
        <f t="shared" si="6"/>
        <v>0</v>
      </c>
      <c r="U8" s="153"/>
      <c r="V8" s="153"/>
    </row>
    <row r="9" spans="1:22" s="156" customFormat="1" x14ac:dyDescent="0.3">
      <c r="A9" s="165">
        <v>43106</v>
      </c>
      <c r="B9" s="153" t="s">
        <v>48</v>
      </c>
      <c r="C9" s="153" t="s">
        <v>22</v>
      </c>
      <c r="D9" s="153" t="s">
        <v>34</v>
      </c>
      <c r="E9" s="153" t="s">
        <v>16</v>
      </c>
      <c r="F9" s="153" t="str">
        <f>VLOOKUP(B9&amp;$B$1,config!C:D,2,FALSE)</f>
        <v>SUM</v>
      </c>
      <c r="G9" s="153" t="str">
        <f>VLOOKUP(B9&amp;$B$1,config!C:E,3,FALSE)</f>
        <v>N</v>
      </c>
      <c r="H9" s="153" t="str">
        <f t="shared" si="0"/>
        <v>Y</v>
      </c>
      <c r="I9" s="155">
        <v>3446100</v>
      </c>
      <c r="J9" s="166">
        <v>0</v>
      </c>
      <c r="K9" s="157">
        <v>1.2050000000000001</v>
      </c>
      <c r="L9" s="158">
        <f t="shared" si="2"/>
        <v>3446100</v>
      </c>
      <c r="M9" s="159">
        <f t="shared" si="3"/>
        <v>4152550.5000000005</v>
      </c>
      <c r="N9" s="156">
        <v>0</v>
      </c>
      <c r="O9" s="160">
        <v>1</v>
      </c>
      <c r="P9" s="161">
        <v>10737573</v>
      </c>
      <c r="Q9" s="161">
        <f t="shared" si="1"/>
        <v>0</v>
      </c>
      <c r="R9" s="161">
        <f t="shared" si="4"/>
        <v>0</v>
      </c>
      <c r="S9" s="155">
        <f t="shared" si="5"/>
        <v>0</v>
      </c>
      <c r="T9" s="167">
        <f t="shared" si="6"/>
        <v>0</v>
      </c>
    </row>
    <row r="10" spans="1:22" s="136" customFormat="1" ht="14.55" customHeight="1" x14ac:dyDescent="0.3">
      <c r="A10" s="63">
        <v>43110</v>
      </c>
      <c r="B10" s="134" t="s">
        <v>15</v>
      </c>
      <c r="C10" s="134" t="s">
        <v>22</v>
      </c>
      <c r="D10" s="134" t="s">
        <v>34</v>
      </c>
      <c r="E10" s="134" t="s">
        <v>16</v>
      </c>
      <c r="F10" s="134" t="str">
        <f>VLOOKUP(B10&amp;$B$1,config!C:D,2,FALSE)</f>
        <v>MAX</v>
      </c>
      <c r="G10" s="134" t="str">
        <f>VLOOKUP(B10&amp;$B$1,config!C:E,3,FALSE)</f>
        <v>Y</v>
      </c>
      <c r="H10" s="134" t="str">
        <f t="shared" si="0"/>
        <v>Y</v>
      </c>
      <c r="I10" s="135">
        <v>3855955</v>
      </c>
      <c r="J10" s="168">
        <v>0</v>
      </c>
      <c r="K10" s="137">
        <v>1.1930000000000001</v>
      </c>
      <c r="L10" s="138">
        <f t="shared" si="2"/>
        <v>3855955</v>
      </c>
      <c r="M10" s="139">
        <f t="shared" si="3"/>
        <v>4600154.3150000004</v>
      </c>
      <c r="N10" s="136">
        <v>0</v>
      </c>
      <c r="O10" s="140">
        <v>158</v>
      </c>
      <c r="P10" s="141">
        <v>10737573</v>
      </c>
      <c r="Q10" s="141">
        <f t="shared" si="1"/>
        <v>0</v>
      </c>
      <c r="R10" s="141">
        <f t="shared" si="4"/>
        <v>0</v>
      </c>
      <c r="S10" s="135">
        <f t="shared" si="5"/>
        <v>0</v>
      </c>
      <c r="T10" s="169">
        <f t="shared" si="6"/>
        <v>0</v>
      </c>
      <c r="U10" s="134"/>
      <c r="V10" s="134"/>
    </row>
    <row r="11" spans="1:22" s="136" customFormat="1" x14ac:dyDescent="0.3">
      <c r="A11" s="63">
        <v>43110</v>
      </c>
      <c r="B11" s="134" t="s">
        <v>47</v>
      </c>
      <c r="C11" s="134" t="s">
        <v>22</v>
      </c>
      <c r="D11" s="134" t="s">
        <v>34</v>
      </c>
      <c r="E11" s="134" t="s">
        <v>16</v>
      </c>
      <c r="F11" s="134" t="str">
        <f>VLOOKUP(B11&amp;$B$1,config!C:D,2,FALSE)</f>
        <v>SUM</v>
      </c>
      <c r="G11" s="134" t="str">
        <f>VLOOKUP(B11&amp;$B$1,config!C:E,3,FALSE)</f>
        <v>N</v>
      </c>
      <c r="H11" s="134" t="str">
        <f t="shared" si="0"/>
        <v>Y</v>
      </c>
      <c r="I11" s="135">
        <v>3855955</v>
      </c>
      <c r="J11" s="168">
        <v>0</v>
      </c>
      <c r="K11" s="137">
        <v>1.1930000000000001</v>
      </c>
      <c r="L11" s="138">
        <f t="shared" si="2"/>
        <v>3855955</v>
      </c>
      <c r="M11" s="139">
        <f t="shared" si="3"/>
        <v>4600154.3150000004</v>
      </c>
      <c r="N11" s="136">
        <v>0</v>
      </c>
      <c r="O11" s="140">
        <v>196</v>
      </c>
      <c r="P11" s="141">
        <v>10737573</v>
      </c>
      <c r="Q11" s="141">
        <f t="shared" si="1"/>
        <v>0</v>
      </c>
      <c r="R11" s="141">
        <f t="shared" si="4"/>
        <v>0</v>
      </c>
      <c r="S11" s="135">
        <f t="shared" si="5"/>
        <v>0</v>
      </c>
      <c r="T11" s="169">
        <f t="shared" si="6"/>
        <v>0</v>
      </c>
    </row>
    <row r="12" spans="1:22" s="136" customFormat="1" x14ac:dyDescent="0.3">
      <c r="A12" s="63">
        <v>43110</v>
      </c>
      <c r="B12" s="134" t="s">
        <v>48</v>
      </c>
      <c r="C12" s="134" t="s">
        <v>22</v>
      </c>
      <c r="D12" s="134" t="s">
        <v>34</v>
      </c>
      <c r="E12" s="134" t="s">
        <v>16</v>
      </c>
      <c r="F12" s="134" t="str">
        <f>VLOOKUP(B12&amp;$B$1,config!C:D,2,FALSE)</f>
        <v>SUM</v>
      </c>
      <c r="G12" s="134" t="str">
        <f>VLOOKUP(B12&amp;$B$1,config!C:E,3,FALSE)</f>
        <v>N</v>
      </c>
      <c r="H12" s="134" t="str">
        <f t="shared" si="0"/>
        <v>Y</v>
      </c>
      <c r="I12" s="135">
        <v>3855955</v>
      </c>
      <c r="J12" s="168">
        <v>0</v>
      </c>
      <c r="K12" s="137">
        <v>1.1930000000000001</v>
      </c>
      <c r="L12" s="138">
        <f t="shared" si="2"/>
        <v>3855955</v>
      </c>
      <c r="M12" s="139">
        <f t="shared" si="3"/>
        <v>4600154.3150000004</v>
      </c>
      <c r="N12" s="136">
        <v>0</v>
      </c>
      <c r="O12" s="140">
        <v>1</v>
      </c>
      <c r="P12" s="141">
        <v>10737573</v>
      </c>
      <c r="Q12" s="141">
        <f t="shared" si="1"/>
        <v>0</v>
      </c>
      <c r="R12" s="141">
        <f t="shared" si="4"/>
        <v>0</v>
      </c>
      <c r="S12" s="135">
        <f t="shared" si="5"/>
        <v>0</v>
      </c>
      <c r="T12" s="169">
        <f t="shared" si="6"/>
        <v>0</v>
      </c>
      <c r="U12" s="134"/>
      <c r="V12" s="134"/>
    </row>
    <row r="13" spans="1:22" s="243" customFormat="1" x14ac:dyDescent="0.3">
      <c r="A13" s="236">
        <v>43113</v>
      </c>
      <c r="B13" s="237" t="s">
        <v>15</v>
      </c>
      <c r="C13" s="237" t="s">
        <v>22</v>
      </c>
      <c r="D13" s="237" t="s">
        <v>34</v>
      </c>
      <c r="E13" s="237" t="s">
        <v>16</v>
      </c>
      <c r="F13" s="237" t="str">
        <f>VLOOKUP(B13&amp;$B$1,config!C:D,2,FALSE)</f>
        <v>MAX</v>
      </c>
      <c r="G13" s="237" t="str">
        <f>VLOOKUP(B13&amp;$B$1,config!C:E,3,FALSE)</f>
        <v>Y</v>
      </c>
      <c r="H13" s="237" t="str">
        <f t="shared" si="0"/>
        <v>Y</v>
      </c>
      <c r="I13" s="238">
        <v>4434994</v>
      </c>
      <c r="J13" s="239">
        <v>1</v>
      </c>
      <c r="K13" s="240">
        <v>1.214</v>
      </c>
      <c r="L13" s="241">
        <f t="shared" si="2"/>
        <v>4434994</v>
      </c>
      <c r="M13" s="242">
        <f t="shared" si="3"/>
        <v>5384082.716</v>
      </c>
      <c r="N13" s="243">
        <v>0</v>
      </c>
      <c r="O13" s="244">
        <v>169</v>
      </c>
      <c r="P13" s="245">
        <v>10737573</v>
      </c>
      <c r="Q13" s="245">
        <f t="shared" si="1"/>
        <v>0</v>
      </c>
      <c r="R13" s="245">
        <f t="shared" si="4"/>
        <v>1</v>
      </c>
      <c r="S13" s="238">
        <f t="shared" si="5"/>
        <v>0</v>
      </c>
      <c r="T13" s="246">
        <f t="shared" si="6"/>
        <v>0</v>
      </c>
      <c r="U13" s="237"/>
      <c r="V13" s="237"/>
    </row>
    <row r="14" spans="1:22" s="243" customFormat="1" x14ac:dyDescent="0.3">
      <c r="A14" s="236">
        <v>43113</v>
      </c>
      <c r="B14" s="237" t="s">
        <v>47</v>
      </c>
      <c r="C14" s="237" t="s">
        <v>22</v>
      </c>
      <c r="D14" s="237" t="s">
        <v>34</v>
      </c>
      <c r="E14" s="237" t="s">
        <v>16</v>
      </c>
      <c r="F14" s="237" t="str">
        <f>VLOOKUP(B14&amp;$B$1,config!C:D,2,FALSE)</f>
        <v>SUM</v>
      </c>
      <c r="G14" s="237" t="str">
        <f>VLOOKUP(B14&amp;$B$1,config!C:E,3,FALSE)</f>
        <v>N</v>
      </c>
      <c r="H14" s="237" t="str">
        <f t="shared" si="0"/>
        <v>Y</v>
      </c>
      <c r="I14" s="238">
        <v>4434994</v>
      </c>
      <c r="J14" s="239">
        <v>0</v>
      </c>
      <c r="K14" s="240">
        <v>1.214</v>
      </c>
      <c r="L14" s="241">
        <f t="shared" si="2"/>
        <v>4434994</v>
      </c>
      <c r="M14" s="242">
        <f t="shared" si="3"/>
        <v>5384082.716</v>
      </c>
      <c r="N14" s="243">
        <v>0</v>
      </c>
      <c r="O14" s="244">
        <v>173</v>
      </c>
      <c r="P14" s="245">
        <v>10737573</v>
      </c>
      <c r="Q14" s="245">
        <f t="shared" si="1"/>
        <v>0</v>
      </c>
      <c r="R14" s="245">
        <f t="shared" si="4"/>
        <v>0</v>
      </c>
      <c r="S14" s="238">
        <f t="shared" si="5"/>
        <v>0</v>
      </c>
      <c r="T14" s="246">
        <f t="shared" si="6"/>
        <v>0</v>
      </c>
      <c r="U14" s="237"/>
      <c r="V14" s="237"/>
    </row>
    <row r="15" spans="1:22" s="102" customFormat="1" x14ac:dyDescent="0.3">
      <c r="A15" s="95">
        <v>43117</v>
      </c>
      <c r="B15" s="96" t="s">
        <v>15</v>
      </c>
      <c r="C15" s="96" t="s">
        <v>22</v>
      </c>
      <c r="D15" s="96" t="s">
        <v>34</v>
      </c>
      <c r="E15" s="96" t="s">
        <v>16</v>
      </c>
      <c r="F15" s="96" t="str">
        <f>VLOOKUP(B15&amp;$B$1,config!C:D,2,FALSE)</f>
        <v>MAX</v>
      </c>
      <c r="G15" s="96" t="str">
        <f>VLOOKUP(B15&amp;$B$1,config!C:E,3,FALSE)</f>
        <v>Y</v>
      </c>
      <c r="H15" s="96" t="str">
        <f t="shared" si="0"/>
        <v>Y</v>
      </c>
      <c r="I15" s="97">
        <v>2000000</v>
      </c>
      <c r="J15" s="98">
        <v>0</v>
      </c>
      <c r="K15" s="99">
        <v>1.2230000000000001</v>
      </c>
      <c r="L15" s="100">
        <f t="shared" si="2"/>
        <v>2000000</v>
      </c>
      <c r="M15" s="101">
        <f t="shared" si="3"/>
        <v>2446000</v>
      </c>
      <c r="N15" s="102">
        <v>0</v>
      </c>
      <c r="O15" s="103">
        <v>114</v>
      </c>
      <c r="P15" s="252">
        <v>10737573</v>
      </c>
      <c r="Q15" s="104">
        <f t="shared" si="1"/>
        <v>0</v>
      </c>
      <c r="R15" s="104">
        <f t="shared" si="4"/>
        <v>0</v>
      </c>
      <c r="S15" s="97">
        <f t="shared" si="5"/>
        <v>0</v>
      </c>
      <c r="T15" s="105">
        <f t="shared" si="6"/>
        <v>0</v>
      </c>
    </row>
    <row r="16" spans="1:22" s="102" customFormat="1" x14ac:dyDescent="0.3">
      <c r="A16" s="95">
        <v>43117</v>
      </c>
      <c r="B16" s="96" t="s">
        <v>47</v>
      </c>
      <c r="C16" s="96" t="s">
        <v>22</v>
      </c>
      <c r="D16" s="96" t="s">
        <v>34</v>
      </c>
      <c r="E16" s="96" t="s">
        <v>16</v>
      </c>
      <c r="F16" s="96" t="str">
        <f>VLOOKUP(B16&amp;$B$1,config!C:D,2,FALSE)</f>
        <v>SUM</v>
      </c>
      <c r="G16" s="96" t="str">
        <f>VLOOKUP(B16&amp;$B$1,config!C:E,3,FALSE)</f>
        <v>N</v>
      </c>
      <c r="H16" s="96" t="str">
        <f t="shared" si="0"/>
        <v>Y</v>
      </c>
      <c r="I16" s="97">
        <v>2000000</v>
      </c>
      <c r="J16" s="98">
        <v>0</v>
      </c>
      <c r="K16" s="99">
        <v>1.2230000000000001</v>
      </c>
      <c r="L16" s="100">
        <f t="shared" si="2"/>
        <v>2000000</v>
      </c>
      <c r="M16" s="101">
        <f t="shared" si="3"/>
        <v>2446000</v>
      </c>
      <c r="N16" s="102">
        <v>0</v>
      </c>
      <c r="O16" s="103">
        <v>164</v>
      </c>
      <c r="P16" s="252">
        <v>10737573</v>
      </c>
      <c r="Q16" s="104">
        <f t="shared" si="1"/>
        <v>0</v>
      </c>
      <c r="R16" s="104">
        <f t="shared" si="4"/>
        <v>0</v>
      </c>
      <c r="S16" s="97">
        <f t="shared" si="5"/>
        <v>0</v>
      </c>
      <c r="T16" s="105">
        <f t="shared" si="6"/>
        <v>0</v>
      </c>
    </row>
    <row r="17" spans="1:20" s="14" customFormat="1" x14ac:dyDescent="0.3">
      <c r="A17" s="75">
        <v>43120</v>
      </c>
      <c r="B17" s="76" t="s">
        <v>15</v>
      </c>
      <c r="C17" s="76" t="s">
        <v>22</v>
      </c>
      <c r="D17" s="76" t="s">
        <v>34</v>
      </c>
      <c r="E17" s="76" t="s">
        <v>16</v>
      </c>
      <c r="F17" s="76" t="str">
        <f>VLOOKUP(B17&amp;$B$1,config!C:D,2,FALSE)</f>
        <v>MAX</v>
      </c>
      <c r="G17" s="76" t="str">
        <f>VLOOKUP(B17&amp;$B$1,config!C:E,3,FALSE)</f>
        <v>Y</v>
      </c>
      <c r="H17" s="76" t="str">
        <f t="shared" si="0"/>
        <v>Y</v>
      </c>
      <c r="I17" s="77">
        <v>2545411</v>
      </c>
      <c r="J17" s="78">
        <v>0</v>
      </c>
      <c r="K17" s="79">
        <v>1.226</v>
      </c>
      <c r="L17" s="80">
        <f t="shared" si="2"/>
        <v>2545411</v>
      </c>
      <c r="M17" s="81">
        <f t="shared" si="3"/>
        <v>3120673.8859999999</v>
      </c>
      <c r="N17" s="14">
        <v>0</v>
      </c>
      <c r="O17" s="82">
        <v>100</v>
      </c>
      <c r="P17" s="83">
        <v>10737573</v>
      </c>
      <c r="Q17" s="83">
        <f t="shared" si="1"/>
        <v>0</v>
      </c>
      <c r="R17" s="83">
        <f t="shared" si="4"/>
        <v>0</v>
      </c>
      <c r="S17" s="77">
        <f t="shared" si="5"/>
        <v>0</v>
      </c>
      <c r="T17" s="84">
        <f t="shared" si="6"/>
        <v>0</v>
      </c>
    </row>
    <row r="18" spans="1:20" s="14" customFormat="1" x14ac:dyDescent="0.3">
      <c r="A18" s="75">
        <v>43120</v>
      </c>
      <c r="B18" s="76" t="s">
        <v>47</v>
      </c>
      <c r="C18" s="76" t="s">
        <v>22</v>
      </c>
      <c r="D18" s="76" t="s">
        <v>34</v>
      </c>
      <c r="E18" s="76" t="s">
        <v>16</v>
      </c>
      <c r="F18" s="76" t="str">
        <f>VLOOKUP(B18&amp;$B$1,config!C:D,2,FALSE)</f>
        <v>SUM</v>
      </c>
      <c r="G18" s="76" t="str">
        <f>VLOOKUP(B18&amp;$B$1,config!C:E,3,FALSE)</f>
        <v>N</v>
      </c>
      <c r="H18" s="76" t="str">
        <f t="shared" si="0"/>
        <v>Y</v>
      </c>
      <c r="I18" s="77">
        <v>2545411</v>
      </c>
      <c r="J18" s="78">
        <v>0</v>
      </c>
      <c r="K18" s="79">
        <v>1.226</v>
      </c>
      <c r="L18" s="80">
        <f t="shared" si="2"/>
        <v>2545411</v>
      </c>
      <c r="M18" s="81">
        <f t="shared" si="3"/>
        <v>3120673.8859999999</v>
      </c>
      <c r="N18" s="14">
        <v>0</v>
      </c>
      <c r="O18" s="82">
        <v>140</v>
      </c>
      <c r="P18" s="83">
        <v>10737573</v>
      </c>
      <c r="Q18" s="83">
        <f t="shared" si="1"/>
        <v>0</v>
      </c>
      <c r="R18" s="83">
        <f t="shared" si="4"/>
        <v>0</v>
      </c>
      <c r="S18" s="77">
        <f t="shared" si="5"/>
        <v>0</v>
      </c>
      <c r="T18" s="84">
        <f t="shared" si="6"/>
        <v>0</v>
      </c>
    </row>
    <row r="19" spans="1:20" s="15" customFormat="1" x14ac:dyDescent="0.3">
      <c r="A19" s="85">
        <v>43124</v>
      </c>
      <c r="B19" s="86" t="s">
        <v>15</v>
      </c>
      <c r="C19" s="86" t="s">
        <v>22</v>
      </c>
      <c r="D19" s="86" t="s">
        <v>34</v>
      </c>
      <c r="E19" s="86" t="s">
        <v>16</v>
      </c>
      <c r="F19" s="86" t="str">
        <f>VLOOKUP(B19&amp;$B$1,config!C:D,2,FALSE)</f>
        <v>MAX</v>
      </c>
      <c r="G19" s="86" t="str">
        <f>VLOOKUP(B19&amp;$B$1,config!C:E,3,FALSE)</f>
        <v>Y</v>
      </c>
      <c r="H19" s="86" t="str">
        <f t="shared" si="0"/>
        <v>Y</v>
      </c>
      <c r="I19" s="87">
        <v>2932949</v>
      </c>
      <c r="J19" s="88">
        <v>0</v>
      </c>
      <c r="K19" s="89">
        <v>1.2250000000000001</v>
      </c>
      <c r="L19" s="90">
        <f t="shared" si="2"/>
        <v>2932949</v>
      </c>
      <c r="M19" s="91">
        <f t="shared" si="3"/>
        <v>3592862.5250000004</v>
      </c>
      <c r="N19" s="15">
        <v>0</v>
      </c>
      <c r="O19" s="92">
        <v>92</v>
      </c>
      <c r="P19" s="93">
        <v>10737573</v>
      </c>
      <c r="Q19" s="93">
        <f t="shared" si="1"/>
        <v>0</v>
      </c>
      <c r="R19" s="93">
        <f t="shared" si="4"/>
        <v>0</v>
      </c>
      <c r="S19" s="87">
        <f t="shared" si="5"/>
        <v>0</v>
      </c>
      <c r="T19" s="94">
        <f t="shared" si="6"/>
        <v>0</v>
      </c>
    </row>
    <row r="20" spans="1:20" s="15" customFormat="1" x14ac:dyDescent="0.3">
      <c r="A20" s="85">
        <v>43124</v>
      </c>
      <c r="B20" s="86" t="s">
        <v>47</v>
      </c>
      <c r="C20" s="86" t="s">
        <v>22</v>
      </c>
      <c r="D20" s="86" t="s">
        <v>34</v>
      </c>
      <c r="E20" s="86" t="s">
        <v>16</v>
      </c>
      <c r="F20" s="86" t="str">
        <f>VLOOKUP(B20&amp;$B$1,config!C:D,2,FALSE)</f>
        <v>SUM</v>
      </c>
      <c r="G20" s="86" t="str">
        <f>VLOOKUP(B20&amp;$B$1,config!C:E,3,FALSE)</f>
        <v>N</v>
      </c>
      <c r="H20" s="86" t="str">
        <f t="shared" si="0"/>
        <v>Y</v>
      </c>
      <c r="I20" s="87">
        <v>2932949</v>
      </c>
      <c r="J20" s="88">
        <v>0</v>
      </c>
      <c r="K20" s="89">
        <v>1.2250000000000001</v>
      </c>
      <c r="L20" s="90">
        <f t="shared" si="2"/>
        <v>2932949</v>
      </c>
      <c r="M20" s="91">
        <f t="shared" si="3"/>
        <v>3592862.5250000004</v>
      </c>
      <c r="N20" s="15">
        <v>0</v>
      </c>
      <c r="O20" s="92">
        <v>41</v>
      </c>
      <c r="P20" s="93">
        <v>10737573</v>
      </c>
      <c r="Q20" s="93">
        <f t="shared" si="1"/>
        <v>0</v>
      </c>
      <c r="R20" s="93">
        <f t="shared" si="4"/>
        <v>0</v>
      </c>
      <c r="S20" s="87">
        <f t="shared" si="5"/>
        <v>0</v>
      </c>
      <c r="T20" s="94">
        <f t="shared" si="6"/>
        <v>0</v>
      </c>
    </row>
    <row r="21" spans="1:20" s="199" customFormat="1" x14ac:dyDescent="0.3">
      <c r="A21" s="192">
        <v>43127</v>
      </c>
      <c r="B21" s="193" t="s">
        <v>15</v>
      </c>
      <c r="C21" s="193" t="s">
        <v>22</v>
      </c>
      <c r="D21" s="193" t="s">
        <v>34</v>
      </c>
      <c r="E21" s="193" t="s">
        <v>16</v>
      </c>
      <c r="F21" s="193" t="str">
        <f>VLOOKUP(B21&amp;$B$1,config!C:D,2,FALSE)</f>
        <v>MAX</v>
      </c>
      <c r="G21" s="193" t="str">
        <f>VLOOKUP(B21&amp;$B$1,config!C:E,3,FALSE)</f>
        <v>Y</v>
      </c>
      <c r="H21" s="193" t="str">
        <f t="shared" si="0"/>
        <v>Y</v>
      </c>
      <c r="I21" s="194">
        <v>3500804</v>
      </c>
      <c r="J21" s="195">
        <v>0</v>
      </c>
      <c r="K21" s="196">
        <v>1.244</v>
      </c>
      <c r="L21" s="197">
        <f t="shared" si="2"/>
        <v>3500804</v>
      </c>
      <c r="M21" s="198">
        <f t="shared" si="3"/>
        <v>4355000.176</v>
      </c>
      <c r="N21" s="199">
        <v>0</v>
      </c>
      <c r="O21" s="200">
        <v>92</v>
      </c>
      <c r="P21" s="201">
        <v>10737573</v>
      </c>
      <c r="Q21" s="201">
        <f t="shared" si="1"/>
        <v>0</v>
      </c>
      <c r="R21" s="201">
        <f t="shared" si="4"/>
        <v>0</v>
      </c>
      <c r="S21" s="194">
        <f t="shared" si="5"/>
        <v>0</v>
      </c>
      <c r="T21" s="202">
        <f t="shared" si="6"/>
        <v>0</v>
      </c>
    </row>
    <row r="22" spans="1:20" s="199" customFormat="1" x14ac:dyDescent="0.3">
      <c r="A22" s="192">
        <v>43127</v>
      </c>
      <c r="B22" s="193" t="s">
        <v>47</v>
      </c>
      <c r="C22" s="193" t="s">
        <v>22</v>
      </c>
      <c r="D22" s="193" t="s">
        <v>34</v>
      </c>
      <c r="E22" s="193" t="s">
        <v>16</v>
      </c>
      <c r="F22" s="193" t="str">
        <f>VLOOKUP(B22&amp;$B$1,config!C:D,2,FALSE)</f>
        <v>SUM</v>
      </c>
      <c r="G22" s="193" t="str">
        <f>VLOOKUP(B22&amp;$B$1,config!C:E,3,FALSE)</f>
        <v>N</v>
      </c>
      <c r="H22" s="193" t="str">
        <f t="shared" si="0"/>
        <v>Y</v>
      </c>
      <c r="I22" s="194">
        <v>3500804</v>
      </c>
      <c r="J22" s="195">
        <v>0</v>
      </c>
      <c r="K22" s="196">
        <v>1.244</v>
      </c>
      <c r="L22" s="197">
        <f t="shared" si="2"/>
        <v>3500804</v>
      </c>
      <c r="M22" s="198">
        <f t="shared" si="3"/>
        <v>4355000.176</v>
      </c>
      <c r="N22" s="199">
        <v>0</v>
      </c>
      <c r="O22" s="200">
        <v>59</v>
      </c>
      <c r="P22" s="201">
        <v>10737573</v>
      </c>
      <c r="Q22" s="201">
        <f t="shared" si="1"/>
        <v>0</v>
      </c>
      <c r="R22" s="201">
        <f t="shared" si="4"/>
        <v>0</v>
      </c>
      <c r="S22" s="194">
        <f t="shared" si="5"/>
        <v>0</v>
      </c>
      <c r="T22" s="202">
        <f t="shared" si="6"/>
        <v>0</v>
      </c>
    </row>
    <row r="23" spans="1:20" s="232" customFormat="1" x14ac:dyDescent="0.3">
      <c r="A23" s="225">
        <v>43131</v>
      </c>
      <c r="B23" s="226" t="s">
        <v>15</v>
      </c>
      <c r="C23" s="226" t="s">
        <v>22</v>
      </c>
      <c r="D23" s="226" t="s">
        <v>34</v>
      </c>
      <c r="E23" s="226" t="s">
        <v>16</v>
      </c>
      <c r="F23" s="226" t="str">
        <f>VLOOKUP(B23&amp;$B$1,config!C:D,2,FALSE)</f>
        <v>MAX</v>
      </c>
      <c r="G23" s="226" t="str">
        <f>VLOOKUP(B23&amp;$B$1,config!C:E,3,FALSE)</f>
        <v>Y</v>
      </c>
      <c r="H23" s="226" t="str">
        <f t="shared" si="0"/>
        <v>Y</v>
      </c>
      <c r="I23" s="227">
        <v>3905121</v>
      </c>
      <c r="J23" s="228">
        <v>0</v>
      </c>
      <c r="K23" s="229">
        <v>1.242</v>
      </c>
      <c r="L23" s="230">
        <f t="shared" si="2"/>
        <v>3905121</v>
      </c>
      <c r="M23" s="231">
        <f t="shared" si="3"/>
        <v>4850160.2819999997</v>
      </c>
      <c r="N23" s="232">
        <v>0</v>
      </c>
      <c r="O23" s="233">
        <v>79</v>
      </c>
      <c r="P23" s="234">
        <v>10737573</v>
      </c>
      <c r="Q23" s="234">
        <f t="shared" si="1"/>
        <v>0</v>
      </c>
      <c r="R23" s="234">
        <f t="shared" si="4"/>
        <v>0</v>
      </c>
      <c r="S23" s="227">
        <f t="shared" si="5"/>
        <v>0</v>
      </c>
      <c r="T23" s="235">
        <f t="shared" si="6"/>
        <v>0</v>
      </c>
    </row>
    <row r="24" spans="1:20" s="232" customFormat="1" x14ac:dyDescent="0.3">
      <c r="A24" s="225">
        <v>43131</v>
      </c>
      <c r="B24" s="226" t="s">
        <v>47</v>
      </c>
      <c r="C24" s="226" t="s">
        <v>22</v>
      </c>
      <c r="D24" s="226" t="s">
        <v>34</v>
      </c>
      <c r="E24" s="226" t="s">
        <v>16</v>
      </c>
      <c r="F24" s="226" t="str">
        <f>VLOOKUP(B24&amp;$B$1,config!C:D,2,FALSE)</f>
        <v>SUM</v>
      </c>
      <c r="G24" s="226" t="str">
        <f>VLOOKUP(B24&amp;$B$1,config!C:E,3,FALSE)</f>
        <v>N</v>
      </c>
      <c r="H24" s="226" t="str">
        <f t="shared" si="0"/>
        <v>Y</v>
      </c>
      <c r="I24" s="227">
        <v>3905121</v>
      </c>
      <c r="J24" s="228">
        <v>0</v>
      </c>
      <c r="K24" s="229">
        <v>1.242</v>
      </c>
      <c r="L24" s="230">
        <f t="shared" si="2"/>
        <v>3905121</v>
      </c>
      <c r="M24" s="231">
        <f t="shared" si="3"/>
        <v>4850160.2819999997</v>
      </c>
      <c r="N24" s="232">
        <v>0</v>
      </c>
      <c r="O24" s="233">
        <v>42</v>
      </c>
      <c r="P24" s="234">
        <v>10737573</v>
      </c>
      <c r="Q24" s="234">
        <f t="shared" si="1"/>
        <v>0</v>
      </c>
      <c r="R24" s="234">
        <f t="shared" si="4"/>
        <v>0</v>
      </c>
      <c r="S24" s="227">
        <f t="shared" si="5"/>
        <v>0</v>
      </c>
      <c r="T24" s="235">
        <f t="shared" si="6"/>
        <v>0</v>
      </c>
    </row>
    <row r="25" spans="1:20" s="156" customFormat="1" x14ac:dyDescent="0.3">
      <c r="A25" s="165">
        <v>43134</v>
      </c>
      <c r="B25" s="153" t="s">
        <v>15</v>
      </c>
      <c r="C25" s="153" t="s">
        <v>22</v>
      </c>
      <c r="D25" s="153" t="s">
        <v>34</v>
      </c>
      <c r="E25" s="153" t="s">
        <v>16</v>
      </c>
      <c r="F25" s="153" t="str">
        <f>VLOOKUP(B25&amp;$B$1,config!C:D,2,FALSE)</f>
        <v>MAX</v>
      </c>
      <c r="G25" s="153" t="str">
        <f>VLOOKUP(B25&amp;$B$1,config!C:E,3,FALSE)</f>
        <v>Y</v>
      </c>
      <c r="H25" s="153" t="str">
        <f t="shared" si="0"/>
        <v>Y</v>
      </c>
      <c r="I25" s="155">
        <v>4504348</v>
      </c>
      <c r="J25" s="166">
        <v>0</v>
      </c>
      <c r="K25" s="157">
        <v>1.2490000000000001</v>
      </c>
      <c r="L25" s="158">
        <f t="shared" si="2"/>
        <v>4504348</v>
      </c>
      <c r="M25" s="159">
        <f t="shared" si="3"/>
        <v>5625930.6520000007</v>
      </c>
      <c r="N25" s="156">
        <v>0</v>
      </c>
      <c r="O25" s="160">
        <v>113</v>
      </c>
      <c r="P25" s="161">
        <v>10737573</v>
      </c>
      <c r="Q25" s="161">
        <f t="shared" si="1"/>
        <v>0</v>
      </c>
      <c r="R25" s="161">
        <f t="shared" si="4"/>
        <v>0</v>
      </c>
      <c r="S25" s="155">
        <f t="shared" si="5"/>
        <v>0</v>
      </c>
      <c r="T25" s="167">
        <f t="shared" si="6"/>
        <v>0</v>
      </c>
    </row>
    <row r="26" spans="1:20" s="156" customFormat="1" x14ac:dyDescent="0.3">
      <c r="A26" s="165">
        <v>43134</v>
      </c>
      <c r="B26" s="153" t="s">
        <v>47</v>
      </c>
      <c r="C26" s="153" t="s">
        <v>22</v>
      </c>
      <c r="D26" s="153" t="s">
        <v>34</v>
      </c>
      <c r="E26" s="153" t="s">
        <v>16</v>
      </c>
      <c r="F26" s="153" t="str">
        <f>VLOOKUP(B26&amp;$B$1,config!C:D,2,FALSE)</f>
        <v>SUM</v>
      </c>
      <c r="G26" s="153" t="str">
        <f>VLOOKUP(B26&amp;$B$1,config!C:E,3,FALSE)</f>
        <v>N</v>
      </c>
      <c r="H26" s="153" t="str">
        <f t="shared" si="0"/>
        <v>Y</v>
      </c>
      <c r="I26" s="155">
        <v>4504348</v>
      </c>
      <c r="J26" s="166">
        <v>0</v>
      </c>
      <c r="K26" s="157">
        <v>1.2490000000000001</v>
      </c>
      <c r="L26" s="158">
        <f t="shared" si="2"/>
        <v>4504348</v>
      </c>
      <c r="M26" s="159">
        <f t="shared" si="3"/>
        <v>5625930.6520000007</v>
      </c>
      <c r="N26" s="156">
        <v>0</v>
      </c>
      <c r="O26" s="160">
        <v>79</v>
      </c>
      <c r="P26" s="161">
        <v>10737573</v>
      </c>
      <c r="Q26" s="161">
        <f t="shared" si="1"/>
        <v>0</v>
      </c>
      <c r="R26" s="161">
        <f t="shared" si="4"/>
        <v>0</v>
      </c>
      <c r="S26" s="155">
        <f t="shared" si="5"/>
        <v>0</v>
      </c>
      <c r="T26" s="167">
        <f t="shared" si="6"/>
        <v>0</v>
      </c>
    </row>
    <row r="27" spans="1:20" s="111" customFormat="1" x14ac:dyDescent="0.3">
      <c r="A27" s="189">
        <v>43138</v>
      </c>
      <c r="B27" s="106" t="s">
        <v>15</v>
      </c>
      <c r="C27" s="106" t="s">
        <v>22</v>
      </c>
      <c r="D27" s="106" t="s">
        <v>34</v>
      </c>
      <c r="E27" s="106" t="s">
        <v>16</v>
      </c>
      <c r="F27" s="106" t="str">
        <f>VLOOKUP(B27&amp;$B$1,config!C:D,2,FALSE)</f>
        <v>MAX</v>
      </c>
      <c r="G27" s="106" t="str">
        <f>VLOOKUP(B27&amp;$B$1,config!C:E,3,FALSE)</f>
        <v>Y</v>
      </c>
      <c r="H27" s="106" t="str">
        <f t="shared" si="0"/>
        <v>Y</v>
      </c>
      <c r="I27" s="107">
        <v>4947706</v>
      </c>
      <c r="J27" s="190">
        <v>0</v>
      </c>
      <c r="K27" s="108">
        <v>1.2330000000000001</v>
      </c>
      <c r="L27" s="109">
        <f t="shared" si="2"/>
        <v>4947706</v>
      </c>
      <c r="M27" s="110">
        <f t="shared" si="3"/>
        <v>6100521.4980000006</v>
      </c>
      <c r="N27" s="111">
        <v>0</v>
      </c>
      <c r="O27" s="112">
        <v>140</v>
      </c>
      <c r="P27" s="113">
        <v>10737573</v>
      </c>
      <c r="Q27" s="113">
        <f t="shared" si="1"/>
        <v>0</v>
      </c>
      <c r="R27" s="113">
        <f t="shared" si="4"/>
        <v>0</v>
      </c>
      <c r="S27" s="107">
        <f t="shared" si="5"/>
        <v>0</v>
      </c>
      <c r="T27" s="191">
        <f t="shared" si="6"/>
        <v>0</v>
      </c>
    </row>
    <row r="28" spans="1:20" s="111" customFormat="1" x14ac:dyDescent="0.3">
      <c r="A28" s="189">
        <v>43138</v>
      </c>
      <c r="B28" s="106" t="s">
        <v>47</v>
      </c>
      <c r="C28" s="106" t="s">
        <v>22</v>
      </c>
      <c r="D28" s="106" t="s">
        <v>34</v>
      </c>
      <c r="E28" s="106" t="s">
        <v>16</v>
      </c>
      <c r="F28" s="106" t="str">
        <f>VLOOKUP(B28&amp;$B$1,config!C:D,2,FALSE)</f>
        <v>SUM</v>
      </c>
      <c r="G28" s="106" t="str">
        <f>VLOOKUP(B28&amp;$B$1,config!C:E,3,FALSE)</f>
        <v>N</v>
      </c>
      <c r="H28" s="106" t="str">
        <f t="shared" si="0"/>
        <v>Y</v>
      </c>
      <c r="I28" s="107">
        <v>4947706</v>
      </c>
      <c r="J28" s="190">
        <v>0</v>
      </c>
      <c r="K28" s="108">
        <v>1.2330000000000001</v>
      </c>
      <c r="L28" s="109">
        <f t="shared" si="2"/>
        <v>4947706</v>
      </c>
      <c r="M28" s="110">
        <f t="shared" si="3"/>
        <v>6100521.4980000006</v>
      </c>
      <c r="N28" s="111">
        <v>0</v>
      </c>
      <c r="O28" s="112">
        <v>160</v>
      </c>
      <c r="P28" s="113">
        <v>10737573</v>
      </c>
      <c r="Q28" s="113">
        <f t="shared" si="1"/>
        <v>0</v>
      </c>
      <c r="R28" s="113">
        <f t="shared" si="4"/>
        <v>0</v>
      </c>
      <c r="S28" s="107">
        <f t="shared" si="5"/>
        <v>0</v>
      </c>
      <c r="T28" s="191">
        <f t="shared" si="6"/>
        <v>0</v>
      </c>
    </row>
    <row r="29" spans="1:20" s="310" customFormat="1" x14ac:dyDescent="0.3">
      <c r="A29" s="303">
        <v>43141</v>
      </c>
      <c r="B29" s="304" t="s">
        <v>15</v>
      </c>
      <c r="C29" s="304" t="s">
        <v>22</v>
      </c>
      <c r="D29" s="304" t="s">
        <v>34</v>
      </c>
      <c r="E29" s="304" t="s">
        <v>16</v>
      </c>
      <c r="F29" s="304" t="str">
        <f>VLOOKUP(B29&amp;$B$1,config!C:D,2,FALSE)</f>
        <v>MAX</v>
      </c>
      <c r="G29" s="304" t="str">
        <f>VLOOKUP(B29&amp;$B$1,config!C:E,3,FALSE)</f>
        <v>Y</v>
      </c>
      <c r="H29" s="304" t="str">
        <f t="shared" si="0"/>
        <v>Y</v>
      </c>
      <c r="I29" s="305">
        <v>5559455</v>
      </c>
      <c r="J29" s="306">
        <v>0</v>
      </c>
      <c r="K29" s="307">
        <v>1.228</v>
      </c>
      <c r="L29" s="308">
        <f t="shared" si="2"/>
        <v>5559455</v>
      </c>
      <c r="M29" s="309">
        <f t="shared" si="3"/>
        <v>6827010.7400000002</v>
      </c>
      <c r="N29" s="310">
        <v>0</v>
      </c>
      <c r="O29" s="311">
        <v>203</v>
      </c>
      <c r="P29" s="312">
        <v>10737573</v>
      </c>
      <c r="Q29" s="312">
        <f t="shared" si="1"/>
        <v>0</v>
      </c>
      <c r="R29" s="312">
        <f t="shared" si="4"/>
        <v>0</v>
      </c>
      <c r="S29" s="305">
        <f t="shared" si="5"/>
        <v>0</v>
      </c>
      <c r="T29" s="313">
        <f t="shared" si="6"/>
        <v>0</v>
      </c>
    </row>
    <row r="30" spans="1:20" s="310" customFormat="1" x14ac:dyDescent="0.3">
      <c r="A30" s="303">
        <v>43141</v>
      </c>
      <c r="B30" s="304" t="s">
        <v>47</v>
      </c>
      <c r="C30" s="304" t="s">
        <v>22</v>
      </c>
      <c r="D30" s="304" t="s">
        <v>34</v>
      </c>
      <c r="E30" s="304" t="s">
        <v>16</v>
      </c>
      <c r="F30" s="304" t="str">
        <f>VLOOKUP(B30&amp;$B$1,config!C:D,2,FALSE)</f>
        <v>SUM</v>
      </c>
      <c r="G30" s="304" t="str">
        <f>VLOOKUP(B30&amp;$B$1,config!C:E,3,FALSE)</f>
        <v>N</v>
      </c>
      <c r="H30" s="304" t="str">
        <f t="shared" si="0"/>
        <v>Y</v>
      </c>
      <c r="I30" s="305">
        <v>5559455</v>
      </c>
      <c r="J30" s="306">
        <v>0</v>
      </c>
      <c r="K30" s="307">
        <v>1.228</v>
      </c>
      <c r="L30" s="308">
        <f t="shared" si="2"/>
        <v>5559455</v>
      </c>
      <c r="M30" s="309">
        <f t="shared" si="3"/>
        <v>6827010.7400000002</v>
      </c>
      <c r="N30" s="310">
        <v>0</v>
      </c>
      <c r="O30" s="311">
        <v>147</v>
      </c>
      <c r="P30" s="312">
        <v>10737573</v>
      </c>
      <c r="Q30" s="312">
        <f t="shared" si="1"/>
        <v>0</v>
      </c>
      <c r="R30" s="312">
        <f t="shared" si="4"/>
        <v>0</v>
      </c>
      <c r="S30" s="305">
        <f t="shared" si="5"/>
        <v>0</v>
      </c>
      <c r="T30" s="313">
        <f t="shared" si="6"/>
        <v>0</v>
      </c>
    </row>
    <row r="31" spans="1:20" s="287" customFormat="1" x14ac:dyDescent="0.3">
      <c r="A31" s="314">
        <v>43145</v>
      </c>
      <c r="B31" s="285" t="s">
        <v>15</v>
      </c>
      <c r="C31" s="285" t="s">
        <v>22</v>
      </c>
      <c r="D31" s="285" t="s">
        <v>34</v>
      </c>
      <c r="E31" s="285" t="s">
        <v>16</v>
      </c>
      <c r="F31" s="285" t="str">
        <f>VLOOKUP(B31&amp;$B$1,config!C:D,2,FALSE)</f>
        <v>MAX</v>
      </c>
      <c r="G31" s="285" t="str">
        <f>VLOOKUP(B31&amp;$B$1,config!C:E,3,FALSE)</f>
        <v>Y</v>
      </c>
      <c r="H31" s="285" t="str">
        <f t="shared" si="0"/>
        <v>Y</v>
      </c>
      <c r="I31" s="286">
        <v>6051221</v>
      </c>
      <c r="J31" s="315">
        <v>0</v>
      </c>
      <c r="K31" s="288">
        <v>1.2330000000000001</v>
      </c>
      <c r="L31" s="289">
        <f t="shared" si="2"/>
        <v>6051221</v>
      </c>
      <c r="M31" s="290">
        <f t="shared" si="3"/>
        <v>7461155.4930000007</v>
      </c>
      <c r="N31" s="287">
        <v>0</v>
      </c>
      <c r="O31" s="291">
        <v>310</v>
      </c>
      <c r="P31" s="292">
        <v>10737573</v>
      </c>
      <c r="Q31" s="292">
        <f t="shared" si="1"/>
        <v>0</v>
      </c>
      <c r="R31" s="292">
        <f t="shared" si="4"/>
        <v>0</v>
      </c>
      <c r="S31" s="286">
        <f t="shared" si="5"/>
        <v>0</v>
      </c>
      <c r="T31" s="316">
        <f t="shared" si="6"/>
        <v>0</v>
      </c>
    </row>
    <row r="32" spans="1:20" s="287" customFormat="1" x14ac:dyDescent="0.3">
      <c r="A32" s="314">
        <v>43145</v>
      </c>
      <c r="B32" s="285" t="s">
        <v>47</v>
      </c>
      <c r="C32" s="285" t="s">
        <v>22</v>
      </c>
      <c r="D32" s="285" t="s">
        <v>34</v>
      </c>
      <c r="E32" s="285" t="s">
        <v>16</v>
      </c>
      <c r="F32" s="285" t="str">
        <f>VLOOKUP(B32&amp;$B$1,config!C:D,2,FALSE)</f>
        <v>SUM</v>
      </c>
      <c r="G32" s="285" t="str">
        <f>VLOOKUP(B32&amp;$B$1,config!C:E,3,FALSE)</f>
        <v>N</v>
      </c>
      <c r="H32" s="285" t="str">
        <f t="shared" si="0"/>
        <v>Y</v>
      </c>
      <c r="I32" s="286">
        <v>6051221</v>
      </c>
      <c r="J32" s="315">
        <v>0</v>
      </c>
      <c r="K32" s="288">
        <v>1.2330000000000001</v>
      </c>
      <c r="L32" s="289">
        <f t="shared" si="2"/>
        <v>6051221</v>
      </c>
      <c r="M32" s="290">
        <f t="shared" si="3"/>
        <v>7461155.4930000007</v>
      </c>
      <c r="N32" s="287">
        <v>0</v>
      </c>
      <c r="O32" s="291">
        <v>248</v>
      </c>
      <c r="P32" s="292">
        <v>10737573</v>
      </c>
      <c r="Q32" s="292">
        <f t="shared" si="1"/>
        <v>0</v>
      </c>
      <c r="R32" s="292">
        <f t="shared" si="4"/>
        <v>0</v>
      </c>
      <c r="S32" s="286">
        <f t="shared" si="5"/>
        <v>0</v>
      </c>
      <c r="T32" s="316">
        <f t="shared" si="6"/>
        <v>0</v>
      </c>
    </row>
    <row r="33" spans="1:20" s="347" customFormat="1" x14ac:dyDescent="0.3">
      <c r="A33" s="340">
        <v>43148</v>
      </c>
      <c r="B33" s="341" t="s">
        <v>15</v>
      </c>
      <c r="C33" s="341" t="s">
        <v>22</v>
      </c>
      <c r="D33" s="341" t="s">
        <v>34</v>
      </c>
      <c r="E33" s="341" t="s">
        <v>16</v>
      </c>
      <c r="F33" s="341" t="str">
        <f>VLOOKUP(B33&amp;$B$1,config!C:D,2,FALSE)</f>
        <v>MAX</v>
      </c>
      <c r="G33" s="341" t="str">
        <f>VLOOKUP(B33&amp;$B$1,config!C:E,3,FALSE)</f>
        <v>Y</v>
      </c>
      <c r="H33" s="341" t="str">
        <f t="shared" si="0"/>
        <v>Y</v>
      </c>
      <c r="I33" s="342">
        <v>6692751</v>
      </c>
      <c r="J33" s="343">
        <v>0</v>
      </c>
      <c r="K33" s="344">
        <v>1.246</v>
      </c>
      <c r="L33" s="345">
        <f t="shared" si="2"/>
        <v>6692751</v>
      </c>
      <c r="M33" s="346">
        <f t="shared" si="3"/>
        <v>8339167.7460000003</v>
      </c>
      <c r="N33" s="347">
        <v>0</v>
      </c>
      <c r="O33" s="348">
        <v>244</v>
      </c>
      <c r="P33" s="349">
        <v>10737573</v>
      </c>
      <c r="Q33" s="349">
        <f t="shared" si="1"/>
        <v>0</v>
      </c>
      <c r="R33" s="349">
        <f t="shared" si="4"/>
        <v>0</v>
      </c>
      <c r="S33" s="342">
        <f t="shared" si="5"/>
        <v>0</v>
      </c>
      <c r="T33" s="350">
        <f t="shared" si="6"/>
        <v>0</v>
      </c>
    </row>
    <row r="34" spans="1:20" s="347" customFormat="1" x14ac:dyDescent="0.3">
      <c r="A34" s="340">
        <v>43148</v>
      </c>
      <c r="B34" s="341" t="s">
        <v>47</v>
      </c>
      <c r="C34" s="341" t="s">
        <v>22</v>
      </c>
      <c r="D34" s="341" t="s">
        <v>34</v>
      </c>
      <c r="E34" s="341" t="s">
        <v>16</v>
      </c>
      <c r="F34" s="341" t="str">
        <f>VLOOKUP(B34&amp;$B$1,config!C:D,2,FALSE)</f>
        <v>SUM</v>
      </c>
      <c r="G34" s="341" t="str">
        <f>VLOOKUP(B34&amp;$B$1,config!C:E,3,FALSE)</f>
        <v>N</v>
      </c>
      <c r="H34" s="341" t="str">
        <f t="shared" si="0"/>
        <v>Y</v>
      </c>
      <c r="I34" s="342">
        <v>6692751</v>
      </c>
      <c r="J34" s="343">
        <v>0</v>
      </c>
      <c r="K34" s="344">
        <v>1.246</v>
      </c>
      <c r="L34" s="345">
        <f t="shared" si="2"/>
        <v>6692751</v>
      </c>
      <c r="M34" s="346">
        <f t="shared" si="3"/>
        <v>8339167.7460000003</v>
      </c>
      <c r="N34" s="347">
        <v>0</v>
      </c>
      <c r="O34" s="348">
        <v>167</v>
      </c>
      <c r="P34" s="349">
        <v>10737573</v>
      </c>
      <c r="Q34" s="349">
        <f t="shared" si="1"/>
        <v>0</v>
      </c>
      <c r="R34" s="349">
        <f t="shared" si="4"/>
        <v>0</v>
      </c>
      <c r="S34" s="342">
        <f t="shared" si="5"/>
        <v>0</v>
      </c>
      <c r="T34" s="350">
        <f t="shared" si="6"/>
        <v>0</v>
      </c>
    </row>
    <row r="35" spans="1:20" s="358" customFormat="1" x14ac:dyDescent="0.3">
      <c r="A35" s="351">
        <v>43152</v>
      </c>
      <c r="B35" s="352" t="s">
        <v>15</v>
      </c>
      <c r="C35" s="352" t="s">
        <v>22</v>
      </c>
      <c r="D35" s="352" t="s">
        <v>34</v>
      </c>
      <c r="E35" s="352" t="s">
        <v>16</v>
      </c>
      <c r="F35" s="352" t="str">
        <f>VLOOKUP(B35&amp;$B$1,config!C:D,2,FALSE)</f>
        <v>MAX</v>
      </c>
      <c r="G35" s="352" t="str">
        <f>VLOOKUP(B35&amp;$B$1,config!C:E,3,FALSE)</f>
        <v>Y</v>
      </c>
      <c r="H35" s="352" t="str">
        <f t="shared" si="0"/>
        <v>Y</v>
      </c>
      <c r="I35" s="353">
        <v>7179959</v>
      </c>
      <c r="J35" s="354">
        <v>1</v>
      </c>
      <c r="K35" s="355">
        <v>1.234</v>
      </c>
      <c r="L35" s="356">
        <f t="shared" si="2"/>
        <v>7179959</v>
      </c>
      <c r="M35" s="357">
        <f t="shared" si="3"/>
        <v>8860069.4059999995</v>
      </c>
      <c r="N35" s="358">
        <v>0</v>
      </c>
      <c r="O35" s="359">
        <v>202</v>
      </c>
      <c r="P35" s="360">
        <v>10737573</v>
      </c>
      <c r="Q35" s="360">
        <f t="shared" si="1"/>
        <v>0</v>
      </c>
      <c r="R35" s="360">
        <f t="shared" si="4"/>
        <v>1</v>
      </c>
      <c r="S35" s="353">
        <f t="shared" si="5"/>
        <v>0</v>
      </c>
      <c r="T35" s="361">
        <f t="shared" si="6"/>
        <v>0</v>
      </c>
    </row>
    <row r="36" spans="1:20" s="358" customFormat="1" x14ac:dyDescent="0.3">
      <c r="A36" s="351">
        <v>43152</v>
      </c>
      <c r="B36" s="352" t="s">
        <v>47</v>
      </c>
      <c r="C36" s="352" t="s">
        <v>22</v>
      </c>
      <c r="D36" s="352" t="s">
        <v>34</v>
      </c>
      <c r="E36" s="352" t="s">
        <v>16</v>
      </c>
      <c r="F36" s="352" t="str">
        <f>VLOOKUP(B36&amp;$B$1,config!C:D,2,FALSE)</f>
        <v>SUM</v>
      </c>
      <c r="G36" s="352" t="str">
        <f>VLOOKUP(B36&amp;$B$1,config!C:E,3,FALSE)</f>
        <v>N</v>
      </c>
      <c r="H36" s="352" t="str">
        <f t="shared" si="0"/>
        <v>Y</v>
      </c>
      <c r="I36" s="353">
        <v>7179959</v>
      </c>
      <c r="J36" s="354">
        <v>0</v>
      </c>
      <c r="K36" s="355">
        <v>1.234</v>
      </c>
      <c r="L36" s="356">
        <f t="shared" si="2"/>
        <v>7179959</v>
      </c>
      <c r="M36" s="357">
        <f t="shared" si="3"/>
        <v>8860069.4059999995</v>
      </c>
      <c r="N36" s="358">
        <v>0</v>
      </c>
      <c r="O36" s="359">
        <v>192</v>
      </c>
      <c r="P36" s="360">
        <v>10737573</v>
      </c>
      <c r="Q36" s="360">
        <f t="shared" si="1"/>
        <v>0</v>
      </c>
      <c r="R36" s="360">
        <f t="shared" si="4"/>
        <v>0</v>
      </c>
      <c r="S36" s="353">
        <f t="shared" si="5"/>
        <v>0</v>
      </c>
      <c r="T36" s="361">
        <f t="shared" si="6"/>
        <v>0</v>
      </c>
    </row>
    <row r="37" spans="1:20" s="15" customFormat="1" x14ac:dyDescent="0.3">
      <c r="A37" s="85">
        <v>43155</v>
      </c>
      <c r="B37" s="86" t="s">
        <v>15</v>
      </c>
      <c r="C37" s="86" t="s">
        <v>22</v>
      </c>
      <c r="D37" s="86" t="s">
        <v>34</v>
      </c>
      <c r="E37" s="86" t="s">
        <v>16</v>
      </c>
      <c r="F37" s="86" t="str">
        <f>VLOOKUP(B37&amp;$B$1,config!C:D,2,FALSE)</f>
        <v>MAX</v>
      </c>
      <c r="G37" s="86" t="str">
        <f>VLOOKUP(B37&amp;$B$1,config!C:E,3,FALSE)</f>
        <v>Y</v>
      </c>
      <c r="H37" s="86" t="str">
        <f t="shared" si="0"/>
        <v>Y</v>
      </c>
      <c r="I37" s="87">
        <v>2000000</v>
      </c>
      <c r="J37" s="88">
        <v>0</v>
      </c>
      <c r="K37" s="89">
        <v>1.2230000000000001</v>
      </c>
      <c r="L37" s="90">
        <f t="shared" si="2"/>
        <v>2000000</v>
      </c>
      <c r="M37" s="91">
        <f t="shared" si="3"/>
        <v>2446000</v>
      </c>
      <c r="N37" s="15">
        <v>0</v>
      </c>
      <c r="O37" s="92">
        <v>201</v>
      </c>
      <c r="P37" s="93">
        <v>10737573</v>
      </c>
      <c r="Q37" s="93">
        <f t="shared" si="1"/>
        <v>0</v>
      </c>
      <c r="R37" s="93">
        <f t="shared" si="4"/>
        <v>0</v>
      </c>
      <c r="S37" s="87">
        <f t="shared" si="5"/>
        <v>0</v>
      </c>
      <c r="T37" s="94">
        <f t="shared" si="6"/>
        <v>0</v>
      </c>
    </row>
    <row r="38" spans="1:20" s="15" customFormat="1" x14ac:dyDescent="0.3">
      <c r="A38" s="85">
        <v>43155</v>
      </c>
      <c r="B38" s="86" t="s">
        <v>47</v>
      </c>
      <c r="C38" s="86" t="s">
        <v>22</v>
      </c>
      <c r="D38" s="86" t="s">
        <v>34</v>
      </c>
      <c r="E38" s="86" t="s">
        <v>16</v>
      </c>
      <c r="F38" s="86" t="str">
        <f>VLOOKUP(B38&amp;$B$1,config!C:D,2,FALSE)</f>
        <v>SUM</v>
      </c>
      <c r="G38" s="86" t="str">
        <f>VLOOKUP(B38&amp;$B$1,config!C:E,3,FALSE)</f>
        <v>N</v>
      </c>
      <c r="H38" s="86" t="str">
        <f t="shared" si="0"/>
        <v>Y</v>
      </c>
      <c r="I38" s="87">
        <v>2000000</v>
      </c>
      <c r="J38" s="88">
        <v>0</v>
      </c>
      <c r="K38" s="89">
        <v>1.2230000000000001</v>
      </c>
      <c r="L38" s="90">
        <f t="shared" si="2"/>
        <v>2000000</v>
      </c>
      <c r="M38" s="91">
        <f t="shared" si="3"/>
        <v>2446000</v>
      </c>
      <c r="N38" s="15">
        <v>0</v>
      </c>
      <c r="O38" s="92">
        <v>174</v>
      </c>
      <c r="P38" s="93">
        <v>10737573</v>
      </c>
      <c r="Q38" s="93">
        <f t="shared" si="1"/>
        <v>0</v>
      </c>
      <c r="R38" s="93">
        <f t="shared" si="4"/>
        <v>0</v>
      </c>
      <c r="S38" s="87">
        <f t="shared" si="5"/>
        <v>0</v>
      </c>
      <c r="T38" s="94">
        <f t="shared" si="6"/>
        <v>0</v>
      </c>
    </row>
    <row r="39" spans="1:20" s="398" customFormat="1" x14ac:dyDescent="0.3">
      <c r="A39" s="391">
        <v>43159</v>
      </c>
      <c r="B39" s="392" t="s">
        <v>15</v>
      </c>
      <c r="C39" s="392" t="s">
        <v>22</v>
      </c>
      <c r="D39" s="392" t="s">
        <v>34</v>
      </c>
      <c r="E39" s="392" t="s">
        <v>16</v>
      </c>
      <c r="F39" s="392" t="str">
        <f>VLOOKUP(B39&amp;$B$1,config!C:D,2,FALSE)</f>
        <v>MAX</v>
      </c>
      <c r="G39" s="392" t="str">
        <f>VLOOKUP(B39&amp;$B$1,config!C:E,3,FALSE)</f>
        <v>Y</v>
      </c>
      <c r="H39" s="392" t="str">
        <f t="shared" si="0"/>
        <v>Y</v>
      </c>
      <c r="I39" s="393">
        <v>2377013</v>
      </c>
      <c r="J39" s="394">
        <v>0</v>
      </c>
      <c r="K39" s="395">
        <v>1.23</v>
      </c>
      <c r="L39" s="396">
        <f t="shared" si="2"/>
        <v>2377013</v>
      </c>
      <c r="M39" s="397">
        <f t="shared" si="3"/>
        <v>2923725.9899999998</v>
      </c>
      <c r="N39" s="398">
        <v>0</v>
      </c>
      <c r="O39" s="399">
        <v>266</v>
      </c>
      <c r="P39" s="400">
        <v>10737573</v>
      </c>
      <c r="Q39" s="400">
        <f t="shared" si="1"/>
        <v>0</v>
      </c>
      <c r="R39" s="400">
        <f t="shared" si="4"/>
        <v>0</v>
      </c>
      <c r="S39" s="393">
        <f t="shared" si="5"/>
        <v>0</v>
      </c>
      <c r="T39" s="401">
        <f t="shared" si="6"/>
        <v>0</v>
      </c>
    </row>
    <row r="40" spans="1:20" s="398" customFormat="1" x14ac:dyDescent="0.3">
      <c r="A40" s="391">
        <v>43159</v>
      </c>
      <c r="B40" s="392" t="s">
        <v>47</v>
      </c>
      <c r="C40" s="392" t="s">
        <v>22</v>
      </c>
      <c r="D40" s="392" t="s">
        <v>34</v>
      </c>
      <c r="E40" s="392" t="s">
        <v>16</v>
      </c>
      <c r="F40" s="392" t="str">
        <f>VLOOKUP(B40&amp;$B$1,config!C:D,2,FALSE)</f>
        <v>SUM</v>
      </c>
      <c r="G40" s="392" t="str">
        <f>VLOOKUP(B40&amp;$B$1,config!C:E,3,FALSE)</f>
        <v>N</v>
      </c>
      <c r="H40" s="392" t="str">
        <f t="shared" si="0"/>
        <v>Y</v>
      </c>
      <c r="I40" s="393">
        <v>2377013</v>
      </c>
      <c r="J40" s="394">
        <v>0</v>
      </c>
      <c r="K40" s="395">
        <v>1.23</v>
      </c>
      <c r="L40" s="396">
        <f t="shared" si="2"/>
        <v>2377013</v>
      </c>
      <c r="M40" s="397">
        <f t="shared" si="3"/>
        <v>2923725.9899999998</v>
      </c>
      <c r="N40" s="398">
        <v>0</v>
      </c>
      <c r="O40" s="399">
        <v>171</v>
      </c>
      <c r="P40" s="400">
        <v>10737573</v>
      </c>
      <c r="Q40" s="400">
        <f t="shared" si="1"/>
        <v>0</v>
      </c>
      <c r="R40" s="400">
        <f t="shared" si="4"/>
        <v>0</v>
      </c>
      <c r="S40" s="393">
        <f t="shared" si="5"/>
        <v>0</v>
      </c>
      <c r="T40" s="401">
        <f t="shared" si="6"/>
        <v>0</v>
      </c>
    </row>
    <row r="41" spans="1:20" s="71" customFormat="1" x14ac:dyDescent="0.3">
      <c r="A41" s="64">
        <v>43162</v>
      </c>
      <c r="B41" s="65" t="s">
        <v>15</v>
      </c>
      <c r="C41" s="65" t="s">
        <v>22</v>
      </c>
      <c r="D41" s="65" t="s">
        <v>34</v>
      </c>
      <c r="E41" s="65" t="s">
        <v>16</v>
      </c>
      <c r="F41" s="65" t="str">
        <f>VLOOKUP(B41&amp;$B$1,config!C:D,2,FALSE)</f>
        <v>MAX</v>
      </c>
      <c r="G41" s="65" t="str">
        <f>VLOOKUP(B41&amp;$B$1,config!C:E,3,FALSE)</f>
        <v>Y</v>
      </c>
      <c r="H41" s="65" t="str">
        <f t="shared" si="0"/>
        <v>Y</v>
      </c>
      <c r="I41" s="66">
        <v>0</v>
      </c>
      <c r="J41" s="67">
        <v>0</v>
      </c>
      <c r="K41" s="68">
        <v>1.1405000000000001</v>
      </c>
      <c r="L41" s="69">
        <f t="shared" si="2"/>
        <v>0</v>
      </c>
      <c r="M41" s="70">
        <f t="shared" si="3"/>
        <v>0</v>
      </c>
      <c r="N41" s="71">
        <v>0</v>
      </c>
      <c r="O41" s="72">
        <v>0</v>
      </c>
      <c r="P41" s="73">
        <v>10737573</v>
      </c>
      <c r="Q41" s="73">
        <f t="shared" ref="Q37:Q66" si="7">IF($H41="Y",SUMPRODUCT(--($A:$A=$A41),$N:$N),$N41)</f>
        <v>0</v>
      </c>
      <c r="R41" s="73">
        <f t="shared" si="4"/>
        <v>0</v>
      </c>
      <c r="S41" s="66">
        <f t="shared" si="5"/>
        <v>0</v>
      </c>
      <c r="T41" s="74">
        <f t="shared" si="6"/>
        <v>0</v>
      </c>
    </row>
    <row r="42" spans="1:20" s="71" customFormat="1" x14ac:dyDescent="0.3">
      <c r="A42" s="64">
        <v>43162</v>
      </c>
      <c r="B42" s="65" t="s">
        <v>15</v>
      </c>
      <c r="C42" s="65" t="s">
        <v>22</v>
      </c>
      <c r="D42" s="65" t="s">
        <v>34</v>
      </c>
      <c r="E42" s="65" t="s">
        <v>16</v>
      </c>
      <c r="F42" s="65" t="str">
        <f>VLOOKUP(B42&amp;$B$1,config!C:D,2,FALSE)</f>
        <v>MAX</v>
      </c>
      <c r="G42" s="65" t="str">
        <f>VLOOKUP(B42&amp;$B$1,config!C:E,3,FALSE)</f>
        <v>Y</v>
      </c>
      <c r="H42" s="65" t="str">
        <f t="shared" si="0"/>
        <v>Y</v>
      </c>
      <c r="I42" s="66">
        <v>0</v>
      </c>
      <c r="J42" s="67">
        <v>0</v>
      </c>
      <c r="K42" s="68">
        <v>1.1405000000000001</v>
      </c>
      <c r="L42" s="69">
        <f t="shared" si="2"/>
        <v>0</v>
      </c>
      <c r="M42" s="70">
        <f t="shared" si="3"/>
        <v>0</v>
      </c>
      <c r="N42" s="71">
        <v>0</v>
      </c>
      <c r="O42" s="72">
        <v>0</v>
      </c>
      <c r="P42" s="73">
        <v>10737573</v>
      </c>
      <c r="Q42" s="73">
        <f t="shared" si="7"/>
        <v>0</v>
      </c>
      <c r="R42" s="73">
        <f t="shared" si="4"/>
        <v>0</v>
      </c>
      <c r="S42" s="66">
        <f t="shared" si="5"/>
        <v>0</v>
      </c>
      <c r="T42" s="74">
        <f t="shared" si="6"/>
        <v>0</v>
      </c>
    </row>
    <row r="43" spans="1:20" s="71" customFormat="1" x14ac:dyDescent="0.3">
      <c r="A43" s="64">
        <v>43166</v>
      </c>
      <c r="B43" s="65" t="s">
        <v>15</v>
      </c>
      <c r="C43" s="65" t="s">
        <v>22</v>
      </c>
      <c r="D43" s="65" t="s">
        <v>34</v>
      </c>
      <c r="E43" s="65" t="s">
        <v>16</v>
      </c>
      <c r="F43" s="65" t="str">
        <f>VLOOKUP(B43&amp;$B$1,config!C:D,2,FALSE)</f>
        <v>MAX</v>
      </c>
      <c r="G43" s="65" t="str">
        <f>VLOOKUP(B43&amp;$B$1,config!C:E,3,FALSE)</f>
        <v>Y</v>
      </c>
      <c r="H43" s="65" t="str">
        <f t="shared" si="0"/>
        <v>Y</v>
      </c>
      <c r="I43" s="66">
        <v>0</v>
      </c>
      <c r="J43" s="67">
        <v>0</v>
      </c>
      <c r="K43" s="68">
        <v>1.1415</v>
      </c>
      <c r="L43" s="69">
        <f t="shared" si="2"/>
        <v>0</v>
      </c>
      <c r="M43" s="70">
        <f t="shared" si="3"/>
        <v>0</v>
      </c>
      <c r="N43" s="71">
        <v>0</v>
      </c>
      <c r="O43" s="72">
        <v>0</v>
      </c>
      <c r="P43" s="73">
        <v>10737573</v>
      </c>
      <c r="Q43" s="73">
        <f t="shared" si="7"/>
        <v>0</v>
      </c>
      <c r="R43" s="73">
        <f t="shared" si="4"/>
        <v>0</v>
      </c>
      <c r="S43" s="66">
        <f t="shared" si="5"/>
        <v>0</v>
      </c>
      <c r="T43" s="74">
        <f t="shared" si="6"/>
        <v>0</v>
      </c>
    </row>
    <row r="44" spans="1:20" s="71" customFormat="1" x14ac:dyDescent="0.3">
      <c r="A44" s="64">
        <v>43166</v>
      </c>
      <c r="B44" s="65" t="s">
        <v>15</v>
      </c>
      <c r="C44" s="65" t="s">
        <v>22</v>
      </c>
      <c r="D44" s="65" t="s">
        <v>34</v>
      </c>
      <c r="E44" s="65" t="s">
        <v>16</v>
      </c>
      <c r="F44" s="65" t="str">
        <f>VLOOKUP(B44&amp;$B$1,config!C:D,2,FALSE)</f>
        <v>MAX</v>
      </c>
      <c r="G44" s="65" t="str">
        <f>VLOOKUP(B44&amp;$B$1,config!C:E,3,FALSE)</f>
        <v>Y</v>
      </c>
      <c r="H44" s="65" t="str">
        <f t="shared" si="0"/>
        <v>Y</v>
      </c>
      <c r="I44" s="66">
        <v>0</v>
      </c>
      <c r="J44" s="67">
        <v>0</v>
      </c>
      <c r="K44" s="68">
        <v>1.1415</v>
      </c>
      <c r="L44" s="69">
        <f t="shared" si="2"/>
        <v>0</v>
      </c>
      <c r="M44" s="70">
        <f t="shared" si="3"/>
        <v>0</v>
      </c>
      <c r="N44" s="71">
        <v>0</v>
      </c>
      <c r="O44" s="72">
        <v>0</v>
      </c>
      <c r="P44" s="73">
        <v>10737573</v>
      </c>
      <c r="Q44" s="73">
        <f t="shared" si="7"/>
        <v>0</v>
      </c>
      <c r="R44" s="73">
        <f t="shared" si="4"/>
        <v>0</v>
      </c>
      <c r="S44" s="66">
        <f t="shared" si="5"/>
        <v>0</v>
      </c>
      <c r="T44" s="74">
        <f t="shared" si="6"/>
        <v>0</v>
      </c>
    </row>
    <row r="45" spans="1:20" s="71" customFormat="1" x14ac:dyDescent="0.3">
      <c r="A45" s="64">
        <v>43169</v>
      </c>
      <c r="B45" s="65" t="s">
        <v>15</v>
      </c>
      <c r="C45" s="65" t="s">
        <v>22</v>
      </c>
      <c r="D45" s="65" t="s">
        <v>34</v>
      </c>
      <c r="E45" s="65" t="s">
        <v>16</v>
      </c>
      <c r="F45" s="65" t="str">
        <f>VLOOKUP(B45&amp;$B$1,config!C:D,2,FALSE)</f>
        <v>MAX</v>
      </c>
      <c r="G45" s="65" t="str">
        <f>VLOOKUP(B45&amp;$B$1,config!C:E,3,FALSE)</f>
        <v>Y</v>
      </c>
      <c r="H45" s="65" t="str">
        <f t="shared" si="0"/>
        <v>Y</v>
      </c>
      <c r="I45" s="66">
        <v>0</v>
      </c>
      <c r="J45" s="67">
        <v>0</v>
      </c>
      <c r="K45" s="68">
        <v>1.1555</v>
      </c>
      <c r="L45" s="69">
        <f t="shared" si="2"/>
        <v>0</v>
      </c>
      <c r="M45" s="70">
        <f t="shared" si="3"/>
        <v>0</v>
      </c>
      <c r="N45" s="71">
        <v>0</v>
      </c>
      <c r="O45" s="72">
        <v>0</v>
      </c>
      <c r="P45" s="73">
        <v>10737573</v>
      </c>
      <c r="Q45" s="73">
        <f t="shared" si="7"/>
        <v>0</v>
      </c>
      <c r="R45" s="73">
        <f t="shared" si="4"/>
        <v>0</v>
      </c>
      <c r="S45" s="66">
        <f t="shared" si="5"/>
        <v>0</v>
      </c>
      <c r="T45" s="74">
        <f t="shared" si="6"/>
        <v>0</v>
      </c>
    </row>
    <row r="46" spans="1:20" s="71" customFormat="1" x14ac:dyDescent="0.3">
      <c r="A46" s="64">
        <v>43169</v>
      </c>
      <c r="B46" s="65" t="s">
        <v>15</v>
      </c>
      <c r="C46" s="65" t="s">
        <v>22</v>
      </c>
      <c r="D46" s="65" t="s">
        <v>34</v>
      </c>
      <c r="E46" s="65" t="s">
        <v>16</v>
      </c>
      <c r="F46" s="65" t="str">
        <f>VLOOKUP(B46&amp;$B$1,config!C:D,2,FALSE)</f>
        <v>MAX</v>
      </c>
      <c r="G46" s="65" t="str">
        <f>VLOOKUP(B46&amp;$B$1,config!C:E,3,FALSE)</f>
        <v>Y</v>
      </c>
      <c r="H46" s="65" t="str">
        <f t="shared" si="0"/>
        <v>Y</v>
      </c>
      <c r="I46" s="66">
        <v>0</v>
      </c>
      <c r="J46" s="67">
        <v>0</v>
      </c>
      <c r="K46" s="68">
        <v>1.1555</v>
      </c>
      <c r="L46" s="69">
        <f t="shared" si="2"/>
        <v>0</v>
      </c>
      <c r="M46" s="70">
        <f t="shared" si="3"/>
        <v>0</v>
      </c>
      <c r="N46" s="71">
        <v>0</v>
      </c>
      <c r="O46" s="72">
        <v>0</v>
      </c>
      <c r="P46" s="73">
        <v>10737573</v>
      </c>
      <c r="Q46" s="73">
        <f t="shared" si="7"/>
        <v>0</v>
      </c>
      <c r="R46" s="73">
        <f t="shared" si="4"/>
        <v>0</v>
      </c>
      <c r="S46" s="66">
        <f t="shared" si="5"/>
        <v>0</v>
      </c>
      <c r="T46" s="74">
        <f t="shared" si="6"/>
        <v>0</v>
      </c>
    </row>
    <row r="47" spans="1:20" s="71" customFormat="1" x14ac:dyDescent="0.3">
      <c r="A47" s="64">
        <v>43173</v>
      </c>
      <c r="B47" s="65" t="s">
        <v>15</v>
      </c>
      <c r="C47" s="65" t="s">
        <v>22</v>
      </c>
      <c r="D47" s="65" t="s">
        <v>34</v>
      </c>
      <c r="E47" s="65" t="s">
        <v>16</v>
      </c>
      <c r="F47" s="65" t="str">
        <f>VLOOKUP(B47&amp;$B$1,config!C:D,2,FALSE)</f>
        <v>MAX</v>
      </c>
      <c r="G47" s="65" t="str">
        <f>VLOOKUP(B47&amp;$B$1,config!C:E,3,FALSE)</f>
        <v>Y</v>
      </c>
      <c r="H47" s="65" t="str">
        <f t="shared" si="0"/>
        <v>Y</v>
      </c>
      <c r="I47" s="66">
        <v>0</v>
      </c>
      <c r="J47" s="67">
        <v>0</v>
      </c>
      <c r="K47" s="68">
        <v>1.1641999999999999</v>
      </c>
      <c r="L47" s="69">
        <f t="shared" si="2"/>
        <v>0</v>
      </c>
      <c r="M47" s="70">
        <f t="shared" si="3"/>
        <v>0</v>
      </c>
      <c r="N47" s="71">
        <v>0</v>
      </c>
      <c r="O47" s="72">
        <v>0</v>
      </c>
      <c r="P47" s="73">
        <v>10737573</v>
      </c>
      <c r="Q47" s="73">
        <f t="shared" si="7"/>
        <v>0</v>
      </c>
      <c r="R47" s="73">
        <f t="shared" si="4"/>
        <v>0</v>
      </c>
      <c r="S47" s="66">
        <f t="shared" si="5"/>
        <v>0</v>
      </c>
      <c r="T47" s="74">
        <f t="shared" si="6"/>
        <v>0</v>
      </c>
    </row>
    <row r="48" spans="1:20" s="71" customFormat="1" x14ac:dyDescent="0.3">
      <c r="A48" s="64">
        <v>43173</v>
      </c>
      <c r="B48" s="65" t="s">
        <v>15</v>
      </c>
      <c r="C48" s="65" t="s">
        <v>22</v>
      </c>
      <c r="D48" s="65" t="s">
        <v>34</v>
      </c>
      <c r="E48" s="65" t="s">
        <v>16</v>
      </c>
      <c r="F48" s="65" t="str">
        <f>VLOOKUP(B48&amp;$B$1,config!C:D,2,FALSE)</f>
        <v>MAX</v>
      </c>
      <c r="G48" s="65" t="str">
        <f>VLOOKUP(B48&amp;$B$1,config!C:E,3,FALSE)</f>
        <v>Y</v>
      </c>
      <c r="H48" s="65" t="str">
        <f t="shared" si="0"/>
        <v>Y</v>
      </c>
      <c r="I48" s="66">
        <v>0</v>
      </c>
      <c r="J48" s="67">
        <v>0</v>
      </c>
      <c r="K48" s="68">
        <v>1.1641999999999999</v>
      </c>
      <c r="L48" s="69">
        <f t="shared" si="2"/>
        <v>0</v>
      </c>
      <c r="M48" s="70">
        <f t="shared" si="3"/>
        <v>0</v>
      </c>
      <c r="N48" s="71">
        <v>0</v>
      </c>
      <c r="O48" s="72">
        <v>0</v>
      </c>
      <c r="P48" s="73">
        <v>10737573</v>
      </c>
      <c r="Q48" s="73">
        <f t="shared" si="7"/>
        <v>0</v>
      </c>
      <c r="R48" s="73">
        <f t="shared" si="4"/>
        <v>0</v>
      </c>
      <c r="S48" s="66">
        <f t="shared" si="5"/>
        <v>0</v>
      </c>
      <c r="T48" s="74">
        <f t="shared" si="6"/>
        <v>0</v>
      </c>
    </row>
    <row r="49" spans="1:20" s="71" customFormat="1" x14ac:dyDescent="0.3">
      <c r="A49" s="64">
        <v>43176</v>
      </c>
      <c r="B49" s="65" t="s">
        <v>15</v>
      </c>
      <c r="C49" s="65" t="s">
        <v>22</v>
      </c>
      <c r="D49" s="65" t="s">
        <v>34</v>
      </c>
      <c r="E49" s="65" t="s">
        <v>16</v>
      </c>
      <c r="F49" s="65" t="str">
        <f>VLOOKUP(B49&amp;$B$1,config!C:D,2,FALSE)</f>
        <v>MAX</v>
      </c>
      <c r="G49" s="65" t="str">
        <f>VLOOKUP(B49&amp;$B$1,config!C:E,3,FALSE)</f>
        <v>Y</v>
      </c>
      <c r="H49" s="65" t="str">
        <f t="shared" si="0"/>
        <v>Y</v>
      </c>
      <c r="I49" s="66">
        <v>0</v>
      </c>
      <c r="J49" s="67">
        <v>0</v>
      </c>
      <c r="K49" s="68">
        <v>1.1694</v>
      </c>
      <c r="L49" s="69">
        <f t="shared" si="2"/>
        <v>0</v>
      </c>
      <c r="M49" s="70">
        <f t="shared" si="3"/>
        <v>0</v>
      </c>
      <c r="N49" s="71">
        <v>0</v>
      </c>
      <c r="O49" s="72">
        <v>0</v>
      </c>
      <c r="P49" s="73">
        <v>10737573</v>
      </c>
      <c r="Q49" s="73">
        <f t="shared" si="7"/>
        <v>0</v>
      </c>
      <c r="R49" s="73">
        <f t="shared" si="4"/>
        <v>0</v>
      </c>
      <c r="S49" s="66">
        <f t="shared" si="5"/>
        <v>0</v>
      </c>
      <c r="T49" s="74">
        <f t="shared" si="6"/>
        <v>0</v>
      </c>
    </row>
    <row r="50" spans="1:20" s="71" customFormat="1" x14ac:dyDescent="0.3">
      <c r="A50" s="64">
        <v>43176</v>
      </c>
      <c r="B50" s="65" t="s">
        <v>15</v>
      </c>
      <c r="C50" s="65" t="s">
        <v>22</v>
      </c>
      <c r="D50" s="65" t="s">
        <v>34</v>
      </c>
      <c r="E50" s="65" t="s">
        <v>16</v>
      </c>
      <c r="F50" s="65" t="str">
        <f>VLOOKUP(B50&amp;$B$1,config!C:D,2,FALSE)</f>
        <v>MAX</v>
      </c>
      <c r="G50" s="65" t="str">
        <f>VLOOKUP(B50&amp;$B$1,config!C:E,3,FALSE)</f>
        <v>Y</v>
      </c>
      <c r="H50" s="65" t="str">
        <f t="shared" si="0"/>
        <v>Y</v>
      </c>
      <c r="I50" s="66">
        <v>0</v>
      </c>
      <c r="J50" s="67">
        <v>0</v>
      </c>
      <c r="K50" s="68">
        <v>1.1694</v>
      </c>
      <c r="L50" s="69">
        <f t="shared" si="2"/>
        <v>0</v>
      </c>
      <c r="M50" s="70">
        <f t="shared" si="3"/>
        <v>0</v>
      </c>
      <c r="N50" s="71">
        <v>0</v>
      </c>
      <c r="O50" s="72">
        <v>0</v>
      </c>
      <c r="P50" s="73">
        <v>10737573</v>
      </c>
      <c r="Q50" s="73">
        <f t="shared" si="7"/>
        <v>0</v>
      </c>
      <c r="R50" s="73">
        <f t="shared" si="4"/>
        <v>0</v>
      </c>
      <c r="S50" s="66">
        <f t="shared" si="5"/>
        <v>0</v>
      </c>
      <c r="T50" s="74">
        <f t="shared" si="6"/>
        <v>0</v>
      </c>
    </row>
    <row r="51" spans="1:20" s="71" customFormat="1" x14ac:dyDescent="0.3">
      <c r="A51" s="64">
        <v>43180</v>
      </c>
      <c r="B51" s="65" t="s">
        <v>15</v>
      </c>
      <c r="C51" s="65" t="s">
        <v>22</v>
      </c>
      <c r="D51" s="65" t="s">
        <v>34</v>
      </c>
      <c r="E51" s="65" t="s">
        <v>16</v>
      </c>
      <c r="F51" s="65" t="str">
        <f>VLOOKUP(B51&amp;$B$1,config!C:D,2,FALSE)</f>
        <v>MAX</v>
      </c>
      <c r="G51" s="65" t="str">
        <f>VLOOKUP(B51&amp;$B$1,config!C:E,3,FALSE)</f>
        <v>Y</v>
      </c>
      <c r="H51" s="65" t="str">
        <f t="shared" si="0"/>
        <v>Y</v>
      </c>
      <c r="I51" s="66">
        <v>0</v>
      </c>
      <c r="J51" s="67">
        <v>0</v>
      </c>
      <c r="K51" s="68">
        <v>1.1729000000000001</v>
      </c>
      <c r="L51" s="69">
        <f t="shared" si="2"/>
        <v>0</v>
      </c>
      <c r="M51" s="70">
        <f t="shared" si="3"/>
        <v>0</v>
      </c>
      <c r="N51" s="71">
        <v>0</v>
      </c>
      <c r="O51" s="72">
        <v>0</v>
      </c>
      <c r="P51" s="73">
        <v>10737573</v>
      </c>
      <c r="Q51" s="73">
        <f t="shared" si="7"/>
        <v>0</v>
      </c>
      <c r="R51" s="73">
        <f t="shared" si="4"/>
        <v>0</v>
      </c>
      <c r="S51" s="66">
        <f t="shared" si="5"/>
        <v>0</v>
      </c>
      <c r="T51" s="74">
        <f t="shared" si="6"/>
        <v>0</v>
      </c>
    </row>
    <row r="52" spans="1:20" s="71" customFormat="1" x14ac:dyDescent="0.3">
      <c r="A52" s="64">
        <v>43180</v>
      </c>
      <c r="B52" s="65" t="s">
        <v>15</v>
      </c>
      <c r="C52" s="65" t="s">
        <v>22</v>
      </c>
      <c r="D52" s="65" t="s">
        <v>34</v>
      </c>
      <c r="E52" s="65" t="s">
        <v>16</v>
      </c>
      <c r="F52" s="65" t="str">
        <f>VLOOKUP(B52&amp;$B$1,config!C:D,2,FALSE)</f>
        <v>MAX</v>
      </c>
      <c r="G52" s="65" t="str">
        <f>VLOOKUP(B52&amp;$B$1,config!C:E,3,FALSE)</f>
        <v>Y</v>
      </c>
      <c r="H52" s="65" t="str">
        <f t="shared" si="0"/>
        <v>Y</v>
      </c>
      <c r="I52" s="66">
        <v>0</v>
      </c>
      <c r="J52" s="67">
        <v>0</v>
      </c>
      <c r="K52" s="68">
        <v>1.1729000000000001</v>
      </c>
      <c r="L52" s="69">
        <f t="shared" si="2"/>
        <v>0</v>
      </c>
      <c r="M52" s="70">
        <f t="shared" si="3"/>
        <v>0</v>
      </c>
      <c r="N52" s="71">
        <v>0</v>
      </c>
      <c r="O52" s="72">
        <v>0</v>
      </c>
      <c r="P52" s="73">
        <v>10737573</v>
      </c>
      <c r="Q52" s="73">
        <f t="shared" si="7"/>
        <v>0</v>
      </c>
      <c r="R52" s="73">
        <f t="shared" si="4"/>
        <v>0</v>
      </c>
      <c r="S52" s="66">
        <f t="shared" si="5"/>
        <v>0</v>
      </c>
      <c r="T52" s="74">
        <f t="shared" si="6"/>
        <v>0</v>
      </c>
    </row>
    <row r="53" spans="1:20" s="71" customFormat="1" x14ac:dyDescent="0.3">
      <c r="A53" s="64">
        <v>43183</v>
      </c>
      <c r="B53" s="65" t="s">
        <v>15</v>
      </c>
      <c r="C53" s="65" t="s">
        <v>22</v>
      </c>
      <c r="D53" s="65" t="s">
        <v>34</v>
      </c>
      <c r="E53" s="65" t="s">
        <v>16</v>
      </c>
      <c r="F53" s="65" t="str">
        <f>VLOOKUP(B53&amp;$B$1,config!C:D,2,FALSE)</f>
        <v>MAX</v>
      </c>
      <c r="G53" s="65" t="str">
        <f>VLOOKUP(B53&amp;$B$1,config!C:E,3,FALSE)</f>
        <v>Y</v>
      </c>
      <c r="H53" s="65" t="str">
        <f t="shared" si="0"/>
        <v>Y</v>
      </c>
      <c r="I53" s="66">
        <v>0</v>
      </c>
      <c r="J53" s="67">
        <v>0</v>
      </c>
      <c r="K53" s="68">
        <v>1.1812</v>
      </c>
      <c r="L53" s="69">
        <f t="shared" si="2"/>
        <v>0</v>
      </c>
      <c r="M53" s="70">
        <f t="shared" si="3"/>
        <v>0</v>
      </c>
      <c r="N53" s="71">
        <v>0</v>
      </c>
      <c r="O53" s="72">
        <v>0</v>
      </c>
      <c r="P53" s="73">
        <v>10737573</v>
      </c>
      <c r="Q53" s="73">
        <f t="shared" si="7"/>
        <v>0</v>
      </c>
      <c r="R53" s="73">
        <f t="shared" si="4"/>
        <v>0</v>
      </c>
      <c r="S53" s="66">
        <f t="shared" si="5"/>
        <v>0</v>
      </c>
      <c r="T53" s="74">
        <f t="shared" si="6"/>
        <v>0</v>
      </c>
    </row>
    <row r="54" spans="1:20" s="71" customFormat="1" x14ac:dyDescent="0.3">
      <c r="A54" s="64">
        <v>43183</v>
      </c>
      <c r="B54" s="65" t="s">
        <v>15</v>
      </c>
      <c r="C54" s="65" t="s">
        <v>22</v>
      </c>
      <c r="D54" s="65" t="s">
        <v>34</v>
      </c>
      <c r="E54" s="65" t="s">
        <v>16</v>
      </c>
      <c r="F54" s="65" t="str">
        <f>VLOOKUP(B54&amp;$B$1,config!C:D,2,FALSE)</f>
        <v>MAX</v>
      </c>
      <c r="G54" s="65" t="str">
        <f>VLOOKUP(B54&amp;$B$1,config!C:E,3,FALSE)</f>
        <v>Y</v>
      </c>
      <c r="H54" s="65" t="str">
        <f t="shared" si="0"/>
        <v>Y</v>
      </c>
      <c r="I54" s="66">
        <v>0</v>
      </c>
      <c r="J54" s="67">
        <v>0</v>
      </c>
      <c r="K54" s="68">
        <v>1.1812</v>
      </c>
      <c r="L54" s="69">
        <f t="shared" si="2"/>
        <v>0</v>
      </c>
      <c r="M54" s="70">
        <f t="shared" si="3"/>
        <v>0</v>
      </c>
      <c r="N54" s="71">
        <v>0</v>
      </c>
      <c r="O54" s="72">
        <v>0</v>
      </c>
      <c r="P54" s="73">
        <v>10737573</v>
      </c>
      <c r="Q54" s="73">
        <f t="shared" si="7"/>
        <v>0</v>
      </c>
      <c r="R54" s="73">
        <f t="shared" si="4"/>
        <v>0</v>
      </c>
      <c r="S54" s="66">
        <f t="shared" si="5"/>
        <v>0</v>
      </c>
      <c r="T54" s="74">
        <f t="shared" si="6"/>
        <v>0</v>
      </c>
    </row>
    <row r="55" spans="1:20" s="71" customFormat="1" x14ac:dyDescent="0.3">
      <c r="A55" s="64">
        <v>43187</v>
      </c>
      <c r="B55" s="65" t="s">
        <v>15</v>
      </c>
      <c r="C55" s="65" t="s">
        <v>22</v>
      </c>
      <c r="D55" s="65" t="s">
        <v>34</v>
      </c>
      <c r="E55" s="65" t="s">
        <v>16</v>
      </c>
      <c r="F55" s="65" t="str">
        <f>VLOOKUP(B55&amp;$B$1,config!C:D,2,FALSE)</f>
        <v>MAX</v>
      </c>
      <c r="G55" s="65" t="str">
        <f>VLOOKUP(B55&amp;$B$1,config!C:E,3,FALSE)</f>
        <v>Y</v>
      </c>
      <c r="H55" s="65" t="str">
        <f t="shared" si="0"/>
        <v>Y</v>
      </c>
      <c r="I55" s="66">
        <v>0</v>
      </c>
      <c r="J55" s="67">
        <v>0</v>
      </c>
      <c r="K55" s="68">
        <v>1.1868000000000001</v>
      </c>
      <c r="L55" s="69">
        <f t="shared" si="2"/>
        <v>0</v>
      </c>
      <c r="M55" s="70">
        <f t="shared" si="3"/>
        <v>0</v>
      </c>
      <c r="N55" s="71">
        <v>0</v>
      </c>
      <c r="O55" s="72">
        <v>0</v>
      </c>
      <c r="P55" s="73">
        <v>10737573</v>
      </c>
      <c r="Q55" s="73">
        <f t="shared" si="7"/>
        <v>0</v>
      </c>
      <c r="R55" s="73">
        <f t="shared" si="4"/>
        <v>0</v>
      </c>
      <c r="S55" s="66">
        <f t="shared" si="5"/>
        <v>0</v>
      </c>
      <c r="T55" s="74">
        <f t="shared" si="6"/>
        <v>0</v>
      </c>
    </row>
    <row r="56" spans="1:20" s="71" customFormat="1" x14ac:dyDescent="0.3">
      <c r="A56" s="64">
        <v>43187</v>
      </c>
      <c r="B56" s="65" t="s">
        <v>15</v>
      </c>
      <c r="C56" s="65" t="s">
        <v>22</v>
      </c>
      <c r="D56" s="65" t="s">
        <v>34</v>
      </c>
      <c r="E56" s="65" t="s">
        <v>16</v>
      </c>
      <c r="F56" s="65" t="str">
        <f>VLOOKUP(B56&amp;$B$1,config!C:D,2,FALSE)</f>
        <v>MAX</v>
      </c>
      <c r="G56" s="65" t="str">
        <f>VLOOKUP(B56&amp;$B$1,config!C:E,3,FALSE)</f>
        <v>Y</v>
      </c>
      <c r="H56" s="65" t="str">
        <f t="shared" si="0"/>
        <v>Y</v>
      </c>
      <c r="I56" s="66">
        <v>0</v>
      </c>
      <c r="J56" s="67">
        <v>0</v>
      </c>
      <c r="K56" s="68">
        <v>1.1868000000000001</v>
      </c>
      <c r="L56" s="69">
        <f t="shared" si="2"/>
        <v>0</v>
      </c>
      <c r="M56" s="70">
        <f t="shared" si="3"/>
        <v>0</v>
      </c>
      <c r="N56" s="71">
        <v>0</v>
      </c>
      <c r="O56" s="72">
        <v>0</v>
      </c>
      <c r="P56" s="73">
        <v>10737573</v>
      </c>
      <c r="Q56" s="73">
        <f t="shared" si="7"/>
        <v>0</v>
      </c>
      <c r="R56" s="73">
        <f t="shared" si="4"/>
        <v>0</v>
      </c>
      <c r="S56" s="66">
        <f t="shared" si="5"/>
        <v>0</v>
      </c>
      <c r="T56" s="74">
        <f t="shared" si="6"/>
        <v>0</v>
      </c>
    </row>
    <row r="57" spans="1:20" s="71" customFormat="1" x14ac:dyDescent="0.3">
      <c r="A57" s="64">
        <v>43190</v>
      </c>
      <c r="B57" s="65" t="s">
        <v>15</v>
      </c>
      <c r="C57" s="65" t="s">
        <v>22</v>
      </c>
      <c r="D57" s="65" t="s">
        <v>34</v>
      </c>
      <c r="E57" s="65" t="s">
        <v>16</v>
      </c>
      <c r="F57" s="65" t="str">
        <f>VLOOKUP(B57&amp;$B$1,config!C:D,2,FALSE)</f>
        <v>MAX</v>
      </c>
      <c r="G57" s="65" t="str">
        <f>VLOOKUP(B57&amp;$B$1,config!C:E,3,FALSE)</f>
        <v>Y</v>
      </c>
      <c r="H57" s="65" t="str">
        <f t="shared" si="0"/>
        <v>Y</v>
      </c>
      <c r="I57" s="66">
        <v>0</v>
      </c>
      <c r="J57" s="67">
        <v>0</v>
      </c>
      <c r="K57" s="68">
        <v>1.1814</v>
      </c>
      <c r="L57" s="69">
        <f t="shared" si="2"/>
        <v>0</v>
      </c>
      <c r="M57" s="70">
        <f t="shared" si="3"/>
        <v>0</v>
      </c>
      <c r="N57" s="71">
        <v>0</v>
      </c>
      <c r="O57" s="72">
        <v>0</v>
      </c>
      <c r="P57" s="73">
        <v>10737573</v>
      </c>
      <c r="Q57" s="73">
        <f t="shared" si="7"/>
        <v>0</v>
      </c>
      <c r="R57" s="73">
        <f t="shared" si="4"/>
        <v>0</v>
      </c>
      <c r="S57" s="66">
        <f t="shared" si="5"/>
        <v>0</v>
      </c>
      <c r="T57" s="74">
        <f t="shared" si="6"/>
        <v>0</v>
      </c>
    </row>
    <row r="58" spans="1:20" s="71" customFormat="1" x14ac:dyDescent="0.3">
      <c r="A58" s="64">
        <v>43190</v>
      </c>
      <c r="B58" s="65" t="s">
        <v>15</v>
      </c>
      <c r="C58" s="65" t="s">
        <v>22</v>
      </c>
      <c r="D58" s="65" t="s">
        <v>34</v>
      </c>
      <c r="E58" s="65" t="s">
        <v>16</v>
      </c>
      <c r="F58" s="65" t="str">
        <f>VLOOKUP(B58&amp;$B$1,config!C:D,2,FALSE)</f>
        <v>MAX</v>
      </c>
      <c r="G58" s="65" t="str">
        <f>VLOOKUP(B58&amp;$B$1,config!C:E,3,FALSE)</f>
        <v>Y</v>
      </c>
      <c r="H58" s="65" t="str">
        <f t="shared" si="0"/>
        <v>Y</v>
      </c>
      <c r="I58" s="66">
        <v>0</v>
      </c>
      <c r="J58" s="67">
        <v>0</v>
      </c>
      <c r="K58" s="68">
        <v>1.1814</v>
      </c>
      <c r="L58" s="69">
        <f t="shared" si="2"/>
        <v>0</v>
      </c>
      <c r="M58" s="70">
        <f t="shared" si="3"/>
        <v>0</v>
      </c>
      <c r="N58" s="71">
        <v>0</v>
      </c>
      <c r="O58" s="72">
        <v>0</v>
      </c>
      <c r="P58" s="73">
        <v>10737573</v>
      </c>
      <c r="Q58" s="73">
        <f t="shared" si="7"/>
        <v>0</v>
      </c>
      <c r="R58" s="73">
        <f t="shared" si="4"/>
        <v>0</v>
      </c>
      <c r="S58" s="66">
        <f t="shared" si="5"/>
        <v>0</v>
      </c>
      <c r="T58" s="74">
        <f t="shared" si="6"/>
        <v>0</v>
      </c>
    </row>
    <row r="59" spans="1:20" s="71" customFormat="1" x14ac:dyDescent="0.3">
      <c r="A59" s="64">
        <v>43194</v>
      </c>
      <c r="B59" s="65" t="s">
        <v>15</v>
      </c>
      <c r="C59" s="65" t="s">
        <v>22</v>
      </c>
      <c r="D59" s="65" t="s">
        <v>34</v>
      </c>
      <c r="E59" s="65" t="s">
        <v>16</v>
      </c>
      <c r="F59" s="65" t="str">
        <f>VLOOKUP(B59&amp;$B$1,config!C:D,2,FALSE)</f>
        <v>MAX</v>
      </c>
      <c r="G59" s="65" t="str">
        <f>VLOOKUP(B59&amp;$B$1,config!C:E,3,FALSE)</f>
        <v>Y</v>
      </c>
      <c r="H59" s="65" t="str">
        <f t="shared" si="0"/>
        <v>Y</v>
      </c>
      <c r="I59" s="66">
        <v>0</v>
      </c>
      <c r="J59" s="67">
        <v>0</v>
      </c>
      <c r="K59" s="68">
        <v>1.1732</v>
      </c>
      <c r="L59" s="69">
        <f t="shared" si="2"/>
        <v>0</v>
      </c>
      <c r="M59" s="70">
        <f t="shared" si="3"/>
        <v>0</v>
      </c>
      <c r="N59" s="71">
        <v>0</v>
      </c>
      <c r="O59" s="72">
        <v>0</v>
      </c>
      <c r="P59" s="73">
        <v>10737573</v>
      </c>
      <c r="Q59" s="73">
        <f t="shared" si="7"/>
        <v>0</v>
      </c>
      <c r="R59" s="73">
        <f t="shared" si="4"/>
        <v>0</v>
      </c>
      <c r="S59" s="66">
        <f t="shared" si="5"/>
        <v>0</v>
      </c>
      <c r="T59" s="74">
        <f t="shared" si="6"/>
        <v>0</v>
      </c>
    </row>
    <row r="60" spans="1:20" s="71" customFormat="1" x14ac:dyDescent="0.3">
      <c r="A60" s="64">
        <v>43194</v>
      </c>
      <c r="B60" s="65" t="s">
        <v>15</v>
      </c>
      <c r="C60" s="65" t="s">
        <v>22</v>
      </c>
      <c r="D60" s="65" t="s">
        <v>34</v>
      </c>
      <c r="E60" s="65" t="s">
        <v>16</v>
      </c>
      <c r="F60" s="65" t="str">
        <f>VLOOKUP(B60&amp;$B$1,config!C:D,2,FALSE)</f>
        <v>MAX</v>
      </c>
      <c r="G60" s="65" t="str">
        <f>VLOOKUP(B60&amp;$B$1,config!C:E,3,FALSE)</f>
        <v>Y</v>
      </c>
      <c r="H60" s="65" t="str">
        <f t="shared" ref="H60:H66" si="8">IF(D60="shield","N","Y")</f>
        <v>Y</v>
      </c>
      <c r="I60" s="66">
        <v>0</v>
      </c>
      <c r="J60" s="67">
        <v>0</v>
      </c>
      <c r="K60" s="68">
        <v>1.1732</v>
      </c>
      <c r="L60" s="69">
        <f t="shared" si="2"/>
        <v>0</v>
      </c>
      <c r="M60" s="70">
        <f t="shared" si="3"/>
        <v>0</v>
      </c>
      <c r="N60" s="71">
        <v>0</v>
      </c>
      <c r="O60" s="72">
        <v>0</v>
      </c>
      <c r="P60" s="73">
        <v>10737573</v>
      </c>
      <c r="Q60" s="73">
        <f t="shared" si="7"/>
        <v>0</v>
      </c>
      <c r="R60" s="73">
        <f t="shared" si="4"/>
        <v>0</v>
      </c>
      <c r="S60" s="66">
        <f t="shared" si="5"/>
        <v>0</v>
      </c>
      <c r="T60" s="74">
        <f t="shared" si="6"/>
        <v>0</v>
      </c>
    </row>
    <row r="61" spans="1:20" s="71" customFormat="1" x14ac:dyDescent="0.3">
      <c r="A61" s="64">
        <v>43197</v>
      </c>
      <c r="B61" s="65" t="s">
        <v>15</v>
      </c>
      <c r="C61" s="65" t="s">
        <v>22</v>
      </c>
      <c r="D61" s="65" t="s">
        <v>34</v>
      </c>
      <c r="E61" s="65" t="s">
        <v>16</v>
      </c>
      <c r="F61" s="65" t="str">
        <f>VLOOKUP(B61&amp;$B$1,config!C:D,2,FALSE)</f>
        <v>MAX</v>
      </c>
      <c r="G61" s="65" t="str">
        <f>VLOOKUP(B61&amp;$B$1,config!C:E,3,FALSE)</f>
        <v>Y</v>
      </c>
      <c r="H61" s="65" t="str">
        <f t="shared" si="8"/>
        <v>Y</v>
      </c>
      <c r="I61" s="66">
        <v>0</v>
      </c>
      <c r="J61" s="67">
        <v>0</v>
      </c>
      <c r="K61" s="68">
        <v>1.1744000000000001</v>
      </c>
      <c r="L61" s="69">
        <f t="shared" si="2"/>
        <v>0</v>
      </c>
      <c r="M61" s="70">
        <f t="shared" si="3"/>
        <v>0</v>
      </c>
      <c r="N61" s="71">
        <v>0</v>
      </c>
      <c r="O61" s="72">
        <v>0</v>
      </c>
      <c r="P61" s="73">
        <v>10737573</v>
      </c>
      <c r="Q61" s="73">
        <f t="shared" si="7"/>
        <v>0</v>
      </c>
      <c r="R61" s="73">
        <f t="shared" si="4"/>
        <v>0</v>
      </c>
      <c r="S61" s="66">
        <f t="shared" si="5"/>
        <v>0</v>
      </c>
      <c r="T61" s="74">
        <f t="shared" si="6"/>
        <v>0</v>
      </c>
    </row>
    <row r="62" spans="1:20" s="71" customFormat="1" x14ac:dyDescent="0.3">
      <c r="A62" s="64">
        <v>43197</v>
      </c>
      <c r="B62" s="65" t="s">
        <v>15</v>
      </c>
      <c r="C62" s="65" t="s">
        <v>22</v>
      </c>
      <c r="D62" s="65" t="s">
        <v>34</v>
      </c>
      <c r="E62" s="65" t="s">
        <v>16</v>
      </c>
      <c r="F62" s="65" t="str">
        <f>VLOOKUP(B62&amp;$B$1,config!C:D,2,FALSE)</f>
        <v>MAX</v>
      </c>
      <c r="G62" s="65" t="str">
        <f>VLOOKUP(B62&amp;$B$1,config!C:E,3,FALSE)</f>
        <v>Y</v>
      </c>
      <c r="H62" s="65" t="str">
        <f t="shared" si="8"/>
        <v>Y</v>
      </c>
      <c r="I62" s="66">
        <v>0</v>
      </c>
      <c r="J62" s="67">
        <v>0</v>
      </c>
      <c r="K62" s="68">
        <v>1.1744000000000001</v>
      </c>
      <c r="L62" s="69">
        <f t="shared" si="2"/>
        <v>0</v>
      </c>
      <c r="M62" s="70">
        <f t="shared" si="3"/>
        <v>0</v>
      </c>
      <c r="N62" s="71">
        <v>0</v>
      </c>
      <c r="O62" s="72">
        <v>0</v>
      </c>
      <c r="P62" s="73">
        <v>10737573</v>
      </c>
      <c r="Q62" s="73">
        <f t="shared" si="7"/>
        <v>0</v>
      </c>
      <c r="R62" s="73">
        <f t="shared" si="4"/>
        <v>0</v>
      </c>
      <c r="S62" s="66">
        <f t="shared" si="5"/>
        <v>0</v>
      </c>
      <c r="T62" s="74">
        <f t="shared" si="6"/>
        <v>0</v>
      </c>
    </row>
    <row r="63" spans="1:20" s="71" customFormat="1" x14ac:dyDescent="0.3">
      <c r="A63" s="64">
        <v>43201</v>
      </c>
      <c r="B63" s="65" t="s">
        <v>15</v>
      </c>
      <c r="C63" s="65" t="s">
        <v>22</v>
      </c>
      <c r="D63" s="65" t="s">
        <v>34</v>
      </c>
      <c r="E63" s="65" t="s">
        <v>16</v>
      </c>
      <c r="F63" s="65" t="str">
        <f>VLOOKUP(B63&amp;$B$1,config!C:D,2,FALSE)</f>
        <v>MAX</v>
      </c>
      <c r="G63" s="65" t="str">
        <f>VLOOKUP(B63&amp;$B$1,config!C:E,3,FALSE)</f>
        <v>Y</v>
      </c>
      <c r="H63" s="65" t="str">
        <f t="shared" si="8"/>
        <v>Y</v>
      </c>
      <c r="I63" s="66">
        <v>0</v>
      </c>
      <c r="J63" s="67">
        <v>0</v>
      </c>
      <c r="K63" s="68">
        <v>1.1739999999999999</v>
      </c>
      <c r="L63" s="69">
        <f t="shared" si="2"/>
        <v>0</v>
      </c>
      <c r="M63" s="70">
        <f t="shared" si="3"/>
        <v>0</v>
      </c>
      <c r="N63" s="71">
        <v>0</v>
      </c>
      <c r="O63" s="72">
        <v>0</v>
      </c>
      <c r="P63" s="73">
        <v>10737573</v>
      </c>
      <c r="Q63" s="73">
        <f t="shared" si="7"/>
        <v>0</v>
      </c>
      <c r="R63" s="73">
        <f t="shared" si="4"/>
        <v>0</v>
      </c>
      <c r="S63" s="66">
        <f t="shared" si="5"/>
        <v>0</v>
      </c>
      <c r="T63" s="74">
        <f t="shared" si="6"/>
        <v>0</v>
      </c>
    </row>
    <row r="64" spans="1:20" s="71" customFormat="1" x14ac:dyDescent="0.3">
      <c r="A64" s="64">
        <v>43201</v>
      </c>
      <c r="B64" s="65" t="s">
        <v>15</v>
      </c>
      <c r="C64" s="65" t="s">
        <v>22</v>
      </c>
      <c r="D64" s="65" t="s">
        <v>34</v>
      </c>
      <c r="E64" s="65" t="s">
        <v>16</v>
      </c>
      <c r="F64" s="65" t="str">
        <f>VLOOKUP(B64&amp;$B$1,config!C:D,2,FALSE)</f>
        <v>MAX</v>
      </c>
      <c r="G64" s="65" t="str">
        <f>VLOOKUP(B64&amp;$B$1,config!C:E,3,FALSE)</f>
        <v>Y</v>
      </c>
      <c r="H64" s="65" t="str">
        <f t="shared" si="8"/>
        <v>Y</v>
      </c>
      <c r="I64" s="66">
        <v>0</v>
      </c>
      <c r="J64" s="67">
        <v>0</v>
      </c>
      <c r="K64" s="68">
        <v>1.1739999999999999</v>
      </c>
      <c r="L64" s="69">
        <f t="shared" si="2"/>
        <v>0</v>
      </c>
      <c r="M64" s="70">
        <f t="shared" si="3"/>
        <v>0</v>
      </c>
      <c r="N64" s="71">
        <v>0</v>
      </c>
      <c r="O64" s="72">
        <v>0</v>
      </c>
      <c r="P64" s="73">
        <v>10737573</v>
      </c>
      <c r="Q64" s="73">
        <f t="shared" si="7"/>
        <v>0</v>
      </c>
      <c r="R64" s="73">
        <f t="shared" si="4"/>
        <v>0</v>
      </c>
      <c r="S64" s="66">
        <f t="shared" si="5"/>
        <v>0</v>
      </c>
      <c r="T64" s="74">
        <f t="shared" si="6"/>
        <v>0</v>
      </c>
    </row>
    <row r="65" spans="1:20" s="71" customFormat="1" x14ac:dyDescent="0.3">
      <c r="A65" s="64">
        <v>43204</v>
      </c>
      <c r="B65" s="65" t="s">
        <v>15</v>
      </c>
      <c r="C65" s="65" t="s">
        <v>22</v>
      </c>
      <c r="D65" s="65" t="s">
        <v>34</v>
      </c>
      <c r="E65" s="65" t="s">
        <v>16</v>
      </c>
      <c r="F65" s="65" t="str">
        <f>VLOOKUP(B65&amp;$B$1,config!C:D,2,FALSE)</f>
        <v>MAX</v>
      </c>
      <c r="G65" s="65" t="str">
        <f>VLOOKUP(B65&amp;$B$1,config!C:E,3,FALSE)</f>
        <v>Y</v>
      </c>
      <c r="H65" s="65" t="str">
        <f t="shared" si="8"/>
        <v>Y</v>
      </c>
      <c r="I65" s="66">
        <v>0</v>
      </c>
      <c r="J65" s="67">
        <v>0</v>
      </c>
      <c r="K65" s="68">
        <v>1.1798999999999999</v>
      </c>
      <c r="L65" s="69">
        <f t="shared" si="2"/>
        <v>0</v>
      </c>
      <c r="M65" s="70">
        <f t="shared" si="3"/>
        <v>0</v>
      </c>
      <c r="N65" s="71">
        <v>0</v>
      </c>
      <c r="O65" s="72">
        <v>0</v>
      </c>
      <c r="P65" s="73">
        <v>10737573</v>
      </c>
      <c r="Q65" s="73">
        <f t="shared" si="7"/>
        <v>0</v>
      </c>
      <c r="R65" s="73">
        <f t="shared" si="4"/>
        <v>0</v>
      </c>
      <c r="S65" s="66">
        <f t="shared" si="5"/>
        <v>0</v>
      </c>
      <c r="T65" s="74">
        <f t="shared" si="6"/>
        <v>0</v>
      </c>
    </row>
    <row r="66" spans="1:20" s="71" customFormat="1" x14ac:dyDescent="0.3">
      <c r="A66" s="64">
        <v>43204</v>
      </c>
      <c r="B66" s="65" t="s">
        <v>15</v>
      </c>
      <c r="C66" s="65" t="s">
        <v>22</v>
      </c>
      <c r="D66" s="65" t="s">
        <v>34</v>
      </c>
      <c r="E66" s="65" t="s">
        <v>16</v>
      </c>
      <c r="F66" s="65" t="str">
        <f>VLOOKUP(B66&amp;$B$1,config!C:D,2,FALSE)</f>
        <v>MAX</v>
      </c>
      <c r="G66" s="65" t="str">
        <f>VLOOKUP(B66&amp;$B$1,config!C:E,3,FALSE)</f>
        <v>Y</v>
      </c>
      <c r="H66" s="65" t="str">
        <f t="shared" si="8"/>
        <v>Y</v>
      </c>
      <c r="I66" s="66">
        <v>0</v>
      </c>
      <c r="J66" s="67">
        <v>0</v>
      </c>
      <c r="K66" s="68">
        <v>1.1798999999999999</v>
      </c>
      <c r="L66" s="69">
        <f t="shared" si="2"/>
        <v>0</v>
      </c>
      <c r="M66" s="70">
        <f t="shared" si="3"/>
        <v>0</v>
      </c>
      <c r="N66" s="71">
        <v>0</v>
      </c>
      <c r="O66" s="72">
        <v>0</v>
      </c>
      <c r="P66" s="73">
        <v>10737573</v>
      </c>
      <c r="Q66" s="73">
        <f t="shared" si="7"/>
        <v>0</v>
      </c>
      <c r="R66" s="73">
        <f t="shared" si="4"/>
        <v>0</v>
      </c>
      <c r="S66" s="66">
        <f t="shared" si="5"/>
        <v>0</v>
      </c>
      <c r="T66" s="74">
        <f t="shared" si="6"/>
        <v>0</v>
      </c>
    </row>
    <row r="67" spans="1:20" x14ac:dyDescent="0.3">
      <c r="A67" s="18"/>
      <c r="G67" s="1"/>
      <c r="P67" s="71"/>
    </row>
    <row r="68" spans="1:20" x14ac:dyDescent="0.3">
      <c r="A68" s="18"/>
      <c r="G68" s="1"/>
    </row>
    <row r="69" spans="1:20" x14ac:dyDescent="0.3">
      <c r="A69" s="18"/>
      <c r="G69" s="1"/>
    </row>
    <row r="70" spans="1:20" x14ac:dyDescent="0.3">
      <c r="A70" s="18"/>
      <c r="G70" s="1"/>
    </row>
    <row r="71" spans="1:20" x14ac:dyDescent="0.3">
      <c r="A71" s="18"/>
      <c r="G71" s="1"/>
    </row>
    <row r="72" spans="1:20" x14ac:dyDescent="0.3">
      <c r="G72" s="1"/>
    </row>
    <row r="73" spans="1:20" x14ac:dyDescent="0.3">
      <c r="G73" s="1"/>
    </row>
    <row r="74" spans="1:20" x14ac:dyDescent="0.3">
      <c r="G74" s="1"/>
    </row>
    <row r="75" spans="1:20" x14ac:dyDescent="0.3">
      <c r="G75" s="1"/>
    </row>
    <row r="76" spans="1:20" x14ac:dyDescent="0.3">
      <c r="G76" s="1"/>
    </row>
    <row r="77" spans="1:20" x14ac:dyDescent="0.3">
      <c r="G77" s="1"/>
    </row>
    <row r="78" spans="1:20" x14ac:dyDescent="0.3">
      <c r="G78" s="1"/>
    </row>
    <row r="79" spans="1:20" x14ac:dyDescent="0.3">
      <c r="G79" s="1"/>
    </row>
    <row r="80" spans="1:20" x14ac:dyDescent="0.3">
      <c r="G80" s="1"/>
    </row>
    <row r="81" spans="7:7" x14ac:dyDescent="0.3">
      <c r="G81" s="1"/>
    </row>
    <row r="82" spans="7:7" x14ac:dyDescent="0.3">
      <c r="G82" s="1"/>
    </row>
    <row r="83" spans="7:7" x14ac:dyDescent="0.3">
      <c r="G83" s="1"/>
    </row>
    <row r="84" spans="7:7" x14ac:dyDescent="0.3">
      <c r="G84" s="1"/>
    </row>
    <row r="85" spans="7:7" x14ac:dyDescent="0.3">
      <c r="G85" s="1"/>
    </row>
    <row r="86" spans="7:7" x14ac:dyDescent="0.3">
      <c r="G86" s="1"/>
    </row>
    <row r="87" spans="7:7" x14ac:dyDescent="0.3">
      <c r="G87" s="1"/>
    </row>
    <row r="88" spans="7:7" x14ac:dyDescent="0.3">
      <c r="G88" s="1"/>
    </row>
    <row r="89" spans="7:7" x14ac:dyDescent="0.3">
      <c r="G89" s="1"/>
    </row>
    <row r="90" spans="7:7" x14ac:dyDescent="0.3">
      <c r="G90" s="1"/>
    </row>
    <row r="91" spans="7:7" x14ac:dyDescent="0.3">
      <c r="G91" s="1"/>
    </row>
    <row r="92" spans="7:7" x14ac:dyDescent="0.3">
      <c r="G92" s="1"/>
    </row>
    <row r="93" spans="7:7" x14ac:dyDescent="0.3">
      <c r="G93" s="1"/>
    </row>
    <row r="94" spans="7:7" x14ac:dyDescent="0.3">
      <c r="G94" s="1"/>
    </row>
    <row r="95" spans="7:7" x14ac:dyDescent="0.3">
      <c r="G95" s="1"/>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OFFSET(config!$K$2,0,0,COUNTA(config!$K:$K)-1)</xm:f>
          </x14:formula1>
          <xm:sqref>C5:C36 C41:C66</xm:sqref>
        </x14:dataValidation>
        <x14:dataValidation type="list" allowBlank="1" showInputMessage="1" showErrorMessage="1">
          <x14:formula1>
            <xm:f>OFFSET(config!$J$2,0,0,COUNTA(config!$J:$J)-1)</xm:f>
          </x14:formula1>
          <xm:sqref>D5:D36 D41:D66</xm:sqref>
        </x14:dataValidation>
        <x14:dataValidation type="list" allowBlank="1" showInputMessage="1" showErrorMessage="1">
          <x14:formula1>
            <xm:f>OFFSET(config!$I$2,0,0,COUNTA(config!$I:$I)-1)</xm:f>
          </x14:formula1>
          <xm:sqref>B5:B36 B41:B66</xm:sqref>
        </x14:dataValidation>
        <x14:dataValidation type="list" allowBlank="1" showInputMessage="1" showErrorMessage="1">
          <x14:formula1>
            <xm:f>config!$L$2:$L$3</xm:f>
          </x14:formula1>
          <xm:sqref>E5:E36 E41:E66</xm:sqref>
        </x14:dataValidation>
        <x14:dataValidation type="list" allowBlank="1" showInputMessage="1" showErrorMessage="1">
          <x14:formula1>
            <xm:f>config!#REF!</xm:f>
          </x14:formula1>
          <xm:sqref>E37:E40</xm:sqref>
        </x14:dataValidation>
        <x14:dataValidation type="list" allowBlank="1" showInputMessage="1" showErrorMessage="1">
          <x14:formula1>
            <xm:f>OFFSET(config!#REF!,0,0,COUNTA(config!#REF!)-1)</xm:f>
          </x14:formula1>
          <xm:sqref>B37:B40</xm:sqref>
        </x14:dataValidation>
        <x14:dataValidation type="list" allowBlank="1" showInputMessage="1" showErrorMessage="1">
          <x14:formula1>
            <xm:f>OFFSET(config!#REF!,0,0,COUNTA(config!#REF!)-1)</xm:f>
          </x14:formula1>
          <xm:sqref>D37:D40</xm:sqref>
        </x14:dataValidation>
        <x14:dataValidation type="list" allowBlank="1" showInputMessage="1" showErrorMessage="1">
          <x14:formula1>
            <xm:f>OFFSET(config!#REF!,0,0,COUNTA(config!#REF!)-1)</xm:f>
          </x14:formula1>
          <xm:sqref>C37:C40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A16" workbookViewId="0">
      <selection activeCell="H33" sqref="H33"/>
    </sheetView>
  </sheetViews>
  <sheetFormatPr defaultColWidth="11.19921875" defaultRowHeight="15.6" x14ac:dyDescent="0.3"/>
  <cols>
    <col min="1" max="1" width="13" style="248" bestFit="1" customWidth="1"/>
    <col min="2" max="2" width="12.296875" style="71" bestFit="1" customWidth="1"/>
    <col min="3" max="3" width="12.296875" style="71" customWidth="1"/>
    <col min="4" max="4" width="12.69921875" style="71" bestFit="1" customWidth="1"/>
    <col min="5" max="5" width="12.69921875" style="71" customWidth="1"/>
    <col min="6" max="6" width="11.19921875" style="71"/>
    <col min="7" max="7" width="12.19921875" style="71" bestFit="1" customWidth="1"/>
    <col min="8" max="8" width="13.69921875" style="71" bestFit="1" customWidth="1"/>
    <col min="9" max="9" width="15.5" style="250" bestFit="1" customWidth="1"/>
    <col min="10" max="10" width="14" style="71" customWidth="1"/>
    <col min="11" max="11" width="14" style="68" customWidth="1"/>
    <col min="12" max="12" width="26.69921875" style="71" bestFit="1" customWidth="1"/>
    <col min="13" max="13" width="17.296875" style="71" bestFit="1" customWidth="1"/>
    <col min="14" max="14" width="16.296875" style="71" bestFit="1" customWidth="1"/>
    <col min="15" max="16" width="15" style="71" bestFit="1" customWidth="1"/>
    <col min="17" max="17" width="23.796875" style="71" bestFit="1" customWidth="1"/>
    <col min="18" max="18" width="15" style="71" customWidth="1"/>
    <col min="19" max="19" width="25.69921875" style="71" bestFit="1" customWidth="1"/>
    <col min="20" max="20" width="16.296875" style="71" bestFit="1" customWidth="1"/>
    <col min="21" max="530" width="0" style="71" hidden="1" customWidth="1"/>
    <col min="531" max="16384" width="11.19921875" style="71"/>
  </cols>
  <sheetData>
    <row r="1" spans="1:22" x14ac:dyDescent="0.3">
      <c r="A1" s="248" t="s">
        <v>36</v>
      </c>
      <c r="B1" s="71" t="s">
        <v>51</v>
      </c>
    </row>
    <row r="2" spans="1:22" x14ac:dyDescent="0.3">
      <c r="A2" s="248" t="s">
        <v>42</v>
      </c>
      <c r="B2" s="71" t="s">
        <v>43</v>
      </c>
    </row>
    <row r="4" spans="1:22" s="248" customFormat="1" x14ac:dyDescent="0.3">
      <c r="A4" s="248" t="s">
        <v>0</v>
      </c>
      <c r="B4" s="248" t="s">
        <v>9</v>
      </c>
      <c r="C4" s="248" t="s">
        <v>21</v>
      </c>
      <c r="D4" s="248" t="s">
        <v>11</v>
      </c>
      <c r="E4" s="248" t="s">
        <v>54</v>
      </c>
      <c r="F4" s="248" t="s">
        <v>12</v>
      </c>
      <c r="G4" s="248" t="s">
        <v>24</v>
      </c>
      <c r="H4" s="248" t="s">
        <v>13</v>
      </c>
      <c r="I4" s="251" t="s">
        <v>8</v>
      </c>
      <c r="J4" s="248" t="s">
        <v>2</v>
      </c>
      <c r="K4" s="249" t="s">
        <v>39</v>
      </c>
      <c r="L4" s="248" t="s">
        <v>37</v>
      </c>
      <c r="M4" s="248" t="s">
        <v>38</v>
      </c>
      <c r="N4" s="248" t="s">
        <v>4</v>
      </c>
      <c r="O4" s="248" t="s">
        <v>1</v>
      </c>
      <c r="P4" s="248" t="s">
        <v>3</v>
      </c>
      <c r="Q4" s="248" t="s">
        <v>46</v>
      </c>
      <c r="R4" s="248" t="s">
        <v>5</v>
      </c>
      <c r="S4" s="248" t="s">
        <v>40</v>
      </c>
      <c r="T4" s="248" t="s">
        <v>41</v>
      </c>
    </row>
    <row r="5" spans="1:22" x14ac:dyDescent="0.3">
      <c r="A5" s="64">
        <v>43103</v>
      </c>
      <c r="B5" s="65" t="s">
        <v>10</v>
      </c>
      <c r="C5" s="65" t="s">
        <v>22</v>
      </c>
      <c r="D5" s="65" t="s">
        <v>34</v>
      </c>
      <c r="E5" s="65" t="s">
        <v>14</v>
      </c>
      <c r="F5" s="65" t="str">
        <f>VLOOKUP(B5&amp;$B$1,config!C:D,2,FALSE)</f>
        <v>SUM</v>
      </c>
      <c r="G5" s="65" t="str">
        <f>VLOOKUP(B5&amp;$B$1,config!C:E,3,FALSE)</f>
        <v>N</v>
      </c>
      <c r="H5" s="65" t="str">
        <f t="shared" ref="H5:H72" si="0">IF(D5="shield","N","Y")</f>
        <v>Y</v>
      </c>
      <c r="I5" s="250">
        <v>460000000</v>
      </c>
      <c r="J5" s="71">
        <v>0</v>
      </c>
      <c r="K5" s="68">
        <v>1</v>
      </c>
      <c r="L5" s="69">
        <v>0</v>
      </c>
      <c r="M5" s="70">
        <f>L5*K5</f>
        <v>0</v>
      </c>
      <c r="N5" s="71">
        <v>0</v>
      </c>
      <c r="O5" s="72">
        <v>56727</v>
      </c>
      <c r="P5" s="73">
        <v>292201338</v>
      </c>
      <c r="Q5" s="73">
        <f t="shared" ref="Q5:Q36" si="1">IF($H5="Y",SUMPRODUCT(--($A:$A=$A5),$N:$N),$N5)</f>
        <v>0</v>
      </c>
      <c r="R5" s="73">
        <f t="shared" ref="R5:R36" si="2">IF(D5="shield",Q5,IF(F5="MAX",MAX(Q5,J5),SUM(Q5,J5-SUMIFS($N:$N, $E:$E, "Y",$A:$A, $A5 ))))</f>
        <v>0</v>
      </c>
      <c r="S5" s="66">
        <f>N5*$L5/MAX(1,R5)</f>
        <v>0</v>
      </c>
      <c r="T5" s="74">
        <f>S5*K5</f>
        <v>0</v>
      </c>
    </row>
    <row r="6" spans="1:22" ht="14.55" customHeight="1" x14ac:dyDescent="0.3">
      <c r="A6" s="64">
        <v>43106</v>
      </c>
      <c r="B6" s="65" t="s">
        <v>10</v>
      </c>
      <c r="C6" s="65" t="s">
        <v>22</v>
      </c>
      <c r="D6" s="65" t="s">
        <v>34</v>
      </c>
      <c r="E6" s="65" t="s">
        <v>14</v>
      </c>
      <c r="F6" s="65" t="str">
        <f>VLOOKUP(B6&amp;$B$1,config!C:D,2,FALSE)</f>
        <v>SUM</v>
      </c>
      <c r="G6" s="65" t="str">
        <f>VLOOKUP(B6&amp;$B$1,config!C:E,3,FALSE)</f>
        <v>N</v>
      </c>
      <c r="H6" s="65" t="str">
        <f t="shared" si="0"/>
        <v>Y</v>
      </c>
      <c r="I6" s="250">
        <v>570000000</v>
      </c>
      <c r="J6" s="71">
        <v>1</v>
      </c>
      <c r="K6" s="68">
        <v>1</v>
      </c>
      <c r="L6" s="69">
        <v>0</v>
      </c>
      <c r="M6" s="70">
        <f t="shared" ref="M6:M72" si="3">L6*K6</f>
        <v>0</v>
      </c>
      <c r="N6" s="71">
        <v>0</v>
      </c>
      <c r="O6" s="72">
        <v>98155</v>
      </c>
      <c r="P6" s="73">
        <v>292201338</v>
      </c>
      <c r="Q6" s="73">
        <f t="shared" si="1"/>
        <v>0</v>
      </c>
      <c r="R6" s="73">
        <f t="shared" si="2"/>
        <v>1</v>
      </c>
      <c r="S6" s="66">
        <f t="shared" ref="S6:S72" si="4">N6*$L6/MAX(1,R6)</f>
        <v>0</v>
      </c>
      <c r="T6" s="74">
        <f t="shared" ref="T6:T72" si="5">S6*K6</f>
        <v>0</v>
      </c>
      <c r="U6" s="65"/>
      <c r="V6" s="65"/>
    </row>
    <row r="7" spans="1:22" x14ac:dyDescent="0.3">
      <c r="A7" s="64">
        <v>43110</v>
      </c>
      <c r="B7" s="65" t="s">
        <v>10</v>
      </c>
      <c r="C7" s="65" t="s">
        <v>22</v>
      </c>
      <c r="D7" s="65" t="s">
        <v>34</v>
      </c>
      <c r="E7" s="65" t="s">
        <v>14</v>
      </c>
      <c r="F7" s="65" t="str">
        <f>VLOOKUP(B7&amp;$B$1,config!C:D,2,FALSE)</f>
        <v>SUM</v>
      </c>
      <c r="G7" s="65" t="str">
        <f>VLOOKUP(B7&amp;$B$1,config!C:E,3,FALSE)</f>
        <v>N</v>
      </c>
      <c r="H7" s="65" t="str">
        <f t="shared" si="0"/>
        <v>Y</v>
      </c>
      <c r="I7" s="250">
        <v>40000000</v>
      </c>
      <c r="J7" s="71">
        <v>0</v>
      </c>
      <c r="K7" s="68">
        <v>1</v>
      </c>
      <c r="L7" s="69">
        <v>0</v>
      </c>
      <c r="M7" s="70">
        <f t="shared" si="3"/>
        <v>0</v>
      </c>
      <c r="N7" s="71">
        <v>0</v>
      </c>
      <c r="O7" s="72">
        <v>8933</v>
      </c>
      <c r="P7" s="73">
        <v>292201338</v>
      </c>
      <c r="Q7" s="73">
        <f t="shared" si="1"/>
        <v>0</v>
      </c>
      <c r="R7" s="73">
        <f t="shared" si="2"/>
        <v>0</v>
      </c>
      <c r="S7" s="66">
        <f t="shared" si="4"/>
        <v>0</v>
      </c>
      <c r="T7" s="74">
        <f t="shared" si="5"/>
        <v>0</v>
      </c>
    </row>
    <row r="8" spans="1:22" ht="14.55" customHeight="1" x14ac:dyDescent="0.3">
      <c r="A8" s="64">
        <v>43113</v>
      </c>
      <c r="B8" s="65" t="s">
        <v>10</v>
      </c>
      <c r="C8" s="65" t="s">
        <v>22</v>
      </c>
      <c r="D8" s="65" t="s">
        <v>34</v>
      </c>
      <c r="E8" s="65" t="s">
        <v>14</v>
      </c>
      <c r="F8" s="65" t="str">
        <f>VLOOKUP(B8&amp;$B$1,config!C:D,2,FALSE)</f>
        <v>SUM</v>
      </c>
      <c r="G8" s="65" t="str">
        <f>VLOOKUP(B8&amp;$B$1,config!C:E,3,FALSE)</f>
        <v>N</v>
      </c>
      <c r="H8" s="65" t="str">
        <f t="shared" si="0"/>
        <v>Y</v>
      </c>
      <c r="I8" s="250">
        <v>50000000</v>
      </c>
      <c r="J8" s="71">
        <v>0</v>
      </c>
      <c r="K8" s="68">
        <v>1</v>
      </c>
      <c r="L8" s="69">
        <v>0</v>
      </c>
      <c r="M8" s="70">
        <f t="shared" si="3"/>
        <v>0</v>
      </c>
      <c r="N8" s="71">
        <v>0</v>
      </c>
      <c r="O8" s="72">
        <v>15787</v>
      </c>
      <c r="P8" s="73">
        <v>292201338</v>
      </c>
      <c r="Q8" s="73">
        <f t="shared" si="1"/>
        <v>0</v>
      </c>
      <c r="R8" s="73">
        <f t="shared" si="2"/>
        <v>0</v>
      </c>
      <c r="S8" s="66">
        <f t="shared" si="4"/>
        <v>0</v>
      </c>
      <c r="T8" s="74">
        <f t="shared" si="5"/>
        <v>0</v>
      </c>
      <c r="U8" s="65"/>
      <c r="V8" s="65"/>
    </row>
    <row r="9" spans="1:22" x14ac:dyDescent="0.3">
      <c r="A9" s="64">
        <v>43117</v>
      </c>
      <c r="B9" s="65" t="s">
        <v>10</v>
      </c>
      <c r="C9" s="65" t="s">
        <v>22</v>
      </c>
      <c r="D9" s="65" t="s">
        <v>34</v>
      </c>
      <c r="E9" s="65" t="s">
        <v>14</v>
      </c>
      <c r="F9" s="65" t="str">
        <f>VLOOKUP(B9&amp;$B$1,config!C:D,2,FALSE)</f>
        <v>SUM</v>
      </c>
      <c r="G9" s="65" t="str">
        <f>VLOOKUP(B9&amp;$B$1,config!C:E,3,FALSE)</f>
        <v>N</v>
      </c>
      <c r="H9" s="65" t="str">
        <f t="shared" si="0"/>
        <v>Y</v>
      </c>
      <c r="I9" s="250">
        <v>62000000</v>
      </c>
      <c r="J9" s="71">
        <v>0</v>
      </c>
      <c r="K9" s="68">
        <v>1</v>
      </c>
      <c r="L9" s="69">
        <v>0</v>
      </c>
      <c r="M9" s="70">
        <f t="shared" si="3"/>
        <v>0</v>
      </c>
      <c r="N9" s="71">
        <v>0</v>
      </c>
      <c r="O9" s="72">
        <v>9529</v>
      </c>
      <c r="P9" s="73">
        <v>292201338</v>
      </c>
      <c r="Q9" s="73">
        <f t="shared" si="1"/>
        <v>0</v>
      </c>
      <c r="R9" s="73">
        <f t="shared" si="2"/>
        <v>0</v>
      </c>
      <c r="S9" s="66">
        <f t="shared" si="4"/>
        <v>0</v>
      </c>
      <c r="T9" s="74">
        <f t="shared" si="5"/>
        <v>0</v>
      </c>
    </row>
    <row r="10" spans="1:22" ht="14.55" customHeight="1" x14ac:dyDescent="0.3">
      <c r="A10" s="64">
        <v>43120</v>
      </c>
      <c r="B10" s="65" t="s">
        <v>10</v>
      </c>
      <c r="C10" s="65" t="s">
        <v>22</v>
      </c>
      <c r="D10" s="65" t="s">
        <v>34</v>
      </c>
      <c r="E10" s="65" t="s">
        <v>14</v>
      </c>
      <c r="F10" s="65" t="str">
        <f>VLOOKUP(B10&amp;$B$1,config!C:D,2,FALSE)</f>
        <v>SUM</v>
      </c>
      <c r="G10" s="65" t="str">
        <f>VLOOKUP(B10&amp;$B$1,config!C:E,3,FALSE)</f>
        <v>N</v>
      </c>
      <c r="H10" s="65" t="str">
        <f t="shared" si="0"/>
        <v>Y</v>
      </c>
      <c r="I10" s="250">
        <v>78000000</v>
      </c>
      <c r="J10" s="71">
        <v>0</v>
      </c>
      <c r="K10" s="68">
        <v>1</v>
      </c>
      <c r="L10" s="69">
        <v>0</v>
      </c>
      <c r="M10" s="70">
        <f t="shared" si="3"/>
        <v>0</v>
      </c>
      <c r="N10" s="71">
        <v>0</v>
      </c>
      <c r="O10" s="72">
        <v>18265</v>
      </c>
      <c r="P10" s="73">
        <v>292201338</v>
      </c>
      <c r="Q10" s="73">
        <f t="shared" si="1"/>
        <v>0</v>
      </c>
      <c r="R10" s="73">
        <f t="shared" si="2"/>
        <v>0</v>
      </c>
      <c r="S10" s="66">
        <f t="shared" si="4"/>
        <v>0</v>
      </c>
      <c r="T10" s="74">
        <f t="shared" si="5"/>
        <v>0</v>
      </c>
      <c r="U10" s="65"/>
      <c r="V10" s="65"/>
    </row>
    <row r="11" spans="1:22" x14ac:dyDescent="0.3">
      <c r="A11" s="64">
        <v>43124</v>
      </c>
      <c r="B11" s="65" t="s">
        <v>10</v>
      </c>
      <c r="C11" s="65" t="s">
        <v>22</v>
      </c>
      <c r="D11" s="65" t="s">
        <v>34</v>
      </c>
      <c r="E11" s="65" t="s">
        <v>14</v>
      </c>
      <c r="F11" s="65" t="str">
        <f>VLOOKUP(B11&amp;$B$1,config!C:D,2,FALSE)</f>
        <v>SUM</v>
      </c>
      <c r="G11" s="65" t="str">
        <f>VLOOKUP(B11&amp;$B$1,config!C:E,3,FALSE)</f>
        <v>N</v>
      </c>
      <c r="H11" s="65" t="str">
        <f t="shared" si="0"/>
        <v>Y</v>
      </c>
      <c r="I11" s="250">
        <v>92000000</v>
      </c>
      <c r="J11" s="71">
        <v>0</v>
      </c>
      <c r="K11" s="68">
        <v>1</v>
      </c>
      <c r="L11" s="69">
        <v>0</v>
      </c>
      <c r="M11" s="70">
        <f t="shared" si="3"/>
        <v>0</v>
      </c>
      <c r="N11" s="71">
        <v>0</v>
      </c>
      <c r="O11" s="72">
        <v>10463</v>
      </c>
      <c r="P11" s="73">
        <v>292201338</v>
      </c>
      <c r="Q11" s="73">
        <f t="shared" si="1"/>
        <v>0</v>
      </c>
      <c r="R11" s="73">
        <f t="shared" si="2"/>
        <v>0</v>
      </c>
      <c r="S11" s="66">
        <f t="shared" si="4"/>
        <v>0</v>
      </c>
      <c r="T11" s="74">
        <f t="shared" si="5"/>
        <v>0</v>
      </c>
    </row>
    <row r="12" spans="1:22" x14ac:dyDescent="0.3">
      <c r="A12" s="64">
        <v>43127</v>
      </c>
      <c r="B12" s="65" t="s">
        <v>10</v>
      </c>
      <c r="C12" s="65" t="s">
        <v>22</v>
      </c>
      <c r="D12" s="65" t="s">
        <v>34</v>
      </c>
      <c r="E12" s="65" t="s">
        <v>14</v>
      </c>
      <c r="F12" s="65" t="str">
        <f>VLOOKUP(B12&amp;$B$1,config!C:D,2,FALSE)</f>
        <v>SUM</v>
      </c>
      <c r="G12" s="65" t="str">
        <f>VLOOKUP(B12&amp;$B$1,config!C:E,3,FALSE)</f>
        <v>N</v>
      </c>
      <c r="H12" s="65" t="str">
        <f t="shared" si="0"/>
        <v>Y</v>
      </c>
      <c r="I12" s="250">
        <v>112000000</v>
      </c>
      <c r="J12" s="71">
        <v>0</v>
      </c>
      <c r="K12" s="68">
        <v>1</v>
      </c>
      <c r="L12" s="69">
        <v>0</v>
      </c>
      <c r="M12" s="70">
        <f t="shared" si="3"/>
        <v>0</v>
      </c>
      <c r="N12" s="71">
        <v>0</v>
      </c>
      <c r="O12" s="72">
        <v>25032</v>
      </c>
      <c r="P12" s="73">
        <v>292201338</v>
      </c>
      <c r="Q12" s="73">
        <f t="shared" si="1"/>
        <v>0</v>
      </c>
      <c r="R12" s="73">
        <f t="shared" si="2"/>
        <v>0</v>
      </c>
      <c r="S12" s="66">
        <f t="shared" si="4"/>
        <v>0</v>
      </c>
      <c r="T12" s="74">
        <f t="shared" si="5"/>
        <v>0</v>
      </c>
      <c r="U12" s="65"/>
      <c r="V12" s="65"/>
    </row>
    <row r="13" spans="1:22" x14ac:dyDescent="0.3">
      <c r="A13" s="64">
        <v>43131</v>
      </c>
      <c r="B13" s="65" t="s">
        <v>10</v>
      </c>
      <c r="C13" s="65" t="s">
        <v>22</v>
      </c>
      <c r="D13" s="65" t="s">
        <v>34</v>
      </c>
      <c r="E13" s="65" t="s">
        <v>14</v>
      </c>
      <c r="F13" s="65" t="str">
        <f>VLOOKUP(B13&amp;$B$1,config!C:D,2,FALSE)</f>
        <v>SUM</v>
      </c>
      <c r="G13" s="65" t="str">
        <f>VLOOKUP(B13&amp;$B$1,config!C:E,3,FALSE)</f>
        <v>N</v>
      </c>
      <c r="H13" s="65" t="str">
        <f t="shared" si="0"/>
        <v>Y</v>
      </c>
      <c r="I13" s="250">
        <v>127000000</v>
      </c>
      <c r="J13" s="71">
        <v>0</v>
      </c>
      <c r="K13" s="68">
        <v>1</v>
      </c>
      <c r="L13" s="69">
        <v>0</v>
      </c>
      <c r="M13" s="70">
        <f t="shared" si="3"/>
        <v>0</v>
      </c>
      <c r="N13" s="71">
        <v>0</v>
      </c>
      <c r="O13" s="72">
        <v>18777</v>
      </c>
      <c r="P13" s="73">
        <v>292201338</v>
      </c>
      <c r="Q13" s="73">
        <f t="shared" si="1"/>
        <v>0</v>
      </c>
      <c r="R13" s="73">
        <f t="shared" si="2"/>
        <v>0</v>
      </c>
      <c r="S13" s="66">
        <f t="shared" si="4"/>
        <v>0</v>
      </c>
      <c r="T13" s="74">
        <f t="shared" si="5"/>
        <v>0</v>
      </c>
      <c r="U13" s="65"/>
      <c r="V13" s="65"/>
    </row>
    <row r="14" spans="1:22" x14ac:dyDescent="0.3">
      <c r="A14" s="64">
        <v>43131</v>
      </c>
      <c r="B14" s="65" t="s">
        <v>47</v>
      </c>
      <c r="C14" s="65" t="s">
        <v>22</v>
      </c>
      <c r="D14" s="65" t="s">
        <v>34</v>
      </c>
      <c r="E14" s="65" t="s">
        <v>14</v>
      </c>
      <c r="F14" s="65" t="str">
        <f>VLOOKUP(B14&amp;$B$1,config!C:D,2,FALSE)</f>
        <v>SUM</v>
      </c>
      <c r="G14" s="65" t="str">
        <f>VLOOKUP(B14&amp;$B$1,config!C:E,3,FALSE)</f>
        <v>N</v>
      </c>
      <c r="H14" s="65" t="str">
        <f t="shared" ref="H14" si="6">IF(D14="shield","N","Y")</f>
        <v>Y</v>
      </c>
      <c r="I14" s="250">
        <v>127000000</v>
      </c>
      <c r="J14" s="71">
        <v>0</v>
      </c>
      <c r="K14" s="68">
        <v>1</v>
      </c>
      <c r="L14" s="69">
        <v>0</v>
      </c>
      <c r="M14" s="70">
        <f t="shared" ref="M14" si="7">L14*K14</f>
        <v>0</v>
      </c>
      <c r="N14" s="71">
        <v>0</v>
      </c>
      <c r="O14" s="72">
        <v>1</v>
      </c>
      <c r="P14" s="73">
        <v>292201338</v>
      </c>
      <c r="Q14" s="73">
        <f t="shared" si="1"/>
        <v>0</v>
      </c>
      <c r="R14" s="73">
        <f t="shared" si="2"/>
        <v>0</v>
      </c>
      <c r="S14" s="66">
        <f t="shared" ref="S14" si="8">N14*$L14/MAX(1,R14)</f>
        <v>0</v>
      </c>
      <c r="T14" s="74">
        <f t="shared" ref="T14" si="9">S14*K14</f>
        <v>0</v>
      </c>
      <c r="U14" s="65"/>
      <c r="V14" s="65"/>
    </row>
    <row r="15" spans="1:22" x14ac:dyDescent="0.3">
      <c r="A15" s="64">
        <v>43134</v>
      </c>
      <c r="B15" s="65" t="s">
        <v>10</v>
      </c>
      <c r="C15" s="65" t="s">
        <v>22</v>
      </c>
      <c r="D15" s="65" t="s">
        <v>34</v>
      </c>
      <c r="E15" s="65" t="s">
        <v>14</v>
      </c>
      <c r="F15" s="65" t="str">
        <f>VLOOKUP(B15&amp;$B$1,config!C:D,2,FALSE)</f>
        <v>SUM</v>
      </c>
      <c r="G15" s="65" t="str">
        <f>VLOOKUP(B15&amp;$B$1,config!C:E,3,FALSE)</f>
        <v>N</v>
      </c>
      <c r="H15" s="65" t="str">
        <f t="shared" si="0"/>
        <v>Y</v>
      </c>
      <c r="I15" s="250">
        <v>145000000</v>
      </c>
      <c r="J15" s="67">
        <v>0</v>
      </c>
      <c r="K15" s="68">
        <v>1</v>
      </c>
      <c r="L15" s="69">
        <v>0</v>
      </c>
      <c r="M15" s="70">
        <f t="shared" si="3"/>
        <v>0</v>
      </c>
      <c r="N15" s="71">
        <v>0</v>
      </c>
      <c r="O15" s="72">
        <v>30994</v>
      </c>
      <c r="P15" s="73">
        <v>292201338</v>
      </c>
      <c r="Q15" s="73">
        <f t="shared" si="1"/>
        <v>0</v>
      </c>
      <c r="R15" s="73">
        <f t="shared" si="2"/>
        <v>0</v>
      </c>
      <c r="S15" s="66">
        <f t="shared" si="4"/>
        <v>0</v>
      </c>
      <c r="T15" s="74">
        <f t="shared" si="5"/>
        <v>0</v>
      </c>
      <c r="U15" s="65"/>
      <c r="V15" s="65"/>
    </row>
    <row r="16" spans="1:22" x14ac:dyDescent="0.3">
      <c r="A16" s="64">
        <v>43138</v>
      </c>
      <c r="B16" s="65" t="s">
        <v>10</v>
      </c>
      <c r="C16" s="65" t="s">
        <v>22</v>
      </c>
      <c r="D16" s="65" t="s">
        <v>34</v>
      </c>
      <c r="E16" s="65" t="s">
        <v>14</v>
      </c>
      <c r="F16" s="65" t="str">
        <f>VLOOKUP(B16&amp;$B$1,config!C:D,2,FALSE)</f>
        <v>SUM</v>
      </c>
      <c r="G16" s="65" t="str">
        <f>VLOOKUP(B16&amp;$B$1,config!C:E,3,FALSE)</f>
        <v>N</v>
      </c>
      <c r="H16" s="65" t="str">
        <f t="shared" si="0"/>
        <v>Y</v>
      </c>
      <c r="I16" s="250">
        <v>165000000</v>
      </c>
      <c r="J16" s="67">
        <v>0</v>
      </c>
      <c r="K16" s="68">
        <v>1</v>
      </c>
      <c r="L16" s="69">
        <v>0</v>
      </c>
      <c r="M16" s="70">
        <f t="shared" si="3"/>
        <v>0</v>
      </c>
      <c r="N16" s="71">
        <v>0</v>
      </c>
      <c r="O16" s="72">
        <v>18586</v>
      </c>
      <c r="P16" s="73">
        <v>292201338</v>
      </c>
      <c r="Q16" s="73">
        <f t="shared" si="1"/>
        <v>0</v>
      </c>
      <c r="R16" s="73">
        <f t="shared" si="2"/>
        <v>0</v>
      </c>
      <c r="S16" s="66">
        <f t="shared" si="4"/>
        <v>0</v>
      </c>
      <c r="T16" s="74">
        <f t="shared" si="5"/>
        <v>0</v>
      </c>
    </row>
    <row r="17" spans="1:20" x14ac:dyDescent="0.3">
      <c r="A17" s="64">
        <v>43138</v>
      </c>
      <c r="B17" s="65" t="s">
        <v>47</v>
      </c>
      <c r="C17" s="65" t="s">
        <v>22</v>
      </c>
      <c r="D17" s="65" t="s">
        <v>34</v>
      </c>
      <c r="E17" s="65" t="s">
        <v>14</v>
      </c>
      <c r="F17" s="65" t="str">
        <f>VLOOKUP(B17&amp;$B$1,config!C:D,2,FALSE)</f>
        <v>SUM</v>
      </c>
      <c r="G17" s="65" t="str">
        <f>VLOOKUP(B17&amp;$B$1,config!C:E,3,FALSE)</f>
        <v>N</v>
      </c>
      <c r="H17" s="65" t="str">
        <f t="shared" ref="H17" si="10">IF(D17="shield","N","Y")</f>
        <v>Y</v>
      </c>
      <c r="I17" s="250">
        <v>165000000</v>
      </c>
      <c r="J17" s="67">
        <v>0</v>
      </c>
      <c r="K17" s="68">
        <v>1</v>
      </c>
      <c r="L17" s="69">
        <v>0</v>
      </c>
      <c r="M17" s="70">
        <f t="shared" ref="M17" si="11">L17*K17</f>
        <v>0</v>
      </c>
      <c r="N17" s="71">
        <v>0</v>
      </c>
      <c r="O17" s="72">
        <v>49</v>
      </c>
      <c r="P17" s="73">
        <v>292201338</v>
      </c>
      <c r="Q17" s="73">
        <f t="shared" si="1"/>
        <v>0</v>
      </c>
      <c r="R17" s="73">
        <f t="shared" si="2"/>
        <v>0</v>
      </c>
      <c r="S17" s="66">
        <f t="shared" ref="S17" si="12">N17*$L17/MAX(1,R17)</f>
        <v>0</v>
      </c>
      <c r="T17" s="74">
        <f t="shared" ref="T17" si="13">S17*K17</f>
        <v>0</v>
      </c>
    </row>
    <row r="18" spans="1:20" x14ac:dyDescent="0.3">
      <c r="A18" s="64">
        <v>43141</v>
      </c>
      <c r="B18" s="65" t="s">
        <v>10</v>
      </c>
      <c r="C18" s="65" t="s">
        <v>22</v>
      </c>
      <c r="D18" s="65" t="s">
        <v>34</v>
      </c>
      <c r="E18" s="65" t="s">
        <v>14</v>
      </c>
      <c r="F18" s="65" t="str">
        <f>VLOOKUP(B18&amp;$B$1,config!C:D,2,FALSE)</f>
        <v>SUM</v>
      </c>
      <c r="G18" s="65" t="str">
        <f>VLOOKUP(B18&amp;$B$1,config!C:E,3,FALSE)</f>
        <v>N</v>
      </c>
      <c r="H18" s="65" t="str">
        <f t="shared" si="0"/>
        <v>Y</v>
      </c>
      <c r="I18" s="250">
        <v>184000000</v>
      </c>
      <c r="J18" s="67">
        <v>0</v>
      </c>
      <c r="K18" s="68">
        <v>1</v>
      </c>
      <c r="L18" s="69">
        <v>0</v>
      </c>
      <c r="M18" s="70">
        <f t="shared" si="3"/>
        <v>0</v>
      </c>
      <c r="N18" s="71">
        <v>0</v>
      </c>
      <c r="O18" s="72">
        <v>26561</v>
      </c>
      <c r="P18" s="73">
        <v>292201338</v>
      </c>
      <c r="Q18" s="73">
        <f t="shared" si="1"/>
        <v>0</v>
      </c>
      <c r="R18" s="73">
        <f t="shared" si="2"/>
        <v>0</v>
      </c>
      <c r="S18" s="66">
        <f t="shared" si="4"/>
        <v>0</v>
      </c>
      <c r="T18" s="74">
        <f t="shared" si="5"/>
        <v>0</v>
      </c>
    </row>
    <row r="19" spans="1:20" x14ac:dyDescent="0.3">
      <c r="A19" s="64">
        <v>43141</v>
      </c>
      <c r="B19" s="65" t="s">
        <v>47</v>
      </c>
      <c r="C19" s="65" t="s">
        <v>22</v>
      </c>
      <c r="D19" s="65" t="s">
        <v>34</v>
      </c>
      <c r="E19" s="65" t="s">
        <v>14</v>
      </c>
      <c r="F19" s="65" t="str">
        <f>VLOOKUP(B19&amp;$B$1,config!C:D,2,FALSE)</f>
        <v>SUM</v>
      </c>
      <c r="G19" s="65" t="str">
        <f>VLOOKUP(B19&amp;$B$1,config!C:E,3,FALSE)</f>
        <v>N</v>
      </c>
      <c r="H19" s="65" t="str">
        <f t="shared" ref="H19" si="14">IF(D19="shield","N","Y")</f>
        <v>Y</v>
      </c>
      <c r="I19" s="250">
        <v>184000000</v>
      </c>
      <c r="J19" s="67">
        <v>0</v>
      </c>
      <c r="K19" s="68">
        <v>1</v>
      </c>
      <c r="L19" s="69">
        <v>0</v>
      </c>
      <c r="M19" s="70">
        <f t="shared" ref="M19" si="15">L19*K19</f>
        <v>0</v>
      </c>
      <c r="N19" s="71">
        <v>0</v>
      </c>
      <c r="O19" s="72">
        <v>7</v>
      </c>
      <c r="P19" s="73">
        <v>292201338</v>
      </c>
      <c r="Q19" s="73">
        <f t="shared" si="1"/>
        <v>0</v>
      </c>
      <c r="R19" s="73">
        <f t="shared" si="2"/>
        <v>0</v>
      </c>
      <c r="S19" s="66">
        <f t="shared" ref="S19" si="16">N19*$L19/MAX(1,R19)</f>
        <v>0</v>
      </c>
      <c r="T19" s="74">
        <f t="shared" ref="T19" si="17">S19*K19</f>
        <v>0</v>
      </c>
    </row>
    <row r="20" spans="1:20" x14ac:dyDescent="0.3">
      <c r="A20" s="64">
        <v>43145</v>
      </c>
      <c r="B20" s="65" t="s">
        <v>10</v>
      </c>
      <c r="C20" s="65" t="s">
        <v>22</v>
      </c>
      <c r="D20" s="65" t="s">
        <v>34</v>
      </c>
      <c r="E20" s="65" t="s">
        <v>14</v>
      </c>
      <c r="F20" s="65" t="str">
        <f>VLOOKUP(B20&amp;$B$1,config!C:D,2,FALSE)</f>
        <v>SUM</v>
      </c>
      <c r="G20" s="65" t="str">
        <f>VLOOKUP(B20&amp;$B$1,config!C:E,3,FALSE)</f>
        <v>N</v>
      </c>
      <c r="H20" s="65" t="str">
        <f t="shared" si="0"/>
        <v>Y</v>
      </c>
      <c r="I20" s="250">
        <v>203000000</v>
      </c>
      <c r="J20" s="67">
        <v>0</v>
      </c>
      <c r="K20" s="68">
        <v>1</v>
      </c>
      <c r="L20" s="69">
        <v>0</v>
      </c>
      <c r="M20" s="70">
        <f t="shared" si="3"/>
        <v>0</v>
      </c>
      <c r="N20" s="71">
        <v>0</v>
      </c>
      <c r="O20" s="72">
        <v>24147</v>
      </c>
      <c r="P20" s="73">
        <v>292201338</v>
      </c>
      <c r="Q20" s="73">
        <f t="shared" si="1"/>
        <v>0</v>
      </c>
      <c r="R20" s="73">
        <f t="shared" si="2"/>
        <v>0</v>
      </c>
      <c r="S20" s="66">
        <f t="shared" si="4"/>
        <v>0</v>
      </c>
      <c r="T20" s="74">
        <f t="shared" si="5"/>
        <v>0</v>
      </c>
    </row>
    <row r="21" spans="1:20" x14ac:dyDescent="0.3">
      <c r="A21" s="64">
        <v>43145</v>
      </c>
      <c r="B21" s="65" t="s">
        <v>47</v>
      </c>
      <c r="C21" s="65" t="s">
        <v>22</v>
      </c>
      <c r="D21" s="65" t="s">
        <v>34</v>
      </c>
      <c r="E21" s="65" t="s">
        <v>14</v>
      </c>
      <c r="F21" s="65" t="str">
        <f>VLOOKUP(B21&amp;$B$1,config!C:D,2,FALSE)</f>
        <v>SUM</v>
      </c>
      <c r="G21" s="65" t="str">
        <f>VLOOKUP(B21&amp;$B$1,config!C:E,3,FALSE)</f>
        <v>N</v>
      </c>
      <c r="H21" s="65" t="str">
        <f t="shared" ref="H21" si="18">IF(D21="shield","N","Y")</f>
        <v>Y</v>
      </c>
      <c r="I21" s="250">
        <v>203000000</v>
      </c>
      <c r="J21" s="67">
        <v>0</v>
      </c>
      <c r="K21" s="68">
        <v>1</v>
      </c>
      <c r="L21" s="69">
        <v>0</v>
      </c>
      <c r="M21" s="70">
        <f t="shared" ref="M21" si="19">L21*K21</f>
        <v>0</v>
      </c>
      <c r="N21" s="71">
        <v>0</v>
      </c>
      <c r="O21" s="72">
        <v>51</v>
      </c>
      <c r="P21" s="73">
        <v>292201338</v>
      </c>
      <c r="Q21" s="73">
        <f t="shared" si="1"/>
        <v>0</v>
      </c>
      <c r="R21" s="73">
        <f t="shared" si="2"/>
        <v>0</v>
      </c>
      <c r="S21" s="66">
        <f t="shared" ref="S21" si="20">N21*$L21/MAX(1,R21)</f>
        <v>0</v>
      </c>
      <c r="T21" s="74">
        <f t="shared" ref="T21" si="21">S21*K21</f>
        <v>0</v>
      </c>
    </row>
    <row r="22" spans="1:20" x14ac:dyDescent="0.3">
      <c r="A22" s="64">
        <v>43148</v>
      </c>
      <c r="B22" s="65" t="s">
        <v>10</v>
      </c>
      <c r="C22" s="65" t="s">
        <v>22</v>
      </c>
      <c r="D22" s="65" t="s">
        <v>34</v>
      </c>
      <c r="E22" s="65" t="s">
        <v>14</v>
      </c>
      <c r="F22" s="65" t="str">
        <f>VLOOKUP(B22&amp;$B$1,config!C:D,2,FALSE)</f>
        <v>SUM</v>
      </c>
      <c r="G22" s="65" t="str">
        <f>VLOOKUP(B22&amp;$B$1,config!C:E,3,FALSE)</f>
        <v>N</v>
      </c>
      <c r="H22" s="65" t="str">
        <f t="shared" si="0"/>
        <v>Y</v>
      </c>
      <c r="I22" s="250">
        <v>223000000</v>
      </c>
      <c r="J22" s="67">
        <v>0</v>
      </c>
      <c r="K22" s="68">
        <v>1</v>
      </c>
      <c r="L22" s="69">
        <v>0</v>
      </c>
      <c r="M22" s="70">
        <f t="shared" si="3"/>
        <v>0</v>
      </c>
      <c r="N22" s="71">
        <v>0</v>
      </c>
      <c r="O22" s="72">
        <v>23739</v>
      </c>
      <c r="P22" s="73">
        <v>292201338</v>
      </c>
      <c r="Q22" s="73">
        <f t="shared" si="1"/>
        <v>0</v>
      </c>
      <c r="R22" s="73">
        <f t="shared" si="2"/>
        <v>0</v>
      </c>
      <c r="S22" s="66">
        <f t="shared" si="4"/>
        <v>0</v>
      </c>
      <c r="T22" s="74">
        <f t="shared" si="5"/>
        <v>0</v>
      </c>
    </row>
    <row r="23" spans="1:20" x14ac:dyDescent="0.3">
      <c r="A23" s="64">
        <v>43148</v>
      </c>
      <c r="B23" s="65" t="s">
        <v>47</v>
      </c>
      <c r="C23" s="65" t="s">
        <v>22</v>
      </c>
      <c r="D23" s="65" t="s">
        <v>34</v>
      </c>
      <c r="E23" s="65" t="s">
        <v>14</v>
      </c>
      <c r="F23" s="65" t="str">
        <f>VLOOKUP(B23&amp;$B$1,config!C:D,2,FALSE)</f>
        <v>SUM</v>
      </c>
      <c r="G23" s="65" t="str">
        <f>VLOOKUP(B23&amp;$B$1,config!C:E,3,FALSE)</f>
        <v>N</v>
      </c>
      <c r="H23" s="65" t="str">
        <f t="shared" ref="H23" si="22">IF(D23="shield","N","Y")</f>
        <v>Y</v>
      </c>
      <c r="I23" s="250">
        <v>223000000</v>
      </c>
      <c r="J23" s="67">
        <v>0</v>
      </c>
      <c r="K23" s="68">
        <v>1</v>
      </c>
      <c r="L23" s="69">
        <v>0</v>
      </c>
      <c r="M23" s="70">
        <f t="shared" ref="M23" si="23">L23*K23</f>
        <v>0</v>
      </c>
      <c r="N23" s="71">
        <v>0</v>
      </c>
      <c r="O23" s="72">
        <v>33</v>
      </c>
      <c r="P23" s="73">
        <v>292201338</v>
      </c>
      <c r="Q23" s="73">
        <f t="shared" si="1"/>
        <v>0</v>
      </c>
      <c r="R23" s="73">
        <f t="shared" si="2"/>
        <v>0</v>
      </c>
      <c r="S23" s="66">
        <f t="shared" ref="S23" si="24">N23*$L23/MAX(1,R23)</f>
        <v>0</v>
      </c>
      <c r="T23" s="74">
        <f t="shared" ref="T23" si="25">S23*K23</f>
        <v>0</v>
      </c>
    </row>
    <row r="24" spans="1:20" x14ac:dyDescent="0.3">
      <c r="A24" s="64">
        <v>43152</v>
      </c>
      <c r="B24" s="65" t="s">
        <v>10</v>
      </c>
      <c r="C24" s="65" t="s">
        <v>22</v>
      </c>
      <c r="D24" s="65" t="s">
        <v>34</v>
      </c>
      <c r="E24" s="65" t="s">
        <v>14</v>
      </c>
      <c r="F24" s="65" t="str">
        <f>VLOOKUP(B24&amp;$B$1,config!C:D,2,FALSE)</f>
        <v>SUM</v>
      </c>
      <c r="G24" s="65" t="str">
        <f>VLOOKUP(B24&amp;$B$1,config!C:E,3,FALSE)</f>
        <v>N</v>
      </c>
      <c r="H24" s="65" t="str">
        <f t="shared" si="0"/>
        <v>Y</v>
      </c>
      <c r="I24" s="250">
        <v>246000000</v>
      </c>
      <c r="J24" s="67">
        <v>0</v>
      </c>
      <c r="K24" s="68">
        <v>1</v>
      </c>
      <c r="L24" s="69">
        <v>0</v>
      </c>
      <c r="M24" s="70">
        <f t="shared" si="3"/>
        <v>0</v>
      </c>
      <c r="N24" s="71">
        <v>0</v>
      </c>
      <c r="O24" s="72">
        <v>20264</v>
      </c>
      <c r="P24" s="73">
        <v>292201338</v>
      </c>
      <c r="Q24" s="73">
        <f t="shared" si="1"/>
        <v>0</v>
      </c>
      <c r="R24" s="73">
        <f t="shared" si="2"/>
        <v>0</v>
      </c>
      <c r="S24" s="66">
        <f t="shared" si="4"/>
        <v>0</v>
      </c>
      <c r="T24" s="74">
        <f t="shared" si="5"/>
        <v>0</v>
      </c>
    </row>
    <row r="25" spans="1:20" x14ac:dyDescent="0.3">
      <c r="A25" s="64">
        <v>43152</v>
      </c>
      <c r="B25" s="65" t="s">
        <v>47</v>
      </c>
      <c r="C25" s="65" t="s">
        <v>22</v>
      </c>
      <c r="D25" s="65" t="s">
        <v>34</v>
      </c>
      <c r="E25" s="65" t="s">
        <v>14</v>
      </c>
      <c r="F25" s="65" t="str">
        <f>VLOOKUP(B25&amp;$B$1,config!C:D,2,FALSE)</f>
        <v>SUM</v>
      </c>
      <c r="G25" s="65" t="str">
        <f>VLOOKUP(B25&amp;$B$1,config!C:E,3,FALSE)</f>
        <v>N</v>
      </c>
      <c r="H25" s="65" t="str">
        <f t="shared" ref="H25:H29" si="26">IF(D25="shield","N","Y")</f>
        <v>Y</v>
      </c>
      <c r="I25" s="250">
        <v>246000000</v>
      </c>
      <c r="J25" s="67">
        <v>0</v>
      </c>
      <c r="K25" s="68">
        <v>1</v>
      </c>
      <c r="L25" s="69">
        <v>0</v>
      </c>
      <c r="M25" s="70">
        <f t="shared" ref="M25:M29" si="27">L25*K25</f>
        <v>0</v>
      </c>
      <c r="N25" s="71">
        <v>0</v>
      </c>
      <c r="O25" s="72">
        <v>84</v>
      </c>
      <c r="P25" s="73">
        <v>292201338</v>
      </c>
      <c r="Q25" s="73">
        <f t="shared" si="1"/>
        <v>0</v>
      </c>
      <c r="R25" s="73">
        <f t="shared" si="2"/>
        <v>0</v>
      </c>
      <c r="S25" s="66">
        <f t="shared" ref="S25:S29" si="28">N25*$L25/MAX(1,R25)</f>
        <v>0</v>
      </c>
      <c r="T25" s="74">
        <f t="shared" ref="T25:T29" si="29">S25*K25</f>
        <v>0</v>
      </c>
    </row>
    <row r="26" spans="1:20" x14ac:dyDescent="0.3">
      <c r="A26" s="64">
        <v>43155</v>
      </c>
      <c r="B26" s="65" t="s">
        <v>10</v>
      </c>
      <c r="C26" s="65" t="s">
        <v>22</v>
      </c>
      <c r="D26" s="65" t="s">
        <v>34</v>
      </c>
      <c r="E26" s="65" t="s">
        <v>14</v>
      </c>
      <c r="F26" s="65" t="str">
        <f>VLOOKUP(B26&amp;$B$1,config!C:D,2,FALSE)</f>
        <v>SUM</v>
      </c>
      <c r="G26" s="65" t="str">
        <f>VLOOKUP(B26&amp;$B$1,config!C:E,3,FALSE)</f>
        <v>N</v>
      </c>
      <c r="H26" s="65" t="str">
        <f t="shared" si="26"/>
        <v>Y</v>
      </c>
      <c r="I26" s="250">
        <v>269000000</v>
      </c>
      <c r="J26" s="67">
        <v>0</v>
      </c>
      <c r="K26" s="68">
        <v>1</v>
      </c>
      <c r="L26" s="69">
        <v>0</v>
      </c>
      <c r="M26" s="70">
        <f t="shared" si="27"/>
        <v>0</v>
      </c>
      <c r="N26" s="71">
        <v>0</v>
      </c>
      <c r="O26" s="72">
        <v>20585</v>
      </c>
      <c r="P26" s="73">
        <v>292201338</v>
      </c>
      <c r="Q26" s="73">
        <f t="shared" si="1"/>
        <v>0</v>
      </c>
      <c r="R26" s="73">
        <f t="shared" si="2"/>
        <v>0</v>
      </c>
      <c r="S26" s="66">
        <f t="shared" si="28"/>
        <v>0</v>
      </c>
      <c r="T26" s="74">
        <f t="shared" si="29"/>
        <v>0</v>
      </c>
    </row>
    <row r="27" spans="1:20" x14ac:dyDescent="0.3">
      <c r="A27" s="64">
        <v>43155</v>
      </c>
      <c r="B27" s="65" t="s">
        <v>47</v>
      </c>
      <c r="C27" s="65" t="s">
        <v>22</v>
      </c>
      <c r="D27" s="65" t="s">
        <v>34</v>
      </c>
      <c r="E27" s="65" t="s">
        <v>14</v>
      </c>
      <c r="F27" s="65" t="str">
        <f>VLOOKUP(B27&amp;$B$1,config!C:D,2,FALSE)</f>
        <v>SUM</v>
      </c>
      <c r="G27" s="65" t="str">
        <f>VLOOKUP(B27&amp;$B$1,config!C:E,3,FALSE)</f>
        <v>N</v>
      </c>
      <c r="H27" s="65" t="str">
        <f t="shared" si="26"/>
        <v>Y</v>
      </c>
      <c r="I27" s="250">
        <v>269000000</v>
      </c>
      <c r="J27" s="67">
        <v>0</v>
      </c>
      <c r="K27" s="68">
        <v>1</v>
      </c>
      <c r="L27" s="69">
        <v>0</v>
      </c>
      <c r="M27" s="70">
        <f t="shared" si="27"/>
        <v>0</v>
      </c>
      <c r="N27" s="71">
        <v>0</v>
      </c>
      <c r="O27" s="72">
        <v>71</v>
      </c>
      <c r="P27" s="73">
        <v>292201338</v>
      </c>
      <c r="Q27" s="73">
        <f t="shared" si="1"/>
        <v>0</v>
      </c>
      <c r="R27" s="73">
        <f t="shared" si="2"/>
        <v>0</v>
      </c>
      <c r="S27" s="66">
        <f t="shared" si="28"/>
        <v>0</v>
      </c>
      <c r="T27" s="74">
        <f t="shared" si="29"/>
        <v>0</v>
      </c>
    </row>
    <row r="28" spans="1:20" x14ac:dyDescent="0.3">
      <c r="A28" s="64">
        <v>43159</v>
      </c>
      <c r="B28" s="65" t="s">
        <v>10</v>
      </c>
      <c r="C28" s="65" t="s">
        <v>22</v>
      </c>
      <c r="D28" s="65" t="s">
        <v>34</v>
      </c>
      <c r="E28" s="65" t="s">
        <v>14</v>
      </c>
      <c r="F28" s="65" t="str">
        <f>VLOOKUP(B28&amp;$B$1,config!C:D,2,FALSE)</f>
        <v>SUM</v>
      </c>
      <c r="G28" s="65" t="str">
        <f>VLOOKUP(B28&amp;$B$1,config!C:E,3,FALSE)</f>
        <v>N</v>
      </c>
      <c r="H28" s="65" t="str">
        <f t="shared" si="26"/>
        <v>Y</v>
      </c>
      <c r="I28" s="250">
        <v>293000000</v>
      </c>
      <c r="J28" s="67">
        <v>0</v>
      </c>
      <c r="K28" s="68">
        <v>1</v>
      </c>
      <c r="L28" s="69">
        <v>0</v>
      </c>
      <c r="M28" s="70">
        <f t="shared" si="27"/>
        <v>0</v>
      </c>
      <c r="N28" s="71">
        <v>0</v>
      </c>
      <c r="O28" s="72">
        <v>37708</v>
      </c>
      <c r="P28" s="73">
        <v>292201338</v>
      </c>
      <c r="Q28" s="73">
        <f t="shared" si="1"/>
        <v>0</v>
      </c>
      <c r="R28" s="73">
        <f t="shared" si="2"/>
        <v>0</v>
      </c>
      <c r="S28" s="66">
        <f t="shared" si="28"/>
        <v>0</v>
      </c>
      <c r="T28" s="74">
        <f t="shared" si="29"/>
        <v>0</v>
      </c>
    </row>
    <row r="29" spans="1:20" x14ac:dyDescent="0.3">
      <c r="A29" s="64">
        <v>43159</v>
      </c>
      <c r="B29" s="65" t="s">
        <v>47</v>
      </c>
      <c r="C29" s="65" t="s">
        <v>22</v>
      </c>
      <c r="D29" s="65" t="s">
        <v>34</v>
      </c>
      <c r="E29" s="65" t="s">
        <v>14</v>
      </c>
      <c r="F29" s="65" t="str">
        <f>VLOOKUP(B29&amp;$B$1,config!C:D,2,FALSE)</f>
        <v>SUM</v>
      </c>
      <c r="G29" s="65" t="str">
        <f>VLOOKUP(B29&amp;$B$1,config!C:E,3,FALSE)</f>
        <v>N</v>
      </c>
      <c r="H29" s="65" t="str">
        <f t="shared" si="26"/>
        <v>Y</v>
      </c>
      <c r="I29" s="250">
        <v>293000000</v>
      </c>
      <c r="J29" s="67">
        <v>0</v>
      </c>
      <c r="K29" s="68">
        <v>1</v>
      </c>
      <c r="L29" s="69">
        <v>0</v>
      </c>
      <c r="M29" s="70">
        <f t="shared" si="27"/>
        <v>0</v>
      </c>
      <c r="N29" s="71">
        <v>0</v>
      </c>
      <c r="O29" s="72">
        <v>108</v>
      </c>
      <c r="P29" s="73">
        <v>292201338</v>
      </c>
      <c r="Q29" s="73">
        <f t="shared" si="1"/>
        <v>0</v>
      </c>
      <c r="R29" s="73">
        <f t="shared" si="2"/>
        <v>0</v>
      </c>
      <c r="S29" s="66">
        <f t="shared" si="28"/>
        <v>0</v>
      </c>
      <c r="T29" s="74">
        <f t="shared" si="29"/>
        <v>0</v>
      </c>
    </row>
    <row r="30" spans="1:20" x14ac:dyDescent="0.3">
      <c r="A30" s="64">
        <v>43169</v>
      </c>
      <c r="B30" s="65" t="s">
        <v>10</v>
      </c>
      <c r="C30" s="65" t="s">
        <v>22</v>
      </c>
      <c r="D30" s="65" t="s">
        <v>34</v>
      </c>
      <c r="E30" s="65" t="s">
        <v>16</v>
      </c>
      <c r="F30" s="65" t="str">
        <f>VLOOKUP(B30&amp;$B$1,config!C:D,2,FALSE)</f>
        <v>SUM</v>
      </c>
      <c r="G30" s="65" t="str">
        <f>VLOOKUP(B30&amp;$B$1,config!C:E,3,FALSE)</f>
        <v>N</v>
      </c>
      <c r="H30" s="65" t="str">
        <f t="shared" si="0"/>
        <v>Y</v>
      </c>
      <c r="I30" s="250">
        <v>0</v>
      </c>
      <c r="J30" s="67">
        <v>0</v>
      </c>
      <c r="K30" s="68">
        <v>1</v>
      </c>
      <c r="L30" s="69">
        <v>0</v>
      </c>
      <c r="M30" s="70">
        <f t="shared" si="3"/>
        <v>0</v>
      </c>
      <c r="N30" s="71">
        <v>0</v>
      </c>
      <c r="O30" s="72">
        <v>0</v>
      </c>
      <c r="P30" s="73">
        <v>292201338</v>
      </c>
      <c r="Q30" s="73">
        <f t="shared" si="1"/>
        <v>0</v>
      </c>
      <c r="R30" s="73">
        <f t="shared" si="2"/>
        <v>0</v>
      </c>
      <c r="S30" s="66">
        <f t="shared" si="4"/>
        <v>0</v>
      </c>
      <c r="T30" s="74">
        <f t="shared" si="5"/>
        <v>0</v>
      </c>
    </row>
    <row r="31" spans="1:20" x14ac:dyDescent="0.3">
      <c r="A31" s="64">
        <v>43173</v>
      </c>
      <c r="B31" s="65" t="s">
        <v>10</v>
      </c>
      <c r="C31" s="65" t="s">
        <v>22</v>
      </c>
      <c r="D31" s="65" t="s">
        <v>34</v>
      </c>
      <c r="E31" s="65" t="s">
        <v>16</v>
      </c>
      <c r="F31" s="65" t="str">
        <f>VLOOKUP(B31&amp;$B$1,config!C:D,2,FALSE)</f>
        <v>SUM</v>
      </c>
      <c r="G31" s="65" t="str">
        <f>VLOOKUP(B31&amp;$B$1,config!C:E,3,FALSE)</f>
        <v>N</v>
      </c>
      <c r="H31" s="65" t="str">
        <f t="shared" si="0"/>
        <v>Y</v>
      </c>
      <c r="I31" s="250">
        <v>0</v>
      </c>
      <c r="J31" s="67">
        <v>0</v>
      </c>
      <c r="K31" s="68">
        <v>1</v>
      </c>
      <c r="L31" s="69">
        <v>0</v>
      </c>
      <c r="M31" s="70">
        <f t="shared" si="3"/>
        <v>0</v>
      </c>
      <c r="N31" s="71">
        <v>0</v>
      </c>
      <c r="O31" s="72">
        <v>0</v>
      </c>
      <c r="P31" s="73">
        <v>292201338</v>
      </c>
      <c r="Q31" s="73">
        <f t="shared" si="1"/>
        <v>0</v>
      </c>
      <c r="R31" s="73">
        <f t="shared" si="2"/>
        <v>0</v>
      </c>
      <c r="S31" s="66">
        <f t="shared" si="4"/>
        <v>0</v>
      </c>
      <c r="T31" s="74">
        <f t="shared" si="5"/>
        <v>0</v>
      </c>
    </row>
    <row r="32" spans="1:20" x14ac:dyDescent="0.3">
      <c r="A32" s="64">
        <v>43176</v>
      </c>
      <c r="B32" s="65" t="s">
        <v>10</v>
      </c>
      <c r="C32" s="65" t="s">
        <v>22</v>
      </c>
      <c r="D32" s="65" t="s">
        <v>34</v>
      </c>
      <c r="E32" s="65" t="s">
        <v>16</v>
      </c>
      <c r="F32" s="65" t="str">
        <f>VLOOKUP(B32&amp;$B$1,config!C:D,2,FALSE)</f>
        <v>SUM</v>
      </c>
      <c r="G32" s="65" t="str">
        <f>VLOOKUP(B32&amp;$B$1,config!C:E,3,FALSE)</f>
        <v>N</v>
      </c>
      <c r="H32" s="65" t="str">
        <f t="shared" si="0"/>
        <v>Y</v>
      </c>
      <c r="I32" s="250">
        <v>0</v>
      </c>
      <c r="J32" s="67">
        <v>0</v>
      </c>
      <c r="K32" s="68">
        <v>1</v>
      </c>
      <c r="L32" s="69">
        <v>0</v>
      </c>
      <c r="M32" s="70">
        <f t="shared" si="3"/>
        <v>0</v>
      </c>
      <c r="N32" s="71">
        <v>0</v>
      </c>
      <c r="O32" s="72">
        <v>0</v>
      </c>
      <c r="P32" s="73">
        <v>292201338</v>
      </c>
      <c r="Q32" s="73">
        <f t="shared" si="1"/>
        <v>0</v>
      </c>
      <c r="R32" s="73">
        <f t="shared" si="2"/>
        <v>0</v>
      </c>
      <c r="S32" s="66">
        <f t="shared" si="4"/>
        <v>0</v>
      </c>
      <c r="T32" s="74">
        <f t="shared" si="5"/>
        <v>0</v>
      </c>
    </row>
    <row r="33" spans="1:20" x14ac:dyDescent="0.3">
      <c r="A33" s="64">
        <v>43180</v>
      </c>
      <c r="B33" s="65" t="s">
        <v>10</v>
      </c>
      <c r="C33" s="65" t="s">
        <v>22</v>
      </c>
      <c r="D33" s="65" t="s">
        <v>34</v>
      </c>
      <c r="E33" s="65" t="s">
        <v>16</v>
      </c>
      <c r="F33" s="65" t="str">
        <f>VLOOKUP(B33&amp;$B$1,config!C:D,2,FALSE)</f>
        <v>SUM</v>
      </c>
      <c r="G33" s="65" t="str">
        <f>VLOOKUP(B33&amp;$B$1,config!C:E,3,FALSE)</f>
        <v>N</v>
      </c>
      <c r="H33" s="65" t="str">
        <f t="shared" si="0"/>
        <v>Y</v>
      </c>
      <c r="I33" s="250">
        <v>0</v>
      </c>
      <c r="J33" s="67">
        <v>0</v>
      </c>
      <c r="K33" s="68">
        <v>1</v>
      </c>
      <c r="L33" s="69">
        <v>0</v>
      </c>
      <c r="M33" s="70">
        <f t="shared" si="3"/>
        <v>0</v>
      </c>
      <c r="N33" s="71">
        <v>0</v>
      </c>
      <c r="O33" s="72">
        <v>0</v>
      </c>
      <c r="P33" s="73">
        <v>292201338</v>
      </c>
      <c r="Q33" s="73">
        <f t="shared" si="1"/>
        <v>0</v>
      </c>
      <c r="R33" s="73">
        <f t="shared" si="2"/>
        <v>0</v>
      </c>
      <c r="S33" s="66">
        <f t="shared" si="4"/>
        <v>0</v>
      </c>
      <c r="T33" s="74">
        <f t="shared" si="5"/>
        <v>0</v>
      </c>
    </row>
    <row r="34" spans="1:20" x14ac:dyDescent="0.3">
      <c r="A34" s="64">
        <v>43183</v>
      </c>
      <c r="B34" s="65" t="s">
        <v>10</v>
      </c>
      <c r="C34" s="65" t="s">
        <v>22</v>
      </c>
      <c r="D34" s="65" t="s">
        <v>34</v>
      </c>
      <c r="E34" s="65" t="s">
        <v>16</v>
      </c>
      <c r="F34" s="65" t="str">
        <f>VLOOKUP(B34&amp;$B$1,config!C:D,2,FALSE)</f>
        <v>SUM</v>
      </c>
      <c r="G34" s="65" t="str">
        <f>VLOOKUP(B34&amp;$B$1,config!C:E,3,FALSE)</f>
        <v>N</v>
      </c>
      <c r="H34" s="65" t="str">
        <f t="shared" si="0"/>
        <v>Y</v>
      </c>
      <c r="I34" s="250">
        <v>0</v>
      </c>
      <c r="J34" s="67">
        <v>0</v>
      </c>
      <c r="K34" s="68">
        <v>1</v>
      </c>
      <c r="L34" s="69">
        <v>0</v>
      </c>
      <c r="M34" s="70">
        <f t="shared" si="3"/>
        <v>0</v>
      </c>
      <c r="N34" s="71">
        <v>0</v>
      </c>
      <c r="O34" s="72">
        <v>0</v>
      </c>
      <c r="P34" s="73">
        <v>292201338</v>
      </c>
      <c r="Q34" s="73">
        <f t="shared" si="1"/>
        <v>0</v>
      </c>
      <c r="R34" s="73">
        <f t="shared" si="2"/>
        <v>0</v>
      </c>
      <c r="S34" s="66">
        <f t="shared" si="4"/>
        <v>0</v>
      </c>
      <c r="T34" s="74">
        <f t="shared" si="5"/>
        <v>0</v>
      </c>
    </row>
    <row r="35" spans="1:20" x14ac:dyDescent="0.3">
      <c r="A35" s="64">
        <v>43187</v>
      </c>
      <c r="B35" s="65" t="s">
        <v>10</v>
      </c>
      <c r="C35" s="65" t="s">
        <v>22</v>
      </c>
      <c r="D35" s="65" t="s">
        <v>34</v>
      </c>
      <c r="E35" s="65" t="s">
        <v>16</v>
      </c>
      <c r="F35" s="65" t="str">
        <f>VLOOKUP(B35&amp;$B$1,config!C:D,2,FALSE)</f>
        <v>SUM</v>
      </c>
      <c r="G35" s="65" t="str">
        <f>VLOOKUP(B35&amp;$B$1,config!C:E,3,FALSE)</f>
        <v>N</v>
      </c>
      <c r="H35" s="65" t="str">
        <f t="shared" si="0"/>
        <v>Y</v>
      </c>
      <c r="I35" s="250">
        <v>0</v>
      </c>
      <c r="J35" s="67">
        <v>0</v>
      </c>
      <c r="K35" s="68">
        <v>1</v>
      </c>
      <c r="L35" s="69">
        <v>0</v>
      </c>
      <c r="M35" s="70">
        <f t="shared" si="3"/>
        <v>0</v>
      </c>
      <c r="N35" s="71">
        <v>0</v>
      </c>
      <c r="O35" s="72">
        <v>0</v>
      </c>
      <c r="P35" s="73">
        <v>292201338</v>
      </c>
      <c r="Q35" s="73">
        <f t="shared" si="1"/>
        <v>0</v>
      </c>
      <c r="R35" s="73">
        <f t="shared" si="2"/>
        <v>0</v>
      </c>
      <c r="S35" s="66">
        <f t="shared" si="4"/>
        <v>0</v>
      </c>
      <c r="T35" s="74">
        <f t="shared" si="5"/>
        <v>0</v>
      </c>
    </row>
    <row r="36" spans="1:20" x14ac:dyDescent="0.3">
      <c r="A36" s="64">
        <v>43190</v>
      </c>
      <c r="B36" s="65" t="s">
        <v>10</v>
      </c>
      <c r="C36" s="65" t="s">
        <v>22</v>
      </c>
      <c r="D36" s="65" t="s">
        <v>34</v>
      </c>
      <c r="E36" s="65" t="s">
        <v>16</v>
      </c>
      <c r="F36" s="65" t="str">
        <f>VLOOKUP(B36&amp;$B$1,config!C:D,2,FALSE)</f>
        <v>SUM</v>
      </c>
      <c r="G36" s="65" t="str">
        <f>VLOOKUP(B36&amp;$B$1,config!C:E,3,FALSE)</f>
        <v>N</v>
      </c>
      <c r="H36" s="65" t="str">
        <f t="shared" si="0"/>
        <v>Y</v>
      </c>
      <c r="I36" s="250">
        <v>0</v>
      </c>
      <c r="J36" s="67">
        <v>0</v>
      </c>
      <c r="K36" s="68">
        <v>1</v>
      </c>
      <c r="L36" s="69">
        <v>0</v>
      </c>
      <c r="M36" s="70">
        <f t="shared" si="3"/>
        <v>0</v>
      </c>
      <c r="N36" s="71">
        <v>0</v>
      </c>
      <c r="O36" s="72">
        <v>0</v>
      </c>
      <c r="P36" s="73">
        <v>292201338</v>
      </c>
      <c r="Q36" s="73">
        <f t="shared" si="1"/>
        <v>0</v>
      </c>
      <c r="R36" s="73">
        <f t="shared" si="2"/>
        <v>0</v>
      </c>
      <c r="S36" s="66">
        <f t="shared" si="4"/>
        <v>0</v>
      </c>
      <c r="T36" s="74">
        <f t="shared" si="5"/>
        <v>0</v>
      </c>
    </row>
    <row r="37" spans="1:20" x14ac:dyDescent="0.3">
      <c r="A37" s="64">
        <v>43194</v>
      </c>
      <c r="B37" s="65" t="s">
        <v>10</v>
      </c>
      <c r="C37" s="65" t="s">
        <v>22</v>
      </c>
      <c r="D37" s="65" t="s">
        <v>34</v>
      </c>
      <c r="E37" s="65" t="s">
        <v>16</v>
      </c>
      <c r="F37" s="65" t="str">
        <f>VLOOKUP(B37&amp;$B$1,config!C:D,2,FALSE)</f>
        <v>SUM</v>
      </c>
      <c r="G37" s="65" t="str">
        <f>VLOOKUP(B37&amp;$B$1,config!C:E,3,FALSE)</f>
        <v>N</v>
      </c>
      <c r="H37" s="65" t="str">
        <f t="shared" si="0"/>
        <v>Y</v>
      </c>
      <c r="I37" s="250">
        <v>0</v>
      </c>
      <c r="J37" s="67">
        <v>0</v>
      </c>
      <c r="K37" s="68">
        <v>1</v>
      </c>
      <c r="L37" s="69">
        <v>0</v>
      </c>
      <c r="M37" s="70">
        <f t="shared" si="3"/>
        <v>0</v>
      </c>
      <c r="N37" s="71">
        <v>0</v>
      </c>
      <c r="O37" s="72">
        <v>0</v>
      </c>
      <c r="P37" s="73">
        <v>292201338</v>
      </c>
      <c r="Q37" s="73">
        <f t="shared" ref="Q37:Q72" si="30">IF($H37="Y",SUMPRODUCT(--($A:$A=$A37),$N:$N),$N37)</f>
        <v>0</v>
      </c>
      <c r="R37" s="73">
        <f t="shared" ref="R37:R68" si="31">IF(D37="shield",Q37,IF(F37="MAX",MAX(Q37,J37),SUM(Q37,J37-SUMIFS($N:$N, $E:$E, "Y",$A:$A, $A37 ))))</f>
        <v>0</v>
      </c>
      <c r="S37" s="66">
        <f t="shared" si="4"/>
        <v>0</v>
      </c>
      <c r="T37" s="74">
        <f t="shared" si="5"/>
        <v>0</v>
      </c>
    </row>
    <row r="38" spans="1:20" x14ac:dyDescent="0.3">
      <c r="A38" s="64">
        <v>43197</v>
      </c>
      <c r="B38" s="65" t="s">
        <v>10</v>
      </c>
      <c r="C38" s="65" t="s">
        <v>22</v>
      </c>
      <c r="D38" s="65" t="s">
        <v>34</v>
      </c>
      <c r="E38" s="65" t="s">
        <v>16</v>
      </c>
      <c r="F38" s="65" t="str">
        <f>VLOOKUP(B38&amp;$B$1,config!C:D,2,FALSE)</f>
        <v>SUM</v>
      </c>
      <c r="G38" s="65" t="str">
        <f>VLOOKUP(B38&amp;$B$1,config!C:E,3,FALSE)</f>
        <v>N</v>
      </c>
      <c r="H38" s="65" t="str">
        <f t="shared" si="0"/>
        <v>Y</v>
      </c>
      <c r="I38" s="250">
        <v>0</v>
      </c>
      <c r="J38" s="67">
        <v>0</v>
      </c>
      <c r="K38" s="68">
        <v>1</v>
      </c>
      <c r="L38" s="69">
        <v>0</v>
      </c>
      <c r="M38" s="70">
        <f t="shared" si="3"/>
        <v>0</v>
      </c>
      <c r="N38" s="71">
        <v>0</v>
      </c>
      <c r="O38" s="72">
        <v>0</v>
      </c>
      <c r="P38" s="73">
        <v>292201338</v>
      </c>
      <c r="Q38" s="73">
        <f t="shared" si="30"/>
        <v>0</v>
      </c>
      <c r="R38" s="73">
        <f t="shared" si="31"/>
        <v>0</v>
      </c>
      <c r="S38" s="66">
        <f t="shared" si="4"/>
        <v>0</v>
      </c>
      <c r="T38" s="74">
        <f t="shared" si="5"/>
        <v>0</v>
      </c>
    </row>
    <row r="39" spans="1:20" x14ac:dyDescent="0.3">
      <c r="A39" s="64">
        <v>43201</v>
      </c>
      <c r="B39" s="65" t="s">
        <v>10</v>
      </c>
      <c r="C39" s="65" t="s">
        <v>22</v>
      </c>
      <c r="D39" s="65" t="s">
        <v>34</v>
      </c>
      <c r="E39" s="65" t="s">
        <v>16</v>
      </c>
      <c r="F39" s="65" t="str">
        <f>VLOOKUP(B39&amp;$B$1,config!C:D,2,FALSE)</f>
        <v>SUM</v>
      </c>
      <c r="G39" s="65" t="str">
        <f>VLOOKUP(B39&amp;$B$1,config!C:E,3,FALSE)</f>
        <v>N</v>
      </c>
      <c r="H39" s="65" t="str">
        <f t="shared" si="0"/>
        <v>Y</v>
      </c>
      <c r="I39" s="250">
        <v>0</v>
      </c>
      <c r="J39" s="67">
        <v>0</v>
      </c>
      <c r="K39" s="68">
        <v>1</v>
      </c>
      <c r="L39" s="69">
        <v>0</v>
      </c>
      <c r="M39" s="70">
        <f t="shared" si="3"/>
        <v>0</v>
      </c>
      <c r="N39" s="71">
        <v>0</v>
      </c>
      <c r="O39" s="72">
        <v>0</v>
      </c>
      <c r="P39" s="73">
        <v>292201338</v>
      </c>
      <c r="Q39" s="73">
        <f t="shared" si="30"/>
        <v>0</v>
      </c>
      <c r="R39" s="73">
        <f t="shared" si="31"/>
        <v>0</v>
      </c>
      <c r="S39" s="66">
        <f t="shared" si="4"/>
        <v>0</v>
      </c>
      <c r="T39" s="74">
        <f t="shared" si="5"/>
        <v>0</v>
      </c>
    </row>
    <row r="40" spans="1:20" x14ac:dyDescent="0.3">
      <c r="A40" s="64">
        <v>43204</v>
      </c>
      <c r="B40" s="65" t="s">
        <v>10</v>
      </c>
      <c r="C40" s="65" t="s">
        <v>22</v>
      </c>
      <c r="D40" s="65" t="s">
        <v>34</v>
      </c>
      <c r="E40" s="65" t="s">
        <v>16</v>
      </c>
      <c r="F40" s="65" t="str">
        <f>VLOOKUP(B40&amp;$B$1,config!C:D,2,FALSE)</f>
        <v>SUM</v>
      </c>
      <c r="G40" s="65" t="str">
        <f>VLOOKUP(B40&amp;$B$1,config!C:E,3,FALSE)</f>
        <v>N</v>
      </c>
      <c r="H40" s="65" t="str">
        <f t="shared" si="0"/>
        <v>Y</v>
      </c>
      <c r="I40" s="250">
        <v>0</v>
      </c>
      <c r="J40" s="67">
        <v>0</v>
      </c>
      <c r="K40" s="68">
        <v>1</v>
      </c>
      <c r="L40" s="69">
        <v>0</v>
      </c>
      <c r="M40" s="70">
        <f t="shared" si="3"/>
        <v>0</v>
      </c>
      <c r="N40" s="71">
        <v>0</v>
      </c>
      <c r="O40" s="72">
        <v>0</v>
      </c>
      <c r="P40" s="73">
        <v>292201338</v>
      </c>
      <c r="Q40" s="73">
        <f t="shared" si="30"/>
        <v>0</v>
      </c>
      <c r="R40" s="73">
        <f t="shared" si="31"/>
        <v>0</v>
      </c>
      <c r="S40" s="66">
        <f t="shared" si="4"/>
        <v>0</v>
      </c>
      <c r="T40" s="74">
        <f t="shared" si="5"/>
        <v>0</v>
      </c>
    </row>
    <row r="41" spans="1:20" x14ac:dyDescent="0.3">
      <c r="A41" s="64">
        <v>43208</v>
      </c>
      <c r="B41" s="65" t="s">
        <v>10</v>
      </c>
      <c r="C41" s="65" t="s">
        <v>22</v>
      </c>
      <c r="D41" s="65" t="s">
        <v>34</v>
      </c>
      <c r="E41" s="65" t="s">
        <v>16</v>
      </c>
      <c r="F41" s="65" t="str">
        <f>VLOOKUP(B41&amp;$B$1,config!C:D,2,FALSE)</f>
        <v>SUM</v>
      </c>
      <c r="G41" s="65" t="str">
        <f>VLOOKUP(B41&amp;$B$1,config!C:E,3,FALSE)</f>
        <v>N</v>
      </c>
      <c r="H41" s="65" t="str">
        <f t="shared" si="0"/>
        <v>Y</v>
      </c>
      <c r="I41" s="250">
        <v>0</v>
      </c>
      <c r="J41" s="67">
        <v>0</v>
      </c>
      <c r="K41" s="68">
        <v>1</v>
      </c>
      <c r="L41" s="69">
        <v>0</v>
      </c>
      <c r="M41" s="70">
        <f t="shared" si="3"/>
        <v>0</v>
      </c>
      <c r="N41" s="71">
        <v>0</v>
      </c>
      <c r="O41" s="72">
        <v>0</v>
      </c>
      <c r="P41" s="73">
        <v>292201338</v>
      </c>
      <c r="Q41" s="73">
        <f t="shared" si="30"/>
        <v>0</v>
      </c>
      <c r="R41" s="73">
        <f t="shared" si="31"/>
        <v>0</v>
      </c>
      <c r="S41" s="66">
        <f t="shared" si="4"/>
        <v>0</v>
      </c>
      <c r="T41" s="74">
        <f t="shared" si="5"/>
        <v>0</v>
      </c>
    </row>
    <row r="42" spans="1:20" x14ac:dyDescent="0.3">
      <c r="A42" s="64">
        <v>43211</v>
      </c>
      <c r="B42" s="65" t="s">
        <v>10</v>
      </c>
      <c r="C42" s="65" t="s">
        <v>22</v>
      </c>
      <c r="D42" s="65" t="s">
        <v>34</v>
      </c>
      <c r="E42" s="65" t="s">
        <v>16</v>
      </c>
      <c r="F42" s="65" t="str">
        <f>VLOOKUP(B42&amp;$B$1,config!C:D,2,FALSE)</f>
        <v>SUM</v>
      </c>
      <c r="G42" s="65" t="str">
        <f>VLOOKUP(B42&amp;$B$1,config!C:E,3,FALSE)</f>
        <v>N</v>
      </c>
      <c r="H42" s="65" t="str">
        <f t="shared" si="0"/>
        <v>Y</v>
      </c>
      <c r="I42" s="250">
        <v>0</v>
      </c>
      <c r="J42" s="67">
        <v>0</v>
      </c>
      <c r="K42" s="68">
        <v>1</v>
      </c>
      <c r="L42" s="69">
        <v>0</v>
      </c>
      <c r="M42" s="70">
        <f t="shared" si="3"/>
        <v>0</v>
      </c>
      <c r="N42" s="71">
        <v>0</v>
      </c>
      <c r="O42" s="72">
        <v>0</v>
      </c>
      <c r="P42" s="73">
        <v>292201338</v>
      </c>
      <c r="Q42" s="73">
        <f t="shared" si="30"/>
        <v>0</v>
      </c>
      <c r="R42" s="73">
        <f t="shared" si="31"/>
        <v>0</v>
      </c>
      <c r="S42" s="66">
        <f t="shared" si="4"/>
        <v>0</v>
      </c>
      <c r="T42" s="74">
        <f t="shared" si="5"/>
        <v>0</v>
      </c>
    </row>
    <row r="43" spans="1:20" x14ac:dyDescent="0.3">
      <c r="A43" s="64">
        <v>43215</v>
      </c>
      <c r="B43" s="65" t="s">
        <v>10</v>
      </c>
      <c r="C43" s="65" t="s">
        <v>22</v>
      </c>
      <c r="D43" s="65" t="s">
        <v>34</v>
      </c>
      <c r="E43" s="65" t="s">
        <v>16</v>
      </c>
      <c r="F43" s="65" t="str">
        <f>VLOOKUP(B43&amp;$B$1,config!C:D,2,FALSE)</f>
        <v>SUM</v>
      </c>
      <c r="G43" s="65" t="str">
        <f>VLOOKUP(B43&amp;$B$1,config!C:E,3,FALSE)</f>
        <v>N</v>
      </c>
      <c r="H43" s="65" t="str">
        <f t="shared" si="0"/>
        <v>Y</v>
      </c>
      <c r="I43" s="250">
        <v>0</v>
      </c>
      <c r="J43" s="67">
        <v>0</v>
      </c>
      <c r="K43" s="68">
        <v>1</v>
      </c>
      <c r="L43" s="69">
        <v>0</v>
      </c>
      <c r="M43" s="70">
        <f t="shared" si="3"/>
        <v>0</v>
      </c>
      <c r="N43" s="71">
        <v>0</v>
      </c>
      <c r="O43" s="72">
        <v>0</v>
      </c>
      <c r="P43" s="73">
        <v>292201338</v>
      </c>
      <c r="Q43" s="73">
        <f t="shared" si="30"/>
        <v>0</v>
      </c>
      <c r="R43" s="73">
        <f t="shared" si="31"/>
        <v>0</v>
      </c>
      <c r="S43" s="66">
        <f t="shared" si="4"/>
        <v>0</v>
      </c>
      <c r="T43" s="74">
        <f t="shared" si="5"/>
        <v>0</v>
      </c>
    </row>
    <row r="44" spans="1:20" x14ac:dyDescent="0.3">
      <c r="A44" s="64">
        <v>43218</v>
      </c>
      <c r="B44" s="65" t="s">
        <v>10</v>
      </c>
      <c r="C44" s="65" t="s">
        <v>22</v>
      </c>
      <c r="D44" s="65" t="s">
        <v>34</v>
      </c>
      <c r="E44" s="65" t="s">
        <v>16</v>
      </c>
      <c r="F44" s="65" t="str">
        <f>VLOOKUP(B44&amp;$B$1,config!C:D,2,FALSE)</f>
        <v>SUM</v>
      </c>
      <c r="G44" s="65" t="str">
        <f>VLOOKUP(B44&amp;$B$1,config!C:E,3,FALSE)</f>
        <v>N</v>
      </c>
      <c r="H44" s="65" t="str">
        <f t="shared" si="0"/>
        <v>Y</v>
      </c>
      <c r="I44" s="250">
        <v>0</v>
      </c>
      <c r="J44" s="67">
        <v>0</v>
      </c>
      <c r="K44" s="68">
        <v>1</v>
      </c>
      <c r="L44" s="69">
        <v>0</v>
      </c>
      <c r="M44" s="70">
        <f t="shared" si="3"/>
        <v>0</v>
      </c>
      <c r="N44" s="71">
        <v>0</v>
      </c>
      <c r="O44" s="72">
        <v>0</v>
      </c>
      <c r="P44" s="73">
        <v>292201338</v>
      </c>
      <c r="Q44" s="73">
        <f t="shared" si="30"/>
        <v>0</v>
      </c>
      <c r="R44" s="73">
        <f t="shared" si="31"/>
        <v>0</v>
      </c>
      <c r="S44" s="66">
        <f t="shared" si="4"/>
        <v>0</v>
      </c>
      <c r="T44" s="74">
        <f t="shared" si="5"/>
        <v>0</v>
      </c>
    </row>
    <row r="45" spans="1:20" x14ac:dyDescent="0.3">
      <c r="A45" s="64">
        <v>43222</v>
      </c>
      <c r="B45" s="65" t="s">
        <v>10</v>
      </c>
      <c r="C45" s="65" t="s">
        <v>22</v>
      </c>
      <c r="D45" s="65" t="s">
        <v>34</v>
      </c>
      <c r="E45" s="65" t="s">
        <v>16</v>
      </c>
      <c r="F45" s="65" t="str">
        <f>VLOOKUP(B45&amp;$B$1,config!C:D,2,FALSE)</f>
        <v>SUM</v>
      </c>
      <c r="G45" s="65" t="str">
        <f>VLOOKUP(B45&amp;$B$1,config!C:E,3,FALSE)</f>
        <v>N</v>
      </c>
      <c r="H45" s="65" t="str">
        <f t="shared" si="0"/>
        <v>Y</v>
      </c>
      <c r="I45" s="250">
        <v>0</v>
      </c>
      <c r="J45" s="67">
        <v>0</v>
      </c>
      <c r="K45" s="68">
        <v>1</v>
      </c>
      <c r="L45" s="69">
        <v>0</v>
      </c>
      <c r="M45" s="70">
        <f t="shared" si="3"/>
        <v>0</v>
      </c>
      <c r="N45" s="71">
        <v>0</v>
      </c>
      <c r="O45" s="72">
        <v>0</v>
      </c>
      <c r="P45" s="73">
        <v>292201338</v>
      </c>
      <c r="Q45" s="73">
        <f t="shared" si="30"/>
        <v>0</v>
      </c>
      <c r="R45" s="73">
        <f t="shared" si="31"/>
        <v>0</v>
      </c>
      <c r="S45" s="66">
        <f t="shared" si="4"/>
        <v>0</v>
      </c>
      <c r="T45" s="74">
        <f t="shared" si="5"/>
        <v>0</v>
      </c>
    </row>
    <row r="46" spans="1:20" x14ac:dyDescent="0.3">
      <c r="A46" s="64">
        <v>43225</v>
      </c>
      <c r="B46" s="65" t="s">
        <v>10</v>
      </c>
      <c r="C46" s="65" t="s">
        <v>22</v>
      </c>
      <c r="D46" s="65" t="s">
        <v>34</v>
      </c>
      <c r="E46" s="65" t="s">
        <v>16</v>
      </c>
      <c r="F46" s="65" t="str">
        <f>VLOOKUP(B46&amp;$B$1,config!C:D,2,FALSE)</f>
        <v>SUM</v>
      </c>
      <c r="G46" s="65" t="str">
        <f>VLOOKUP(B46&amp;$B$1,config!C:E,3,FALSE)</f>
        <v>N</v>
      </c>
      <c r="H46" s="65" t="str">
        <f t="shared" si="0"/>
        <v>Y</v>
      </c>
      <c r="I46" s="250">
        <v>0</v>
      </c>
      <c r="J46" s="67">
        <v>0</v>
      </c>
      <c r="K46" s="68">
        <v>1</v>
      </c>
      <c r="L46" s="69">
        <v>0</v>
      </c>
      <c r="M46" s="70">
        <f t="shared" si="3"/>
        <v>0</v>
      </c>
      <c r="N46" s="71">
        <v>0</v>
      </c>
      <c r="O46" s="72">
        <v>0</v>
      </c>
      <c r="P46" s="73">
        <v>292201338</v>
      </c>
      <c r="Q46" s="73">
        <f t="shared" si="30"/>
        <v>0</v>
      </c>
      <c r="R46" s="73">
        <f t="shared" si="31"/>
        <v>0</v>
      </c>
      <c r="S46" s="66">
        <f t="shared" si="4"/>
        <v>0</v>
      </c>
      <c r="T46" s="74">
        <f t="shared" si="5"/>
        <v>0</v>
      </c>
    </row>
    <row r="47" spans="1:20" x14ac:dyDescent="0.3">
      <c r="A47" s="64">
        <v>43229</v>
      </c>
      <c r="B47" s="65" t="s">
        <v>10</v>
      </c>
      <c r="C47" s="65" t="s">
        <v>22</v>
      </c>
      <c r="D47" s="65" t="s">
        <v>34</v>
      </c>
      <c r="E47" s="65" t="s">
        <v>16</v>
      </c>
      <c r="F47" s="65" t="str">
        <f>VLOOKUP(B47&amp;$B$1,config!C:D,2,FALSE)</f>
        <v>SUM</v>
      </c>
      <c r="G47" s="65" t="str">
        <f>VLOOKUP(B47&amp;$B$1,config!C:E,3,FALSE)</f>
        <v>N</v>
      </c>
      <c r="H47" s="65" t="str">
        <f t="shared" si="0"/>
        <v>Y</v>
      </c>
      <c r="I47" s="250">
        <v>0</v>
      </c>
      <c r="J47" s="67">
        <v>0</v>
      </c>
      <c r="K47" s="68">
        <v>1</v>
      </c>
      <c r="L47" s="69">
        <v>0</v>
      </c>
      <c r="M47" s="70">
        <f t="shared" si="3"/>
        <v>0</v>
      </c>
      <c r="N47" s="71">
        <v>0</v>
      </c>
      <c r="O47" s="72">
        <v>0</v>
      </c>
      <c r="P47" s="73">
        <v>292201338</v>
      </c>
      <c r="Q47" s="73">
        <f t="shared" si="30"/>
        <v>0</v>
      </c>
      <c r="R47" s="73">
        <f t="shared" si="31"/>
        <v>0</v>
      </c>
      <c r="S47" s="66">
        <f t="shared" si="4"/>
        <v>0</v>
      </c>
      <c r="T47" s="74">
        <f t="shared" si="5"/>
        <v>0</v>
      </c>
    </row>
    <row r="48" spans="1:20" x14ac:dyDescent="0.3">
      <c r="A48" s="64">
        <v>43232</v>
      </c>
      <c r="B48" s="65" t="s">
        <v>10</v>
      </c>
      <c r="C48" s="65" t="s">
        <v>22</v>
      </c>
      <c r="D48" s="65" t="s">
        <v>34</v>
      </c>
      <c r="E48" s="65" t="s">
        <v>16</v>
      </c>
      <c r="F48" s="65" t="str">
        <f>VLOOKUP(B48&amp;$B$1,config!C:D,2,FALSE)</f>
        <v>SUM</v>
      </c>
      <c r="G48" s="65" t="str">
        <f>VLOOKUP(B48&amp;$B$1,config!C:E,3,FALSE)</f>
        <v>N</v>
      </c>
      <c r="H48" s="65" t="str">
        <f t="shared" si="0"/>
        <v>Y</v>
      </c>
      <c r="I48" s="250">
        <v>0</v>
      </c>
      <c r="J48" s="67">
        <v>0</v>
      </c>
      <c r="K48" s="68">
        <v>1</v>
      </c>
      <c r="L48" s="69">
        <v>0</v>
      </c>
      <c r="M48" s="70">
        <f t="shared" si="3"/>
        <v>0</v>
      </c>
      <c r="N48" s="71">
        <v>0</v>
      </c>
      <c r="O48" s="72">
        <v>0</v>
      </c>
      <c r="P48" s="73">
        <v>292201338</v>
      </c>
      <c r="Q48" s="73">
        <f t="shared" si="30"/>
        <v>0</v>
      </c>
      <c r="R48" s="73">
        <f t="shared" si="31"/>
        <v>0</v>
      </c>
      <c r="S48" s="66">
        <f t="shared" si="4"/>
        <v>0</v>
      </c>
      <c r="T48" s="74">
        <f t="shared" si="5"/>
        <v>0</v>
      </c>
    </row>
    <row r="49" spans="1:20" x14ac:dyDescent="0.3">
      <c r="A49" s="64">
        <v>43236</v>
      </c>
      <c r="B49" s="65" t="s">
        <v>10</v>
      </c>
      <c r="C49" s="65" t="s">
        <v>22</v>
      </c>
      <c r="D49" s="65" t="s">
        <v>34</v>
      </c>
      <c r="E49" s="65" t="s">
        <v>16</v>
      </c>
      <c r="F49" s="65" t="str">
        <f>VLOOKUP(B49&amp;$B$1,config!C:D,2,FALSE)</f>
        <v>SUM</v>
      </c>
      <c r="G49" s="65" t="str">
        <f>VLOOKUP(B49&amp;$B$1,config!C:E,3,FALSE)</f>
        <v>N</v>
      </c>
      <c r="H49" s="65" t="str">
        <f t="shared" si="0"/>
        <v>Y</v>
      </c>
      <c r="I49" s="250">
        <v>0</v>
      </c>
      <c r="J49" s="67">
        <v>0</v>
      </c>
      <c r="K49" s="68">
        <v>1</v>
      </c>
      <c r="L49" s="69">
        <v>0</v>
      </c>
      <c r="M49" s="70">
        <f t="shared" si="3"/>
        <v>0</v>
      </c>
      <c r="N49" s="71">
        <v>0</v>
      </c>
      <c r="O49" s="72">
        <v>0</v>
      </c>
      <c r="P49" s="73">
        <v>292201338</v>
      </c>
      <c r="Q49" s="73">
        <f t="shared" si="30"/>
        <v>0</v>
      </c>
      <c r="R49" s="73">
        <f t="shared" si="31"/>
        <v>0</v>
      </c>
      <c r="S49" s="66">
        <f t="shared" si="4"/>
        <v>0</v>
      </c>
      <c r="T49" s="74">
        <f t="shared" si="5"/>
        <v>0</v>
      </c>
    </row>
    <row r="50" spans="1:20" x14ac:dyDescent="0.3">
      <c r="A50" s="64">
        <v>43239</v>
      </c>
      <c r="B50" s="65" t="s">
        <v>10</v>
      </c>
      <c r="C50" s="65" t="s">
        <v>22</v>
      </c>
      <c r="D50" s="65" t="s">
        <v>34</v>
      </c>
      <c r="E50" s="65" t="s">
        <v>16</v>
      </c>
      <c r="F50" s="65" t="str">
        <f>VLOOKUP(B50&amp;$B$1,config!C:D,2,FALSE)</f>
        <v>SUM</v>
      </c>
      <c r="G50" s="65" t="str">
        <f>VLOOKUP(B50&amp;$B$1,config!C:E,3,FALSE)</f>
        <v>N</v>
      </c>
      <c r="H50" s="65" t="str">
        <f t="shared" si="0"/>
        <v>Y</v>
      </c>
      <c r="I50" s="250">
        <v>0</v>
      </c>
      <c r="J50" s="67">
        <v>0</v>
      </c>
      <c r="K50" s="68">
        <v>1</v>
      </c>
      <c r="L50" s="69">
        <v>0</v>
      </c>
      <c r="M50" s="70">
        <f t="shared" si="3"/>
        <v>0</v>
      </c>
      <c r="N50" s="71">
        <v>0</v>
      </c>
      <c r="O50" s="72">
        <v>0</v>
      </c>
      <c r="P50" s="73">
        <v>292201338</v>
      </c>
      <c r="Q50" s="73">
        <f t="shared" si="30"/>
        <v>0</v>
      </c>
      <c r="R50" s="73">
        <f t="shared" si="31"/>
        <v>0</v>
      </c>
      <c r="S50" s="66">
        <f t="shared" si="4"/>
        <v>0</v>
      </c>
      <c r="T50" s="74">
        <f t="shared" si="5"/>
        <v>0</v>
      </c>
    </row>
    <row r="51" spans="1:20" x14ac:dyDescent="0.3">
      <c r="A51" s="64">
        <v>43243</v>
      </c>
      <c r="B51" s="65" t="s">
        <v>10</v>
      </c>
      <c r="C51" s="65" t="s">
        <v>22</v>
      </c>
      <c r="D51" s="65" t="s">
        <v>34</v>
      </c>
      <c r="E51" s="65" t="s">
        <v>16</v>
      </c>
      <c r="F51" s="65" t="str">
        <f>VLOOKUP(B51&amp;$B$1,config!C:D,2,FALSE)</f>
        <v>SUM</v>
      </c>
      <c r="G51" s="65" t="str">
        <f>VLOOKUP(B51&amp;$B$1,config!C:E,3,FALSE)</f>
        <v>N</v>
      </c>
      <c r="H51" s="65" t="str">
        <f t="shared" si="0"/>
        <v>Y</v>
      </c>
      <c r="I51" s="250">
        <v>0</v>
      </c>
      <c r="J51" s="67">
        <v>0</v>
      </c>
      <c r="K51" s="68">
        <v>1</v>
      </c>
      <c r="L51" s="69">
        <v>0</v>
      </c>
      <c r="M51" s="70">
        <f t="shared" si="3"/>
        <v>0</v>
      </c>
      <c r="N51" s="71">
        <v>0</v>
      </c>
      <c r="O51" s="72">
        <v>0</v>
      </c>
      <c r="P51" s="73">
        <v>292201338</v>
      </c>
      <c r="Q51" s="73">
        <f t="shared" si="30"/>
        <v>0</v>
      </c>
      <c r="R51" s="73">
        <f t="shared" si="31"/>
        <v>0</v>
      </c>
      <c r="S51" s="66">
        <f t="shared" si="4"/>
        <v>0</v>
      </c>
      <c r="T51" s="74">
        <f t="shared" si="5"/>
        <v>0</v>
      </c>
    </row>
    <row r="52" spans="1:20" x14ac:dyDescent="0.3">
      <c r="A52" s="64">
        <v>43246</v>
      </c>
      <c r="B52" s="65" t="s">
        <v>10</v>
      </c>
      <c r="C52" s="65" t="s">
        <v>22</v>
      </c>
      <c r="D52" s="65" t="s">
        <v>34</v>
      </c>
      <c r="E52" s="65" t="s">
        <v>16</v>
      </c>
      <c r="F52" s="65" t="str">
        <f>VLOOKUP(B52&amp;$B$1,config!C:D,2,FALSE)</f>
        <v>SUM</v>
      </c>
      <c r="G52" s="65" t="str">
        <f>VLOOKUP(B52&amp;$B$1,config!C:E,3,FALSE)</f>
        <v>N</v>
      </c>
      <c r="H52" s="65" t="str">
        <f t="shared" si="0"/>
        <v>Y</v>
      </c>
      <c r="I52" s="250">
        <v>0</v>
      </c>
      <c r="J52" s="67">
        <v>0</v>
      </c>
      <c r="K52" s="68">
        <v>1</v>
      </c>
      <c r="L52" s="69">
        <v>0</v>
      </c>
      <c r="M52" s="70">
        <f t="shared" si="3"/>
        <v>0</v>
      </c>
      <c r="N52" s="71">
        <v>0</v>
      </c>
      <c r="O52" s="72">
        <v>0</v>
      </c>
      <c r="P52" s="73">
        <v>292201338</v>
      </c>
      <c r="Q52" s="73">
        <f t="shared" si="30"/>
        <v>0</v>
      </c>
      <c r="R52" s="73">
        <f t="shared" si="31"/>
        <v>0</v>
      </c>
      <c r="S52" s="66">
        <f t="shared" si="4"/>
        <v>0</v>
      </c>
      <c r="T52" s="74">
        <f t="shared" si="5"/>
        <v>0</v>
      </c>
    </row>
    <row r="53" spans="1:20" x14ac:dyDescent="0.3">
      <c r="A53" s="64">
        <v>43250</v>
      </c>
      <c r="B53" s="65" t="s">
        <v>10</v>
      </c>
      <c r="C53" s="65" t="s">
        <v>22</v>
      </c>
      <c r="D53" s="65" t="s">
        <v>34</v>
      </c>
      <c r="E53" s="65" t="s">
        <v>16</v>
      </c>
      <c r="F53" s="65" t="str">
        <f>VLOOKUP(B53&amp;$B$1,config!C:D,2,FALSE)</f>
        <v>SUM</v>
      </c>
      <c r="G53" s="65" t="str">
        <f>VLOOKUP(B53&amp;$B$1,config!C:E,3,FALSE)</f>
        <v>N</v>
      </c>
      <c r="H53" s="65" t="str">
        <f t="shared" si="0"/>
        <v>Y</v>
      </c>
      <c r="I53" s="250">
        <v>0</v>
      </c>
      <c r="J53" s="67">
        <v>0</v>
      </c>
      <c r="K53" s="68">
        <v>1</v>
      </c>
      <c r="L53" s="69">
        <v>0</v>
      </c>
      <c r="M53" s="70">
        <f t="shared" si="3"/>
        <v>0</v>
      </c>
      <c r="N53" s="71">
        <v>0</v>
      </c>
      <c r="O53" s="72">
        <v>0</v>
      </c>
      <c r="P53" s="73">
        <v>292201338</v>
      </c>
      <c r="Q53" s="73">
        <f t="shared" si="30"/>
        <v>0</v>
      </c>
      <c r="R53" s="73">
        <f t="shared" si="31"/>
        <v>0</v>
      </c>
      <c r="S53" s="66">
        <f t="shared" si="4"/>
        <v>0</v>
      </c>
      <c r="T53" s="74">
        <f t="shared" si="5"/>
        <v>0</v>
      </c>
    </row>
    <row r="54" spans="1:20" x14ac:dyDescent="0.3">
      <c r="A54" s="64">
        <v>43253</v>
      </c>
      <c r="B54" s="65" t="s">
        <v>10</v>
      </c>
      <c r="C54" s="65" t="s">
        <v>22</v>
      </c>
      <c r="D54" s="65" t="s">
        <v>34</v>
      </c>
      <c r="E54" s="65" t="s">
        <v>16</v>
      </c>
      <c r="F54" s="65" t="str">
        <f>VLOOKUP(B54&amp;$B$1,config!C:D,2,FALSE)</f>
        <v>SUM</v>
      </c>
      <c r="G54" s="65" t="str">
        <f>VLOOKUP(B54&amp;$B$1,config!C:E,3,FALSE)</f>
        <v>N</v>
      </c>
      <c r="H54" s="65" t="str">
        <f t="shared" si="0"/>
        <v>Y</v>
      </c>
      <c r="I54" s="250">
        <v>0</v>
      </c>
      <c r="J54" s="67">
        <v>0</v>
      </c>
      <c r="K54" s="68">
        <v>1</v>
      </c>
      <c r="L54" s="69">
        <v>0</v>
      </c>
      <c r="M54" s="70">
        <f t="shared" si="3"/>
        <v>0</v>
      </c>
      <c r="N54" s="71">
        <v>0</v>
      </c>
      <c r="O54" s="72">
        <v>0</v>
      </c>
      <c r="P54" s="73">
        <v>292201338</v>
      </c>
      <c r="Q54" s="73">
        <f t="shared" si="30"/>
        <v>0</v>
      </c>
      <c r="R54" s="73">
        <f t="shared" si="31"/>
        <v>0</v>
      </c>
      <c r="S54" s="66">
        <f t="shared" si="4"/>
        <v>0</v>
      </c>
      <c r="T54" s="74">
        <f t="shared" si="5"/>
        <v>0</v>
      </c>
    </row>
    <row r="55" spans="1:20" x14ac:dyDescent="0.3">
      <c r="A55" s="64">
        <v>43257</v>
      </c>
      <c r="B55" s="65" t="s">
        <v>10</v>
      </c>
      <c r="C55" s="65" t="s">
        <v>22</v>
      </c>
      <c r="D55" s="65" t="s">
        <v>34</v>
      </c>
      <c r="E55" s="65" t="s">
        <v>16</v>
      </c>
      <c r="F55" s="65" t="str">
        <f>VLOOKUP(B55&amp;$B$1,config!C:D,2,FALSE)</f>
        <v>SUM</v>
      </c>
      <c r="G55" s="65" t="str">
        <f>VLOOKUP(B55&amp;$B$1,config!C:E,3,FALSE)</f>
        <v>N</v>
      </c>
      <c r="H55" s="65" t="str">
        <f t="shared" si="0"/>
        <v>Y</v>
      </c>
      <c r="I55" s="250">
        <v>0</v>
      </c>
      <c r="J55" s="67">
        <v>0</v>
      </c>
      <c r="K55" s="68">
        <v>1</v>
      </c>
      <c r="L55" s="69">
        <v>0</v>
      </c>
      <c r="M55" s="70">
        <f t="shared" si="3"/>
        <v>0</v>
      </c>
      <c r="N55" s="71">
        <v>0</v>
      </c>
      <c r="O55" s="72">
        <v>0</v>
      </c>
      <c r="P55" s="73">
        <v>292201338</v>
      </c>
      <c r="Q55" s="73">
        <f t="shared" si="30"/>
        <v>0</v>
      </c>
      <c r="R55" s="73">
        <f t="shared" si="31"/>
        <v>0</v>
      </c>
      <c r="S55" s="66">
        <f t="shared" si="4"/>
        <v>0</v>
      </c>
      <c r="T55" s="74">
        <f t="shared" si="5"/>
        <v>0</v>
      </c>
    </row>
    <row r="56" spans="1:20" x14ac:dyDescent="0.3">
      <c r="A56" s="64">
        <v>43260</v>
      </c>
      <c r="B56" s="65" t="s">
        <v>10</v>
      </c>
      <c r="C56" s="65" t="s">
        <v>22</v>
      </c>
      <c r="D56" s="65" t="s">
        <v>34</v>
      </c>
      <c r="E56" s="65" t="s">
        <v>16</v>
      </c>
      <c r="F56" s="65" t="str">
        <f>VLOOKUP(B56&amp;$B$1,config!C:D,2,FALSE)</f>
        <v>SUM</v>
      </c>
      <c r="G56" s="65" t="str">
        <f>VLOOKUP(B56&amp;$B$1,config!C:E,3,FALSE)</f>
        <v>N</v>
      </c>
      <c r="H56" s="65" t="str">
        <f t="shared" si="0"/>
        <v>Y</v>
      </c>
      <c r="I56" s="250">
        <v>0</v>
      </c>
      <c r="J56" s="67">
        <v>0</v>
      </c>
      <c r="K56" s="68">
        <v>1</v>
      </c>
      <c r="L56" s="69">
        <v>0</v>
      </c>
      <c r="M56" s="70">
        <f t="shared" si="3"/>
        <v>0</v>
      </c>
      <c r="N56" s="71">
        <v>0</v>
      </c>
      <c r="O56" s="72">
        <v>0</v>
      </c>
      <c r="P56" s="73">
        <v>292201338</v>
      </c>
      <c r="Q56" s="73">
        <f t="shared" si="30"/>
        <v>0</v>
      </c>
      <c r="R56" s="73">
        <f t="shared" si="31"/>
        <v>0</v>
      </c>
      <c r="S56" s="66">
        <f t="shared" si="4"/>
        <v>0</v>
      </c>
      <c r="T56" s="74">
        <f t="shared" si="5"/>
        <v>0</v>
      </c>
    </row>
    <row r="57" spans="1:20" x14ac:dyDescent="0.3">
      <c r="A57" s="64">
        <v>43264</v>
      </c>
      <c r="B57" s="65" t="s">
        <v>10</v>
      </c>
      <c r="C57" s="65" t="s">
        <v>22</v>
      </c>
      <c r="D57" s="65" t="s">
        <v>34</v>
      </c>
      <c r="E57" s="65" t="s">
        <v>16</v>
      </c>
      <c r="F57" s="65" t="str">
        <f>VLOOKUP(B57&amp;$B$1,config!C:D,2,FALSE)</f>
        <v>SUM</v>
      </c>
      <c r="G57" s="65" t="str">
        <f>VLOOKUP(B57&amp;$B$1,config!C:E,3,FALSE)</f>
        <v>N</v>
      </c>
      <c r="H57" s="65" t="str">
        <f t="shared" si="0"/>
        <v>Y</v>
      </c>
      <c r="I57" s="250">
        <v>0</v>
      </c>
      <c r="J57" s="67">
        <v>0</v>
      </c>
      <c r="K57" s="68">
        <v>1</v>
      </c>
      <c r="L57" s="69">
        <v>0</v>
      </c>
      <c r="M57" s="70">
        <f t="shared" si="3"/>
        <v>0</v>
      </c>
      <c r="N57" s="71">
        <v>0</v>
      </c>
      <c r="O57" s="72">
        <v>0</v>
      </c>
      <c r="P57" s="73">
        <v>292201338</v>
      </c>
      <c r="Q57" s="73">
        <f t="shared" si="30"/>
        <v>0</v>
      </c>
      <c r="R57" s="73">
        <f t="shared" si="31"/>
        <v>0</v>
      </c>
      <c r="S57" s="66">
        <f t="shared" si="4"/>
        <v>0</v>
      </c>
      <c r="T57" s="74">
        <f t="shared" si="5"/>
        <v>0</v>
      </c>
    </row>
    <row r="58" spans="1:20" x14ac:dyDescent="0.3">
      <c r="A58" s="64">
        <v>43267</v>
      </c>
      <c r="B58" s="65" t="s">
        <v>10</v>
      </c>
      <c r="C58" s="65" t="s">
        <v>22</v>
      </c>
      <c r="D58" s="65" t="s">
        <v>34</v>
      </c>
      <c r="E58" s="65" t="s">
        <v>16</v>
      </c>
      <c r="F58" s="65" t="str">
        <f>VLOOKUP(B58&amp;$B$1,config!C:D,2,FALSE)</f>
        <v>SUM</v>
      </c>
      <c r="G58" s="65" t="str">
        <f>VLOOKUP(B58&amp;$B$1,config!C:E,3,FALSE)</f>
        <v>N</v>
      </c>
      <c r="H58" s="65" t="str">
        <f t="shared" si="0"/>
        <v>Y</v>
      </c>
      <c r="I58" s="250">
        <v>0</v>
      </c>
      <c r="J58" s="67">
        <v>0</v>
      </c>
      <c r="K58" s="68">
        <v>1</v>
      </c>
      <c r="L58" s="69">
        <v>0</v>
      </c>
      <c r="M58" s="70">
        <f t="shared" si="3"/>
        <v>0</v>
      </c>
      <c r="N58" s="71">
        <v>0</v>
      </c>
      <c r="O58" s="72">
        <v>0</v>
      </c>
      <c r="P58" s="73">
        <v>292201338</v>
      </c>
      <c r="Q58" s="73">
        <f t="shared" si="30"/>
        <v>0</v>
      </c>
      <c r="R58" s="73">
        <f t="shared" si="31"/>
        <v>0</v>
      </c>
      <c r="S58" s="66">
        <f t="shared" si="4"/>
        <v>0</v>
      </c>
      <c r="T58" s="74">
        <f t="shared" si="5"/>
        <v>0</v>
      </c>
    </row>
    <row r="59" spans="1:20" x14ac:dyDescent="0.3">
      <c r="A59" s="64">
        <v>43271</v>
      </c>
      <c r="B59" s="65" t="s">
        <v>10</v>
      </c>
      <c r="C59" s="65" t="s">
        <v>22</v>
      </c>
      <c r="D59" s="65" t="s">
        <v>34</v>
      </c>
      <c r="E59" s="65" t="s">
        <v>16</v>
      </c>
      <c r="F59" s="65" t="str">
        <f>VLOOKUP(B59&amp;$B$1,config!C:D,2,FALSE)</f>
        <v>SUM</v>
      </c>
      <c r="G59" s="65" t="str">
        <f>VLOOKUP(B59&amp;$B$1,config!C:E,3,FALSE)</f>
        <v>N</v>
      </c>
      <c r="H59" s="65" t="str">
        <f t="shared" si="0"/>
        <v>Y</v>
      </c>
      <c r="I59" s="250">
        <v>0</v>
      </c>
      <c r="J59" s="67">
        <v>0</v>
      </c>
      <c r="K59" s="68">
        <v>1</v>
      </c>
      <c r="L59" s="69">
        <v>0</v>
      </c>
      <c r="M59" s="70">
        <f t="shared" si="3"/>
        <v>0</v>
      </c>
      <c r="N59" s="71">
        <v>0</v>
      </c>
      <c r="O59" s="72">
        <v>0</v>
      </c>
      <c r="P59" s="73">
        <v>292201338</v>
      </c>
      <c r="Q59" s="73">
        <f t="shared" si="30"/>
        <v>0</v>
      </c>
      <c r="R59" s="73">
        <f t="shared" si="31"/>
        <v>0</v>
      </c>
      <c r="S59" s="66">
        <f t="shared" si="4"/>
        <v>0</v>
      </c>
      <c r="T59" s="74">
        <f t="shared" si="5"/>
        <v>0</v>
      </c>
    </row>
    <row r="60" spans="1:20" x14ac:dyDescent="0.3">
      <c r="A60" s="64">
        <v>43274</v>
      </c>
      <c r="B60" s="65" t="s">
        <v>10</v>
      </c>
      <c r="C60" s="65" t="s">
        <v>22</v>
      </c>
      <c r="D60" s="65" t="s">
        <v>34</v>
      </c>
      <c r="E60" s="65" t="s">
        <v>16</v>
      </c>
      <c r="F60" s="65" t="str">
        <f>VLOOKUP(B60&amp;$B$1,config!C:D,2,FALSE)</f>
        <v>SUM</v>
      </c>
      <c r="G60" s="65" t="str">
        <f>VLOOKUP(B60&amp;$B$1,config!C:E,3,FALSE)</f>
        <v>N</v>
      </c>
      <c r="H60" s="65" t="str">
        <f t="shared" si="0"/>
        <v>Y</v>
      </c>
      <c r="I60" s="250">
        <v>0</v>
      </c>
      <c r="J60" s="67">
        <v>0</v>
      </c>
      <c r="K60" s="68">
        <v>1</v>
      </c>
      <c r="L60" s="69">
        <v>0</v>
      </c>
      <c r="M60" s="70">
        <f t="shared" si="3"/>
        <v>0</v>
      </c>
      <c r="N60" s="71">
        <v>0</v>
      </c>
      <c r="O60" s="72">
        <v>0</v>
      </c>
      <c r="P60" s="73">
        <v>292201338</v>
      </c>
      <c r="Q60" s="73">
        <f t="shared" si="30"/>
        <v>0</v>
      </c>
      <c r="R60" s="73">
        <f t="shared" si="31"/>
        <v>0</v>
      </c>
      <c r="S60" s="66">
        <f t="shared" si="4"/>
        <v>0</v>
      </c>
      <c r="T60" s="74">
        <f t="shared" si="5"/>
        <v>0</v>
      </c>
    </row>
    <row r="61" spans="1:20" x14ac:dyDescent="0.3">
      <c r="A61" s="64">
        <v>43278</v>
      </c>
      <c r="B61" s="65" t="s">
        <v>10</v>
      </c>
      <c r="C61" s="65" t="s">
        <v>22</v>
      </c>
      <c r="D61" s="65" t="s">
        <v>34</v>
      </c>
      <c r="E61" s="65" t="s">
        <v>16</v>
      </c>
      <c r="F61" s="65" t="str">
        <f>VLOOKUP(B61&amp;$B$1,config!C:D,2,FALSE)</f>
        <v>SUM</v>
      </c>
      <c r="G61" s="65" t="str">
        <f>VLOOKUP(B61&amp;$B$1,config!C:E,3,FALSE)</f>
        <v>N</v>
      </c>
      <c r="H61" s="65" t="str">
        <f t="shared" si="0"/>
        <v>Y</v>
      </c>
      <c r="I61" s="250">
        <v>0</v>
      </c>
      <c r="J61" s="67">
        <v>0</v>
      </c>
      <c r="K61" s="68">
        <v>1</v>
      </c>
      <c r="L61" s="69">
        <v>0</v>
      </c>
      <c r="M61" s="70">
        <f t="shared" si="3"/>
        <v>0</v>
      </c>
      <c r="N61" s="71">
        <v>0</v>
      </c>
      <c r="O61" s="72">
        <v>0</v>
      </c>
      <c r="P61" s="73">
        <v>292201338</v>
      </c>
      <c r="Q61" s="73">
        <f t="shared" si="30"/>
        <v>0</v>
      </c>
      <c r="R61" s="73">
        <f t="shared" si="31"/>
        <v>0</v>
      </c>
      <c r="S61" s="66">
        <f t="shared" si="4"/>
        <v>0</v>
      </c>
      <c r="T61" s="74">
        <f t="shared" si="5"/>
        <v>0</v>
      </c>
    </row>
    <row r="62" spans="1:20" x14ac:dyDescent="0.3">
      <c r="A62" s="64">
        <v>43281</v>
      </c>
      <c r="B62" s="65" t="s">
        <v>10</v>
      </c>
      <c r="C62" s="65" t="s">
        <v>22</v>
      </c>
      <c r="D62" s="65" t="s">
        <v>34</v>
      </c>
      <c r="E62" s="65" t="s">
        <v>16</v>
      </c>
      <c r="F62" s="65" t="str">
        <f>VLOOKUP(B62&amp;$B$1,config!C:D,2,FALSE)</f>
        <v>SUM</v>
      </c>
      <c r="G62" s="65" t="str">
        <f>VLOOKUP(B62&amp;$B$1,config!C:E,3,FALSE)</f>
        <v>N</v>
      </c>
      <c r="H62" s="65" t="str">
        <f t="shared" si="0"/>
        <v>Y</v>
      </c>
      <c r="I62" s="250">
        <v>0</v>
      </c>
      <c r="J62" s="67">
        <v>0</v>
      </c>
      <c r="K62" s="68">
        <v>1</v>
      </c>
      <c r="L62" s="69">
        <v>0</v>
      </c>
      <c r="M62" s="70">
        <f t="shared" si="3"/>
        <v>0</v>
      </c>
      <c r="N62" s="71">
        <v>0</v>
      </c>
      <c r="O62" s="72">
        <v>0</v>
      </c>
      <c r="P62" s="73">
        <v>292201338</v>
      </c>
      <c r="Q62" s="73">
        <f t="shared" si="30"/>
        <v>0</v>
      </c>
      <c r="R62" s="73">
        <f t="shared" si="31"/>
        <v>0</v>
      </c>
      <c r="S62" s="66">
        <f t="shared" si="4"/>
        <v>0</v>
      </c>
      <c r="T62" s="74">
        <f t="shared" si="5"/>
        <v>0</v>
      </c>
    </row>
    <row r="63" spans="1:20" x14ac:dyDescent="0.3">
      <c r="A63" s="64">
        <v>43285</v>
      </c>
      <c r="B63" s="65" t="s">
        <v>10</v>
      </c>
      <c r="C63" s="65" t="s">
        <v>22</v>
      </c>
      <c r="D63" s="65" t="s">
        <v>34</v>
      </c>
      <c r="E63" s="65" t="s">
        <v>16</v>
      </c>
      <c r="F63" s="65" t="str">
        <f>VLOOKUP(B63&amp;$B$1,config!C:D,2,FALSE)</f>
        <v>SUM</v>
      </c>
      <c r="G63" s="65" t="str">
        <f>VLOOKUP(B63&amp;$B$1,config!C:E,3,FALSE)</f>
        <v>N</v>
      </c>
      <c r="H63" s="65" t="str">
        <f t="shared" si="0"/>
        <v>Y</v>
      </c>
      <c r="I63" s="250">
        <v>0</v>
      </c>
      <c r="J63" s="67">
        <v>0</v>
      </c>
      <c r="K63" s="68">
        <v>1</v>
      </c>
      <c r="L63" s="69">
        <v>0</v>
      </c>
      <c r="M63" s="70">
        <f t="shared" si="3"/>
        <v>0</v>
      </c>
      <c r="N63" s="71">
        <v>0</v>
      </c>
      <c r="O63" s="72">
        <v>0</v>
      </c>
      <c r="P63" s="73">
        <v>292201338</v>
      </c>
      <c r="Q63" s="73">
        <f t="shared" si="30"/>
        <v>0</v>
      </c>
      <c r="R63" s="73">
        <f t="shared" si="31"/>
        <v>0</v>
      </c>
      <c r="S63" s="66">
        <f t="shared" si="4"/>
        <v>0</v>
      </c>
      <c r="T63" s="74">
        <f t="shared" si="5"/>
        <v>0</v>
      </c>
    </row>
    <row r="64" spans="1:20" x14ac:dyDescent="0.3">
      <c r="A64" s="64">
        <v>43288</v>
      </c>
      <c r="B64" s="65" t="s">
        <v>10</v>
      </c>
      <c r="C64" s="65" t="s">
        <v>22</v>
      </c>
      <c r="D64" s="65" t="s">
        <v>34</v>
      </c>
      <c r="E64" s="65" t="s">
        <v>16</v>
      </c>
      <c r="F64" s="65" t="str">
        <f>VLOOKUP(B64&amp;$B$1,config!C:D,2,FALSE)</f>
        <v>SUM</v>
      </c>
      <c r="G64" s="65" t="str">
        <f>VLOOKUP(B64&amp;$B$1,config!C:E,3,FALSE)</f>
        <v>N</v>
      </c>
      <c r="H64" s="65" t="str">
        <f t="shared" si="0"/>
        <v>Y</v>
      </c>
      <c r="I64" s="250">
        <v>0</v>
      </c>
      <c r="J64" s="67">
        <v>0</v>
      </c>
      <c r="K64" s="68">
        <v>1</v>
      </c>
      <c r="L64" s="69">
        <v>0</v>
      </c>
      <c r="M64" s="70">
        <f t="shared" si="3"/>
        <v>0</v>
      </c>
      <c r="N64" s="71">
        <v>0</v>
      </c>
      <c r="O64" s="72">
        <v>0</v>
      </c>
      <c r="P64" s="73">
        <v>292201338</v>
      </c>
      <c r="Q64" s="73">
        <f t="shared" si="30"/>
        <v>0</v>
      </c>
      <c r="R64" s="73">
        <f t="shared" si="31"/>
        <v>0</v>
      </c>
      <c r="S64" s="66">
        <f t="shared" si="4"/>
        <v>0</v>
      </c>
      <c r="T64" s="74">
        <f t="shared" si="5"/>
        <v>0</v>
      </c>
    </row>
    <row r="65" spans="1:20" x14ac:dyDescent="0.3">
      <c r="A65" s="64">
        <v>43292</v>
      </c>
      <c r="B65" s="65" t="s">
        <v>10</v>
      </c>
      <c r="C65" s="65" t="s">
        <v>22</v>
      </c>
      <c r="D65" s="65" t="s">
        <v>34</v>
      </c>
      <c r="E65" s="65" t="s">
        <v>16</v>
      </c>
      <c r="F65" s="65" t="str">
        <f>VLOOKUP(B65&amp;$B$1,config!C:D,2,FALSE)</f>
        <v>SUM</v>
      </c>
      <c r="G65" s="65" t="str">
        <f>VLOOKUP(B65&amp;$B$1,config!C:E,3,FALSE)</f>
        <v>N</v>
      </c>
      <c r="H65" s="65" t="str">
        <f t="shared" si="0"/>
        <v>Y</v>
      </c>
      <c r="I65" s="250">
        <v>0</v>
      </c>
      <c r="J65" s="67">
        <v>0</v>
      </c>
      <c r="K65" s="68">
        <v>1</v>
      </c>
      <c r="L65" s="69">
        <v>0</v>
      </c>
      <c r="M65" s="70">
        <f t="shared" si="3"/>
        <v>0</v>
      </c>
      <c r="N65" s="71">
        <v>0</v>
      </c>
      <c r="O65" s="72">
        <v>0</v>
      </c>
      <c r="P65" s="73">
        <v>292201338</v>
      </c>
      <c r="Q65" s="73">
        <f t="shared" si="30"/>
        <v>0</v>
      </c>
      <c r="R65" s="73">
        <f t="shared" si="31"/>
        <v>0</v>
      </c>
      <c r="S65" s="66">
        <f t="shared" si="4"/>
        <v>0</v>
      </c>
      <c r="T65" s="74">
        <f t="shared" si="5"/>
        <v>0</v>
      </c>
    </row>
    <row r="66" spans="1:20" x14ac:dyDescent="0.3">
      <c r="A66" s="64">
        <v>43295</v>
      </c>
      <c r="B66" s="65" t="s">
        <v>10</v>
      </c>
      <c r="C66" s="65" t="s">
        <v>22</v>
      </c>
      <c r="D66" s="65" t="s">
        <v>34</v>
      </c>
      <c r="E66" s="65" t="s">
        <v>16</v>
      </c>
      <c r="F66" s="65" t="str">
        <f>VLOOKUP(B66&amp;$B$1,config!C:D,2,FALSE)</f>
        <v>SUM</v>
      </c>
      <c r="G66" s="65" t="str">
        <f>VLOOKUP(B66&amp;$B$1,config!C:E,3,FALSE)</f>
        <v>N</v>
      </c>
      <c r="H66" s="65" t="str">
        <f t="shared" si="0"/>
        <v>Y</v>
      </c>
      <c r="I66" s="250">
        <v>0</v>
      </c>
      <c r="J66" s="67">
        <v>0</v>
      </c>
      <c r="K66" s="68">
        <v>1</v>
      </c>
      <c r="L66" s="69">
        <v>0</v>
      </c>
      <c r="M66" s="70">
        <f t="shared" si="3"/>
        <v>0</v>
      </c>
      <c r="N66" s="71">
        <v>0</v>
      </c>
      <c r="O66" s="72">
        <v>0</v>
      </c>
      <c r="P66" s="73">
        <v>292201338</v>
      </c>
      <c r="Q66" s="73">
        <f t="shared" si="30"/>
        <v>0</v>
      </c>
      <c r="R66" s="73">
        <f t="shared" si="31"/>
        <v>0</v>
      </c>
      <c r="S66" s="66">
        <f t="shared" si="4"/>
        <v>0</v>
      </c>
      <c r="T66" s="74">
        <f t="shared" si="5"/>
        <v>0</v>
      </c>
    </row>
    <row r="67" spans="1:20" x14ac:dyDescent="0.3">
      <c r="A67" s="64">
        <v>43299</v>
      </c>
      <c r="B67" s="65" t="s">
        <v>10</v>
      </c>
      <c r="C67" s="65" t="s">
        <v>22</v>
      </c>
      <c r="D67" s="65" t="s">
        <v>34</v>
      </c>
      <c r="E67" s="65" t="s">
        <v>16</v>
      </c>
      <c r="F67" s="65" t="str">
        <f>VLOOKUP(B67&amp;$B$1,config!C:D,2,FALSE)</f>
        <v>SUM</v>
      </c>
      <c r="G67" s="65" t="str">
        <f>VLOOKUP(B67&amp;$B$1,config!C:E,3,FALSE)</f>
        <v>N</v>
      </c>
      <c r="H67" s="65" t="str">
        <f t="shared" si="0"/>
        <v>Y</v>
      </c>
      <c r="I67" s="250">
        <v>0</v>
      </c>
      <c r="J67" s="67">
        <v>0</v>
      </c>
      <c r="K67" s="68">
        <v>1</v>
      </c>
      <c r="L67" s="69">
        <v>0</v>
      </c>
      <c r="M67" s="70">
        <f t="shared" si="3"/>
        <v>0</v>
      </c>
      <c r="N67" s="71">
        <v>0</v>
      </c>
      <c r="O67" s="72">
        <v>0</v>
      </c>
      <c r="P67" s="73">
        <v>292201338</v>
      </c>
      <c r="Q67" s="73">
        <f t="shared" si="30"/>
        <v>0</v>
      </c>
      <c r="R67" s="73">
        <f t="shared" si="31"/>
        <v>0</v>
      </c>
      <c r="S67" s="66">
        <f t="shared" si="4"/>
        <v>0</v>
      </c>
      <c r="T67" s="74">
        <f t="shared" si="5"/>
        <v>0</v>
      </c>
    </row>
    <row r="68" spans="1:20" x14ac:dyDescent="0.3">
      <c r="A68" s="64">
        <v>43302</v>
      </c>
      <c r="B68" s="65" t="s">
        <v>10</v>
      </c>
      <c r="C68" s="65" t="s">
        <v>22</v>
      </c>
      <c r="D68" s="65" t="s">
        <v>34</v>
      </c>
      <c r="E68" s="65" t="s">
        <v>16</v>
      </c>
      <c r="F68" s="65" t="str">
        <f>VLOOKUP(B68&amp;$B$1,config!C:D,2,FALSE)</f>
        <v>SUM</v>
      </c>
      <c r="G68" s="65" t="str">
        <f>VLOOKUP(B68&amp;$B$1,config!C:E,3,FALSE)</f>
        <v>N</v>
      </c>
      <c r="H68" s="65" t="str">
        <f t="shared" si="0"/>
        <v>Y</v>
      </c>
      <c r="I68" s="250">
        <v>0</v>
      </c>
      <c r="J68" s="67">
        <v>0</v>
      </c>
      <c r="K68" s="68">
        <v>1</v>
      </c>
      <c r="L68" s="69">
        <v>0</v>
      </c>
      <c r="M68" s="70">
        <f t="shared" si="3"/>
        <v>0</v>
      </c>
      <c r="N68" s="71">
        <v>0</v>
      </c>
      <c r="O68" s="72">
        <v>0</v>
      </c>
      <c r="P68" s="73">
        <v>292201338</v>
      </c>
      <c r="Q68" s="73">
        <f t="shared" si="30"/>
        <v>0</v>
      </c>
      <c r="R68" s="73">
        <f t="shared" si="31"/>
        <v>0</v>
      </c>
      <c r="S68" s="66">
        <f t="shared" si="4"/>
        <v>0</v>
      </c>
      <c r="T68" s="74">
        <f t="shared" si="5"/>
        <v>0</v>
      </c>
    </row>
    <row r="69" spans="1:20" x14ac:dyDescent="0.3">
      <c r="A69" s="64">
        <v>43306</v>
      </c>
      <c r="B69" s="65" t="s">
        <v>10</v>
      </c>
      <c r="C69" s="65" t="s">
        <v>22</v>
      </c>
      <c r="D69" s="65" t="s">
        <v>34</v>
      </c>
      <c r="E69" s="65" t="s">
        <v>16</v>
      </c>
      <c r="F69" s="65" t="str">
        <f>VLOOKUP(B69&amp;$B$1,config!C:D,2,FALSE)</f>
        <v>SUM</v>
      </c>
      <c r="G69" s="65" t="str">
        <f>VLOOKUP(B69&amp;$B$1,config!C:E,3,FALSE)</f>
        <v>N</v>
      </c>
      <c r="H69" s="65" t="str">
        <f t="shared" si="0"/>
        <v>Y</v>
      </c>
      <c r="I69" s="250">
        <v>0</v>
      </c>
      <c r="J69" s="67">
        <v>0</v>
      </c>
      <c r="K69" s="68">
        <v>1</v>
      </c>
      <c r="L69" s="69">
        <v>0</v>
      </c>
      <c r="M69" s="70">
        <f t="shared" si="3"/>
        <v>0</v>
      </c>
      <c r="N69" s="71">
        <v>0</v>
      </c>
      <c r="O69" s="72">
        <v>0</v>
      </c>
      <c r="P69" s="73">
        <v>292201338</v>
      </c>
      <c r="Q69" s="73">
        <f t="shared" si="30"/>
        <v>0</v>
      </c>
      <c r="R69" s="73">
        <f t="shared" ref="R69:R72" si="32">IF(D69="shield",Q69,IF(F69="MAX",MAX(Q69,J69),SUM(Q69,J69-SUMIFS($N:$N, $E:$E, "Y",$A:$A, $A69 ))))</f>
        <v>0</v>
      </c>
      <c r="S69" s="66">
        <f t="shared" si="4"/>
        <v>0</v>
      </c>
      <c r="T69" s="74">
        <f t="shared" si="5"/>
        <v>0</v>
      </c>
    </row>
    <row r="70" spans="1:20" x14ac:dyDescent="0.3">
      <c r="A70" s="64">
        <v>43309</v>
      </c>
      <c r="B70" s="65" t="s">
        <v>10</v>
      </c>
      <c r="C70" s="65" t="s">
        <v>22</v>
      </c>
      <c r="D70" s="65" t="s">
        <v>34</v>
      </c>
      <c r="E70" s="65" t="s">
        <v>16</v>
      </c>
      <c r="F70" s="65" t="str">
        <f>VLOOKUP(B70&amp;$B$1,config!C:D,2,FALSE)</f>
        <v>SUM</v>
      </c>
      <c r="G70" s="65" t="str">
        <f>VLOOKUP(B70&amp;$B$1,config!C:E,3,FALSE)</f>
        <v>N</v>
      </c>
      <c r="H70" s="65" t="str">
        <f t="shared" si="0"/>
        <v>Y</v>
      </c>
      <c r="I70" s="250">
        <v>0</v>
      </c>
      <c r="J70" s="67">
        <v>0</v>
      </c>
      <c r="K70" s="68">
        <v>1</v>
      </c>
      <c r="L70" s="69">
        <v>0</v>
      </c>
      <c r="M70" s="70">
        <f t="shared" si="3"/>
        <v>0</v>
      </c>
      <c r="N70" s="71">
        <v>0</v>
      </c>
      <c r="O70" s="72">
        <v>0</v>
      </c>
      <c r="P70" s="73">
        <v>292201338</v>
      </c>
      <c r="Q70" s="73">
        <f t="shared" si="30"/>
        <v>0</v>
      </c>
      <c r="R70" s="73">
        <f t="shared" si="32"/>
        <v>0</v>
      </c>
      <c r="S70" s="66">
        <f t="shared" si="4"/>
        <v>0</v>
      </c>
      <c r="T70" s="74">
        <f t="shared" si="5"/>
        <v>0</v>
      </c>
    </row>
    <row r="71" spans="1:20" x14ac:dyDescent="0.3">
      <c r="A71" s="64">
        <v>43313</v>
      </c>
      <c r="B71" s="65" t="s">
        <v>10</v>
      </c>
      <c r="C71" s="65" t="s">
        <v>22</v>
      </c>
      <c r="D71" s="65" t="s">
        <v>34</v>
      </c>
      <c r="E71" s="65" t="s">
        <v>16</v>
      </c>
      <c r="F71" s="65" t="str">
        <f>VLOOKUP(B71&amp;$B$1,config!C:D,2,FALSE)</f>
        <v>SUM</v>
      </c>
      <c r="G71" s="65" t="str">
        <f>VLOOKUP(B71&amp;$B$1,config!C:E,3,FALSE)</f>
        <v>N</v>
      </c>
      <c r="H71" s="65" t="str">
        <f t="shared" si="0"/>
        <v>Y</v>
      </c>
      <c r="I71" s="250">
        <v>0</v>
      </c>
      <c r="J71" s="67">
        <v>0</v>
      </c>
      <c r="K71" s="68">
        <v>1</v>
      </c>
      <c r="L71" s="69">
        <v>0</v>
      </c>
      <c r="M71" s="70">
        <f t="shared" si="3"/>
        <v>0</v>
      </c>
      <c r="N71" s="71">
        <v>0</v>
      </c>
      <c r="O71" s="72">
        <v>0</v>
      </c>
      <c r="P71" s="73">
        <v>292201338</v>
      </c>
      <c r="Q71" s="73">
        <f t="shared" si="30"/>
        <v>0</v>
      </c>
      <c r="R71" s="73">
        <f t="shared" si="32"/>
        <v>0</v>
      </c>
      <c r="S71" s="66">
        <f t="shared" si="4"/>
        <v>0</v>
      </c>
      <c r="T71" s="74">
        <f t="shared" si="5"/>
        <v>0</v>
      </c>
    </row>
    <row r="72" spans="1:20" x14ac:dyDescent="0.3">
      <c r="A72" s="64">
        <v>43316</v>
      </c>
      <c r="B72" s="65" t="s">
        <v>10</v>
      </c>
      <c r="C72" s="65" t="s">
        <v>22</v>
      </c>
      <c r="D72" s="65" t="s">
        <v>34</v>
      </c>
      <c r="E72" s="65" t="s">
        <v>16</v>
      </c>
      <c r="F72" s="65" t="str">
        <f>VLOOKUP(B72&amp;$B$1,config!C:D,2,FALSE)</f>
        <v>SUM</v>
      </c>
      <c r="G72" s="65" t="str">
        <f>VLOOKUP(B72&amp;$B$1,config!C:E,3,FALSE)</f>
        <v>N</v>
      </c>
      <c r="H72" s="65" t="str">
        <f t="shared" si="0"/>
        <v>Y</v>
      </c>
      <c r="I72" s="250">
        <v>0</v>
      </c>
      <c r="J72" s="67">
        <v>0</v>
      </c>
      <c r="K72" s="68">
        <v>1</v>
      </c>
      <c r="L72" s="69">
        <v>0</v>
      </c>
      <c r="M72" s="70">
        <f t="shared" si="3"/>
        <v>0</v>
      </c>
      <c r="N72" s="71">
        <v>0</v>
      </c>
      <c r="O72" s="72">
        <v>0</v>
      </c>
      <c r="P72" s="73">
        <v>292201338</v>
      </c>
      <c r="Q72" s="73">
        <f t="shared" si="30"/>
        <v>0</v>
      </c>
      <c r="R72" s="73">
        <f t="shared" si="32"/>
        <v>0</v>
      </c>
      <c r="S72" s="66">
        <f t="shared" si="4"/>
        <v>0</v>
      </c>
      <c r="T72" s="74">
        <f t="shared" si="5"/>
        <v>0</v>
      </c>
    </row>
    <row r="73" spans="1:20" x14ac:dyDescent="0.3">
      <c r="A73" s="64"/>
      <c r="G73" s="65"/>
    </row>
    <row r="74" spans="1:20" x14ac:dyDescent="0.3">
      <c r="A74" s="64"/>
      <c r="G74" s="65"/>
    </row>
    <row r="75" spans="1:20" x14ac:dyDescent="0.3">
      <c r="A75" s="64"/>
      <c r="G75" s="65"/>
    </row>
    <row r="76" spans="1:20" x14ac:dyDescent="0.3">
      <c r="A76" s="64"/>
      <c r="G76" s="65"/>
    </row>
    <row r="77" spans="1:20" x14ac:dyDescent="0.3">
      <c r="A77" s="64"/>
      <c r="G77" s="65"/>
    </row>
    <row r="78" spans="1:20" x14ac:dyDescent="0.3">
      <c r="G78" s="65"/>
    </row>
    <row r="79" spans="1:20" x14ac:dyDescent="0.3">
      <c r="G79" s="65"/>
    </row>
    <row r="80" spans="1:20" x14ac:dyDescent="0.3">
      <c r="G80" s="65"/>
    </row>
    <row r="81" spans="7:7" x14ac:dyDescent="0.3">
      <c r="G81" s="65"/>
    </row>
    <row r="82" spans="7:7" x14ac:dyDescent="0.3">
      <c r="G82" s="65"/>
    </row>
    <row r="83" spans="7:7" x14ac:dyDescent="0.3">
      <c r="G83" s="65"/>
    </row>
    <row r="84" spans="7:7" x14ac:dyDescent="0.3">
      <c r="G84" s="65"/>
    </row>
    <row r="85" spans="7:7" x14ac:dyDescent="0.3">
      <c r="G85" s="65"/>
    </row>
    <row r="86" spans="7:7" x14ac:dyDescent="0.3">
      <c r="G86" s="65"/>
    </row>
    <row r="87" spans="7:7" x14ac:dyDescent="0.3">
      <c r="G87" s="65"/>
    </row>
    <row r="88" spans="7:7" x14ac:dyDescent="0.3">
      <c r="G88" s="65"/>
    </row>
    <row r="89" spans="7:7" x14ac:dyDescent="0.3">
      <c r="G89" s="65"/>
    </row>
    <row r="90" spans="7:7" x14ac:dyDescent="0.3">
      <c r="G90" s="65"/>
    </row>
    <row r="91" spans="7:7" x14ac:dyDescent="0.3">
      <c r="G91" s="65"/>
    </row>
    <row r="92" spans="7:7" x14ac:dyDescent="0.3">
      <c r="G92" s="65"/>
    </row>
    <row r="93" spans="7:7" x14ac:dyDescent="0.3">
      <c r="G93" s="65"/>
    </row>
    <row r="94" spans="7:7" x14ac:dyDescent="0.3">
      <c r="G94" s="65"/>
    </row>
    <row r="95" spans="7:7" x14ac:dyDescent="0.3">
      <c r="G95" s="65"/>
    </row>
    <row r="96" spans="7:7" x14ac:dyDescent="0.3">
      <c r="G96" s="65"/>
    </row>
    <row r="97" spans="7:7" x14ac:dyDescent="0.3">
      <c r="G97" s="65"/>
    </row>
    <row r="98" spans="7:7" x14ac:dyDescent="0.3">
      <c r="G98" s="65"/>
    </row>
    <row r="99" spans="7:7" x14ac:dyDescent="0.3">
      <c r="G99" s="65"/>
    </row>
    <row r="100" spans="7:7" x14ac:dyDescent="0.3">
      <c r="G100" s="65"/>
    </row>
    <row r="101" spans="7:7" x14ac:dyDescent="0.3">
      <c r="G101" s="65"/>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OFFSET(config!$I$2,0,0,COUNTA(config!$I:$I)-1)</xm:f>
          </x14:formula1>
          <xm:sqref>B5:B25 B30:B72</xm:sqref>
        </x14:dataValidation>
        <x14:dataValidation type="list" allowBlank="1" showInputMessage="1" showErrorMessage="1">
          <x14:formula1>
            <xm:f>OFFSET(config!$J$2,0,0,COUNTA(config!$J:$J)-1)</xm:f>
          </x14:formula1>
          <xm:sqref>D5:D25 D30:D72</xm:sqref>
        </x14:dataValidation>
        <x14:dataValidation type="list" allowBlank="1" showInputMessage="1" showErrorMessage="1">
          <x14:formula1>
            <xm:f>OFFSET(config!$K$2,0,0,COUNTA(config!$K:$K)-1)</xm:f>
          </x14:formula1>
          <xm:sqref>C5:C25 C30:C72</xm:sqref>
        </x14:dataValidation>
        <x14:dataValidation type="list" allowBlank="1" showInputMessage="1" showErrorMessage="1">
          <x14:formula1>
            <xm:f>config!$L$2:$L$3</xm:f>
          </x14:formula1>
          <xm:sqref>E5:E25 E30:E72</xm:sqref>
        </x14:dataValidation>
        <x14:dataValidation type="list" allowBlank="1" showInputMessage="1" showErrorMessage="1">
          <x14:formula1>
            <xm:f>config!#REF!</xm:f>
          </x14:formula1>
          <xm:sqref>E26:E29</xm:sqref>
        </x14:dataValidation>
        <x14:dataValidation type="list" allowBlank="1" showInputMessage="1" showErrorMessage="1">
          <x14:formula1>
            <xm:f>OFFSET(config!#REF!,0,0,COUNTA(config!#REF!)-1)</xm:f>
          </x14:formula1>
          <xm:sqref>C26:C29</xm:sqref>
        </x14:dataValidation>
        <x14:dataValidation type="list" allowBlank="1" showInputMessage="1" showErrorMessage="1">
          <x14:formula1>
            <xm:f>OFFSET(config!#REF!,0,0,COUNTA(config!#REF!)-1)</xm:f>
          </x14:formula1>
          <xm:sqref>D26:D29</xm:sqref>
        </x14:dataValidation>
        <x14:dataValidation type="list" allowBlank="1" showInputMessage="1" showErrorMessage="1">
          <x14:formula1>
            <xm:f>OFFSET(config!#REF!,0,0,COUNTA(config!#REF!)-1)</xm:f>
          </x14:formula1>
          <xm:sqref>B26:B29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0"/>
  <sheetViews>
    <sheetView tabSelected="1" topLeftCell="A13" workbookViewId="0">
      <selection activeCell="H33" sqref="H33"/>
    </sheetView>
  </sheetViews>
  <sheetFormatPr defaultColWidth="11.19921875" defaultRowHeight="15.6" x14ac:dyDescent="0.3"/>
  <cols>
    <col min="1" max="1" width="13" style="248" bestFit="1" customWidth="1"/>
    <col min="2" max="2" width="14.796875" style="71" bestFit="1" customWidth="1"/>
    <col min="3" max="3" width="12.296875" style="71" customWidth="1"/>
    <col min="4" max="4" width="12.69921875" style="71" bestFit="1" customWidth="1"/>
    <col min="5" max="5" width="12.69921875" style="71" customWidth="1"/>
    <col min="6" max="6" width="11.19921875" style="71"/>
    <col min="7" max="7" width="12.19921875" style="71" bestFit="1" customWidth="1"/>
    <col min="8" max="8" width="13.69921875" style="71" bestFit="1" customWidth="1"/>
    <col min="9" max="9" width="15.796875" style="250" bestFit="1" customWidth="1"/>
    <col min="10" max="10" width="14" style="71" customWidth="1"/>
    <col min="11" max="11" width="14" style="68" customWidth="1"/>
    <col min="12" max="12" width="26.69921875" style="71" bestFit="1" customWidth="1"/>
    <col min="13" max="13" width="17.296875" style="71" bestFit="1" customWidth="1"/>
    <col min="14" max="14" width="16.296875" style="71" bestFit="1" customWidth="1"/>
    <col min="15" max="16" width="15" style="71" bestFit="1" customWidth="1"/>
    <col min="17" max="17" width="23.796875" style="71" bestFit="1" customWidth="1"/>
    <col min="18" max="18" width="15" style="71" customWidth="1"/>
    <col min="19" max="19" width="25.69921875" style="71" bestFit="1" customWidth="1"/>
    <col min="20" max="20" width="16.296875" style="71" bestFit="1" customWidth="1"/>
    <col min="21" max="530" width="0" style="71" hidden="1" customWidth="1"/>
    <col min="531" max="16384" width="11.19921875" style="71"/>
  </cols>
  <sheetData>
    <row r="1" spans="1:22" x14ac:dyDescent="0.3">
      <c r="A1" s="248" t="s">
        <v>36</v>
      </c>
      <c r="B1" s="71" t="s">
        <v>52</v>
      </c>
    </row>
    <row r="2" spans="1:22" x14ac:dyDescent="0.3">
      <c r="A2" s="248" t="s">
        <v>42</v>
      </c>
      <c r="B2" s="71" t="s">
        <v>43</v>
      </c>
    </row>
    <row r="4" spans="1:22" s="248" customFormat="1" x14ac:dyDescent="0.3">
      <c r="A4" s="248" t="s">
        <v>0</v>
      </c>
      <c r="B4" s="248" t="s">
        <v>9</v>
      </c>
      <c r="C4" s="248" t="s">
        <v>21</v>
      </c>
      <c r="D4" s="248" t="s">
        <v>11</v>
      </c>
      <c r="E4" s="248" t="s">
        <v>54</v>
      </c>
      <c r="F4" s="248" t="s">
        <v>12</v>
      </c>
      <c r="G4" s="248" t="s">
        <v>24</v>
      </c>
      <c r="H4" s="248" t="s">
        <v>13</v>
      </c>
      <c r="I4" s="251" t="s">
        <v>8</v>
      </c>
      <c r="J4" s="248" t="s">
        <v>2</v>
      </c>
      <c r="K4" s="249" t="s">
        <v>39</v>
      </c>
      <c r="L4" s="248" t="s">
        <v>37</v>
      </c>
      <c r="M4" s="248" t="s">
        <v>38</v>
      </c>
      <c r="N4" s="248" t="s">
        <v>4</v>
      </c>
      <c r="O4" s="248" t="s">
        <v>1</v>
      </c>
      <c r="P4" s="248" t="s">
        <v>3</v>
      </c>
      <c r="Q4" s="248" t="s">
        <v>46</v>
      </c>
      <c r="R4" s="248" t="s">
        <v>5</v>
      </c>
      <c r="S4" s="248" t="s">
        <v>40</v>
      </c>
      <c r="T4" s="248" t="s">
        <v>41</v>
      </c>
    </row>
    <row r="5" spans="1:22" x14ac:dyDescent="0.3">
      <c r="A5" s="64">
        <v>43102</v>
      </c>
      <c r="B5" s="65" t="s">
        <v>10</v>
      </c>
      <c r="C5" s="65" t="s">
        <v>22</v>
      </c>
      <c r="D5" s="65" t="s">
        <v>34</v>
      </c>
      <c r="E5" s="65" t="s">
        <v>14</v>
      </c>
      <c r="F5" s="65" t="str">
        <f>VLOOKUP(B5&amp;$B$1,config!C:D,2,FALSE)</f>
        <v>SUM</v>
      </c>
      <c r="G5" s="65" t="str">
        <f>VLOOKUP(B5&amp;$B$1,config!C:E,3,FALSE)</f>
        <v>N</v>
      </c>
      <c r="H5" s="65" t="str">
        <f t="shared" ref="H5:H37" si="0">IF(D5="shield","N","Y")</f>
        <v>Y</v>
      </c>
      <c r="I5" s="250">
        <v>361000000</v>
      </c>
      <c r="J5" s="71">
        <v>0</v>
      </c>
      <c r="K5" s="68">
        <v>1</v>
      </c>
      <c r="L5" s="69">
        <v>0</v>
      </c>
      <c r="M5" s="70">
        <f>L5*K5</f>
        <v>0</v>
      </c>
      <c r="N5" s="71">
        <v>0</v>
      </c>
      <c r="O5" s="72">
        <v>22552</v>
      </c>
      <c r="P5" s="73">
        <v>302575350</v>
      </c>
      <c r="Q5" s="73">
        <f t="shared" ref="Q5:Q36" si="1">IF($H5="Y",SUMPRODUCT(--($A:$A=$A5),$N:$N),$N5)</f>
        <v>0</v>
      </c>
      <c r="R5" s="73">
        <f t="shared" ref="R5:R36" si="2">IF(D5="shield",Q5,IF(F5="MAX",MAX(Q5,J5),SUM(Q5,J5-SUMIFS($N:$N, $E:$E, "Y",$A:$A, $A5 ))))</f>
        <v>0</v>
      </c>
      <c r="S5" s="66">
        <f>N5*$L5/MAX(1,R5)</f>
        <v>0</v>
      </c>
      <c r="T5" s="74">
        <f>S5*K5</f>
        <v>0</v>
      </c>
    </row>
    <row r="6" spans="1:22" ht="14.55" customHeight="1" x14ac:dyDescent="0.3">
      <c r="A6" s="64">
        <v>43105</v>
      </c>
      <c r="B6" s="65" t="s">
        <v>10</v>
      </c>
      <c r="C6" s="65" t="s">
        <v>22</v>
      </c>
      <c r="D6" s="65" t="s">
        <v>34</v>
      </c>
      <c r="E6" s="65" t="s">
        <v>14</v>
      </c>
      <c r="F6" s="65" t="str">
        <f>VLOOKUP(B6&amp;$B$1,config!C:D,2,FALSE)</f>
        <v>SUM</v>
      </c>
      <c r="G6" s="65" t="str">
        <f>VLOOKUP(B6&amp;$B$1,config!C:E,3,FALSE)</f>
        <v>N</v>
      </c>
      <c r="H6" s="65" t="str">
        <f t="shared" si="0"/>
        <v>Y</v>
      </c>
      <c r="I6" s="250">
        <v>450000000</v>
      </c>
      <c r="J6" s="71">
        <v>1</v>
      </c>
      <c r="K6" s="68">
        <v>1</v>
      </c>
      <c r="L6" s="69">
        <v>0</v>
      </c>
      <c r="M6" s="70">
        <f t="shared" ref="M6:M71" si="3">L6*K6</f>
        <v>0</v>
      </c>
      <c r="N6" s="71">
        <v>0</v>
      </c>
      <c r="O6" s="72">
        <v>41688</v>
      </c>
      <c r="P6" s="73">
        <v>302575350</v>
      </c>
      <c r="Q6" s="73">
        <f t="shared" si="1"/>
        <v>0</v>
      </c>
      <c r="R6" s="73">
        <f t="shared" si="2"/>
        <v>1</v>
      </c>
      <c r="S6" s="66">
        <f t="shared" ref="S6:S71" si="4">N6*$L6/MAX(1,R6)</f>
        <v>0</v>
      </c>
      <c r="T6" s="74">
        <f t="shared" ref="T6:T71" si="5">S6*K6</f>
        <v>0</v>
      </c>
      <c r="U6" s="65"/>
      <c r="V6" s="65"/>
    </row>
    <row r="7" spans="1:22" x14ac:dyDescent="0.3">
      <c r="A7" s="64">
        <v>43109</v>
      </c>
      <c r="B7" s="65" t="s">
        <v>10</v>
      </c>
      <c r="C7" s="65" t="s">
        <v>22</v>
      </c>
      <c r="D7" s="65" t="s">
        <v>34</v>
      </c>
      <c r="E7" s="65" t="s">
        <v>14</v>
      </c>
      <c r="F7" s="65" t="str">
        <f>VLOOKUP(B7&amp;$B$1,config!C:D,2,FALSE)</f>
        <v>SUM</v>
      </c>
      <c r="G7" s="65" t="str">
        <f>VLOOKUP(B7&amp;$B$1,config!C:E,3,FALSE)</f>
        <v>N</v>
      </c>
      <c r="H7" s="65" t="str">
        <f t="shared" si="0"/>
        <v>Y</v>
      </c>
      <c r="I7" s="250">
        <v>40000000</v>
      </c>
      <c r="J7" s="71">
        <v>0</v>
      </c>
      <c r="K7" s="68">
        <v>1</v>
      </c>
      <c r="L7" s="69">
        <v>0</v>
      </c>
      <c r="M7" s="70">
        <f t="shared" si="3"/>
        <v>0</v>
      </c>
      <c r="N7" s="71">
        <v>0</v>
      </c>
      <c r="O7" s="72">
        <v>4751</v>
      </c>
      <c r="P7" s="73">
        <v>302575350</v>
      </c>
      <c r="Q7" s="73">
        <f t="shared" si="1"/>
        <v>0</v>
      </c>
      <c r="R7" s="73">
        <f t="shared" si="2"/>
        <v>0</v>
      </c>
      <c r="S7" s="66">
        <f t="shared" si="4"/>
        <v>0</v>
      </c>
      <c r="T7" s="74">
        <f t="shared" si="5"/>
        <v>0</v>
      </c>
    </row>
    <row r="8" spans="1:22" ht="14.55" customHeight="1" x14ac:dyDescent="0.3">
      <c r="A8" s="64">
        <v>43112</v>
      </c>
      <c r="B8" s="65" t="s">
        <v>10</v>
      </c>
      <c r="C8" s="65" t="s">
        <v>22</v>
      </c>
      <c r="D8" s="65" t="s">
        <v>34</v>
      </c>
      <c r="E8" s="65" t="s">
        <v>14</v>
      </c>
      <c r="F8" s="65" t="str">
        <f>VLOOKUP(B8&amp;$B$1,config!C:D,2,FALSE)</f>
        <v>SUM</v>
      </c>
      <c r="G8" s="65" t="str">
        <f>VLOOKUP(B8&amp;$B$1,config!C:E,3,FALSE)</f>
        <v>N</v>
      </c>
      <c r="H8" s="65" t="str">
        <f t="shared" si="0"/>
        <v>Y</v>
      </c>
      <c r="I8" s="250">
        <v>45000000</v>
      </c>
      <c r="J8" s="71">
        <v>0</v>
      </c>
      <c r="K8" s="68">
        <v>1</v>
      </c>
      <c r="L8" s="69">
        <v>0</v>
      </c>
      <c r="M8" s="70">
        <f t="shared" si="3"/>
        <v>0</v>
      </c>
      <c r="N8" s="71">
        <v>0</v>
      </c>
      <c r="O8" s="72">
        <v>4227</v>
      </c>
      <c r="P8" s="73">
        <v>302575350</v>
      </c>
      <c r="Q8" s="73">
        <f t="shared" si="1"/>
        <v>0</v>
      </c>
      <c r="R8" s="73">
        <f t="shared" si="2"/>
        <v>0</v>
      </c>
      <c r="S8" s="66">
        <f t="shared" si="4"/>
        <v>0</v>
      </c>
      <c r="T8" s="74">
        <f t="shared" si="5"/>
        <v>0</v>
      </c>
      <c r="U8" s="65"/>
      <c r="V8" s="65"/>
    </row>
    <row r="9" spans="1:22" x14ac:dyDescent="0.3">
      <c r="A9" s="64">
        <v>43116</v>
      </c>
      <c r="B9" s="65" t="s">
        <v>10</v>
      </c>
      <c r="C9" s="65" t="s">
        <v>22</v>
      </c>
      <c r="D9" s="65" t="s">
        <v>34</v>
      </c>
      <c r="E9" s="65" t="s">
        <v>14</v>
      </c>
      <c r="F9" s="65" t="str">
        <f>VLOOKUP(B9&amp;$B$1,config!C:D,2,FALSE)</f>
        <v>SUM</v>
      </c>
      <c r="G9" s="65" t="str">
        <f>VLOOKUP(B9&amp;$B$1,config!C:E,3,FALSE)</f>
        <v>N</v>
      </c>
      <c r="H9" s="65" t="str">
        <f t="shared" si="0"/>
        <v>Y</v>
      </c>
      <c r="I9" s="250">
        <v>50000000</v>
      </c>
      <c r="J9" s="71">
        <v>0</v>
      </c>
      <c r="K9" s="68">
        <v>1</v>
      </c>
      <c r="L9" s="69">
        <v>0</v>
      </c>
      <c r="M9" s="70">
        <f t="shared" si="3"/>
        <v>0</v>
      </c>
      <c r="N9" s="71">
        <v>0</v>
      </c>
      <c r="O9" s="72">
        <v>3970</v>
      </c>
      <c r="P9" s="73">
        <v>302575350</v>
      </c>
      <c r="Q9" s="73">
        <f t="shared" si="1"/>
        <v>0</v>
      </c>
      <c r="R9" s="73">
        <f t="shared" si="2"/>
        <v>0</v>
      </c>
      <c r="S9" s="66">
        <f t="shared" si="4"/>
        <v>0</v>
      </c>
      <c r="T9" s="74">
        <f t="shared" si="5"/>
        <v>0</v>
      </c>
    </row>
    <row r="10" spans="1:22" ht="14.55" customHeight="1" x14ac:dyDescent="0.3">
      <c r="A10" s="64">
        <v>43119</v>
      </c>
      <c r="B10" s="65" t="s">
        <v>10</v>
      </c>
      <c r="C10" s="65" t="s">
        <v>22</v>
      </c>
      <c r="D10" s="65" t="s">
        <v>34</v>
      </c>
      <c r="E10" s="65" t="s">
        <v>14</v>
      </c>
      <c r="F10" s="65" t="str">
        <f>VLOOKUP(B10&amp;$B$1,config!C:D,2,FALSE)</f>
        <v>SUM</v>
      </c>
      <c r="G10" s="65" t="str">
        <f>VLOOKUP(B10&amp;$B$1,config!C:E,3,FALSE)</f>
        <v>N</v>
      </c>
      <c r="H10" s="65" t="str">
        <f t="shared" si="0"/>
        <v>Y</v>
      </c>
      <c r="I10" s="250">
        <v>55000000</v>
      </c>
      <c r="J10" s="71">
        <v>0</v>
      </c>
      <c r="K10" s="68">
        <v>1</v>
      </c>
      <c r="L10" s="69">
        <v>0</v>
      </c>
      <c r="M10" s="70">
        <f t="shared" si="3"/>
        <v>0</v>
      </c>
      <c r="N10" s="71">
        <v>0</v>
      </c>
      <c r="O10" s="72">
        <v>4381</v>
      </c>
      <c r="P10" s="73">
        <v>302575350</v>
      </c>
      <c r="Q10" s="73">
        <f t="shared" si="1"/>
        <v>0</v>
      </c>
      <c r="R10" s="73">
        <f t="shared" si="2"/>
        <v>0</v>
      </c>
      <c r="S10" s="66">
        <f t="shared" si="4"/>
        <v>0</v>
      </c>
      <c r="T10" s="74">
        <f t="shared" si="5"/>
        <v>0</v>
      </c>
      <c r="U10" s="65"/>
      <c r="V10" s="65"/>
    </row>
    <row r="11" spans="1:22" x14ac:dyDescent="0.3">
      <c r="A11" s="64">
        <v>43123</v>
      </c>
      <c r="B11" s="65" t="s">
        <v>10</v>
      </c>
      <c r="C11" s="65" t="s">
        <v>22</v>
      </c>
      <c r="D11" s="65" t="s">
        <v>34</v>
      </c>
      <c r="E11" s="65" t="s">
        <v>14</v>
      </c>
      <c r="F11" s="65" t="str">
        <f>VLOOKUP(B11&amp;$B$1,config!C:D,2,FALSE)</f>
        <v>SUM</v>
      </c>
      <c r="G11" s="65" t="str">
        <f>VLOOKUP(B11&amp;$B$1,config!C:E,3,FALSE)</f>
        <v>N</v>
      </c>
      <c r="H11" s="65" t="str">
        <f t="shared" si="0"/>
        <v>Y</v>
      </c>
      <c r="I11" s="250">
        <v>63000000</v>
      </c>
      <c r="J11" s="71">
        <v>0</v>
      </c>
      <c r="K11" s="68">
        <v>1</v>
      </c>
      <c r="L11" s="69">
        <v>0</v>
      </c>
      <c r="M11" s="70">
        <f t="shared" si="3"/>
        <v>0</v>
      </c>
      <c r="N11" s="71">
        <v>0</v>
      </c>
      <c r="O11" s="72">
        <v>4569</v>
      </c>
      <c r="P11" s="73">
        <v>302575350</v>
      </c>
      <c r="Q11" s="73">
        <f t="shared" si="1"/>
        <v>0</v>
      </c>
      <c r="R11" s="73">
        <f t="shared" si="2"/>
        <v>0</v>
      </c>
      <c r="S11" s="66">
        <f t="shared" si="4"/>
        <v>0</v>
      </c>
      <c r="T11" s="74">
        <f t="shared" si="5"/>
        <v>0</v>
      </c>
    </row>
    <row r="12" spans="1:22" x14ac:dyDescent="0.3">
      <c r="A12" s="64">
        <v>43126</v>
      </c>
      <c r="B12" s="65" t="s">
        <v>10</v>
      </c>
      <c r="C12" s="65" t="s">
        <v>22</v>
      </c>
      <c r="D12" s="65" t="s">
        <v>34</v>
      </c>
      <c r="E12" s="65" t="s">
        <v>14</v>
      </c>
      <c r="F12" s="65" t="str">
        <f>VLOOKUP(B12&amp;$B$1,config!C:D,2,FALSE)</f>
        <v>SUM</v>
      </c>
      <c r="G12" s="65" t="str">
        <f>VLOOKUP(B12&amp;$B$1,config!C:E,3,FALSE)</f>
        <v>N</v>
      </c>
      <c r="H12" s="65" t="str">
        <f t="shared" si="0"/>
        <v>Y</v>
      </c>
      <c r="I12" s="250">
        <v>76000000</v>
      </c>
      <c r="J12" s="71">
        <v>0</v>
      </c>
      <c r="K12" s="68">
        <v>1</v>
      </c>
      <c r="L12" s="69">
        <v>0</v>
      </c>
      <c r="M12" s="70">
        <f t="shared" si="3"/>
        <v>0</v>
      </c>
      <c r="N12" s="71">
        <v>0</v>
      </c>
      <c r="O12" s="72">
        <v>5683</v>
      </c>
      <c r="P12" s="73">
        <v>302575350</v>
      </c>
      <c r="Q12" s="73">
        <f t="shared" si="1"/>
        <v>0</v>
      </c>
      <c r="R12" s="73">
        <f t="shared" si="2"/>
        <v>0</v>
      </c>
      <c r="S12" s="66">
        <f t="shared" si="4"/>
        <v>0</v>
      </c>
      <c r="T12" s="74">
        <f t="shared" si="5"/>
        <v>0</v>
      </c>
      <c r="U12" s="65"/>
      <c r="V12" s="65"/>
    </row>
    <row r="13" spans="1:22" x14ac:dyDescent="0.3">
      <c r="A13" s="64">
        <v>43130</v>
      </c>
      <c r="B13" s="65" t="s">
        <v>10</v>
      </c>
      <c r="C13" s="65" t="s">
        <v>22</v>
      </c>
      <c r="D13" s="65" t="s">
        <v>34</v>
      </c>
      <c r="E13" s="65" t="s">
        <v>14</v>
      </c>
      <c r="F13" s="65" t="str">
        <f>VLOOKUP(B13&amp;$B$1,config!C:D,2,FALSE)</f>
        <v>SUM</v>
      </c>
      <c r="G13" s="65" t="str">
        <f>VLOOKUP(B13&amp;$B$1,config!C:E,3,FALSE)</f>
        <v>N</v>
      </c>
      <c r="H13" s="65" t="str">
        <f t="shared" si="0"/>
        <v>Y</v>
      </c>
      <c r="I13" s="250">
        <v>89000000</v>
      </c>
      <c r="J13" s="71">
        <v>0</v>
      </c>
      <c r="K13" s="68">
        <v>1</v>
      </c>
      <c r="L13" s="69">
        <v>0</v>
      </c>
      <c r="M13" s="70">
        <f t="shared" si="3"/>
        <v>0</v>
      </c>
      <c r="N13" s="71">
        <v>0</v>
      </c>
      <c r="O13" s="72">
        <v>5326</v>
      </c>
      <c r="P13" s="73">
        <v>302575350</v>
      </c>
      <c r="Q13" s="73">
        <f t="shared" si="1"/>
        <v>0</v>
      </c>
      <c r="R13" s="73">
        <f t="shared" si="2"/>
        <v>0</v>
      </c>
      <c r="S13" s="66">
        <f t="shared" si="4"/>
        <v>0</v>
      </c>
      <c r="T13" s="74">
        <f t="shared" si="5"/>
        <v>0</v>
      </c>
      <c r="U13" s="65"/>
      <c r="V13" s="65"/>
    </row>
    <row r="14" spans="1:22" x14ac:dyDescent="0.3">
      <c r="A14" s="64">
        <v>43130</v>
      </c>
      <c r="B14" s="65" t="s">
        <v>47</v>
      </c>
      <c r="C14" s="65" t="s">
        <v>22</v>
      </c>
      <c r="D14" s="65" t="s">
        <v>34</v>
      </c>
      <c r="E14" s="65" t="s">
        <v>14</v>
      </c>
      <c r="F14" s="65" t="str">
        <f>VLOOKUP(B14&amp;$B$1,config!C:D,2,FALSE)</f>
        <v>SUM</v>
      </c>
      <c r="G14" s="65" t="str">
        <f>VLOOKUP(B14&amp;$B$1,config!C:E,3,FALSE)</f>
        <v>N</v>
      </c>
      <c r="H14" s="65" t="str">
        <f t="shared" si="0"/>
        <v>Y</v>
      </c>
      <c r="I14" s="250">
        <v>89000000</v>
      </c>
      <c r="J14" s="71">
        <v>0</v>
      </c>
      <c r="K14" s="68">
        <v>1</v>
      </c>
      <c r="L14" s="69">
        <v>0</v>
      </c>
      <c r="M14" s="70">
        <f t="shared" ref="M14" si="6">L14*K14</f>
        <v>0</v>
      </c>
      <c r="N14" s="71">
        <v>0</v>
      </c>
      <c r="O14" s="72">
        <v>1</v>
      </c>
      <c r="P14" s="73">
        <v>302575350</v>
      </c>
      <c r="Q14" s="73">
        <f t="shared" si="1"/>
        <v>0</v>
      </c>
      <c r="R14" s="73">
        <f t="shared" si="2"/>
        <v>0</v>
      </c>
      <c r="S14" s="66">
        <f t="shared" ref="S14" si="7">N14*$L14/MAX(1,R14)</f>
        <v>0</v>
      </c>
      <c r="T14" s="74">
        <f t="shared" ref="T14" si="8">S14*K14</f>
        <v>0</v>
      </c>
      <c r="U14" s="65"/>
      <c r="V14" s="65"/>
    </row>
    <row r="15" spans="1:22" x14ac:dyDescent="0.3">
      <c r="A15" s="64">
        <v>43133</v>
      </c>
      <c r="B15" s="65" t="s">
        <v>10</v>
      </c>
      <c r="C15" s="65" t="s">
        <v>22</v>
      </c>
      <c r="D15" s="65" t="s">
        <v>34</v>
      </c>
      <c r="E15" s="65" t="s">
        <v>14</v>
      </c>
      <c r="F15" s="65" t="str">
        <f>VLOOKUP(B15&amp;$B$1,config!C:D,2,FALSE)</f>
        <v>SUM</v>
      </c>
      <c r="G15" s="65" t="str">
        <f>VLOOKUP(B15&amp;$B$1,config!C:E,3,FALSE)</f>
        <v>N</v>
      </c>
      <c r="H15" s="65" t="str">
        <f t="shared" si="0"/>
        <v>Y</v>
      </c>
      <c r="I15" s="250">
        <v>104000000</v>
      </c>
      <c r="J15" s="67">
        <v>0</v>
      </c>
      <c r="K15" s="68">
        <v>1</v>
      </c>
      <c r="L15" s="69">
        <v>0</v>
      </c>
      <c r="M15" s="70">
        <f t="shared" si="3"/>
        <v>0</v>
      </c>
      <c r="N15" s="71">
        <v>0</v>
      </c>
      <c r="O15" s="72">
        <v>8644</v>
      </c>
      <c r="P15" s="73">
        <v>302575350</v>
      </c>
      <c r="Q15" s="73">
        <f t="shared" si="1"/>
        <v>0</v>
      </c>
      <c r="R15" s="73">
        <f t="shared" si="2"/>
        <v>0</v>
      </c>
      <c r="S15" s="66">
        <f t="shared" si="4"/>
        <v>0</v>
      </c>
      <c r="T15" s="74">
        <f t="shared" si="5"/>
        <v>0</v>
      </c>
      <c r="U15" s="65"/>
      <c r="V15" s="65"/>
    </row>
    <row r="16" spans="1:22" x14ac:dyDescent="0.3">
      <c r="A16" s="64">
        <v>43137</v>
      </c>
      <c r="B16" s="65" t="s">
        <v>10</v>
      </c>
      <c r="C16" s="65" t="s">
        <v>22</v>
      </c>
      <c r="D16" s="65" t="s">
        <v>34</v>
      </c>
      <c r="E16" s="65" t="s">
        <v>14</v>
      </c>
      <c r="F16" s="65" t="str">
        <f>VLOOKUP(B16&amp;$B$1,config!C:D,2,FALSE)</f>
        <v>SUM</v>
      </c>
      <c r="G16" s="65" t="str">
        <f>VLOOKUP(B16&amp;$B$1,config!C:E,3,FALSE)</f>
        <v>N</v>
      </c>
      <c r="H16" s="65" t="str">
        <f t="shared" si="0"/>
        <v>Y</v>
      </c>
      <c r="I16" s="250">
        <v>120000000</v>
      </c>
      <c r="J16" s="67">
        <v>0</v>
      </c>
      <c r="K16" s="68">
        <v>1</v>
      </c>
      <c r="L16" s="69">
        <v>0</v>
      </c>
      <c r="M16" s="70">
        <f t="shared" si="3"/>
        <v>0</v>
      </c>
      <c r="N16" s="71">
        <v>0</v>
      </c>
      <c r="O16" s="72">
        <v>11858</v>
      </c>
      <c r="P16" s="73">
        <v>302575350</v>
      </c>
      <c r="Q16" s="73">
        <f t="shared" si="1"/>
        <v>0</v>
      </c>
      <c r="R16" s="73">
        <f t="shared" si="2"/>
        <v>0</v>
      </c>
      <c r="S16" s="66">
        <f t="shared" si="4"/>
        <v>0</v>
      </c>
      <c r="T16" s="74">
        <f t="shared" si="5"/>
        <v>0</v>
      </c>
    </row>
    <row r="17" spans="1:20" x14ac:dyDescent="0.3">
      <c r="A17" s="64">
        <v>43137</v>
      </c>
      <c r="B17" s="65" t="s">
        <v>47</v>
      </c>
      <c r="C17" s="65" t="s">
        <v>22</v>
      </c>
      <c r="D17" s="65" t="s">
        <v>34</v>
      </c>
      <c r="E17" s="65" t="s">
        <v>14</v>
      </c>
      <c r="F17" s="65" t="str">
        <f>VLOOKUP(B17&amp;$B$1,config!C:D,2,FALSE)</f>
        <v>SUM</v>
      </c>
      <c r="G17" s="65" t="str">
        <f>VLOOKUP(B17&amp;$B$1,config!C:E,3,FALSE)</f>
        <v>N</v>
      </c>
      <c r="H17" s="65" t="str">
        <f t="shared" si="0"/>
        <v>Y</v>
      </c>
      <c r="I17" s="250">
        <v>120000000</v>
      </c>
      <c r="J17" s="67">
        <v>0</v>
      </c>
      <c r="K17" s="68">
        <v>1</v>
      </c>
      <c r="L17" s="69">
        <v>0</v>
      </c>
      <c r="M17" s="70">
        <f t="shared" ref="M17" si="9">L17*K17</f>
        <v>0</v>
      </c>
      <c r="N17" s="71">
        <v>0</v>
      </c>
      <c r="O17" s="72">
        <v>9</v>
      </c>
      <c r="P17" s="73">
        <v>302575350</v>
      </c>
      <c r="Q17" s="73">
        <f t="shared" si="1"/>
        <v>0</v>
      </c>
      <c r="R17" s="73">
        <f t="shared" si="2"/>
        <v>0</v>
      </c>
      <c r="S17" s="66">
        <f t="shared" ref="S17" si="10">N17*$L17/MAX(1,R17)</f>
        <v>0</v>
      </c>
      <c r="T17" s="74">
        <f t="shared" ref="T17" si="11">S17*K17</f>
        <v>0</v>
      </c>
    </row>
    <row r="18" spans="1:20" x14ac:dyDescent="0.3">
      <c r="A18" s="64">
        <v>43140</v>
      </c>
      <c r="B18" s="65" t="s">
        <v>10</v>
      </c>
      <c r="C18" s="65" t="s">
        <v>22</v>
      </c>
      <c r="D18" s="65" t="s">
        <v>34</v>
      </c>
      <c r="E18" s="65" t="s">
        <v>14</v>
      </c>
      <c r="F18" s="65" t="str">
        <f>VLOOKUP(B18&amp;$B$1,config!C:D,2,FALSE)</f>
        <v>SUM</v>
      </c>
      <c r="G18" s="65" t="str">
        <f>VLOOKUP(B18&amp;$B$1,config!C:E,3,FALSE)</f>
        <v>N</v>
      </c>
      <c r="H18" s="65" t="str">
        <f t="shared" si="0"/>
        <v>Y</v>
      </c>
      <c r="I18" s="250">
        <v>136000000</v>
      </c>
      <c r="J18" s="67">
        <v>0</v>
      </c>
      <c r="K18" s="68">
        <v>1</v>
      </c>
      <c r="L18" s="69">
        <v>0</v>
      </c>
      <c r="M18" s="70">
        <f t="shared" si="3"/>
        <v>0</v>
      </c>
      <c r="N18" s="71">
        <v>0</v>
      </c>
      <c r="O18" s="72">
        <v>10102</v>
      </c>
      <c r="P18" s="73">
        <v>302575350</v>
      </c>
      <c r="Q18" s="73">
        <f t="shared" si="1"/>
        <v>0</v>
      </c>
      <c r="R18" s="73">
        <f t="shared" si="2"/>
        <v>0</v>
      </c>
      <c r="S18" s="66">
        <f t="shared" si="4"/>
        <v>0</v>
      </c>
      <c r="T18" s="74">
        <f t="shared" si="5"/>
        <v>0</v>
      </c>
    </row>
    <row r="19" spans="1:20" x14ac:dyDescent="0.3">
      <c r="A19" s="64">
        <v>43140</v>
      </c>
      <c r="B19" s="65" t="s">
        <v>47</v>
      </c>
      <c r="C19" s="65" t="s">
        <v>22</v>
      </c>
      <c r="D19" s="65" t="s">
        <v>34</v>
      </c>
      <c r="E19" s="65" t="s">
        <v>14</v>
      </c>
      <c r="F19" s="65" t="str">
        <f>VLOOKUP(B19&amp;$B$1,config!C:D,2,FALSE)</f>
        <v>SUM</v>
      </c>
      <c r="G19" s="65" t="str">
        <f>VLOOKUP(B19&amp;$B$1,config!C:E,3,FALSE)</f>
        <v>N</v>
      </c>
      <c r="H19" s="65" t="str">
        <f t="shared" si="0"/>
        <v>Y</v>
      </c>
      <c r="I19" s="250">
        <v>136000000</v>
      </c>
      <c r="J19" s="67">
        <v>0</v>
      </c>
      <c r="K19" s="68">
        <v>1</v>
      </c>
      <c r="L19" s="69">
        <v>0</v>
      </c>
      <c r="M19" s="70">
        <f t="shared" ref="M19" si="12">L19*K19</f>
        <v>0</v>
      </c>
      <c r="N19" s="71">
        <v>0</v>
      </c>
      <c r="O19" s="72">
        <v>3</v>
      </c>
      <c r="P19" s="73">
        <v>302575350</v>
      </c>
      <c r="Q19" s="73">
        <f t="shared" si="1"/>
        <v>0</v>
      </c>
      <c r="R19" s="73">
        <f t="shared" si="2"/>
        <v>0</v>
      </c>
      <c r="S19" s="66">
        <f t="shared" ref="S19" si="13">N19*$L19/MAX(1,R19)</f>
        <v>0</v>
      </c>
      <c r="T19" s="74">
        <f t="shared" ref="T19" si="14">S19*K19</f>
        <v>0</v>
      </c>
    </row>
    <row r="20" spans="1:20" x14ac:dyDescent="0.3">
      <c r="A20" s="64">
        <v>43144</v>
      </c>
      <c r="B20" s="65" t="s">
        <v>10</v>
      </c>
      <c r="C20" s="65" t="s">
        <v>22</v>
      </c>
      <c r="D20" s="65" t="s">
        <v>34</v>
      </c>
      <c r="E20" s="65" t="s">
        <v>14</v>
      </c>
      <c r="F20" s="65" t="str">
        <f>VLOOKUP(B20&amp;$B$1,config!C:D,2,FALSE)</f>
        <v>SUM</v>
      </c>
      <c r="G20" s="65" t="str">
        <f>VLOOKUP(B20&amp;$B$1,config!C:E,3,FALSE)</f>
        <v>N</v>
      </c>
      <c r="H20" s="65" t="str">
        <f t="shared" si="0"/>
        <v>Y</v>
      </c>
      <c r="I20" s="250">
        <v>153000000</v>
      </c>
      <c r="J20" s="67">
        <v>0</v>
      </c>
      <c r="K20" s="68">
        <v>1</v>
      </c>
      <c r="L20" s="69">
        <v>0</v>
      </c>
      <c r="M20" s="70">
        <f t="shared" si="3"/>
        <v>0</v>
      </c>
      <c r="N20" s="71">
        <v>0</v>
      </c>
      <c r="O20" s="72">
        <v>12835</v>
      </c>
      <c r="P20" s="73">
        <v>302575350</v>
      </c>
      <c r="Q20" s="73">
        <f t="shared" si="1"/>
        <v>0</v>
      </c>
      <c r="R20" s="73">
        <f t="shared" si="2"/>
        <v>0</v>
      </c>
      <c r="S20" s="66">
        <f t="shared" si="4"/>
        <v>0</v>
      </c>
      <c r="T20" s="74">
        <f t="shared" si="5"/>
        <v>0</v>
      </c>
    </row>
    <row r="21" spans="1:20" x14ac:dyDescent="0.3">
      <c r="A21" s="64">
        <v>43144</v>
      </c>
      <c r="B21" s="65" t="s">
        <v>47</v>
      </c>
      <c r="C21" s="65" t="s">
        <v>22</v>
      </c>
      <c r="D21" s="65" t="s">
        <v>34</v>
      </c>
      <c r="E21" s="65" t="s">
        <v>14</v>
      </c>
      <c r="F21" s="65" t="str">
        <f>VLOOKUP(B21&amp;$B$1,config!C:D,2,FALSE)</f>
        <v>SUM</v>
      </c>
      <c r="G21" s="65" t="str">
        <f>VLOOKUP(B21&amp;$B$1,config!C:E,3,FALSE)</f>
        <v>N</v>
      </c>
      <c r="H21" s="65" t="str">
        <f t="shared" si="0"/>
        <v>Y</v>
      </c>
      <c r="I21" s="250">
        <v>153000000</v>
      </c>
      <c r="J21" s="67">
        <v>0</v>
      </c>
      <c r="K21" s="68">
        <v>1</v>
      </c>
      <c r="L21" s="69">
        <v>0</v>
      </c>
      <c r="M21" s="70">
        <f t="shared" ref="M21" si="15">L21*K21</f>
        <v>0</v>
      </c>
      <c r="N21" s="71">
        <v>0</v>
      </c>
      <c r="O21" s="72">
        <v>8</v>
      </c>
      <c r="P21" s="73">
        <v>302575350</v>
      </c>
      <c r="Q21" s="73">
        <f t="shared" si="1"/>
        <v>0</v>
      </c>
      <c r="R21" s="73">
        <f t="shared" si="2"/>
        <v>0</v>
      </c>
      <c r="S21" s="66">
        <f t="shared" ref="S21" si="16">N21*$L21/MAX(1,R21)</f>
        <v>0</v>
      </c>
      <c r="T21" s="74">
        <f t="shared" ref="T21" si="17">S21*K21</f>
        <v>0</v>
      </c>
    </row>
    <row r="22" spans="1:20" x14ac:dyDescent="0.3">
      <c r="A22" s="64">
        <v>43147</v>
      </c>
      <c r="B22" s="65" t="s">
        <v>10</v>
      </c>
      <c r="C22" s="65" t="s">
        <v>22</v>
      </c>
      <c r="D22" s="65" t="s">
        <v>34</v>
      </c>
      <c r="E22" s="65" t="s">
        <v>14</v>
      </c>
      <c r="F22" s="65" t="str">
        <f>VLOOKUP(B22&amp;$B$1,config!C:D,2,FALSE)</f>
        <v>SUM</v>
      </c>
      <c r="G22" s="65" t="str">
        <f>VLOOKUP(B22&amp;$B$1,config!C:E,3,FALSE)</f>
        <v>N</v>
      </c>
      <c r="H22" s="65" t="str">
        <f t="shared" si="0"/>
        <v>Y</v>
      </c>
      <c r="I22" s="250">
        <v>168000000</v>
      </c>
      <c r="J22" s="67">
        <v>0</v>
      </c>
      <c r="K22" s="68">
        <v>1</v>
      </c>
      <c r="L22" s="69">
        <v>0</v>
      </c>
      <c r="M22" s="70">
        <f t="shared" si="3"/>
        <v>0</v>
      </c>
      <c r="N22" s="71">
        <v>0</v>
      </c>
      <c r="O22" s="72">
        <v>7872</v>
      </c>
      <c r="P22" s="73">
        <v>302575350</v>
      </c>
      <c r="Q22" s="73">
        <f t="shared" si="1"/>
        <v>0</v>
      </c>
      <c r="R22" s="73">
        <f t="shared" si="2"/>
        <v>0</v>
      </c>
      <c r="S22" s="66">
        <f t="shared" si="4"/>
        <v>0</v>
      </c>
      <c r="T22" s="74">
        <f t="shared" si="5"/>
        <v>0</v>
      </c>
    </row>
    <row r="23" spans="1:20" x14ac:dyDescent="0.3">
      <c r="A23" s="64">
        <v>43147</v>
      </c>
      <c r="B23" s="65" t="s">
        <v>47</v>
      </c>
      <c r="C23" s="65" t="s">
        <v>22</v>
      </c>
      <c r="D23" s="65" t="s">
        <v>34</v>
      </c>
      <c r="E23" s="65" t="s">
        <v>14</v>
      </c>
      <c r="F23" s="65" t="str">
        <f>VLOOKUP(B23&amp;$B$1,config!C:D,2,FALSE)</f>
        <v>SUM</v>
      </c>
      <c r="G23" s="65" t="str">
        <f>VLOOKUP(B23&amp;$B$1,config!C:E,3,FALSE)</f>
        <v>N</v>
      </c>
      <c r="H23" s="65" t="str">
        <f t="shared" ref="H23" si="18">IF(D23="shield","N","Y")</f>
        <v>Y</v>
      </c>
      <c r="I23" s="250">
        <v>168000000</v>
      </c>
      <c r="J23" s="67">
        <v>0</v>
      </c>
      <c r="K23" s="68">
        <v>1</v>
      </c>
      <c r="L23" s="69">
        <v>0</v>
      </c>
      <c r="M23" s="70">
        <f t="shared" ref="M23" si="19">L23*K23</f>
        <v>0</v>
      </c>
      <c r="N23" s="71">
        <v>0</v>
      </c>
      <c r="O23" s="72">
        <v>18</v>
      </c>
      <c r="P23" s="73">
        <v>302575350</v>
      </c>
      <c r="Q23" s="73">
        <f t="shared" si="1"/>
        <v>0</v>
      </c>
      <c r="R23" s="73">
        <f t="shared" si="2"/>
        <v>0</v>
      </c>
      <c r="S23" s="66">
        <f t="shared" ref="S23" si="20">N23*$L23/MAX(1,R23)</f>
        <v>0</v>
      </c>
      <c r="T23" s="74">
        <f t="shared" ref="T23" si="21">S23*K23</f>
        <v>0</v>
      </c>
    </row>
    <row r="24" spans="1:20" x14ac:dyDescent="0.3">
      <c r="A24" s="64">
        <v>43151</v>
      </c>
      <c r="B24" s="65" t="s">
        <v>10</v>
      </c>
      <c r="C24" s="65" t="s">
        <v>22</v>
      </c>
      <c r="D24" s="65" t="s">
        <v>34</v>
      </c>
      <c r="E24" s="65" t="s">
        <v>14</v>
      </c>
      <c r="F24" s="65" t="str">
        <f>VLOOKUP(B24&amp;$B$1,config!C:D,2,FALSE)</f>
        <v>SUM</v>
      </c>
      <c r="G24" s="65" t="str">
        <f>VLOOKUP(B24&amp;$B$1,config!C:E,3,FALSE)</f>
        <v>N</v>
      </c>
      <c r="H24" s="65" t="str">
        <f t="shared" si="0"/>
        <v>Y</v>
      </c>
      <c r="I24" s="250">
        <v>185000000</v>
      </c>
      <c r="J24" s="67">
        <v>0</v>
      </c>
      <c r="K24" s="68">
        <v>1</v>
      </c>
      <c r="L24" s="69">
        <v>0</v>
      </c>
      <c r="M24" s="70">
        <f t="shared" si="3"/>
        <v>0</v>
      </c>
      <c r="N24" s="71">
        <v>0</v>
      </c>
      <c r="O24" s="72">
        <v>9317</v>
      </c>
      <c r="P24" s="73">
        <v>302575350</v>
      </c>
      <c r="Q24" s="73">
        <f t="shared" si="1"/>
        <v>0</v>
      </c>
      <c r="R24" s="73">
        <f t="shared" si="2"/>
        <v>0</v>
      </c>
      <c r="S24" s="66">
        <f t="shared" si="4"/>
        <v>0</v>
      </c>
      <c r="T24" s="74">
        <f t="shared" si="5"/>
        <v>0</v>
      </c>
    </row>
    <row r="25" spans="1:20" x14ac:dyDescent="0.3">
      <c r="A25" s="64">
        <v>43151</v>
      </c>
      <c r="B25" s="65" t="s">
        <v>47</v>
      </c>
      <c r="C25" s="65" t="s">
        <v>22</v>
      </c>
      <c r="D25" s="65" t="s">
        <v>34</v>
      </c>
      <c r="E25" s="65" t="s">
        <v>14</v>
      </c>
      <c r="F25" s="65" t="str">
        <f>VLOOKUP(B25&amp;$B$1,config!C:D,2,FALSE)</f>
        <v>SUM</v>
      </c>
      <c r="G25" s="65" t="str">
        <f>VLOOKUP(B25&amp;$B$1,config!C:E,3,FALSE)</f>
        <v>N</v>
      </c>
      <c r="H25" s="65" t="str">
        <f t="shared" si="0"/>
        <v>Y</v>
      </c>
      <c r="I25" s="250">
        <v>185000000</v>
      </c>
      <c r="J25" s="67">
        <v>0</v>
      </c>
      <c r="K25" s="68">
        <v>1</v>
      </c>
      <c r="L25" s="69">
        <v>0</v>
      </c>
      <c r="M25" s="70">
        <f t="shared" si="3"/>
        <v>0</v>
      </c>
      <c r="N25" s="71">
        <v>0</v>
      </c>
      <c r="O25" s="72">
        <v>7</v>
      </c>
      <c r="P25" s="73">
        <v>302575350</v>
      </c>
      <c r="Q25" s="73">
        <f t="shared" si="1"/>
        <v>0</v>
      </c>
      <c r="R25" s="73">
        <f t="shared" si="2"/>
        <v>0</v>
      </c>
      <c r="S25" s="66">
        <f t="shared" si="4"/>
        <v>0</v>
      </c>
      <c r="T25" s="74">
        <f t="shared" si="5"/>
        <v>0</v>
      </c>
    </row>
    <row r="26" spans="1:20" x14ac:dyDescent="0.3">
      <c r="A26" s="64">
        <v>43154</v>
      </c>
      <c r="B26" s="65" t="s">
        <v>10</v>
      </c>
      <c r="C26" s="65" t="s">
        <v>22</v>
      </c>
      <c r="D26" s="65" t="s">
        <v>34</v>
      </c>
      <c r="E26" s="65" t="s">
        <v>14</v>
      </c>
      <c r="F26" s="65" t="str">
        <f>VLOOKUP(B26&amp;$B$1,config!C:D,2,FALSE)</f>
        <v>SUM</v>
      </c>
      <c r="G26" s="65" t="str">
        <f>VLOOKUP(B26&amp;$B$1,config!C:E,3,FALSE)</f>
        <v>N</v>
      </c>
      <c r="H26" s="65" t="str">
        <f t="shared" si="0"/>
        <v>Y</v>
      </c>
      <c r="I26" s="250">
        <v>204000000</v>
      </c>
      <c r="J26" s="67">
        <v>0</v>
      </c>
      <c r="K26" s="68">
        <v>1</v>
      </c>
      <c r="L26" s="69">
        <v>0</v>
      </c>
      <c r="M26" s="70">
        <f t="shared" si="3"/>
        <v>0</v>
      </c>
      <c r="N26" s="71">
        <v>0</v>
      </c>
      <c r="O26" s="72">
        <v>8483</v>
      </c>
      <c r="P26" s="73">
        <v>302575350</v>
      </c>
      <c r="Q26" s="73">
        <f t="shared" si="1"/>
        <v>0</v>
      </c>
      <c r="R26" s="73">
        <f t="shared" si="2"/>
        <v>0</v>
      </c>
      <c r="S26" s="66">
        <f t="shared" si="4"/>
        <v>0</v>
      </c>
      <c r="T26" s="74">
        <f t="shared" si="5"/>
        <v>0</v>
      </c>
    </row>
    <row r="27" spans="1:20" x14ac:dyDescent="0.3">
      <c r="A27" s="64">
        <v>43154</v>
      </c>
      <c r="B27" s="65" t="s">
        <v>10</v>
      </c>
      <c r="C27" s="65" t="s">
        <v>22</v>
      </c>
      <c r="D27" s="65" t="s">
        <v>34</v>
      </c>
      <c r="E27" s="65" t="s">
        <v>14</v>
      </c>
      <c r="F27" s="65" t="str">
        <f>VLOOKUP(B27&amp;$B$1,config!C:D,2,FALSE)</f>
        <v>SUM</v>
      </c>
      <c r="G27" s="65" t="str">
        <f>VLOOKUP(B27&amp;$B$1,config!C:E,3,FALSE)</f>
        <v>N</v>
      </c>
      <c r="H27" s="65" t="str">
        <f t="shared" si="0"/>
        <v>Y</v>
      </c>
      <c r="I27" s="250">
        <v>204000000</v>
      </c>
      <c r="J27" s="67">
        <v>0</v>
      </c>
      <c r="K27" s="68">
        <v>1</v>
      </c>
      <c r="L27" s="69">
        <v>0</v>
      </c>
      <c r="M27" s="70">
        <f t="shared" si="3"/>
        <v>0</v>
      </c>
      <c r="N27" s="71">
        <v>0</v>
      </c>
      <c r="O27" s="72">
        <v>19</v>
      </c>
      <c r="P27" s="73">
        <v>302575350</v>
      </c>
      <c r="Q27" s="73">
        <f t="shared" si="1"/>
        <v>0</v>
      </c>
      <c r="R27" s="73">
        <f t="shared" si="2"/>
        <v>0</v>
      </c>
      <c r="S27" s="66">
        <f t="shared" si="4"/>
        <v>0</v>
      </c>
      <c r="T27" s="74">
        <f t="shared" si="5"/>
        <v>0</v>
      </c>
    </row>
    <row r="28" spans="1:20" x14ac:dyDescent="0.3">
      <c r="A28" s="64">
        <v>43158</v>
      </c>
      <c r="B28" s="65" t="s">
        <v>10</v>
      </c>
      <c r="C28" s="65" t="s">
        <v>22</v>
      </c>
      <c r="D28" s="65" t="s">
        <v>34</v>
      </c>
      <c r="E28" s="65" t="s">
        <v>14</v>
      </c>
      <c r="F28" s="65" t="str">
        <f>VLOOKUP(B28&amp;$B$1,config!C:D,2,FALSE)</f>
        <v>SUM</v>
      </c>
      <c r="G28" s="65" t="str">
        <f>VLOOKUP(B28&amp;$B$1,config!C:E,3,FALSE)</f>
        <v>N</v>
      </c>
      <c r="H28" s="65" t="str">
        <f t="shared" si="0"/>
        <v>Y</v>
      </c>
      <c r="I28" s="250">
        <v>222000000</v>
      </c>
      <c r="J28" s="67">
        <v>0</v>
      </c>
      <c r="K28" s="68">
        <v>1</v>
      </c>
      <c r="L28" s="69">
        <v>0</v>
      </c>
      <c r="M28" s="70">
        <f t="shared" si="3"/>
        <v>0</v>
      </c>
      <c r="N28" s="71">
        <v>0</v>
      </c>
      <c r="O28" s="72">
        <v>26144</v>
      </c>
      <c r="P28" s="73">
        <v>302575350</v>
      </c>
      <c r="Q28" s="73">
        <f t="shared" si="1"/>
        <v>0</v>
      </c>
      <c r="R28" s="73">
        <f t="shared" si="2"/>
        <v>0</v>
      </c>
      <c r="S28" s="66">
        <f t="shared" si="4"/>
        <v>0</v>
      </c>
      <c r="T28" s="74">
        <f t="shared" si="5"/>
        <v>0</v>
      </c>
    </row>
    <row r="29" spans="1:20" x14ac:dyDescent="0.3">
      <c r="A29" s="64">
        <v>43158</v>
      </c>
      <c r="B29" s="65" t="s">
        <v>10</v>
      </c>
      <c r="C29" s="65" t="s">
        <v>22</v>
      </c>
      <c r="D29" s="65" t="s">
        <v>34</v>
      </c>
      <c r="E29" s="65" t="s">
        <v>14</v>
      </c>
      <c r="F29" s="65" t="str">
        <f>VLOOKUP(B29&amp;$B$1,config!C:D,2,FALSE)</f>
        <v>SUM</v>
      </c>
      <c r="G29" s="65" t="str">
        <f>VLOOKUP(B29&amp;$B$1,config!C:E,3,FALSE)</f>
        <v>N</v>
      </c>
      <c r="H29" s="65" t="str">
        <f t="shared" si="0"/>
        <v>Y</v>
      </c>
      <c r="I29" s="250">
        <v>222000000</v>
      </c>
      <c r="J29" s="67">
        <v>0</v>
      </c>
      <c r="K29" s="68">
        <v>1</v>
      </c>
      <c r="L29" s="69">
        <v>0</v>
      </c>
      <c r="M29" s="70">
        <f t="shared" si="3"/>
        <v>0</v>
      </c>
      <c r="N29" s="71">
        <v>0</v>
      </c>
      <c r="O29" s="72">
        <v>17</v>
      </c>
      <c r="P29" s="73">
        <v>302575350</v>
      </c>
      <c r="Q29" s="73">
        <f t="shared" si="1"/>
        <v>0</v>
      </c>
      <c r="R29" s="73">
        <f t="shared" si="2"/>
        <v>0</v>
      </c>
      <c r="S29" s="66">
        <f t="shared" si="4"/>
        <v>0</v>
      </c>
      <c r="T29" s="74">
        <f t="shared" si="5"/>
        <v>0</v>
      </c>
    </row>
    <row r="30" spans="1:20" x14ac:dyDescent="0.3">
      <c r="A30" s="64">
        <v>43172</v>
      </c>
      <c r="B30" s="65" t="s">
        <v>10</v>
      </c>
      <c r="C30" s="65" t="s">
        <v>22</v>
      </c>
      <c r="D30" s="65" t="s">
        <v>34</v>
      </c>
      <c r="E30" s="65" t="s">
        <v>16</v>
      </c>
      <c r="F30" s="65" t="str">
        <f>VLOOKUP(B30&amp;$B$1,config!C:D,2,FALSE)</f>
        <v>SUM</v>
      </c>
      <c r="G30" s="65" t="str">
        <f>VLOOKUP(B30&amp;$B$1,config!C:E,3,FALSE)</f>
        <v>N</v>
      </c>
      <c r="H30" s="65" t="str">
        <f t="shared" si="0"/>
        <v>Y</v>
      </c>
      <c r="I30" s="250">
        <v>0</v>
      </c>
      <c r="J30" s="67">
        <v>0</v>
      </c>
      <c r="K30" s="68">
        <v>1</v>
      </c>
      <c r="L30" s="69">
        <v>0</v>
      </c>
      <c r="M30" s="70">
        <f t="shared" si="3"/>
        <v>0</v>
      </c>
      <c r="N30" s="71">
        <v>0</v>
      </c>
      <c r="O30" s="72">
        <v>0</v>
      </c>
      <c r="P30" s="73">
        <v>302575350</v>
      </c>
      <c r="Q30" s="73">
        <f t="shared" si="1"/>
        <v>0</v>
      </c>
      <c r="R30" s="73">
        <f t="shared" si="2"/>
        <v>0</v>
      </c>
      <c r="S30" s="66">
        <f t="shared" si="4"/>
        <v>0</v>
      </c>
      <c r="T30" s="74">
        <f t="shared" si="5"/>
        <v>0</v>
      </c>
    </row>
    <row r="31" spans="1:20" x14ac:dyDescent="0.3">
      <c r="A31" s="64">
        <v>43175</v>
      </c>
      <c r="B31" s="65" t="s">
        <v>10</v>
      </c>
      <c r="C31" s="65" t="s">
        <v>22</v>
      </c>
      <c r="D31" s="65" t="s">
        <v>34</v>
      </c>
      <c r="E31" s="65" t="s">
        <v>16</v>
      </c>
      <c r="F31" s="65" t="str">
        <f>VLOOKUP(B31&amp;$B$1,config!C:D,2,FALSE)</f>
        <v>SUM</v>
      </c>
      <c r="G31" s="65" t="str">
        <f>VLOOKUP(B31&amp;$B$1,config!C:E,3,FALSE)</f>
        <v>N</v>
      </c>
      <c r="H31" s="65" t="str">
        <f t="shared" si="0"/>
        <v>Y</v>
      </c>
      <c r="I31" s="250">
        <v>0</v>
      </c>
      <c r="J31" s="67">
        <v>0</v>
      </c>
      <c r="K31" s="68">
        <v>1</v>
      </c>
      <c r="L31" s="69">
        <v>0</v>
      </c>
      <c r="M31" s="70">
        <f t="shared" si="3"/>
        <v>0</v>
      </c>
      <c r="N31" s="71">
        <v>0</v>
      </c>
      <c r="O31" s="72">
        <v>0</v>
      </c>
      <c r="P31" s="73">
        <v>302575350</v>
      </c>
      <c r="Q31" s="73">
        <f t="shared" si="1"/>
        <v>0</v>
      </c>
      <c r="R31" s="73">
        <f t="shared" si="2"/>
        <v>0</v>
      </c>
      <c r="S31" s="66">
        <f t="shared" si="4"/>
        <v>0</v>
      </c>
      <c r="T31" s="74">
        <f t="shared" si="5"/>
        <v>0</v>
      </c>
    </row>
    <row r="32" spans="1:20" x14ac:dyDescent="0.3">
      <c r="A32" s="64">
        <v>43179</v>
      </c>
      <c r="B32" s="65" t="s">
        <v>10</v>
      </c>
      <c r="C32" s="65" t="s">
        <v>22</v>
      </c>
      <c r="D32" s="65" t="s">
        <v>34</v>
      </c>
      <c r="E32" s="65" t="s">
        <v>16</v>
      </c>
      <c r="F32" s="65" t="str">
        <f>VLOOKUP(B32&amp;$B$1,config!C:D,2,FALSE)</f>
        <v>SUM</v>
      </c>
      <c r="G32" s="65" t="str">
        <f>VLOOKUP(B32&amp;$B$1,config!C:E,3,FALSE)</f>
        <v>N</v>
      </c>
      <c r="H32" s="65" t="str">
        <f t="shared" si="0"/>
        <v>Y</v>
      </c>
      <c r="I32" s="250">
        <v>0</v>
      </c>
      <c r="J32" s="67">
        <v>0</v>
      </c>
      <c r="K32" s="68">
        <v>1</v>
      </c>
      <c r="L32" s="69">
        <v>0</v>
      </c>
      <c r="M32" s="70">
        <f t="shared" si="3"/>
        <v>0</v>
      </c>
      <c r="N32" s="71">
        <v>0</v>
      </c>
      <c r="O32" s="72">
        <v>0</v>
      </c>
      <c r="P32" s="73">
        <v>302575350</v>
      </c>
      <c r="Q32" s="73">
        <f t="shared" si="1"/>
        <v>0</v>
      </c>
      <c r="R32" s="73">
        <f t="shared" si="2"/>
        <v>0</v>
      </c>
      <c r="S32" s="66">
        <f t="shared" si="4"/>
        <v>0</v>
      </c>
      <c r="T32" s="74">
        <f t="shared" si="5"/>
        <v>0</v>
      </c>
    </row>
    <row r="33" spans="1:20" x14ac:dyDescent="0.3">
      <c r="A33" s="64">
        <v>43182</v>
      </c>
      <c r="B33" s="65" t="s">
        <v>10</v>
      </c>
      <c r="C33" s="65" t="s">
        <v>22</v>
      </c>
      <c r="D33" s="65" t="s">
        <v>34</v>
      </c>
      <c r="E33" s="65" t="s">
        <v>16</v>
      </c>
      <c r="F33" s="65" t="str">
        <f>VLOOKUP(B33&amp;$B$1,config!C:D,2,FALSE)</f>
        <v>SUM</v>
      </c>
      <c r="G33" s="65" t="str">
        <f>VLOOKUP(B33&amp;$B$1,config!C:E,3,FALSE)</f>
        <v>N</v>
      </c>
      <c r="H33" s="65" t="str">
        <f t="shared" si="0"/>
        <v>Y</v>
      </c>
      <c r="I33" s="250">
        <v>0</v>
      </c>
      <c r="J33" s="67">
        <v>0</v>
      </c>
      <c r="K33" s="68">
        <v>1</v>
      </c>
      <c r="L33" s="69">
        <v>0</v>
      </c>
      <c r="M33" s="70">
        <f t="shared" si="3"/>
        <v>0</v>
      </c>
      <c r="N33" s="71">
        <v>0</v>
      </c>
      <c r="O33" s="72">
        <v>0</v>
      </c>
      <c r="P33" s="73">
        <v>302575350</v>
      </c>
      <c r="Q33" s="73">
        <f t="shared" si="1"/>
        <v>0</v>
      </c>
      <c r="R33" s="73">
        <f t="shared" si="2"/>
        <v>0</v>
      </c>
      <c r="S33" s="66">
        <f t="shared" si="4"/>
        <v>0</v>
      </c>
      <c r="T33" s="74">
        <f t="shared" si="5"/>
        <v>0</v>
      </c>
    </row>
    <row r="34" spans="1:20" x14ac:dyDescent="0.3">
      <c r="A34" s="64">
        <v>43186</v>
      </c>
      <c r="B34" s="65" t="s">
        <v>10</v>
      </c>
      <c r="C34" s="65" t="s">
        <v>22</v>
      </c>
      <c r="D34" s="65" t="s">
        <v>34</v>
      </c>
      <c r="E34" s="65" t="s">
        <v>16</v>
      </c>
      <c r="F34" s="65" t="str">
        <f>VLOOKUP(B34&amp;$B$1,config!C:D,2,FALSE)</f>
        <v>SUM</v>
      </c>
      <c r="G34" s="65" t="str">
        <f>VLOOKUP(B34&amp;$B$1,config!C:E,3,FALSE)</f>
        <v>N</v>
      </c>
      <c r="H34" s="65" t="str">
        <f t="shared" si="0"/>
        <v>Y</v>
      </c>
      <c r="I34" s="250">
        <v>0</v>
      </c>
      <c r="J34" s="67">
        <v>0</v>
      </c>
      <c r="K34" s="68">
        <v>1</v>
      </c>
      <c r="L34" s="69">
        <v>0</v>
      </c>
      <c r="M34" s="70">
        <f t="shared" si="3"/>
        <v>0</v>
      </c>
      <c r="N34" s="71">
        <v>0</v>
      </c>
      <c r="O34" s="72">
        <v>0</v>
      </c>
      <c r="P34" s="73">
        <v>302575350</v>
      </c>
      <c r="Q34" s="73">
        <f t="shared" si="1"/>
        <v>0</v>
      </c>
      <c r="R34" s="73">
        <f t="shared" si="2"/>
        <v>0</v>
      </c>
      <c r="S34" s="66">
        <f t="shared" si="4"/>
        <v>0</v>
      </c>
      <c r="T34" s="74">
        <f t="shared" si="5"/>
        <v>0</v>
      </c>
    </row>
    <row r="35" spans="1:20" x14ac:dyDescent="0.3">
      <c r="A35" s="64">
        <v>43189</v>
      </c>
      <c r="B35" s="65" t="s">
        <v>10</v>
      </c>
      <c r="C35" s="65" t="s">
        <v>22</v>
      </c>
      <c r="D35" s="65" t="s">
        <v>34</v>
      </c>
      <c r="E35" s="65" t="s">
        <v>16</v>
      </c>
      <c r="F35" s="65" t="str">
        <f>VLOOKUP(B35&amp;$B$1,config!C:D,2,FALSE)</f>
        <v>SUM</v>
      </c>
      <c r="G35" s="65" t="str">
        <f>VLOOKUP(B35&amp;$B$1,config!C:E,3,FALSE)</f>
        <v>N</v>
      </c>
      <c r="H35" s="65" t="str">
        <f t="shared" si="0"/>
        <v>Y</v>
      </c>
      <c r="I35" s="250">
        <v>0</v>
      </c>
      <c r="J35" s="67">
        <v>0</v>
      </c>
      <c r="K35" s="68">
        <v>1</v>
      </c>
      <c r="L35" s="69">
        <v>0</v>
      </c>
      <c r="M35" s="70">
        <f t="shared" si="3"/>
        <v>0</v>
      </c>
      <c r="N35" s="71">
        <v>0</v>
      </c>
      <c r="O35" s="72">
        <v>0</v>
      </c>
      <c r="P35" s="73">
        <v>302575350</v>
      </c>
      <c r="Q35" s="73">
        <f t="shared" si="1"/>
        <v>0</v>
      </c>
      <c r="R35" s="73">
        <f t="shared" si="2"/>
        <v>0</v>
      </c>
      <c r="S35" s="66">
        <f t="shared" si="4"/>
        <v>0</v>
      </c>
      <c r="T35" s="74">
        <f t="shared" si="5"/>
        <v>0</v>
      </c>
    </row>
    <row r="36" spans="1:20" x14ac:dyDescent="0.3">
      <c r="A36" s="64">
        <v>43193</v>
      </c>
      <c r="B36" s="65" t="s">
        <v>10</v>
      </c>
      <c r="C36" s="65" t="s">
        <v>22</v>
      </c>
      <c r="D36" s="65" t="s">
        <v>34</v>
      </c>
      <c r="E36" s="65" t="s">
        <v>16</v>
      </c>
      <c r="F36" s="65" t="str">
        <f>VLOOKUP(B36&amp;$B$1,config!C:D,2,FALSE)</f>
        <v>SUM</v>
      </c>
      <c r="G36" s="65" t="str">
        <f>VLOOKUP(B36&amp;$B$1,config!C:E,3,FALSE)</f>
        <v>N</v>
      </c>
      <c r="H36" s="65" t="str">
        <f t="shared" si="0"/>
        <v>Y</v>
      </c>
      <c r="I36" s="250">
        <v>0</v>
      </c>
      <c r="J36" s="67">
        <v>0</v>
      </c>
      <c r="K36" s="68">
        <v>1</v>
      </c>
      <c r="L36" s="69">
        <v>0</v>
      </c>
      <c r="M36" s="70">
        <f t="shared" si="3"/>
        <v>0</v>
      </c>
      <c r="N36" s="71">
        <v>0</v>
      </c>
      <c r="O36" s="72">
        <v>0</v>
      </c>
      <c r="P36" s="73">
        <v>302575350</v>
      </c>
      <c r="Q36" s="73">
        <f t="shared" si="1"/>
        <v>0</v>
      </c>
      <c r="R36" s="73">
        <f t="shared" si="2"/>
        <v>0</v>
      </c>
      <c r="S36" s="66">
        <f t="shared" si="4"/>
        <v>0</v>
      </c>
      <c r="T36" s="74">
        <f t="shared" si="5"/>
        <v>0</v>
      </c>
    </row>
    <row r="37" spans="1:20" x14ac:dyDescent="0.3">
      <c r="A37" s="64">
        <v>43196</v>
      </c>
      <c r="B37" s="65" t="s">
        <v>10</v>
      </c>
      <c r="C37" s="65" t="s">
        <v>22</v>
      </c>
      <c r="D37" s="65" t="s">
        <v>34</v>
      </c>
      <c r="E37" s="65" t="s">
        <v>16</v>
      </c>
      <c r="F37" s="65" t="str">
        <f>VLOOKUP(B37&amp;$B$1,config!C:D,2,FALSE)</f>
        <v>SUM</v>
      </c>
      <c r="G37" s="65" t="str">
        <f>VLOOKUP(B37&amp;$B$1,config!C:E,3,FALSE)</f>
        <v>N</v>
      </c>
      <c r="H37" s="65" t="str">
        <f t="shared" si="0"/>
        <v>Y</v>
      </c>
      <c r="I37" s="250">
        <v>0</v>
      </c>
      <c r="J37" s="67">
        <v>0</v>
      </c>
      <c r="K37" s="68">
        <v>1</v>
      </c>
      <c r="L37" s="69">
        <v>0</v>
      </c>
      <c r="M37" s="70">
        <f t="shared" si="3"/>
        <v>0</v>
      </c>
      <c r="N37" s="71">
        <v>0</v>
      </c>
      <c r="O37" s="72">
        <v>0</v>
      </c>
      <c r="P37" s="73">
        <v>302575350</v>
      </c>
      <c r="Q37" s="73">
        <f t="shared" ref="Q37:Q71" si="22">IF($H37="Y",SUMPRODUCT(--($A:$A=$A37),$N:$N),$N37)</f>
        <v>0</v>
      </c>
      <c r="R37" s="73">
        <f t="shared" ref="R37:R68" si="23">IF(D37="shield",Q37,IF(F37="MAX",MAX(Q37,J37),SUM(Q37,J37-SUMIFS($N:$N, $E:$E, "Y",$A:$A, $A37 ))))</f>
        <v>0</v>
      </c>
      <c r="S37" s="66">
        <f t="shared" si="4"/>
        <v>0</v>
      </c>
      <c r="T37" s="74">
        <f t="shared" si="5"/>
        <v>0</v>
      </c>
    </row>
    <row r="38" spans="1:20" x14ac:dyDescent="0.3">
      <c r="A38" s="64">
        <v>43200</v>
      </c>
      <c r="B38" s="65" t="s">
        <v>10</v>
      </c>
      <c r="C38" s="65" t="s">
        <v>22</v>
      </c>
      <c r="D38" s="65" t="s">
        <v>34</v>
      </c>
      <c r="E38" s="65" t="s">
        <v>16</v>
      </c>
      <c r="F38" s="65" t="str">
        <f>VLOOKUP(B38&amp;$B$1,config!C:D,2,FALSE)</f>
        <v>SUM</v>
      </c>
      <c r="G38" s="65" t="str">
        <f>VLOOKUP(B38&amp;$B$1,config!C:E,3,FALSE)</f>
        <v>N</v>
      </c>
      <c r="H38" s="65" t="str">
        <f t="shared" ref="H38:H71" si="24">IF(D38="shield","N","Y")</f>
        <v>Y</v>
      </c>
      <c r="I38" s="250">
        <v>0</v>
      </c>
      <c r="J38" s="67">
        <v>0</v>
      </c>
      <c r="K38" s="68">
        <v>1</v>
      </c>
      <c r="L38" s="69">
        <v>0</v>
      </c>
      <c r="M38" s="70">
        <f t="shared" si="3"/>
        <v>0</v>
      </c>
      <c r="N38" s="71">
        <v>0</v>
      </c>
      <c r="O38" s="72">
        <v>0</v>
      </c>
      <c r="P38" s="73">
        <v>302575350</v>
      </c>
      <c r="Q38" s="73">
        <f t="shared" si="22"/>
        <v>0</v>
      </c>
      <c r="R38" s="73">
        <f t="shared" si="23"/>
        <v>0</v>
      </c>
      <c r="S38" s="66">
        <f t="shared" si="4"/>
        <v>0</v>
      </c>
      <c r="T38" s="74">
        <f t="shared" si="5"/>
        <v>0</v>
      </c>
    </row>
    <row r="39" spans="1:20" x14ac:dyDescent="0.3">
      <c r="A39" s="64">
        <v>43203</v>
      </c>
      <c r="B39" s="65" t="s">
        <v>10</v>
      </c>
      <c r="C39" s="65" t="s">
        <v>22</v>
      </c>
      <c r="D39" s="65" t="s">
        <v>34</v>
      </c>
      <c r="E39" s="65" t="s">
        <v>16</v>
      </c>
      <c r="F39" s="65" t="str">
        <f>VLOOKUP(B39&amp;$B$1,config!C:D,2,FALSE)</f>
        <v>SUM</v>
      </c>
      <c r="G39" s="65" t="str">
        <f>VLOOKUP(B39&amp;$B$1,config!C:E,3,FALSE)</f>
        <v>N</v>
      </c>
      <c r="H39" s="65" t="str">
        <f t="shared" si="24"/>
        <v>Y</v>
      </c>
      <c r="I39" s="250">
        <v>0</v>
      </c>
      <c r="J39" s="67">
        <v>0</v>
      </c>
      <c r="K39" s="68">
        <v>1</v>
      </c>
      <c r="L39" s="69">
        <v>0</v>
      </c>
      <c r="M39" s="70">
        <f t="shared" si="3"/>
        <v>0</v>
      </c>
      <c r="N39" s="71">
        <v>0</v>
      </c>
      <c r="O39" s="72">
        <v>0</v>
      </c>
      <c r="P39" s="73">
        <v>302575350</v>
      </c>
      <c r="Q39" s="73">
        <f t="shared" si="22"/>
        <v>0</v>
      </c>
      <c r="R39" s="73">
        <f t="shared" si="23"/>
        <v>0</v>
      </c>
      <c r="S39" s="66">
        <f t="shared" si="4"/>
        <v>0</v>
      </c>
      <c r="T39" s="74">
        <f t="shared" si="5"/>
        <v>0</v>
      </c>
    </row>
    <row r="40" spans="1:20" x14ac:dyDescent="0.3">
      <c r="A40" s="64">
        <v>43207</v>
      </c>
      <c r="B40" s="65" t="s">
        <v>10</v>
      </c>
      <c r="C40" s="65" t="s">
        <v>22</v>
      </c>
      <c r="D40" s="65" t="s">
        <v>34</v>
      </c>
      <c r="E40" s="65" t="s">
        <v>16</v>
      </c>
      <c r="F40" s="65" t="str">
        <f>VLOOKUP(B40&amp;$B$1,config!C:D,2,FALSE)</f>
        <v>SUM</v>
      </c>
      <c r="G40" s="65" t="str">
        <f>VLOOKUP(B40&amp;$B$1,config!C:E,3,FALSE)</f>
        <v>N</v>
      </c>
      <c r="H40" s="65" t="str">
        <f t="shared" si="24"/>
        <v>Y</v>
      </c>
      <c r="I40" s="250">
        <v>0</v>
      </c>
      <c r="J40" s="67">
        <v>0</v>
      </c>
      <c r="K40" s="68">
        <v>1</v>
      </c>
      <c r="L40" s="69">
        <v>0</v>
      </c>
      <c r="M40" s="70">
        <f t="shared" si="3"/>
        <v>0</v>
      </c>
      <c r="N40" s="71">
        <v>0</v>
      </c>
      <c r="O40" s="72">
        <v>0</v>
      </c>
      <c r="P40" s="73">
        <v>302575350</v>
      </c>
      <c r="Q40" s="73">
        <f t="shared" si="22"/>
        <v>0</v>
      </c>
      <c r="R40" s="73">
        <f t="shared" si="23"/>
        <v>0</v>
      </c>
      <c r="S40" s="66">
        <f t="shared" si="4"/>
        <v>0</v>
      </c>
      <c r="T40" s="74">
        <f t="shared" si="5"/>
        <v>0</v>
      </c>
    </row>
    <row r="41" spans="1:20" x14ac:dyDescent="0.3">
      <c r="A41" s="64">
        <v>43210</v>
      </c>
      <c r="B41" s="65" t="s">
        <v>10</v>
      </c>
      <c r="C41" s="65" t="s">
        <v>22</v>
      </c>
      <c r="D41" s="65" t="s">
        <v>34</v>
      </c>
      <c r="E41" s="65" t="s">
        <v>16</v>
      </c>
      <c r="F41" s="65" t="str">
        <f>VLOOKUP(B41&amp;$B$1,config!C:D,2,FALSE)</f>
        <v>SUM</v>
      </c>
      <c r="G41" s="65" t="str">
        <f>VLOOKUP(B41&amp;$B$1,config!C:E,3,FALSE)</f>
        <v>N</v>
      </c>
      <c r="H41" s="65" t="str">
        <f t="shared" si="24"/>
        <v>Y</v>
      </c>
      <c r="I41" s="250">
        <v>0</v>
      </c>
      <c r="J41" s="67">
        <v>0</v>
      </c>
      <c r="K41" s="68">
        <v>1</v>
      </c>
      <c r="L41" s="69">
        <v>0</v>
      </c>
      <c r="M41" s="70">
        <f t="shared" si="3"/>
        <v>0</v>
      </c>
      <c r="N41" s="71">
        <v>0</v>
      </c>
      <c r="O41" s="72">
        <v>0</v>
      </c>
      <c r="P41" s="73">
        <v>302575350</v>
      </c>
      <c r="Q41" s="73">
        <f t="shared" si="22"/>
        <v>0</v>
      </c>
      <c r="R41" s="73">
        <f t="shared" si="23"/>
        <v>0</v>
      </c>
      <c r="S41" s="66">
        <f t="shared" si="4"/>
        <v>0</v>
      </c>
      <c r="T41" s="74">
        <f t="shared" si="5"/>
        <v>0</v>
      </c>
    </row>
    <row r="42" spans="1:20" x14ac:dyDescent="0.3">
      <c r="A42" s="64">
        <v>43214</v>
      </c>
      <c r="B42" s="65" t="s">
        <v>10</v>
      </c>
      <c r="C42" s="65" t="s">
        <v>22</v>
      </c>
      <c r="D42" s="65" t="s">
        <v>34</v>
      </c>
      <c r="E42" s="65" t="s">
        <v>16</v>
      </c>
      <c r="F42" s="65" t="str">
        <f>VLOOKUP(B42&amp;$B$1,config!C:D,2,FALSE)</f>
        <v>SUM</v>
      </c>
      <c r="G42" s="65" t="str">
        <f>VLOOKUP(B42&amp;$B$1,config!C:E,3,FALSE)</f>
        <v>N</v>
      </c>
      <c r="H42" s="65" t="str">
        <f t="shared" si="24"/>
        <v>Y</v>
      </c>
      <c r="I42" s="250">
        <v>0</v>
      </c>
      <c r="J42" s="67">
        <v>0</v>
      </c>
      <c r="K42" s="68">
        <v>1</v>
      </c>
      <c r="L42" s="69">
        <v>0</v>
      </c>
      <c r="M42" s="70">
        <f t="shared" si="3"/>
        <v>0</v>
      </c>
      <c r="N42" s="71">
        <v>0</v>
      </c>
      <c r="O42" s="72">
        <v>0</v>
      </c>
      <c r="P42" s="73">
        <v>302575350</v>
      </c>
      <c r="Q42" s="73">
        <f t="shared" si="22"/>
        <v>0</v>
      </c>
      <c r="R42" s="73">
        <f t="shared" si="23"/>
        <v>0</v>
      </c>
      <c r="S42" s="66">
        <f t="shared" si="4"/>
        <v>0</v>
      </c>
      <c r="T42" s="74">
        <f t="shared" si="5"/>
        <v>0</v>
      </c>
    </row>
    <row r="43" spans="1:20" x14ac:dyDescent="0.3">
      <c r="A43" s="64">
        <v>43217</v>
      </c>
      <c r="B43" s="65" t="s">
        <v>10</v>
      </c>
      <c r="C43" s="65" t="s">
        <v>22</v>
      </c>
      <c r="D43" s="65" t="s">
        <v>34</v>
      </c>
      <c r="E43" s="65" t="s">
        <v>16</v>
      </c>
      <c r="F43" s="65" t="str">
        <f>VLOOKUP(B43&amp;$B$1,config!C:D,2,FALSE)</f>
        <v>SUM</v>
      </c>
      <c r="G43" s="65" t="str">
        <f>VLOOKUP(B43&amp;$B$1,config!C:E,3,FALSE)</f>
        <v>N</v>
      </c>
      <c r="H43" s="65" t="str">
        <f t="shared" si="24"/>
        <v>Y</v>
      </c>
      <c r="I43" s="250">
        <v>0</v>
      </c>
      <c r="J43" s="67">
        <v>0</v>
      </c>
      <c r="K43" s="68">
        <v>1</v>
      </c>
      <c r="L43" s="69">
        <v>0</v>
      </c>
      <c r="M43" s="70">
        <f t="shared" si="3"/>
        <v>0</v>
      </c>
      <c r="N43" s="71">
        <v>0</v>
      </c>
      <c r="O43" s="72">
        <v>0</v>
      </c>
      <c r="P43" s="73">
        <v>302575350</v>
      </c>
      <c r="Q43" s="73">
        <f t="shared" si="22"/>
        <v>0</v>
      </c>
      <c r="R43" s="73">
        <f t="shared" si="23"/>
        <v>0</v>
      </c>
      <c r="S43" s="66">
        <f t="shared" si="4"/>
        <v>0</v>
      </c>
      <c r="T43" s="74">
        <f t="shared" si="5"/>
        <v>0</v>
      </c>
    </row>
    <row r="44" spans="1:20" x14ac:dyDescent="0.3">
      <c r="A44" s="64">
        <v>43221</v>
      </c>
      <c r="B44" s="65" t="s">
        <v>10</v>
      </c>
      <c r="C44" s="65" t="s">
        <v>22</v>
      </c>
      <c r="D44" s="65" t="s">
        <v>34</v>
      </c>
      <c r="E44" s="65" t="s">
        <v>16</v>
      </c>
      <c r="F44" s="65" t="str">
        <f>VLOOKUP(B44&amp;$B$1,config!C:D,2,FALSE)</f>
        <v>SUM</v>
      </c>
      <c r="G44" s="65" t="str">
        <f>VLOOKUP(B44&amp;$B$1,config!C:E,3,FALSE)</f>
        <v>N</v>
      </c>
      <c r="H44" s="65" t="str">
        <f t="shared" si="24"/>
        <v>Y</v>
      </c>
      <c r="I44" s="250">
        <v>0</v>
      </c>
      <c r="J44" s="67">
        <v>0</v>
      </c>
      <c r="K44" s="68">
        <v>1</v>
      </c>
      <c r="L44" s="69">
        <v>0</v>
      </c>
      <c r="M44" s="70">
        <f t="shared" si="3"/>
        <v>0</v>
      </c>
      <c r="N44" s="71">
        <v>0</v>
      </c>
      <c r="O44" s="72">
        <v>0</v>
      </c>
      <c r="P44" s="73">
        <v>302575350</v>
      </c>
      <c r="Q44" s="73">
        <f t="shared" si="22"/>
        <v>0</v>
      </c>
      <c r="R44" s="73">
        <f t="shared" si="23"/>
        <v>0</v>
      </c>
      <c r="S44" s="66">
        <f t="shared" si="4"/>
        <v>0</v>
      </c>
      <c r="T44" s="74">
        <f t="shared" si="5"/>
        <v>0</v>
      </c>
    </row>
    <row r="45" spans="1:20" x14ac:dyDescent="0.3">
      <c r="A45" s="64">
        <v>43224</v>
      </c>
      <c r="B45" s="65" t="s">
        <v>10</v>
      </c>
      <c r="C45" s="65" t="s">
        <v>22</v>
      </c>
      <c r="D45" s="65" t="s">
        <v>34</v>
      </c>
      <c r="E45" s="65" t="s">
        <v>16</v>
      </c>
      <c r="F45" s="65" t="str">
        <f>VLOOKUP(B45&amp;$B$1,config!C:D,2,FALSE)</f>
        <v>SUM</v>
      </c>
      <c r="G45" s="65" t="str">
        <f>VLOOKUP(B45&amp;$B$1,config!C:E,3,FALSE)</f>
        <v>N</v>
      </c>
      <c r="H45" s="65" t="str">
        <f t="shared" si="24"/>
        <v>Y</v>
      </c>
      <c r="I45" s="250">
        <v>0</v>
      </c>
      <c r="J45" s="67">
        <v>0</v>
      </c>
      <c r="K45" s="68">
        <v>1</v>
      </c>
      <c r="L45" s="69">
        <v>0</v>
      </c>
      <c r="M45" s="70">
        <f t="shared" si="3"/>
        <v>0</v>
      </c>
      <c r="N45" s="71">
        <v>0</v>
      </c>
      <c r="O45" s="72">
        <v>0</v>
      </c>
      <c r="P45" s="73">
        <v>302575350</v>
      </c>
      <c r="Q45" s="73">
        <f t="shared" si="22"/>
        <v>0</v>
      </c>
      <c r="R45" s="73">
        <f t="shared" si="23"/>
        <v>0</v>
      </c>
      <c r="S45" s="66">
        <f t="shared" si="4"/>
        <v>0</v>
      </c>
      <c r="T45" s="74">
        <f t="shared" si="5"/>
        <v>0</v>
      </c>
    </row>
    <row r="46" spans="1:20" x14ac:dyDescent="0.3">
      <c r="A46" s="64">
        <v>43228</v>
      </c>
      <c r="B46" s="65" t="s">
        <v>10</v>
      </c>
      <c r="C46" s="65" t="s">
        <v>22</v>
      </c>
      <c r="D46" s="65" t="s">
        <v>34</v>
      </c>
      <c r="E46" s="65" t="s">
        <v>16</v>
      </c>
      <c r="F46" s="65" t="str">
        <f>VLOOKUP(B46&amp;$B$1,config!C:D,2,FALSE)</f>
        <v>SUM</v>
      </c>
      <c r="G46" s="65" t="str">
        <f>VLOOKUP(B46&amp;$B$1,config!C:E,3,FALSE)</f>
        <v>N</v>
      </c>
      <c r="H46" s="65" t="str">
        <f t="shared" si="24"/>
        <v>Y</v>
      </c>
      <c r="I46" s="250">
        <v>0</v>
      </c>
      <c r="J46" s="67">
        <v>0</v>
      </c>
      <c r="K46" s="68">
        <v>1</v>
      </c>
      <c r="L46" s="69">
        <v>0</v>
      </c>
      <c r="M46" s="70">
        <f t="shared" si="3"/>
        <v>0</v>
      </c>
      <c r="N46" s="71">
        <v>0</v>
      </c>
      <c r="O46" s="72">
        <v>0</v>
      </c>
      <c r="P46" s="73">
        <v>302575350</v>
      </c>
      <c r="Q46" s="73">
        <f t="shared" si="22"/>
        <v>0</v>
      </c>
      <c r="R46" s="73">
        <f t="shared" si="23"/>
        <v>0</v>
      </c>
      <c r="S46" s="66">
        <f t="shared" si="4"/>
        <v>0</v>
      </c>
      <c r="T46" s="74">
        <f t="shared" si="5"/>
        <v>0</v>
      </c>
    </row>
    <row r="47" spans="1:20" x14ac:dyDescent="0.3">
      <c r="A47" s="64">
        <v>43231</v>
      </c>
      <c r="B47" s="65" t="s">
        <v>10</v>
      </c>
      <c r="C47" s="65" t="s">
        <v>22</v>
      </c>
      <c r="D47" s="65" t="s">
        <v>34</v>
      </c>
      <c r="E47" s="65" t="s">
        <v>16</v>
      </c>
      <c r="F47" s="65" t="str">
        <f>VLOOKUP(B47&amp;$B$1,config!C:D,2,FALSE)</f>
        <v>SUM</v>
      </c>
      <c r="G47" s="65" t="str">
        <f>VLOOKUP(B47&amp;$B$1,config!C:E,3,FALSE)</f>
        <v>N</v>
      </c>
      <c r="H47" s="65" t="str">
        <f t="shared" si="24"/>
        <v>Y</v>
      </c>
      <c r="I47" s="250">
        <v>0</v>
      </c>
      <c r="J47" s="67">
        <v>0</v>
      </c>
      <c r="K47" s="68">
        <v>1</v>
      </c>
      <c r="L47" s="69">
        <v>0</v>
      </c>
      <c r="M47" s="70">
        <f t="shared" si="3"/>
        <v>0</v>
      </c>
      <c r="N47" s="71">
        <v>0</v>
      </c>
      <c r="O47" s="72">
        <v>0</v>
      </c>
      <c r="P47" s="73">
        <v>302575350</v>
      </c>
      <c r="Q47" s="73">
        <f t="shared" si="22"/>
        <v>0</v>
      </c>
      <c r="R47" s="73">
        <f t="shared" si="23"/>
        <v>0</v>
      </c>
      <c r="S47" s="66">
        <f t="shared" si="4"/>
        <v>0</v>
      </c>
      <c r="T47" s="74">
        <f t="shared" si="5"/>
        <v>0</v>
      </c>
    </row>
    <row r="48" spans="1:20" x14ac:dyDescent="0.3">
      <c r="A48" s="64">
        <v>43235</v>
      </c>
      <c r="B48" s="65" t="s">
        <v>10</v>
      </c>
      <c r="C48" s="65" t="s">
        <v>22</v>
      </c>
      <c r="D48" s="65" t="s">
        <v>34</v>
      </c>
      <c r="E48" s="65" t="s">
        <v>16</v>
      </c>
      <c r="F48" s="65" t="str">
        <f>VLOOKUP(B48&amp;$B$1,config!C:D,2,FALSE)</f>
        <v>SUM</v>
      </c>
      <c r="G48" s="65" t="str">
        <f>VLOOKUP(B48&amp;$B$1,config!C:E,3,FALSE)</f>
        <v>N</v>
      </c>
      <c r="H48" s="65" t="str">
        <f t="shared" si="24"/>
        <v>Y</v>
      </c>
      <c r="I48" s="250">
        <v>0</v>
      </c>
      <c r="J48" s="67">
        <v>0</v>
      </c>
      <c r="K48" s="68">
        <v>1</v>
      </c>
      <c r="L48" s="69">
        <v>0</v>
      </c>
      <c r="M48" s="70">
        <f t="shared" si="3"/>
        <v>0</v>
      </c>
      <c r="N48" s="71">
        <v>0</v>
      </c>
      <c r="O48" s="72">
        <v>0</v>
      </c>
      <c r="P48" s="73">
        <v>302575350</v>
      </c>
      <c r="Q48" s="73">
        <f t="shared" si="22"/>
        <v>0</v>
      </c>
      <c r="R48" s="73">
        <f t="shared" si="23"/>
        <v>0</v>
      </c>
      <c r="S48" s="66">
        <f t="shared" si="4"/>
        <v>0</v>
      </c>
      <c r="T48" s="74">
        <f t="shared" si="5"/>
        <v>0</v>
      </c>
    </row>
    <row r="49" spans="1:20" x14ac:dyDescent="0.3">
      <c r="A49" s="64">
        <v>43238</v>
      </c>
      <c r="B49" s="65" t="s">
        <v>10</v>
      </c>
      <c r="C49" s="65" t="s">
        <v>22</v>
      </c>
      <c r="D49" s="65" t="s">
        <v>34</v>
      </c>
      <c r="E49" s="65" t="s">
        <v>16</v>
      </c>
      <c r="F49" s="65" t="str">
        <f>VLOOKUP(B49&amp;$B$1,config!C:D,2,FALSE)</f>
        <v>SUM</v>
      </c>
      <c r="G49" s="65" t="str">
        <f>VLOOKUP(B49&amp;$B$1,config!C:E,3,FALSE)</f>
        <v>N</v>
      </c>
      <c r="H49" s="65" t="str">
        <f t="shared" si="24"/>
        <v>Y</v>
      </c>
      <c r="I49" s="250">
        <v>0</v>
      </c>
      <c r="J49" s="67">
        <v>0</v>
      </c>
      <c r="K49" s="68">
        <v>1</v>
      </c>
      <c r="L49" s="69">
        <v>0</v>
      </c>
      <c r="M49" s="70">
        <f t="shared" si="3"/>
        <v>0</v>
      </c>
      <c r="N49" s="71">
        <v>0</v>
      </c>
      <c r="O49" s="72">
        <v>0</v>
      </c>
      <c r="P49" s="73">
        <v>302575350</v>
      </c>
      <c r="Q49" s="73">
        <f t="shared" si="22"/>
        <v>0</v>
      </c>
      <c r="R49" s="73">
        <f t="shared" si="23"/>
        <v>0</v>
      </c>
      <c r="S49" s="66">
        <f t="shared" si="4"/>
        <v>0</v>
      </c>
      <c r="T49" s="74">
        <f t="shared" si="5"/>
        <v>0</v>
      </c>
    </row>
    <row r="50" spans="1:20" x14ac:dyDescent="0.3">
      <c r="A50" s="64">
        <v>43242</v>
      </c>
      <c r="B50" s="65" t="s">
        <v>10</v>
      </c>
      <c r="C50" s="65" t="s">
        <v>22</v>
      </c>
      <c r="D50" s="65" t="s">
        <v>34</v>
      </c>
      <c r="E50" s="65" t="s">
        <v>16</v>
      </c>
      <c r="F50" s="65" t="str">
        <f>VLOOKUP(B50&amp;$B$1,config!C:D,2,FALSE)</f>
        <v>SUM</v>
      </c>
      <c r="G50" s="65" t="str">
        <f>VLOOKUP(B50&amp;$B$1,config!C:E,3,FALSE)</f>
        <v>N</v>
      </c>
      <c r="H50" s="65" t="str">
        <f t="shared" si="24"/>
        <v>Y</v>
      </c>
      <c r="I50" s="250">
        <v>0</v>
      </c>
      <c r="J50" s="67">
        <v>0</v>
      </c>
      <c r="K50" s="68">
        <v>1</v>
      </c>
      <c r="L50" s="69">
        <v>0</v>
      </c>
      <c r="M50" s="70">
        <f t="shared" si="3"/>
        <v>0</v>
      </c>
      <c r="N50" s="71">
        <v>0</v>
      </c>
      <c r="O50" s="72">
        <v>0</v>
      </c>
      <c r="P50" s="73">
        <v>302575350</v>
      </c>
      <c r="Q50" s="73">
        <f t="shared" si="22"/>
        <v>0</v>
      </c>
      <c r="R50" s="73">
        <f t="shared" si="23"/>
        <v>0</v>
      </c>
      <c r="S50" s="66">
        <f t="shared" si="4"/>
        <v>0</v>
      </c>
      <c r="T50" s="74">
        <f t="shared" si="5"/>
        <v>0</v>
      </c>
    </row>
    <row r="51" spans="1:20" x14ac:dyDescent="0.3">
      <c r="A51" s="64">
        <v>43245</v>
      </c>
      <c r="B51" s="65" t="s">
        <v>10</v>
      </c>
      <c r="C51" s="65" t="s">
        <v>22</v>
      </c>
      <c r="D51" s="65" t="s">
        <v>34</v>
      </c>
      <c r="E51" s="65" t="s">
        <v>16</v>
      </c>
      <c r="F51" s="65" t="str">
        <f>VLOOKUP(B51&amp;$B$1,config!C:D,2,FALSE)</f>
        <v>SUM</v>
      </c>
      <c r="G51" s="65" t="str">
        <f>VLOOKUP(B51&amp;$B$1,config!C:E,3,FALSE)</f>
        <v>N</v>
      </c>
      <c r="H51" s="65" t="str">
        <f t="shared" si="24"/>
        <v>Y</v>
      </c>
      <c r="I51" s="250">
        <v>0</v>
      </c>
      <c r="J51" s="67">
        <v>0</v>
      </c>
      <c r="K51" s="68">
        <v>1</v>
      </c>
      <c r="L51" s="69">
        <v>0</v>
      </c>
      <c r="M51" s="70">
        <f t="shared" si="3"/>
        <v>0</v>
      </c>
      <c r="N51" s="71">
        <v>0</v>
      </c>
      <c r="O51" s="72">
        <v>0</v>
      </c>
      <c r="P51" s="73">
        <v>302575350</v>
      </c>
      <c r="Q51" s="73">
        <f t="shared" si="22"/>
        <v>0</v>
      </c>
      <c r="R51" s="73">
        <f t="shared" si="23"/>
        <v>0</v>
      </c>
      <c r="S51" s="66">
        <f t="shared" si="4"/>
        <v>0</v>
      </c>
      <c r="T51" s="74">
        <f t="shared" si="5"/>
        <v>0</v>
      </c>
    </row>
    <row r="52" spans="1:20" x14ac:dyDescent="0.3">
      <c r="A52" s="64">
        <v>43249</v>
      </c>
      <c r="B52" s="65" t="s">
        <v>10</v>
      </c>
      <c r="C52" s="65" t="s">
        <v>22</v>
      </c>
      <c r="D52" s="65" t="s">
        <v>34</v>
      </c>
      <c r="E52" s="65" t="s">
        <v>16</v>
      </c>
      <c r="F52" s="65" t="str">
        <f>VLOOKUP(B52&amp;$B$1,config!C:D,2,FALSE)</f>
        <v>SUM</v>
      </c>
      <c r="G52" s="65" t="str">
        <f>VLOOKUP(B52&amp;$B$1,config!C:E,3,FALSE)</f>
        <v>N</v>
      </c>
      <c r="H52" s="65" t="str">
        <f t="shared" si="24"/>
        <v>Y</v>
      </c>
      <c r="I52" s="250">
        <v>0</v>
      </c>
      <c r="J52" s="67">
        <v>0</v>
      </c>
      <c r="K52" s="68">
        <v>1</v>
      </c>
      <c r="L52" s="69">
        <v>0</v>
      </c>
      <c r="M52" s="70">
        <f t="shared" si="3"/>
        <v>0</v>
      </c>
      <c r="N52" s="71">
        <v>0</v>
      </c>
      <c r="O52" s="72">
        <v>0</v>
      </c>
      <c r="P52" s="73">
        <v>302575350</v>
      </c>
      <c r="Q52" s="73">
        <f t="shared" si="22"/>
        <v>0</v>
      </c>
      <c r="R52" s="73">
        <f t="shared" si="23"/>
        <v>0</v>
      </c>
      <c r="S52" s="66">
        <f t="shared" si="4"/>
        <v>0</v>
      </c>
      <c r="T52" s="74">
        <f t="shared" si="5"/>
        <v>0</v>
      </c>
    </row>
    <row r="53" spans="1:20" x14ac:dyDescent="0.3">
      <c r="A53" s="64">
        <v>43252</v>
      </c>
      <c r="B53" s="65" t="s">
        <v>10</v>
      </c>
      <c r="C53" s="65" t="s">
        <v>22</v>
      </c>
      <c r="D53" s="65" t="s">
        <v>34</v>
      </c>
      <c r="E53" s="65" t="s">
        <v>16</v>
      </c>
      <c r="F53" s="65" t="str">
        <f>VLOOKUP(B53&amp;$B$1,config!C:D,2,FALSE)</f>
        <v>SUM</v>
      </c>
      <c r="G53" s="65" t="str">
        <f>VLOOKUP(B53&amp;$B$1,config!C:E,3,FALSE)</f>
        <v>N</v>
      </c>
      <c r="H53" s="65" t="str">
        <f t="shared" si="24"/>
        <v>Y</v>
      </c>
      <c r="I53" s="250">
        <v>0</v>
      </c>
      <c r="J53" s="67">
        <v>0</v>
      </c>
      <c r="K53" s="68">
        <v>1</v>
      </c>
      <c r="L53" s="69">
        <v>0</v>
      </c>
      <c r="M53" s="70">
        <f t="shared" si="3"/>
        <v>0</v>
      </c>
      <c r="N53" s="71">
        <v>0</v>
      </c>
      <c r="O53" s="72">
        <v>0</v>
      </c>
      <c r="P53" s="73">
        <v>302575350</v>
      </c>
      <c r="Q53" s="73">
        <f t="shared" si="22"/>
        <v>0</v>
      </c>
      <c r="R53" s="73">
        <f t="shared" si="23"/>
        <v>0</v>
      </c>
      <c r="S53" s="66">
        <f t="shared" si="4"/>
        <v>0</v>
      </c>
      <c r="T53" s="74">
        <f t="shared" si="5"/>
        <v>0</v>
      </c>
    </row>
    <row r="54" spans="1:20" x14ac:dyDescent="0.3">
      <c r="A54" s="64">
        <v>43256</v>
      </c>
      <c r="B54" s="65" t="s">
        <v>10</v>
      </c>
      <c r="C54" s="65" t="s">
        <v>22</v>
      </c>
      <c r="D54" s="65" t="s">
        <v>34</v>
      </c>
      <c r="E54" s="65" t="s">
        <v>16</v>
      </c>
      <c r="F54" s="65" t="str">
        <f>VLOOKUP(B54&amp;$B$1,config!C:D,2,FALSE)</f>
        <v>SUM</v>
      </c>
      <c r="G54" s="65" t="str">
        <f>VLOOKUP(B54&amp;$B$1,config!C:E,3,FALSE)</f>
        <v>N</v>
      </c>
      <c r="H54" s="65" t="str">
        <f t="shared" si="24"/>
        <v>Y</v>
      </c>
      <c r="I54" s="250">
        <v>0</v>
      </c>
      <c r="J54" s="67">
        <v>0</v>
      </c>
      <c r="K54" s="68">
        <v>1</v>
      </c>
      <c r="L54" s="69">
        <v>0</v>
      </c>
      <c r="M54" s="70">
        <f t="shared" si="3"/>
        <v>0</v>
      </c>
      <c r="N54" s="71">
        <v>0</v>
      </c>
      <c r="O54" s="72">
        <v>0</v>
      </c>
      <c r="P54" s="73">
        <v>302575350</v>
      </c>
      <c r="Q54" s="73">
        <f t="shared" si="22"/>
        <v>0</v>
      </c>
      <c r="R54" s="73">
        <f t="shared" si="23"/>
        <v>0</v>
      </c>
      <c r="S54" s="66">
        <f t="shared" si="4"/>
        <v>0</v>
      </c>
      <c r="T54" s="74">
        <f t="shared" si="5"/>
        <v>0</v>
      </c>
    </row>
    <row r="55" spans="1:20" x14ac:dyDescent="0.3">
      <c r="A55" s="64">
        <v>43259</v>
      </c>
      <c r="B55" s="65" t="s">
        <v>10</v>
      </c>
      <c r="C55" s="65" t="s">
        <v>22</v>
      </c>
      <c r="D55" s="65" t="s">
        <v>34</v>
      </c>
      <c r="E55" s="65" t="s">
        <v>16</v>
      </c>
      <c r="F55" s="65" t="str">
        <f>VLOOKUP(B55&amp;$B$1,config!C:D,2,FALSE)</f>
        <v>SUM</v>
      </c>
      <c r="G55" s="65" t="str">
        <f>VLOOKUP(B55&amp;$B$1,config!C:E,3,FALSE)</f>
        <v>N</v>
      </c>
      <c r="H55" s="65" t="str">
        <f t="shared" si="24"/>
        <v>Y</v>
      </c>
      <c r="I55" s="250">
        <v>0</v>
      </c>
      <c r="J55" s="67">
        <v>0</v>
      </c>
      <c r="K55" s="68">
        <v>1</v>
      </c>
      <c r="L55" s="69">
        <v>0</v>
      </c>
      <c r="M55" s="70">
        <f t="shared" si="3"/>
        <v>0</v>
      </c>
      <c r="N55" s="71">
        <v>0</v>
      </c>
      <c r="O55" s="72">
        <v>0</v>
      </c>
      <c r="P55" s="73">
        <v>302575350</v>
      </c>
      <c r="Q55" s="73">
        <f t="shared" si="22"/>
        <v>0</v>
      </c>
      <c r="R55" s="73">
        <f t="shared" si="23"/>
        <v>0</v>
      </c>
      <c r="S55" s="66">
        <f t="shared" si="4"/>
        <v>0</v>
      </c>
      <c r="T55" s="74">
        <f t="shared" si="5"/>
        <v>0</v>
      </c>
    </row>
    <row r="56" spans="1:20" x14ac:dyDescent="0.3">
      <c r="A56" s="64">
        <v>43263</v>
      </c>
      <c r="B56" s="65" t="s">
        <v>10</v>
      </c>
      <c r="C56" s="65" t="s">
        <v>22</v>
      </c>
      <c r="D56" s="65" t="s">
        <v>34</v>
      </c>
      <c r="E56" s="65" t="s">
        <v>16</v>
      </c>
      <c r="F56" s="65" t="str">
        <f>VLOOKUP(B56&amp;$B$1,config!C:D,2,FALSE)</f>
        <v>SUM</v>
      </c>
      <c r="G56" s="65" t="str">
        <f>VLOOKUP(B56&amp;$B$1,config!C:E,3,FALSE)</f>
        <v>N</v>
      </c>
      <c r="H56" s="65" t="str">
        <f t="shared" si="24"/>
        <v>Y</v>
      </c>
      <c r="I56" s="250">
        <v>0</v>
      </c>
      <c r="J56" s="67">
        <v>0</v>
      </c>
      <c r="K56" s="68">
        <v>1</v>
      </c>
      <c r="L56" s="69">
        <v>0</v>
      </c>
      <c r="M56" s="70">
        <f t="shared" si="3"/>
        <v>0</v>
      </c>
      <c r="N56" s="71">
        <v>0</v>
      </c>
      <c r="O56" s="72">
        <v>0</v>
      </c>
      <c r="P56" s="73">
        <v>302575350</v>
      </c>
      <c r="Q56" s="73">
        <f t="shared" si="22"/>
        <v>0</v>
      </c>
      <c r="R56" s="73">
        <f t="shared" si="23"/>
        <v>0</v>
      </c>
      <c r="S56" s="66">
        <f t="shared" si="4"/>
        <v>0</v>
      </c>
      <c r="T56" s="74">
        <f t="shared" si="5"/>
        <v>0</v>
      </c>
    </row>
    <row r="57" spans="1:20" x14ac:dyDescent="0.3">
      <c r="A57" s="64">
        <v>43266</v>
      </c>
      <c r="B57" s="65" t="s">
        <v>10</v>
      </c>
      <c r="C57" s="65" t="s">
        <v>22</v>
      </c>
      <c r="D57" s="65" t="s">
        <v>34</v>
      </c>
      <c r="E57" s="65" t="s">
        <v>16</v>
      </c>
      <c r="F57" s="65" t="str">
        <f>VLOOKUP(B57&amp;$B$1,config!C:D,2,FALSE)</f>
        <v>SUM</v>
      </c>
      <c r="G57" s="65" t="str">
        <f>VLOOKUP(B57&amp;$B$1,config!C:E,3,FALSE)</f>
        <v>N</v>
      </c>
      <c r="H57" s="65" t="str">
        <f t="shared" si="24"/>
        <v>Y</v>
      </c>
      <c r="I57" s="250">
        <v>0</v>
      </c>
      <c r="J57" s="67">
        <v>0</v>
      </c>
      <c r="K57" s="68">
        <v>1</v>
      </c>
      <c r="L57" s="69">
        <v>0</v>
      </c>
      <c r="M57" s="70">
        <f t="shared" si="3"/>
        <v>0</v>
      </c>
      <c r="N57" s="71">
        <v>0</v>
      </c>
      <c r="O57" s="72">
        <v>0</v>
      </c>
      <c r="P57" s="73">
        <v>302575350</v>
      </c>
      <c r="Q57" s="73">
        <f t="shared" si="22"/>
        <v>0</v>
      </c>
      <c r="R57" s="73">
        <f t="shared" si="23"/>
        <v>0</v>
      </c>
      <c r="S57" s="66">
        <f t="shared" si="4"/>
        <v>0</v>
      </c>
      <c r="T57" s="74">
        <f t="shared" si="5"/>
        <v>0</v>
      </c>
    </row>
    <row r="58" spans="1:20" x14ac:dyDescent="0.3">
      <c r="A58" s="64">
        <v>43270</v>
      </c>
      <c r="B58" s="65" t="s">
        <v>10</v>
      </c>
      <c r="C58" s="65" t="s">
        <v>22</v>
      </c>
      <c r="D58" s="65" t="s">
        <v>34</v>
      </c>
      <c r="E58" s="65" t="s">
        <v>16</v>
      </c>
      <c r="F58" s="65" t="str">
        <f>VLOOKUP(B58&amp;$B$1,config!C:D,2,FALSE)</f>
        <v>SUM</v>
      </c>
      <c r="G58" s="65" t="str">
        <f>VLOOKUP(B58&amp;$B$1,config!C:E,3,FALSE)</f>
        <v>N</v>
      </c>
      <c r="H58" s="65" t="str">
        <f t="shared" si="24"/>
        <v>Y</v>
      </c>
      <c r="I58" s="250">
        <v>0</v>
      </c>
      <c r="J58" s="67">
        <v>0</v>
      </c>
      <c r="K58" s="68">
        <v>1</v>
      </c>
      <c r="L58" s="69">
        <v>0</v>
      </c>
      <c r="M58" s="70">
        <f t="shared" si="3"/>
        <v>0</v>
      </c>
      <c r="N58" s="71">
        <v>0</v>
      </c>
      <c r="O58" s="72">
        <v>0</v>
      </c>
      <c r="P58" s="73">
        <v>302575350</v>
      </c>
      <c r="Q58" s="73">
        <f t="shared" si="22"/>
        <v>0</v>
      </c>
      <c r="R58" s="73">
        <f t="shared" si="23"/>
        <v>0</v>
      </c>
      <c r="S58" s="66">
        <f t="shared" si="4"/>
        <v>0</v>
      </c>
      <c r="T58" s="74">
        <f t="shared" si="5"/>
        <v>0</v>
      </c>
    </row>
    <row r="59" spans="1:20" x14ac:dyDescent="0.3">
      <c r="A59" s="64">
        <v>43273</v>
      </c>
      <c r="B59" s="65" t="s">
        <v>10</v>
      </c>
      <c r="C59" s="65" t="s">
        <v>22</v>
      </c>
      <c r="D59" s="65" t="s">
        <v>34</v>
      </c>
      <c r="E59" s="65" t="s">
        <v>16</v>
      </c>
      <c r="F59" s="65" t="str">
        <f>VLOOKUP(B59&amp;$B$1,config!C:D,2,FALSE)</f>
        <v>SUM</v>
      </c>
      <c r="G59" s="65" t="str">
        <f>VLOOKUP(B59&amp;$B$1,config!C:E,3,FALSE)</f>
        <v>N</v>
      </c>
      <c r="H59" s="65" t="str">
        <f t="shared" si="24"/>
        <v>Y</v>
      </c>
      <c r="I59" s="250">
        <v>0</v>
      </c>
      <c r="J59" s="67">
        <v>0</v>
      </c>
      <c r="K59" s="68">
        <v>1</v>
      </c>
      <c r="L59" s="69">
        <v>0</v>
      </c>
      <c r="M59" s="70">
        <f t="shared" si="3"/>
        <v>0</v>
      </c>
      <c r="N59" s="71">
        <v>0</v>
      </c>
      <c r="O59" s="72">
        <v>0</v>
      </c>
      <c r="P59" s="73">
        <v>302575350</v>
      </c>
      <c r="Q59" s="73">
        <f t="shared" si="22"/>
        <v>0</v>
      </c>
      <c r="R59" s="73">
        <f t="shared" si="23"/>
        <v>0</v>
      </c>
      <c r="S59" s="66">
        <f t="shared" si="4"/>
        <v>0</v>
      </c>
      <c r="T59" s="74">
        <f t="shared" si="5"/>
        <v>0</v>
      </c>
    </row>
    <row r="60" spans="1:20" x14ac:dyDescent="0.3">
      <c r="A60" s="64">
        <v>43277</v>
      </c>
      <c r="B60" s="65" t="s">
        <v>10</v>
      </c>
      <c r="C60" s="65" t="s">
        <v>22</v>
      </c>
      <c r="D60" s="65" t="s">
        <v>34</v>
      </c>
      <c r="E60" s="65" t="s">
        <v>16</v>
      </c>
      <c r="F60" s="65" t="str">
        <f>VLOOKUP(B60&amp;$B$1,config!C:D,2,FALSE)</f>
        <v>SUM</v>
      </c>
      <c r="G60" s="65" t="str">
        <f>VLOOKUP(B60&amp;$B$1,config!C:E,3,FALSE)</f>
        <v>N</v>
      </c>
      <c r="H60" s="65" t="str">
        <f t="shared" si="24"/>
        <v>Y</v>
      </c>
      <c r="I60" s="250">
        <v>0</v>
      </c>
      <c r="J60" s="67">
        <v>0</v>
      </c>
      <c r="K60" s="68">
        <v>1</v>
      </c>
      <c r="L60" s="69">
        <v>0</v>
      </c>
      <c r="M60" s="70">
        <f t="shared" si="3"/>
        <v>0</v>
      </c>
      <c r="N60" s="71">
        <v>0</v>
      </c>
      <c r="O60" s="72">
        <v>0</v>
      </c>
      <c r="P60" s="73">
        <v>302575350</v>
      </c>
      <c r="Q60" s="73">
        <f t="shared" si="22"/>
        <v>0</v>
      </c>
      <c r="R60" s="73">
        <f t="shared" si="23"/>
        <v>0</v>
      </c>
      <c r="S60" s="66">
        <f t="shared" si="4"/>
        <v>0</v>
      </c>
      <c r="T60" s="74">
        <f t="shared" si="5"/>
        <v>0</v>
      </c>
    </row>
    <row r="61" spans="1:20" x14ac:dyDescent="0.3">
      <c r="A61" s="64">
        <v>43280</v>
      </c>
      <c r="B61" s="65" t="s">
        <v>10</v>
      </c>
      <c r="C61" s="65" t="s">
        <v>22</v>
      </c>
      <c r="D61" s="65" t="s">
        <v>34</v>
      </c>
      <c r="E61" s="65" t="s">
        <v>16</v>
      </c>
      <c r="F61" s="65" t="str">
        <f>VLOOKUP(B61&amp;$B$1,config!C:D,2,FALSE)</f>
        <v>SUM</v>
      </c>
      <c r="G61" s="65" t="str">
        <f>VLOOKUP(B61&amp;$B$1,config!C:E,3,FALSE)</f>
        <v>N</v>
      </c>
      <c r="H61" s="65" t="str">
        <f t="shared" si="24"/>
        <v>Y</v>
      </c>
      <c r="I61" s="250">
        <v>0</v>
      </c>
      <c r="J61" s="67">
        <v>0</v>
      </c>
      <c r="K61" s="68">
        <v>1</v>
      </c>
      <c r="L61" s="69">
        <v>0</v>
      </c>
      <c r="M61" s="70">
        <f t="shared" si="3"/>
        <v>0</v>
      </c>
      <c r="N61" s="71">
        <v>0</v>
      </c>
      <c r="O61" s="72">
        <v>0</v>
      </c>
      <c r="P61" s="73">
        <v>302575350</v>
      </c>
      <c r="Q61" s="73">
        <f t="shared" si="22"/>
        <v>0</v>
      </c>
      <c r="R61" s="73">
        <f t="shared" si="23"/>
        <v>0</v>
      </c>
      <c r="S61" s="66">
        <f t="shared" si="4"/>
        <v>0</v>
      </c>
      <c r="T61" s="74">
        <f t="shared" si="5"/>
        <v>0</v>
      </c>
    </row>
    <row r="62" spans="1:20" x14ac:dyDescent="0.3">
      <c r="A62" s="64">
        <v>43284</v>
      </c>
      <c r="B62" s="65" t="s">
        <v>10</v>
      </c>
      <c r="C62" s="65" t="s">
        <v>22</v>
      </c>
      <c r="D62" s="65" t="s">
        <v>34</v>
      </c>
      <c r="E62" s="65" t="s">
        <v>16</v>
      </c>
      <c r="F62" s="65" t="str">
        <f>VLOOKUP(B62&amp;$B$1,config!C:D,2,FALSE)</f>
        <v>SUM</v>
      </c>
      <c r="G62" s="65" t="str">
        <f>VLOOKUP(B62&amp;$B$1,config!C:E,3,FALSE)</f>
        <v>N</v>
      </c>
      <c r="H62" s="65" t="str">
        <f t="shared" si="24"/>
        <v>Y</v>
      </c>
      <c r="I62" s="250">
        <v>0</v>
      </c>
      <c r="J62" s="67">
        <v>0</v>
      </c>
      <c r="K62" s="68">
        <v>1</v>
      </c>
      <c r="L62" s="69">
        <v>0</v>
      </c>
      <c r="M62" s="70">
        <f t="shared" si="3"/>
        <v>0</v>
      </c>
      <c r="N62" s="71">
        <v>0</v>
      </c>
      <c r="O62" s="72">
        <v>0</v>
      </c>
      <c r="P62" s="73">
        <v>302575350</v>
      </c>
      <c r="Q62" s="73">
        <f t="shared" si="22"/>
        <v>0</v>
      </c>
      <c r="R62" s="73">
        <f t="shared" si="23"/>
        <v>0</v>
      </c>
      <c r="S62" s="66">
        <f t="shared" si="4"/>
        <v>0</v>
      </c>
      <c r="T62" s="74">
        <f t="shared" si="5"/>
        <v>0</v>
      </c>
    </row>
    <row r="63" spans="1:20" x14ac:dyDescent="0.3">
      <c r="A63" s="64">
        <v>43287</v>
      </c>
      <c r="B63" s="65" t="s">
        <v>10</v>
      </c>
      <c r="C63" s="65" t="s">
        <v>22</v>
      </c>
      <c r="D63" s="65" t="s">
        <v>34</v>
      </c>
      <c r="E63" s="65" t="s">
        <v>16</v>
      </c>
      <c r="F63" s="65" t="str">
        <f>VLOOKUP(B63&amp;$B$1,config!C:D,2,FALSE)</f>
        <v>SUM</v>
      </c>
      <c r="G63" s="65" t="str">
        <f>VLOOKUP(B63&amp;$B$1,config!C:E,3,FALSE)</f>
        <v>N</v>
      </c>
      <c r="H63" s="65" t="str">
        <f t="shared" si="24"/>
        <v>Y</v>
      </c>
      <c r="I63" s="250">
        <v>0</v>
      </c>
      <c r="J63" s="67">
        <v>0</v>
      </c>
      <c r="K63" s="68">
        <v>1</v>
      </c>
      <c r="L63" s="69">
        <v>0</v>
      </c>
      <c r="M63" s="70">
        <f t="shared" si="3"/>
        <v>0</v>
      </c>
      <c r="N63" s="71">
        <v>0</v>
      </c>
      <c r="O63" s="72">
        <v>0</v>
      </c>
      <c r="P63" s="73">
        <v>302575350</v>
      </c>
      <c r="Q63" s="73">
        <f t="shared" si="22"/>
        <v>0</v>
      </c>
      <c r="R63" s="73">
        <f t="shared" si="23"/>
        <v>0</v>
      </c>
      <c r="S63" s="66">
        <f t="shared" si="4"/>
        <v>0</v>
      </c>
      <c r="T63" s="74">
        <f t="shared" si="5"/>
        <v>0</v>
      </c>
    </row>
    <row r="64" spans="1:20" x14ac:dyDescent="0.3">
      <c r="A64" s="64">
        <v>43291</v>
      </c>
      <c r="B64" s="65" t="s">
        <v>10</v>
      </c>
      <c r="C64" s="65" t="s">
        <v>22</v>
      </c>
      <c r="D64" s="65" t="s">
        <v>34</v>
      </c>
      <c r="E64" s="65" t="s">
        <v>16</v>
      </c>
      <c r="F64" s="65" t="str">
        <f>VLOOKUP(B64&amp;$B$1,config!C:D,2,FALSE)</f>
        <v>SUM</v>
      </c>
      <c r="G64" s="65" t="str">
        <f>VLOOKUP(B64&amp;$B$1,config!C:E,3,FALSE)</f>
        <v>N</v>
      </c>
      <c r="H64" s="65" t="str">
        <f t="shared" si="24"/>
        <v>Y</v>
      </c>
      <c r="I64" s="250">
        <v>0</v>
      </c>
      <c r="J64" s="67">
        <v>0</v>
      </c>
      <c r="K64" s="68">
        <v>1</v>
      </c>
      <c r="L64" s="69">
        <v>0</v>
      </c>
      <c r="M64" s="70">
        <f t="shared" si="3"/>
        <v>0</v>
      </c>
      <c r="N64" s="71">
        <v>0</v>
      </c>
      <c r="O64" s="72">
        <v>0</v>
      </c>
      <c r="P64" s="73">
        <v>302575350</v>
      </c>
      <c r="Q64" s="73">
        <f t="shared" si="22"/>
        <v>0</v>
      </c>
      <c r="R64" s="73">
        <f t="shared" si="23"/>
        <v>0</v>
      </c>
      <c r="S64" s="66">
        <f t="shared" si="4"/>
        <v>0</v>
      </c>
      <c r="T64" s="74">
        <f t="shared" si="5"/>
        <v>0</v>
      </c>
    </row>
    <row r="65" spans="1:20" x14ac:dyDescent="0.3">
      <c r="A65" s="64">
        <v>43294</v>
      </c>
      <c r="B65" s="65" t="s">
        <v>10</v>
      </c>
      <c r="C65" s="65" t="s">
        <v>22</v>
      </c>
      <c r="D65" s="65" t="s">
        <v>34</v>
      </c>
      <c r="E65" s="65" t="s">
        <v>16</v>
      </c>
      <c r="F65" s="65" t="str">
        <f>VLOOKUP(B65&amp;$B$1,config!C:D,2,FALSE)</f>
        <v>SUM</v>
      </c>
      <c r="G65" s="65" t="str">
        <f>VLOOKUP(B65&amp;$B$1,config!C:E,3,FALSE)</f>
        <v>N</v>
      </c>
      <c r="H65" s="65" t="str">
        <f t="shared" si="24"/>
        <v>Y</v>
      </c>
      <c r="I65" s="250">
        <v>0</v>
      </c>
      <c r="J65" s="67">
        <v>0</v>
      </c>
      <c r="K65" s="68">
        <v>1</v>
      </c>
      <c r="L65" s="69">
        <v>0</v>
      </c>
      <c r="M65" s="70">
        <f t="shared" si="3"/>
        <v>0</v>
      </c>
      <c r="N65" s="71">
        <v>0</v>
      </c>
      <c r="O65" s="72">
        <v>0</v>
      </c>
      <c r="P65" s="73">
        <v>302575350</v>
      </c>
      <c r="Q65" s="73">
        <f t="shared" si="22"/>
        <v>0</v>
      </c>
      <c r="R65" s="73">
        <f t="shared" si="23"/>
        <v>0</v>
      </c>
      <c r="S65" s="66">
        <f t="shared" si="4"/>
        <v>0</v>
      </c>
      <c r="T65" s="74">
        <f t="shared" si="5"/>
        <v>0</v>
      </c>
    </row>
    <row r="66" spans="1:20" x14ac:dyDescent="0.3">
      <c r="A66" s="64">
        <v>43298</v>
      </c>
      <c r="B66" s="65" t="s">
        <v>10</v>
      </c>
      <c r="C66" s="65" t="s">
        <v>22</v>
      </c>
      <c r="D66" s="65" t="s">
        <v>34</v>
      </c>
      <c r="E66" s="65" t="s">
        <v>16</v>
      </c>
      <c r="F66" s="65" t="str">
        <f>VLOOKUP(B66&amp;$B$1,config!C:D,2,FALSE)</f>
        <v>SUM</v>
      </c>
      <c r="G66" s="65" t="str">
        <f>VLOOKUP(B66&amp;$B$1,config!C:E,3,FALSE)</f>
        <v>N</v>
      </c>
      <c r="H66" s="65" t="str">
        <f t="shared" si="24"/>
        <v>Y</v>
      </c>
      <c r="I66" s="250">
        <v>0</v>
      </c>
      <c r="J66" s="67">
        <v>0</v>
      </c>
      <c r="K66" s="68">
        <v>1</v>
      </c>
      <c r="L66" s="69">
        <v>0</v>
      </c>
      <c r="M66" s="70">
        <f t="shared" si="3"/>
        <v>0</v>
      </c>
      <c r="N66" s="71">
        <v>0</v>
      </c>
      <c r="O66" s="72">
        <v>0</v>
      </c>
      <c r="P66" s="73">
        <v>302575350</v>
      </c>
      <c r="Q66" s="73">
        <f t="shared" si="22"/>
        <v>0</v>
      </c>
      <c r="R66" s="73">
        <f t="shared" si="23"/>
        <v>0</v>
      </c>
      <c r="S66" s="66">
        <f t="shared" si="4"/>
        <v>0</v>
      </c>
      <c r="T66" s="74">
        <f t="shared" si="5"/>
        <v>0</v>
      </c>
    </row>
    <row r="67" spans="1:20" x14ac:dyDescent="0.3">
      <c r="A67" s="64">
        <v>43301</v>
      </c>
      <c r="B67" s="65" t="s">
        <v>10</v>
      </c>
      <c r="C67" s="65" t="s">
        <v>22</v>
      </c>
      <c r="D67" s="65" t="s">
        <v>34</v>
      </c>
      <c r="E67" s="65" t="s">
        <v>16</v>
      </c>
      <c r="F67" s="65" t="str">
        <f>VLOOKUP(B67&amp;$B$1,config!C:D,2,FALSE)</f>
        <v>SUM</v>
      </c>
      <c r="G67" s="65" t="str">
        <f>VLOOKUP(B67&amp;$B$1,config!C:E,3,FALSE)</f>
        <v>N</v>
      </c>
      <c r="H67" s="65" t="str">
        <f t="shared" si="24"/>
        <v>Y</v>
      </c>
      <c r="I67" s="250">
        <v>0</v>
      </c>
      <c r="J67" s="67">
        <v>0</v>
      </c>
      <c r="K67" s="68">
        <v>1</v>
      </c>
      <c r="L67" s="69">
        <v>0</v>
      </c>
      <c r="M67" s="70">
        <f t="shared" si="3"/>
        <v>0</v>
      </c>
      <c r="N67" s="71">
        <v>0</v>
      </c>
      <c r="O67" s="72">
        <v>0</v>
      </c>
      <c r="P67" s="73">
        <v>302575350</v>
      </c>
      <c r="Q67" s="73">
        <f t="shared" si="22"/>
        <v>0</v>
      </c>
      <c r="R67" s="73">
        <f t="shared" si="23"/>
        <v>0</v>
      </c>
      <c r="S67" s="66">
        <f t="shared" si="4"/>
        <v>0</v>
      </c>
      <c r="T67" s="74">
        <f t="shared" si="5"/>
        <v>0</v>
      </c>
    </row>
    <row r="68" spans="1:20" x14ac:dyDescent="0.3">
      <c r="A68" s="64">
        <v>43305</v>
      </c>
      <c r="B68" s="65" t="s">
        <v>10</v>
      </c>
      <c r="C68" s="65" t="s">
        <v>22</v>
      </c>
      <c r="D68" s="65" t="s">
        <v>34</v>
      </c>
      <c r="E68" s="65" t="s">
        <v>16</v>
      </c>
      <c r="F68" s="65" t="str">
        <f>VLOOKUP(B68&amp;$B$1,config!C:D,2,FALSE)</f>
        <v>SUM</v>
      </c>
      <c r="G68" s="65" t="str">
        <f>VLOOKUP(B68&amp;$B$1,config!C:E,3,FALSE)</f>
        <v>N</v>
      </c>
      <c r="H68" s="65" t="str">
        <f t="shared" si="24"/>
        <v>Y</v>
      </c>
      <c r="I68" s="250">
        <v>0</v>
      </c>
      <c r="J68" s="67">
        <v>0</v>
      </c>
      <c r="K68" s="68">
        <v>1</v>
      </c>
      <c r="L68" s="69">
        <v>0</v>
      </c>
      <c r="M68" s="70">
        <f t="shared" si="3"/>
        <v>0</v>
      </c>
      <c r="N68" s="71">
        <v>0</v>
      </c>
      <c r="O68" s="72">
        <v>0</v>
      </c>
      <c r="P68" s="73">
        <v>302575350</v>
      </c>
      <c r="Q68" s="73">
        <f t="shared" si="22"/>
        <v>0</v>
      </c>
      <c r="R68" s="73">
        <f t="shared" si="23"/>
        <v>0</v>
      </c>
      <c r="S68" s="66">
        <f t="shared" si="4"/>
        <v>0</v>
      </c>
      <c r="T68" s="74">
        <f t="shared" si="5"/>
        <v>0</v>
      </c>
    </row>
    <row r="69" spans="1:20" x14ac:dyDescent="0.3">
      <c r="A69" s="64">
        <v>43308</v>
      </c>
      <c r="B69" s="65" t="s">
        <v>10</v>
      </c>
      <c r="C69" s="65" t="s">
        <v>22</v>
      </c>
      <c r="D69" s="65" t="s">
        <v>34</v>
      </c>
      <c r="E69" s="65" t="s">
        <v>16</v>
      </c>
      <c r="F69" s="65" t="str">
        <f>VLOOKUP(B69&amp;$B$1,config!C:D,2,FALSE)</f>
        <v>SUM</v>
      </c>
      <c r="G69" s="65" t="str">
        <f>VLOOKUP(B69&amp;$B$1,config!C:E,3,FALSE)</f>
        <v>N</v>
      </c>
      <c r="H69" s="65" t="str">
        <f t="shared" si="24"/>
        <v>Y</v>
      </c>
      <c r="I69" s="250">
        <v>0</v>
      </c>
      <c r="J69" s="67">
        <v>0</v>
      </c>
      <c r="K69" s="68">
        <v>1</v>
      </c>
      <c r="L69" s="69">
        <v>0</v>
      </c>
      <c r="M69" s="70">
        <f t="shared" si="3"/>
        <v>0</v>
      </c>
      <c r="N69" s="71">
        <v>0</v>
      </c>
      <c r="O69" s="72">
        <v>0</v>
      </c>
      <c r="P69" s="73">
        <v>302575350</v>
      </c>
      <c r="Q69" s="73">
        <f t="shared" si="22"/>
        <v>0</v>
      </c>
      <c r="R69" s="73">
        <f t="shared" ref="R69:R71" si="25">IF(D69="shield",Q69,IF(F69="MAX",MAX(Q69,J69),SUM(Q69,J69-SUMIFS($N:$N, $E:$E, "Y",$A:$A, $A69 ))))</f>
        <v>0</v>
      </c>
      <c r="S69" s="66">
        <f t="shared" si="4"/>
        <v>0</v>
      </c>
      <c r="T69" s="74">
        <f t="shared" si="5"/>
        <v>0</v>
      </c>
    </row>
    <row r="70" spans="1:20" x14ac:dyDescent="0.3">
      <c r="A70" s="64">
        <v>43312</v>
      </c>
      <c r="B70" s="65" t="s">
        <v>10</v>
      </c>
      <c r="C70" s="65" t="s">
        <v>22</v>
      </c>
      <c r="D70" s="65" t="s">
        <v>34</v>
      </c>
      <c r="E70" s="65" t="s">
        <v>16</v>
      </c>
      <c r="F70" s="65" t="str">
        <f>VLOOKUP(B70&amp;$B$1,config!C:D,2,FALSE)</f>
        <v>SUM</v>
      </c>
      <c r="G70" s="65" t="str">
        <f>VLOOKUP(B70&amp;$B$1,config!C:E,3,FALSE)</f>
        <v>N</v>
      </c>
      <c r="H70" s="65" t="str">
        <f t="shared" si="24"/>
        <v>Y</v>
      </c>
      <c r="I70" s="250">
        <v>0</v>
      </c>
      <c r="J70" s="67">
        <v>0</v>
      </c>
      <c r="K70" s="68">
        <v>1</v>
      </c>
      <c r="L70" s="69">
        <v>0</v>
      </c>
      <c r="M70" s="70">
        <f t="shared" si="3"/>
        <v>0</v>
      </c>
      <c r="N70" s="71">
        <v>0</v>
      </c>
      <c r="O70" s="72">
        <v>0</v>
      </c>
      <c r="P70" s="73">
        <v>302575350</v>
      </c>
      <c r="Q70" s="73">
        <f t="shared" si="22"/>
        <v>0</v>
      </c>
      <c r="R70" s="73">
        <f t="shared" si="25"/>
        <v>0</v>
      </c>
      <c r="S70" s="66">
        <f t="shared" si="4"/>
        <v>0</v>
      </c>
      <c r="T70" s="74">
        <f t="shared" si="5"/>
        <v>0</v>
      </c>
    </row>
    <row r="71" spans="1:20" x14ac:dyDescent="0.3">
      <c r="A71" s="64">
        <v>43315</v>
      </c>
      <c r="B71" s="65" t="s">
        <v>10</v>
      </c>
      <c r="C71" s="65" t="s">
        <v>22</v>
      </c>
      <c r="D71" s="65" t="s">
        <v>34</v>
      </c>
      <c r="E71" s="65" t="s">
        <v>16</v>
      </c>
      <c r="F71" s="65" t="str">
        <f>VLOOKUP(B71&amp;$B$1,config!C:D,2,FALSE)</f>
        <v>SUM</v>
      </c>
      <c r="G71" s="65" t="str">
        <f>VLOOKUP(B71&amp;$B$1,config!C:E,3,FALSE)</f>
        <v>N</v>
      </c>
      <c r="H71" s="65" t="str">
        <f t="shared" si="24"/>
        <v>Y</v>
      </c>
      <c r="I71" s="250">
        <v>0</v>
      </c>
      <c r="J71" s="67">
        <v>0</v>
      </c>
      <c r="K71" s="68">
        <v>1</v>
      </c>
      <c r="L71" s="69">
        <f t="shared" ref="L71" si="26">IF(E71="N",I71,E71*I71)</f>
        <v>0</v>
      </c>
      <c r="M71" s="70">
        <f t="shared" si="3"/>
        <v>0</v>
      </c>
      <c r="N71" s="71">
        <v>0</v>
      </c>
      <c r="O71" s="72">
        <v>0</v>
      </c>
      <c r="P71" s="73">
        <v>302575350</v>
      </c>
      <c r="Q71" s="73">
        <f t="shared" si="22"/>
        <v>0</v>
      </c>
      <c r="R71" s="73">
        <f t="shared" si="25"/>
        <v>0</v>
      </c>
      <c r="S71" s="66">
        <f t="shared" si="4"/>
        <v>0</v>
      </c>
      <c r="T71" s="74">
        <f t="shared" si="5"/>
        <v>0</v>
      </c>
    </row>
    <row r="72" spans="1:20" x14ac:dyDescent="0.3">
      <c r="A72" s="64"/>
      <c r="G72" s="65"/>
    </row>
    <row r="73" spans="1:20" x14ac:dyDescent="0.3">
      <c r="A73" s="64"/>
      <c r="G73" s="65"/>
    </row>
    <row r="74" spans="1:20" x14ac:dyDescent="0.3">
      <c r="A74" s="64"/>
      <c r="G74" s="65"/>
    </row>
    <row r="75" spans="1:20" x14ac:dyDescent="0.3">
      <c r="A75" s="64"/>
      <c r="G75" s="65"/>
    </row>
    <row r="76" spans="1:20" x14ac:dyDescent="0.3">
      <c r="A76" s="64"/>
      <c r="G76" s="65"/>
    </row>
    <row r="77" spans="1:20" x14ac:dyDescent="0.3">
      <c r="G77" s="65"/>
    </row>
    <row r="78" spans="1:20" x14ac:dyDescent="0.3">
      <c r="G78" s="65"/>
    </row>
    <row r="79" spans="1:20" x14ac:dyDescent="0.3">
      <c r="G79" s="65"/>
    </row>
    <row r="80" spans="1:20" x14ac:dyDescent="0.3">
      <c r="G80" s="65"/>
    </row>
    <row r="81" spans="7:7" x14ac:dyDescent="0.3">
      <c r="G81" s="65"/>
    </row>
    <row r="82" spans="7:7" x14ac:dyDescent="0.3">
      <c r="G82" s="65"/>
    </row>
    <row r="83" spans="7:7" x14ac:dyDescent="0.3">
      <c r="G83" s="65"/>
    </row>
    <row r="84" spans="7:7" x14ac:dyDescent="0.3">
      <c r="G84" s="65"/>
    </row>
    <row r="85" spans="7:7" x14ac:dyDescent="0.3">
      <c r="G85" s="65"/>
    </row>
    <row r="86" spans="7:7" x14ac:dyDescent="0.3">
      <c r="G86" s="65"/>
    </row>
    <row r="87" spans="7:7" x14ac:dyDescent="0.3">
      <c r="G87" s="65"/>
    </row>
    <row r="88" spans="7:7" x14ac:dyDescent="0.3">
      <c r="G88" s="65"/>
    </row>
    <row r="89" spans="7:7" x14ac:dyDescent="0.3">
      <c r="G89" s="65"/>
    </row>
    <row r="90" spans="7:7" x14ac:dyDescent="0.3">
      <c r="G90" s="65"/>
    </row>
    <row r="91" spans="7:7" x14ac:dyDescent="0.3">
      <c r="G91" s="65"/>
    </row>
    <row r="92" spans="7:7" x14ac:dyDescent="0.3">
      <c r="G92" s="65"/>
    </row>
    <row r="93" spans="7:7" x14ac:dyDescent="0.3">
      <c r="G93" s="65"/>
    </row>
    <row r="94" spans="7:7" x14ac:dyDescent="0.3">
      <c r="G94" s="65"/>
    </row>
    <row r="95" spans="7:7" x14ac:dyDescent="0.3">
      <c r="G95" s="65"/>
    </row>
    <row r="96" spans="7:7" x14ac:dyDescent="0.3">
      <c r="G96" s="65"/>
    </row>
    <row r="97" spans="7:7" x14ac:dyDescent="0.3">
      <c r="G97" s="65"/>
    </row>
    <row r="98" spans="7:7" x14ac:dyDescent="0.3">
      <c r="G98" s="65"/>
    </row>
    <row r="99" spans="7:7" x14ac:dyDescent="0.3">
      <c r="G99" s="65"/>
    </row>
    <row r="100" spans="7:7" x14ac:dyDescent="0.3">
      <c r="G100" s="65"/>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OFFSET(config!$K$2,0,0,COUNTA(config!$K:$K)-1)</xm:f>
          </x14:formula1>
          <xm:sqref>C5:C25 C30:C71</xm:sqref>
        </x14:dataValidation>
        <x14:dataValidation type="list" allowBlank="1" showInputMessage="1" showErrorMessage="1">
          <x14:formula1>
            <xm:f>OFFSET(config!$J$2,0,0,COUNTA(config!$J:$J)-1)</xm:f>
          </x14:formula1>
          <xm:sqref>D5:D25 D30:D71</xm:sqref>
        </x14:dataValidation>
        <x14:dataValidation type="list" allowBlank="1" showInputMessage="1" showErrorMessage="1">
          <x14:formula1>
            <xm:f>OFFSET(config!$I$2,0,0,COUNTA(config!$I:$I)-1)</xm:f>
          </x14:formula1>
          <xm:sqref>B5:B25 B30:B71</xm:sqref>
        </x14:dataValidation>
        <x14:dataValidation type="list" allowBlank="1" showInputMessage="1" showErrorMessage="1">
          <x14:formula1>
            <xm:f>config!$L$2:$L$3</xm:f>
          </x14:formula1>
          <xm:sqref>E5:E25 E30:E71</xm:sqref>
        </x14:dataValidation>
        <x14:dataValidation type="list" allowBlank="1" showInputMessage="1" showErrorMessage="1">
          <x14:formula1>
            <xm:f>config!#REF!</xm:f>
          </x14:formula1>
          <xm:sqref>E26:E29</xm:sqref>
        </x14:dataValidation>
        <x14:dataValidation type="list" allowBlank="1" showInputMessage="1" showErrorMessage="1">
          <x14:formula1>
            <xm:f>OFFSET(config!#REF!,0,0,COUNTA(config!#REF!)-1)</xm:f>
          </x14:formula1>
          <xm:sqref>B26:B29</xm:sqref>
        </x14:dataValidation>
        <x14:dataValidation type="list" allowBlank="1" showInputMessage="1" showErrorMessage="1">
          <x14:formula1>
            <xm:f>OFFSET(config!#REF!,0,0,COUNTA(config!#REF!)-1)</xm:f>
          </x14:formula1>
          <xm:sqref>D26:D29</xm:sqref>
        </x14:dataValidation>
        <x14:dataValidation type="list" allowBlank="1" showInputMessage="1" showErrorMessage="1">
          <x14:formula1>
            <xm:f>OFFSET(config!#REF!,0,0,COUNTA(config!#REF!)-1)</xm:f>
          </x14:formula1>
          <xm:sqref>C26:C29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23"/>
  <sheetViews>
    <sheetView workbookViewId="0">
      <selection activeCell="L1" sqref="L1:L1048576"/>
    </sheetView>
  </sheetViews>
  <sheetFormatPr defaultColWidth="11.19921875" defaultRowHeight="15.6" x14ac:dyDescent="0.3"/>
  <cols>
    <col min="2" max="2" width="11.69921875" bestFit="1" customWidth="1"/>
    <col min="3" max="3" width="23.19921875" customWidth="1"/>
  </cols>
  <sheetData>
    <row r="1" spans="1:12" x14ac:dyDescent="0.3">
      <c r="A1" t="s">
        <v>26</v>
      </c>
      <c r="B1" t="s">
        <v>27</v>
      </c>
      <c r="C1" t="s">
        <v>31</v>
      </c>
      <c r="D1" t="s">
        <v>25</v>
      </c>
      <c r="E1" t="s">
        <v>32</v>
      </c>
      <c r="I1" t="s">
        <v>30</v>
      </c>
      <c r="J1" t="s">
        <v>35</v>
      </c>
      <c r="K1" t="s">
        <v>33</v>
      </c>
      <c r="L1" t="s">
        <v>54</v>
      </c>
    </row>
    <row r="2" spans="1:12" x14ac:dyDescent="0.3">
      <c r="A2" s="15" t="s">
        <v>10</v>
      </c>
      <c r="B2" s="15" t="s">
        <v>28</v>
      </c>
      <c r="C2" s="15" t="str">
        <f>A2&amp;B2</f>
        <v>tipp24.comgerman lotto</v>
      </c>
      <c r="D2" s="15" t="s">
        <v>7</v>
      </c>
      <c r="E2" s="15" t="s">
        <v>14</v>
      </c>
      <c r="I2" t="s">
        <v>10</v>
      </c>
      <c r="J2" t="s">
        <v>34</v>
      </c>
      <c r="K2" t="s">
        <v>22</v>
      </c>
      <c r="L2" t="s">
        <v>16</v>
      </c>
    </row>
    <row r="3" spans="1:12" x14ac:dyDescent="0.3">
      <c r="A3" s="15" t="s">
        <v>15</v>
      </c>
      <c r="B3" s="15" t="s">
        <v>28</v>
      </c>
      <c r="C3" s="15" t="str">
        <f t="shared" ref="C3:C17" si="0">A3&amp;B3</f>
        <v>tipp24.iegerman lotto</v>
      </c>
      <c r="D3" s="15" t="s">
        <v>6</v>
      </c>
      <c r="E3" s="15" t="s">
        <v>16</v>
      </c>
      <c r="I3" t="s">
        <v>15</v>
      </c>
      <c r="J3" t="s">
        <v>17</v>
      </c>
      <c r="K3" t="s">
        <v>23</v>
      </c>
      <c r="L3" t="s">
        <v>14</v>
      </c>
    </row>
    <row r="4" spans="1:12" x14ac:dyDescent="0.3">
      <c r="A4" s="15" t="s">
        <v>19</v>
      </c>
      <c r="B4" s="15" t="s">
        <v>28</v>
      </c>
      <c r="C4" s="15" t="str">
        <f t="shared" si="0"/>
        <v>LNgerman lotto</v>
      </c>
      <c r="D4" s="15" t="s">
        <v>6</v>
      </c>
      <c r="E4" s="15" t="s">
        <v>16</v>
      </c>
      <c r="I4" t="s">
        <v>19</v>
      </c>
      <c r="J4" t="s">
        <v>18</v>
      </c>
      <c r="K4" t="s">
        <v>20</v>
      </c>
    </row>
    <row r="5" spans="1:12" x14ac:dyDescent="0.3">
      <c r="A5" s="15" t="s">
        <v>47</v>
      </c>
      <c r="B5" s="15" t="s">
        <v>28</v>
      </c>
      <c r="C5" s="15" t="str">
        <f t="shared" si="0"/>
        <v>tipp24.ukgerman lotto</v>
      </c>
      <c r="D5" s="15" t="s">
        <v>6</v>
      </c>
      <c r="E5" s="15" t="s">
        <v>16</v>
      </c>
      <c r="I5" t="s">
        <v>47</v>
      </c>
    </row>
    <row r="6" spans="1:12" x14ac:dyDescent="0.3">
      <c r="A6" s="15" t="s">
        <v>48</v>
      </c>
      <c r="B6" s="15" t="s">
        <v>28</v>
      </c>
      <c r="C6" s="15" t="str">
        <f t="shared" si="0"/>
        <v>tipp24.augerman lotto</v>
      </c>
      <c r="D6" s="15" t="s">
        <v>6</v>
      </c>
      <c r="E6" s="15" t="s">
        <v>16</v>
      </c>
      <c r="I6" t="s">
        <v>48</v>
      </c>
    </row>
    <row r="7" spans="1:12" x14ac:dyDescent="0.3">
      <c r="A7" s="15" t="s">
        <v>49</v>
      </c>
      <c r="B7" s="15" t="s">
        <v>28</v>
      </c>
      <c r="C7" s="15" t="str">
        <f t="shared" si="0"/>
        <v>GratisLottogerman lotto</v>
      </c>
      <c r="D7" s="15" t="s">
        <v>6</v>
      </c>
      <c r="E7" s="15" t="s">
        <v>16</v>
      </c>
      <c r="I7" t="s">
        <v>49</v>
      </c>
    </row>
    <row r="8" spans="1:12" x14ac:dyDescent="0.3">
      <c r="A8" s="14" t="s">
        <v>10</v>
      </c>
      <c r="B8" s="14" t="s">
        <v>29</v>
      </c>
      <c r="C8" s="14" t="str">
        <f t="shared" si="0"/>
        <v>tipp24.comus powerball</v>
      </c>
      <c r="D8" s="14" t="s">
        <v>6</v>
      </c>
      <c r="E8" s="14" t="s">
        <v>16</v>
      </c>
    </row>
    <row r="9" spans="1:12" x14ac:dyDescent="0.3">
      <c r="A9" s="14" t="s">
        <v>47</v>
      </c>
      <c r="B9" s="14" t="s">
        <v>29</v>
      </c>
      <c r="C9" s="14" t="str">
        <f t="shared" ref="C9" si="1">A9&amp;B9</f>
        <v>tipp24.ukus powerball</v>
      </c>
      <c r="D9" s="14" t="s">
        <v>6</v>
      </c>
      <c r="E9" s="14" t="s">
        <v>16</v>
      </c>
    </row>
    <row r="10" spans="1:12" x14ac:dyDescent="0.3">
      <c r="A10" s="247" t="s">
        <v>10</v>
      </c>
      <c r="B10" s="247" t="s">
        <v>53</v>
      </c>
      <c r="C10" s="247" t="str">
        <f t="shared" si="0"/>
        <v>tipp24.comus megamillions</v>
      </c>
      <c r="D10" s="247" t="s">
        <v>6</v>
      </c>
      <c r="E10" s="247" t="s">
        <v>16</v>
      </c>
    </row>
    <row r="11" spans="1:12" x14ac:dyDescent="0.3">
      <c r="A11" s="247" t="s">
        <v>47</v>
      </c>
      <c r="B11" s="247" t="s">
        <v>53</v>
      </c>
      <c r="C11" s="247" t="str">
        <f t="shared" ref="C11" si="2">A11&amp;B11</f>
        <v>tipp24.ukus megamillions</v>
      </c>
      <c r="D11" s="247" t="s">
        <v>6</v>
      </c>
      <c r="E11" s="247" t="s">
        <v>16</v>
      </c>
    </row>
    <row r="12" spans="1:12" x14ac:dyDescent="0.3">
      <c r="A12" s="111" t="s">
        <v>10</v>
      </c>
      <c r="B12" s="111" t="s">
        <v>44</v>
      </c>
      <c r="C12" s="111" t="str">
        <f t="shared" si="0"/>
        <v>tipp24.comeuromillions</v>
      </c>
      <c r="D12" s="111" t="s">
        <v>7</v>
      </c>
      <c r="E12" s="111" t="s">
        <v>14</v>
      </c>
    </row>
    <row r="13" spans="1:12" x14ac:dyDescent="0.3">
      <c r="A13" s="111" t="s">
        <v>15</v>
      </c>
      <c r="B13" s="111" t="s">
        <v>44</v>
      </c>
      <c r="C13" s="111" t="str">
        <f t="shared" si="0"/>
        <v>tipp24.ieeuromillions</v>
      </c>
      <c r="D13" s="111" t="s">
        <v>6</v>
      </c>
      <c r="E13" s="111" t="s">
        <v>14</v>
      </c>
    </row>
    <row r="14" spans="1:12" x14ac:dyDescent="0.3">
      <c r="A14" s="111" t="s">
        <v>47</v>
      </c>
      <c r="B14" s="111" t="s">
        <v>44</v>
      </c>
      <c r="C14" s="111" t="str">
        <f t="shared" si="0"/>
        <v>tipp24.ukeuromillions</v>
      </c>
      <c r="D14" s="111" t="s">
        <v>6</v>
      </c>
      <c r="E14" s="111" t="s">
        <v>14</v>
      </c>
    </row>
    <row r="15" spans="1:12" x14ac:dyDescent="0.3">
      <c r="A15" s="111" t="s">
        <v>48</v>
      </c>
      <c r="B15" s="111" t="s">
        <v>44</v>
      </c>
      <c r="C15" s="111" t="str">
        <f t="shared" si="0"/>
        <v>tipp24.aueuromillions</v>
      </c>
      <c r="D15" s="111" t="s">
        <v>6</v>
      </c>
      <c r="E15" s="111" t="s">
        <v>14</v>
      </c>
    </row>
    <row r="16" spans="1:12" x14ac:dyDescent="0.3">
      <c r="A16" s="181" t="s">
        <v>10</v>
      </c>
      <c r="B16" s="181" t="s">
        <v>45</v>
      </c>
      <c r="C16" s="181" t="str">
        <f t="shared" si="0"/>
        <v>tipp24.comeurojackpot</v>
      </c>
      <c r="D16" s="181" t="s">
        <v>7</v>
      </c>
      <c r="E16" s="181" t="s">
        <v>14</v>
      </c>
    </row>
    <row r="17" spans="1:5" x14ac:dyDescent="0.3">
      <c r="A17" s="181" t="s">
        <v>15</v>
      </c>
      <c r="B17" s="181" t="s">
        <v>45</v>
      </c>
      <c r="C17" s="181" t="str">
        <f t="shared" si="0"/>
        <v>tipp24.ieeurojackpot</v>
      </c>
      <c r="D17" s="181" t="s">
        <v>6</v>
      </c>
      <c r="E17" s="181" t="s">
        <v>16</v>
      </c>
    </row>
    <row r="18" spans="1:5" x14ac:dyDescent="0.3">
      <c r="A18" s="181" t="s">
        <v>47</v>
      </c>
      <c r="B18" s="181" t="s">
        <v>45</v>
      </c>
      <c r="C18" s="181" t="str">
        <f t="shared" ref="C18:C23" si="3">A18&amp;B18</f>
        <v>tipp24.ukeurojackpot</v>
      </c>
      <c r="D18" s="181" t="s">
        <v>6</v>
      </c>
      <c r="E18" s="181" t="s">
        <v>16</v>
      </c>
    </row>
    <row r="19" spans="1:5" x14ac:dyDescent="0.3">
      <c r="A19" s="181" t="s">
        <v>48</v>
      </c>
      <c r="B19" s="181" t="s">
        <v>45</v>
      </c>
      <c r="C19" s="181" t="str">
        <f t="shared" si="3"/>
        <v>tipp24.aueurojackpot</v>
      </c>
      <c r="D19" s="181" t="s">
        <v>6</v>
      </c>
      <c r="E19" s="181" t="s">
        <v>16</v>
      </c>
    </row>
    <row r="20" spans="1:5" x14ac:dyDescent="0.3">
      <c r="A20" s="181" t="s">
        <v>49</v>
      </c>
      <c r="B20" s="181" t="s">
        <v>45</v>
      </c>
      <c r="C20" s="181" t="str">
        <f t="shared" si="3"/>
        <v>GratisLottoeurojackpot</v>
      </c>
      <c r="D20" s="181" t="s">
        <v>6</v>
      </c>
      <c r="E20" s="181" t="s">
        <v>16</v>
      </c>
    </row>
    <row r="21" spans="1:5" x14ac:dyDescent="0.3">
      <c r="A21" s="170" t="s">
        <v>15</v>
      </c>
      <c r="B21" s="170" t="s">
        <v>50</v>
      </c>
      <c r="C21" s="170" t="str">
        <f t="shared" si="3"/>
        <v>tipp24.ieIrishLotto</v>
      </c>
      <c r="D21" s="170" t="s">
        <v>7</v>
      </c>
      <c r="E21" s="170" t="s">
        <v>14</v>
      </c>
    </row>
    <row r="22" spans="1:5" x14ac:dyDescent="0.3">
      <c r="A22" s="170" t="s">
        <v>47</v>
      </c>
      <c r="B22" s="170" t="s">
        <v>50</v>
      </c>
      <c r="C22" s="170" t="str">
        <f t="shared" si="3"/>
        <v>tipp24.ukIrishLotto</v>
      </c>
      <c r="D22" s="170" t="s">
        <v>6</v>
      </c>
      <c r="E22" s="170" t="s">
        <v>16</v>
      </c>
    </row>
    <row r="23" spans="1:5" x14ac:dyDescent="0.3">
      <c r="A23" s="170" t="s">
        <v>48</v>
      </c>
      <c r="B23" s="170" t="s">
        <v>50</v>
      </c>
      <c r="C23" s="170" t="str">
        <f t="shared" si="3"/>
        <v>tipp24.auIrishLotto</v>
      </c>
      <c r="D23" s="170" t="s">
        <v>6</v>
      </c>
      <c r="E23" s="170" t="s">
        <v>16</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GLS</vt:lpstr>
      <vt:lpstr>EMS</vt:lpstr>
      <vt:lpstr>EJS</vt:lpstr>
      <vt:lpstr>IRLS</vt:lpstr>
      <vt:lpstr>PBS</vt:lpstr>
      <vt:lpstr>MMS</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Valerie Sonaike</cp:lastModifiedBy>
  <dcterms:created xsi:type="dcterms:W3CDTF">2017-08-07T09:04:34Z</dcterms:created>
  <dcterms:modified xsi:type="dcterms:W3CDTF">2018-03-05T11:17:53Z</dcterms:modified>
</cp:coreProperties>
</file>