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330" windowHeight="7200" tabRatio="731" activeTab="1"/>
  </bookViews>
  <sheets>
    <sheet name="系统建设规模" sheetId="31" r:id="rId1"/>
    <sheet name="批处理平台" sheetId="15" r:id="rId2"/>
    <sheet name="前台库" sheetId="6" r:id="rId3"/>
    <sheet name="Sheet1" sheetId="32" state="hidden" r:id="rId4"/>
  </sheets>
  <calcPr calcId="125725"/>
</workbook>
</file>

<file path=xl/calcChain.xml><?xml version="1.0" encoding="utf-8"?>
<calcChain xmlns="http://schemas.openxmlformats.org/spreadsheetml/2006/main">
  <c r="C25" i="31"/>
  <c r="L5" i="15"/>
  <c r="G2" i="32"/>
  <c r="G3" s="1"/>
  <c r="C32" i="31" l="1"/>
  <c r="C31"/>
  <c r="C33"/>
  <c r="C30"/>
  <c r="D19" i="15"/>
  <c r="D18"/>
  <c r="L7"/>
  <c r="L6"/>
  <c r="L4"/>
  <c r="L3"/>
  <c r="D15" s="1"/>
  <c r="C15" i="31"/>
  <c r="C34" s="1"/>
  <c r="D7" i="15" l="1"/>
  <c r="D10" s="1"/>
  <c r="D26" l="1"/>
  <c r="D24"/>
  <c r="D27"/>
  <c r="D2" i="6"/>
  <c r="D5" s="1"/>
  <c r="D28" i="15" l="1"/>
  <c r="D29" s="1"/>
  <c r="G28"/>
  <c r="G27"/>
  <c r="G26"/>
  <c r="D25"/>
  <c r="G29" l="1"/>
</calcChain>
</file>

<file path=xl/sharedStrings.xml><?xml version="1.0" encoding="utf-8"?>
<sst xmlns="http://schemas.openxmlformats.org/spreadsheetml/2006/main" count="244" uniqueCount="185">
  <si>
    <t>实测数据，不建议调整</t>
  </si>
  <si>
    <t>自动计算</t>
  </si>
  <si>
    <t>GB</t>
    <phoneticPr fontId="5" type="noConversion"/>
  </si>
  <si>
    <t>系统满足期设置</t>
    <phoneticPr fontId="6" type="noConversion"/>
  </si>
  <si>
    <t>数据</t>
    <phoneticPr fontId="9" type="noConversion"/>
  </si>
  <si>
    <t>参数值</t>
    <phoneticPr fontId="10" type="noConversion"/>
  </si>
  <si>
    <t>单位</t>
    <phoneticPr fontId="5" type="noConversion"/>
  </si>
  <si>
    <t>忙时集中系数</t>
    <phoneticPr fontId="10" type="noConversion"/>
  </si>
  <si>
    <t>峰值系数</t>
    <phoneticPr fontId="10" type="noConversion"/>
  </si>
  <si>
    <t>峰值吞吐量占忙时吞吐量比例</t>
    <phoneticPr fontId="10" type="noConversion"/>
  </si>
  <si>
    <t>参数</t>
    <phoneticPr fontId="5" type="noConversion"/>
  </si>
  <si>
    <t>参数细分</t>
    <phoneticPr fontId="10" type="noConversion"/>
  </si>
  <si>
    <t>%</t>
    <phoneticPr fontId="10" type="noConversion"/>
  </si>
  <si>
    <t>取用户增长系数</t>
    <phoneticPr fontId="10" type="noConversion"/>
  </si>
  <si>
    <t>估算说明</t>
    <phoneticPr fontId="9" type="noConversion"/>
  </si>
  <si>
    <t>参数</t>
    <phoneticPr fontId="9" type="noConversion"/>
  </si>
  <si>
    <t>参数细分</t>
    <phoneticPr fontId="9" type="noConversion"/>
  </si>
  <si>
    <t>参数值</t>
    <phoneticPr fontId="9" type="noConversion"/>
  </si>
  <si>
    <t>万户</t>
    <phoneticPr fontId="9" type="noConversion"/>
  </si>
  <si>
    <t>用户量</t>
    <phoneticPr fontId="9" type="noConversion"/>
  </si>
  <si>
    <t>数据量</t>
    <phoneticPr fontId="9" type="noConversion"/>
  </si>
  <si>
    <t>OSS-Gn</t>
    <phoneticPr fontId="9" type="noConversion"/>
  </si>
  <si>
    <t>GB/天</t>
    <phoneticPr fontId="9" type="noConversion"/>
  </si>
  <si>
    <t>TB/天</t>
    <phoneticPr fontId="9" type="noConversion"/>
  </si>
  <si>
    <t>距离系统满足期剩余月份数</t>
    <phoneticPr fontId="9" type="noConversion"/>
  </si>
  <si>
    <t>月</t>
    <phoneticPr fontId="9" type="noConversion"/>
  </si>
  <si>
    <t>根据现有数据量和业务增长系数自动计算</t>
    <phoneticPr fontId="9" type="noConversion"/>
  </si>
  <si>
    <t>系统现状月份</t>
    <phoneticPr fontId="9" type="noConversion"/>
  </si>
  <si>
    <t>系统满足期月份</t>
    <phoneticPr fontId="9" type="noConversion"/>
  </si>
  <si>
    <t>根据系统满足期月份和系统现状月份自动计算</t>
    <phoneticPr fontId="9" type="noConversion"/>
  </si>
  <si>
    <t>内存</t>
  </si>
  <si>
    <t xml:space="preserve">CPU </t>
  </si>
  <si>
    <t>按峰值处理能力计算</t>
  </si>
  <si>
    <t>core 2.4G</t>
  </si>
  <si>
    <t>最低配置</t>
    <phoneticPr fontId="5" type="noConversion"/>
  </si>
  <si>
    <t>core 2.4G</t>
    <phoneticPr fontId="8" type="noConversion"/>
  </si>
  <si>
    <t>用户年增长系数</t>
    <phoneticPr fontId="10" type="noConversion"/>
  </si>
  <si>
    <t>OSS-Gn</t>
    <phoneticPr fontId="10" type="noConversion"/>
  </si>
  <si>
    <t>硬盘（操作系统盘）</t>
    <phoneticPr fontId="5" type="noConversion"/>
  </si>
  <si>
    <t>输入</t>
  </si>
  <si>
    <t>忙时峰值系数</t>
  </si>
  <si>
    <t>参数</t>
    <phoneticPr fontId="2" type="noConversion"/>
  </si>
  <si>
    <t>单位</t>
    <phoneticPr fontId="2" type="noConversion"/>
  </si>
  <si>
    <t>备注</t>
    <phoneticPr fontId="2" type="noConversion"/>
  </si>
  <si>
    <t>参数</t>
    <phoneticPr fontId="14" type="noConversion"/>
  </si>
  <si>
    <t>规格</t>
    <phoneticPr fontId="14" type="noConversion"/>
  </si>
  <si>
    <t>参数说明</t>
    <phoneticPr fontId="14" type="noConversion"/>
  </si>
  <si>
    <t>数量</t>
    <phoneticPr fontId="14" type="noConversion"/>
  </si>
  <si>
    <t>单位</t>
    <phoneticPr fontId="14" type="noConversion"/>
  </si>
  <si>
    <t>备注</t>
    <phoneticPr fontId="14" type="noConversion"/>
  </si>
  <si>
    <t>最低配置</t>
    <phoneticPr fontId="14" type="noConversion"/>
  </si>
  <si>
    <t>CPU、内存、磁盘及网卡按此数据配置，可以达到平衡，不会出现瓶颈。</t>
    <phoneticPr fontId="14" type="noConversion"/>
  </si>
  <si>
    <t>硬盘（数据盘）</t>
    <phoneticPr fontId="14" type="noConversion"/>
  </si>
  <si>
    <t>根据硬盘空间需求可增减</t>
    <phoneticPr fontId="14" type="noConversion"/>
  </si>
  <si>
    <t>数据交换网卡</t>
    <phoneticPr fontId="14" type="noConversion"/>
  </si>
  <si>
    <t>类型</t>
    <phoneticPr fontId="2" type="noConversion"/>
  </si>
  <si>
    <t>参数说明</t>
    <phoneticPr fontId="2" type="noConversion"/>
  </si>
  <si>
    <t>参数值</t>
    <phoneticPr fontId="2" type="noConversion"/>
  </si>
  <si>
    <t>2*1</t>
    <phoneticPr fontId="14" type="noConversion"/>
  </si>
  <si>
    <t>系统现状</t>
    <phoneticPr fontId="10" type="noConversion"/>
  </si>
  <si>
    <t>基本参数估算</t>
    <phoneticPr fontId="10" type="noConversion"/>
  </si>
  <si>
    <t>截止到系统满足期建设规模估算</t>
    <phoneticPr fontId="10" type="noConversion"/>
  </si>
  <si>
    <t>块万兆网卡</t>
    <phoneticPr fontId="14" type="noConversion"/>
  </si>
  <si>
    <t>BSS-BI</t>
    <phoneticPr fontId="10" type="noConversion"/>
  </si>
  <si>
    <t>业务年增长系数</t>
    <phoneticPr fontId="9" type="noConversion"/>
  </si>
  <si>
    <t>现网统计</t>
    <phoneticPr fontId="9" type="noConversion"/>
  </si>
  <si>
    <t>输入</t>
    <phoneticPr fontId="15" type="noConversion"/>
  </si>
  <si>
    <t>ST层每天数据大小</t>
    <phoneticPr fontId="15" type="noConversion"/>
  </si>
  <si>
    <t>实测数据，不建议调整</t>
    <phoneticPr fontId="15" type="noConversion"/>
  </si>
  <si>
    <t>GB</t>
    <phoneticPr fontId="15" type="noConversion"/>
  </si>
  <si>
    <t>数据保存时间</t>
    <phoneticPr fontId="15" type="noConversion"/>
  </si>
  <si>
    <t>日数据保存时间</t>
    <phoneticPr fontId="15" type="noConversion"/>
  </si>
  <si>
    <t>可调整</t>
    <phoneticPr fontId="15" type="noConversion"/>
  </si>
  <si>
    <t>月</t>
    <phoneticPr fontId="15" type="noConversion"/>
  </si>
  <si>
    <t>月数据保存时间</t>
    <phoneticPr fontId="15" type="noConversion"/>
  </si>
  <si>
    <t>硬盘（数据盘）空间需求</t>
    <phoneticPr fontId="15" type="noConversion"/>
  </si>
  <si>
    <t>自动计算</t>
    <phoneticPr fontId="15" type="noConversion"/>
  </si>
  <si>
    <t>现网统计月平均数</t>
    <phoneticPr fontId="9" type="noConversion"/>
  </si>
  <si>
    <r>
      <t>每天忙时按16</t>
    </r>
    <r>
      <rPr>
        <sz val="10"/>
        <color indexed="8"/>
        <rFont val="宋体"/>
        <family val="3"/>
        <charset val="134"/>
      </rPr>
      <t>小时计算</t>
    </r>
    <phoneticPr fontId="10" type="noConversion"/>
  </si>
  <si>
    <t>类似省份现场实测结果</t>
    <phoneticPr fontId="9" type="noConversion"/>
  </si>
  <si>
    <t>硬盘空间需求</t>
    <phoneticPr fontId="3" type="noConversion"/>
  </si>
  <si>
    <t>TB</t>
    <phoneticPr fontId="3" type="noConversion"/>
  </si>
  <si>
    <t>数据类别</t>
    <phoneticPr fontId="9" type="noConversion"/>
  </si>
  <si>
    <t>单位</t>
    <phoneticPr fontId="9" type="noConversion"/>
  </si>
  <si>
    <t>说明</t>
    <phoneticPr fontId="9" type="noConversion"/>
  </si>
  <si>
    <t>类别</t>
    <phoneticPr fontId="5" type="noConversion"/>
  </si>
  <si>
    <t>参数</t>
    <phoneticPr fontId="2" type="noConversion"/>
  </si>
  <si>
    <t>参数说明</t>
    <phoneticPr fontId="2" type="noConversion"/>
  </si>
  <si>
    <t>参数值</t>
    <phoneticPr fontId="2" type="noConversion"/>
  </si>
  <si>
    <t>单位</t>
    <phoneticPr fontId="2" type="noConversion"/>
  </si>
  <si>
    <t>备注</t>
    <phoneticPr fontId="2" type="noConversion"/>
  </si>
  <si>
    <t>O域数据量</t>
    <phoneticPr fontId="2" type="noConversion"/>
  </si>
  <si>
    <t>%</t>
    <phoneticPr fontId="2" type="noConversion"/>
  </si>
  <si>
    <t>类似省份现场实测结果</t>
    <phoneticPr fontId="9" type="noConversion"/>
  </si>
  <si>
    <t>实测数据，不建议调整.此参数更新需由SCA提供</t>
    <phoneticPr fontId="24" type="noConversion"/>
  </si>
  <si>
    <t>ODS层每天数据大小</t>
    <phoneticPr fontId="2" type="noConversion"/>
  </si>
  <si>
    <t>自动计算</t>
    <phoneticPr fontId="2" type="noConversion"/>
  </si>
  <si>
    <t>ODS数据量</t>
    <phoneticPr fontId="2" type="noConversion"/>
  </si>
  <si>
    <t>数据收缩比</t>
    <phoneticPr fontId="9" type="noConversion"/>
  </si>
  <si>
    <t>ODS到DWD数据收缩比</t>
    <phoneticPr fontId="2" type="noConversion"/>
  </si>
  <si>
    <t>%</t>
    <phoneticPr fontId="2" type="noConversion"/>
  </si>
  <si>
    <t>现场实测结果</t>
    <phoneticPr fontId="2" type="noConversion"/>
  </si>
  <si>
    <t>ODS到ST数据收缩比</t>
    <phoneticPr fontId="2" type="noConversion"/>
  </si>
  <si>
    <t>GB</t>
    <phoneticPr fontId="2" type="noConversion"/>
  </si>
  <si>
    <t>ST层每天数据大小</t>
    <phoneticPr fontId="2" type="noConversion"/>
  </si>
  <si>
    <t>数据保存时间</t>
    <phoneticPr fontId="2" type="noConversion"/>
  </si>
  <si>
    <t>ODS层数据保存时间</t>
    <phoneticPr fontId="2" type="noConversion"/>
  </si>
  <si>
    <t>可调整，不建议调整</t>
    <phoneticPr fontId="2" type="noConversion"/>
  </si>
  <si>
    <t>ST层数据保存时间</t>
    <phoneticPr fontId="2" type="noConversion"/>
  </si>
  <si>
    <t>可调整，一般至少半年</t>
    <phoneticPr fontId="2" type="noConversion"/>
  </si>
  <si>
    <t>月</t>
    <phoneticPr fontId="2" type="noConversion"/>
  </si>
  <si>
    <t>单设备处理能力</t>
    <phoneticPr fontId="2" type="noConversion"/>
  </si>
  <si>
    <t>每节点处理能力</t>
    <phoneticPr fontId="2" type="noConversion"/>
  </si>
  <si>
    <t>实测数据，不建议调整</t>
    <phoneticPr fontId="2" type="noConversion"/>
  </si>
  <si>
    <t>MB/秒.节点</t>
    <phoneticPr fontId="2" type="noConversion"/>
  </si>
  <si>
    <t>单表可利用集群节点比例</t>
    <phoneticPr fontId="2" type="noConversion"/>
  </si>
  <si>
    <t>数据处理时长</t>
    <phoneticPr fontId="2" type="noConversion"/>
  </si>
  <si>
    <t>ODS到ST每小时峰值处理时长</t>
    <phoneticPr fontId="2" type="noConversion"/>
  </si>
  <si>
    <t>分钟</t>
    <phoneticPr fontId="2" type="noConversion"/>
  </si>
  <si>
    <r>
      <t>经分数据最早一般是3点出，为了保证能在8点半上班前看到数据，一般要求总处理时长不超过5小时。要达到这个目标，ODS到ST每小时峰值处理时长应该不超过37.5</t>
    </r>
    <r>
      <rPr>
        <sz val="10"/>
        <color indexed="8"/>
        <rFont val="宋体"/>
        <family val="3"/>
        <charset val="134"/>
      </rPr>
      <t>分钟。建议在30到40分钟取值。</t>
    </r>
    <phoneticPr fontId="2" type="noConversion"/>
  </si>
  <si>
    <t>忙时集中系数</t>
    <phoneticPr fontId="2" type="noConversion"/>
  </si>
  <si>
    <t>标书给出值</t>
    <phoneticPr fontId="2" type="noConversion"/>
  </si>
  <si>
    <t>%</t>
    <phoneticPr fontId="10" type="noConversion"/>
  </si>
  <si>
    <t>峰值系数</t>
    <phoneticPr fontId="2" type="noConversion"/>
  </si>
  <si>
    <t>利用率</t>
    <phoneticPr fontId="2" type="noConversion"/>
  </si>
  <si>
    <t>磁盘利用率</t>
    <phoneticPr fontId="2" type="noConversion"/>
  </si>
  <si>
    <t>Raid利用率（Raid5）</t>
    <phoneticPr fontId="2" type="noConversion"/>
  </si>
  <si>
    <t>压缩率</t>
    <phoneticPr fontId="2" type="noConversion"/>
  </si>
  <si>
    <t>可压缩掉70%</t>
    <phoneticPr fontId="2" type="noConversion"/>
  </si>
  <si>
    <t>数据保存份数</t>
    <phoneticPr fontId="2" type="noConversion"/>
  </si>
  <si>
    <t>产品建议，不建议调整</t>
    <phoneticPr fontId="2" type="noConversion"/>
  </si>
  <si>
    <t>保存1个副本</t>
    <phoneticPr fontId="2" type="noConversion"/>
  </si>
  <si>
    <t>网络需求</t>
    <phoneticPr fontId="4" type="noConversion"/>
  </si>
  <si>
    <t>输入带宽总需求</t>
    <phoneticPr fontId="5" type="noConversion"/>
  </si>
  <si>
    <t>Gbps</t>
    <phoneticPr fontId="9" type="noConversion"/>
  </si>
  <si>
    <t>输出带宽总需求</t>
    <phoneticPr fontId="5" type="noConversion"/>
  </si>
  <si>
    <t>硬件需求</t>
    <phoneticPr fontId="5" type="noConversion"/>
  </si>
  <si>
    <t>CPU需求</t>
    <phoneticPr fontId="5" type="noConversion"/>
  </si>
  <si>
    <t>内存需求</t>
    <phoneticPr fontId="5" type="noConversion"/>
  </si>
  <si>
    <t>GB</t>
    <phoneticPr fontId="5" type="noConversion"/>
  </si>
  <si>
    <t>硬盘（数据盘）空间需求</t>
    <phoneticPr fontId="2" type="noConversion"/>
  </si>
  <si>
    <t>TB</t>
    <phoneticPr fontId="2" type="noConversion"/>
  </si>
  <si>
    <t>节点数量</t>
    <phoneticPr fontId="13" type="noConversion"/>
  </si>
  <si>
    <t>数据节点数量</t>
    <phoneticPr fontId="2" type="noConversion"/>
  </si>
  <si>
    <t>台</t>
    <phoneticPr fontId="2" type="noConversion"/>
  </si>
  <si>
    <t>主节点数量</t>
    <phoneticPr fontId="2" type="noConversion"/>
  </si>
  <si>
    <t>固定配置，不建议修改</t>
    <phoneticPr fontId="2" type="noConversion"/>
  </si>
  <si>
    <t>内容增强参数(SCA)</t>
    <phoneticPr fontId="9" type="noConversion"/>
  </si>
  <si>
    <t>内容分类后每记录平均增长占比</t>
    <phoneticPr fontId="23" type="noConversion"/>
  </si>
  <si>
    <t>内容分类日志量占比</t>
    <phoneticPr fontId="9" type="noConversion"/>
  </si>
  <si>
    <t>推荐6个月</t>
    <phoneticPr fontId="2" type="noConversion"/>
  </si>
  <si>
    <t>根据“每设备典型配置”中的设备测得.</t>
    <phoneticPr fontId="2" type="noConversion"/>
  </si>
  <si>
    <t>份</t>
    <phoneticPr fontId="2" type="noConversion"/>
  </si>
  <si>
    <t>OSS-LTE</t>
    <phoneticPr fontId="9" type="noConversion"/>
  </si>
  <si>
    <t>%</t>
    <phoneticPr fontId="9" type="noConversion"/>
  </si>
  <si>
    <t>2G/3G用户增长系数</t>
    <phoneticPr fontId="9" type="noConversion"/>
  </si>
  <si>
    <t>4G用户增长系数</t>
    <phoneticPr fontId="9" type="noConversion"/>
  </si>
  <si>
    <r>
      <t>2</t>
    </r>
    <r>
      <rPr>
        <sz val="10"/>
        <color theme="1"/>
        <rFont val="宋体"/>
        <family val="3"/>
        <charset val="134"/>
        <scheme val="minor"/>
      </rPr>
      <t>G/3G</t>
    </r>
    <r>
      <rPr>
        <sz val="10"/>
        <color theme="1"/>
        <rFont val="宋体"/>
        <family val="3"/>
        <charset val="134"/>
        <scheme val="minor"/>
      </rPr>
      <t>移动用户数</t>
    </r>
    <phoneticPr fontId="9" type="noConversion"/>
  </si>
  <si>
    <r>
      <t>4G</t>
    </r>
    <r>
      <rPr>
        <sz val="10"/>
        <color theme="1"/>
        <rFont val="宋体"/>
        <family val="3"/>
        <charset val="134"/>
        <scheme val="minor"/>
      </rPr>
      <t>移动用户数</t>
    </r>
    <phoneticPr fontId="9" type="noConversion"/>
  </si>
  <si>
    <r>
      <t>O</t>
    </r>
    <r>
      <rPr>
        <sz val="10"/>
        <color theme="1"/>
        <rFont val="宋体"/>
        <family val="3"/>
        <charset val="134"/>
        <scheme val="minor"/>
      </rPr>
      <t>SS-LTE</t>
    </r>
    <phoneticPr fontId="9" type="noConversion"/>
  </si>
  <si>
    <r>
      <t>4</t>
    </r>
    <r>
      <rPr>
        <sz val="10"/>
        <color theme="1"/>
        <rFont val="宋体"/>
        <family val="3"/>
        <charset val="134"/>
        <scheme val="minor"/>
      </rPr>
      <t>G移动用户数</t>
    </r>
    <phoneticPr fontId="9" type="noConversion"/>
  </si>
  <si>
    <t>BSS-BI</t>
    <phoneticPr fontId="10" type="noConversion"/>
  </si>
  <si>
    <t>GB/天</t>
    <phoneticPr fontId="9" type="noConversion"/>
  </si>
  <si>
    <t>OSS-Gn + OSS-LTE</t>
    <phoneticPr fontId="2" type="noConversion"/>
  </si>
  <si>
    <t>7月份</t>
    <phoneticPr fontId="29" type="noConversion"/>
  </si>
  <si>
    <t>流速</t>
    <phoneticPr fontId="29" type="noConversion"/>
  </si>
  <si>
    <r>
      <t>1</t>
    </r>
    <r>
      <rPr>
        <sz val="11"/>
        <color theme="1"/>
        <rFont val="宋体"/>
        <family val="3"/>
        <charset val="134"/>
        <scheme val="minor"/>
      </rPr>
      <t>2月份</t>
    </r>
    <phoneticPr fontId="29" type="noConversion"/>
  </si>
  <si>
    <r>
      <t>1</t>
    </r>
    <r>
      <rPr>
        <sz val="11"/>
        <color theme="1"/>
        <rFont val="宋体"/>
        <family val="3"/>
        <charset val="134"/>
        <scheme val="minor"/>
      </rPr>
      <t>5年底</t>
    </r>
    <phoneticPr fontId="29" type="noConversion"/>
  </si>
  <si>
    <t>2G/3G用户量</t>
    <phoneticPr fontId="29" type="noConversion"/>
  </si>
  <si>
    <r>
      <t>4</t>
    </r>
    <r>
      <rPr>
        <sz val="11"/>
        <color theme="1"/>
        <rFont val="宋体"/>
        <family val="3"/>
        <charset val="134"/>
        <scheme val="minor"/>
      </rPr>
      <t>G用户量</t>
    </r>
    <phoneticPr fontId="29" type="noConversion"/>
  </si>
  <si>
    <t>万</t>
    <phoneticPr fontId="29" type="noConversion"/>
  </si>
  <si>
    <t>2*600</t>
    <phoneticPr fontId="5" type="noConversion"/>
  </si>
  <si>
    <t>10月份</t>
    <phoneticPr fontId="29" type="noConversion"/>
  </si>
  <si>
    <t>OSS-Gn + LTE</t>
    <phoneticPr fontId="9" type="noConversion"/>
  </si>
  <si>
    <t>OSS-其他</t>
    <phoneticPr fontId="9" type="noConversion"/>
  </si>
  <si>
    <t>基于DW层计算评估</t>
    <phoneticPr fontId="2" type="noConversion"/>
  </si>
  <si>
    <t>单位</t>
    <phoneticPr fontId="9" type="noConversion"/>
  </si>
  <si>
    <t>月</t>
    <phoneticPr fontId="2" type="noConversion"/>
  </si>
  <si>
    <t>推荐6个月</t>
    <phoneticPr fontId="2" type="noConversion"/>
  </si>
  <si>
    <t>大数据处理平台设备基本配置</t>
    <phoneticPr fontId="14" type="noConversion"/>
  </si>
  <si>
    <t>每月数据大小</t>
    <phoneticPr fontId="2" type="noConversion"/>
  </si>
  <si>
    <t>2*12</t>
    <phoneticPr fontId="2" type="noConversion"/>
  </si>
  <si>
    <t>8*8</t>
    <phoneticPr fontId="2" type="noConversion"/>
  </si>
  <si>
    <t>GB/天</t>
    <phoneticPr fontId="2" type="noConversion"/>
  </si>
  <si>
    <t>TB</t>
    <phoneticPr fontId="14" type="noConversion"/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</si>
</sst>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178" formatCode="yyyy/m"/>
    <numFmt numFmtId="179" formatCode="0_);[Red]\(0\)"/>
    <numFmt numFmtId="180" formatCode="0.0000_);[Red]\(0.0000\)"/>
    <numFmt numFmtId="181" formatCode="0.00_);[Red]\(0.00\)"/>
  </numFmts>
  <fonts count="32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2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1" fillId="0" borderId="0"/>
  </cellStyleXfs>
  <cellXfs count="1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0" fillId="0" borderId="3" xfId="0" applyBorder="1">
      <alignment vertical="center"/>
    </xf>
    <xf numFmtId="176" fontId="17" fillId="2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7" fillId="0" borderId="0" xfId="0" applyFo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176" fontId="17" fillId="2" borderId="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178" fontId="17" fillId="2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20" fillId="3" borderId="1" xfId="0" applyFont="1" applyFill="1" applyBorder="1" applyAlignment="1">
      <alignment horizontal="left" vertical="center" wrapText="1" readingOrder="1"/>
    </xf>
    <xf numFmtId="0" fontId="20" fillId="3" borderId="1" xfId="0" applyFont="1" applyFill="1" applyBorder="1" applyAlignment="1">
      <alignment horizontal="center" vertical="center" wrapText="1" readingOrder="1"/>
    </xf>
    <xf numFmtId="0" fontId="19" fillId="2" borderId="1" xfId="0" applyFont="1" applyFill="1" applyBorder="1" applyAlignment="1">
      <alignment horizontal="right" vertical="center" wrapText="1" readingOrder="1"/>
    </xf>
    <xf numFmtId="0" fontId="17" fillId="0" borderId="1" xfId="4" applyFont="1" applyBorder="1" applyAlignment="1">
      <alignment horizontal="left" vertical="center"/>
    </xf>
    <xf numFmtId="0" fontId="19" fillId="2" borderId="1" xfId="4" applyFont="1" applyFill="1" applyBorder="1" applyAlignment="1">
      <alignment horizontal="left" vertical="center" wrapText="1" readingOrder="1"/>
    </xf>
    <xf numFmtId="0" fontId="19" fillId="2" borderId="1" xfId="4" applyFont="1" applyFill="1" applyBorder="1" applyAlignment="1">
      <alignment horizontal="right" vertical="center" wrapText="1" readingOrder="1"/>
    </xf>
    <xf numFmtId="0" fontId="17" fillId="2" borderId="1" xfId="4" applyFont="1" applyFill="1" applyBorder="1" applyAlignment="1">
      <alignment horizontal="left" vertical="center"/>
    </xf>
    <xf numFmtId="0" fontId="17" fillId="2" borderId="1" xfId="4" applyFont="1" applyFill="1" applyBorder="1" applyAlignment="1">
      <alignment horizontal="center" vertical="center"/>
    </xf>
    <xf numFmtId="0" fontId="17" fillId="0" borderId="1" xfId="4" applyFont="1" applyBorder="1" applyAlignment="1">
      <alignment horizontal="right" vertical="center"/>
    </xf>
    <xf numFmtId="0" fontId="18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right" vertical="center" wrapText="1"/>
    </xf>
    <xf numFmtId="0" fontId="19" fillId="2" borderId="1" xfId="0" applyFont="1" applyFill="1" applyBorder="1" applyAlignment="1">
      <alignment horizontal="left" vertical="center" wrapText="1" readingOrder="1"/>
    </xf>
    <xf numFmtId="0" fontId="17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77" fontId="17" fillId="2" borderId="1" xfId="0" applyNumberFormat="1" applyFont="1" applyFill="1" applyBorder="1" applyAlignment="1">
      <alignment horizontal="right" vertical="center" wrapText="1"/>
    </xf>
    <xf numFmtId="0" fontId="17" fillId="2" borderId="1" xfId="0" applyFont="1" applyFill="1" applyBorder="1" applyAlignment="1">
      <alignment vertical="center" wrapText="1"/>
    </xf>
    <xf numFmtId="0" fontId="17" fillId="0" borderId="1" xfId="4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176" fontId="17" fillId="2" borderId="1" xfId="0" applyNumberFormat="1" applyFont="1" applyFill="1" applyBorder="1" applyAlignment="1">
      <alignment horizontal="right" vertical="center" wrapText="1"/>
    </xf>
    <xf numFmtId="0" fontId="18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horizontal="right" vertical="center"/>
    </xf>
    <xf numFmtId="0" fontId="7" fillId="2" borderId="1" xfId="4" applyFont="1" applyFill="1" applyBorder="1" applyAlignment="1">
      <alignment horizontal="righ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/>
    </xf>
    <xf numFmtId="176" fontId="17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179" fontId="17" fillId="0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/>
    </xf>
    <xf numFmtId="181" fontId="17" fillId="0" borderId="1" xfId="0" applyNumberFormat="1" applyFont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5" fillId="3" borderId="4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right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176" fontId="22" fillId="2" borderId="1" xfId="0" applyNumberFormat="1" applyFont="1" applyFill="1" applyBorder="1" applyAlignment="1">
      <alignment horizontal="righ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10" fontId="22" fillId="2" borderId="1" xfId="0" applyNumberFormat="1" applyFont="1" applyFill="1" applyBorder="1" applyAlignment="1">
      <alignment horizontal="right" vertical="center" wrapText="1"/>
    </xf>
    <xf numFmtId="177" fontId="22" fillId="2" borderId="1" xfId="5" applyNumberFormat="1" applyFont="1" applyFill="1" applyBorder="1" applyAlignment="1">
      <alignment horizontal="right" vertical="center" wrapText="1"/>
    </xf>
    <xf numFmtId="177" fontId="22" fillId="0" borderId="1" xfId="5" applyNumberFormat="1" applyFont="1" applyFill="1" applyBorder="1" applyAlignment="1">
      <alignment horizontal="right" vertical="center" wrapText="1"/>
    </xf>
    <xf numFmtId="0" fontId="22" fillId="0" borderId="1" xfId="0" applyFont="1" applyBorder="1" applyAlignment="1">
      <alignment horizontal="center" vertical="center"/>
    </xf>
    <xf numFmtId="176" fontId="22" fillId="0" borderId="1" xfId="0" applyNumberFormat="1" applyFont="1" applyFill="1" applyBorder="1" applyAlignment="1">
      <alignment horizontal="right" vertical="center" wrapText="1"/>
    </xf>
    <xf numFmtId="0" fontId="22" fillId="2" borderId="1" xfId="0" applyFont="1" applyFill="1" applyBorder="1" applyAlignment="1">
      <alignment horizontal="left" vertical="center"/>
    </xf>
    <xf numFmtId="180" fontId="22" fillId="2" borderId="1" xfId="0" applyNumberFormat="1" applyFont="1" applyFill="1" applyBorder="1" applyAlignment="1">
      <alignment horizontal="right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>
      <alignment vertical="center"/>
    </xf>
    <xf numFmtId="0" fontId="22" fillId="2" borderId="1" xfId="0" applyFont="1" applyFill="1" applyBorder="1" applyAlignment="1">
      <alignment horizontal="right" vertical="center"/>
    </xf>
    <xf numFmtId="0" fontId="26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25" fillId="4" borderId="1" xfId="0" applyFont="1" applyFill="1" applyBorder="1" applyAlignment="1">
      <alignment horizontal="right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  <xf numFmtId="0" fontId="22" fillId="4" borderId="1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179" fontId="17" fillId="0" borderId="0" xfId="0" applyNumberFormat="1" applyFont="1" applyFill="1" applyBorder="1" applyAlignment="1">
      <alignment horizontal="center" vertical="center"/>
    </xf>
    <xf numFmtId="176" fontId="22" fillId="2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181" fontId="22" fillId="0" borderId="1" xfId="0" applyNumberFormat="1" applyFont="1" applyBorder="1" applyAlignment="1">
      <alignment horizontal="center" vertical="center"/>
    </xf>
    <xf numFmtId="0" fontId="22" fillId="0" borderId="1" xfId="0" applyFont="1" applyFill="1" applyBorder="1">
      <alignment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9" fontId="0" fillId="0" borderId="0" xfId="0" applyNumberFormat="1">
      <alignment vertical="center"/>
    </xf>
    <xf numFmtId="0" fontId="30" fillId="0" borderId="0" xfId="0" applyFont="1">
      <alignment vertical="center"/>
    </xf>
    <xf numFmtId="0" fontId="18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18" fillId="5" borderId="0" xfId="0" applyFont="1" applyFill="1">
      <alignment vertical="center"/>
    </xf>
    <xf numFmtId="0" fontId="18" fillId="0" borderId="0" xfId="0" applyFont="1" applyBorder="1">
      <alignment vertical="center"/>
    </xf>
    <xf numFmtId="0" fontId="31" fillId="0" borderId="0" xfId="0" applyFont="1" applyBorder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8" fillId="4" borderId="3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4" borderId="0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4" borderId="4" xfId="4" applyFont="1" applyFill="1" applyBorder="1" applyAlignment="1">
      <alignment horizontal="center" vertical="center" wrapText="1"/>
    </xf>
    <xf numFmtId="0" fontId="25" fillId="4" borderId="6" xfId="4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</cellXfs>
  <cellStyles count="7">
    <cellStyle name="0,0_x000d__x000a_NA_x000d__x000a_ 3" xfId="1"/>
    <cellStyle name="常规" xfId="0" builtinId="0"/>
    <cellStyle name="常规 2" xfId="2"/>
    <cellStyle name="常规 3" xfId="3"/>
    <cellStyle name="常规 4" xfId="4"/>
    <cellStyle name="常规 7" xfId="5"/>
    <cellStyle name="样式 1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C8" sqref="C8"/>
    </sheetView>
  </sheetViews>
  <sheetFormatPr defaultRowHeight="13.5"/>
  <cols>
    <col min="1" max="1" width="22.25" style="4" bestFit="1" customWidth="1"/>
    <col min="2" max="2" width="24" style="4" customWidth="1"/>
    <col min="3" max="3" width="11.375" style="4" customWidth="1"/>
    <col min="4" max="4" width="19.75" style="4" bestFit="1" customWidth="1"/>
    <col min="5" max="5" width="38.125" style="1" customWidth="1"/>
    <col min="6" max="16384" width="9" style="1"/>
  </cols>
  <sheetData>
    <row r="1" spans="1:9">
      <c r="A1" s="116" t="s">
        <v>59</v>
      </c>
      <c r="B1" s="116"/>
      <c r="C1" s="116"/>
      <c r="D1" s="116"/>
      <c r="E1" s="116"/>
    </row>
    <row r="2" spans="1:9">
      <c r="A2" s="36" t="s">
        <v>15</v>
      </c>
      <c r="B2" s="36" t="s">
        <v>16</v>
      </c>
      <c r="C2" s="40" t="s">
        <v>17</v>
      </c>
      <c r="D2" s="40" t="s">
        <v>176</v>
      </c>
      <c r="E2" s="36" t="s">
        <v>14</v>
      </c>
    </row>
    <row r="3" spans="1:9">
      <c r="A3" s="114" t="s">
        <v>19</v>
      </c>
      <c r="B3" s="94" t="s">
        <v>157</v>
      </c>
      <c r="C3" s="48">
        <v>2000</v>
      </c>
      <c r="D3" s="35" t="s">
        <v>18</v>
      </c>
      <c r="E3" s="72" t="s">
        <v>65</v>
      </c>
      <c r="F3" s="98"/>
    </row>
    <row r="4" spans="1:9">
      <c r="A4" s="115"/>
      <c r="B4" s="94" t="s">
        <v>158</v>
      </c>
      <c r="C4" s="56">
        <v>1500</v>
      </c>
      <c r="D4" s="61" t="s">
        <v>18</v>
      </c>
      <c r="E4" s="72" t="s">
        <v>65</v>
      </c>
      <c r="G4" s="99"/>
    </row>
    <row r="5" spans="1:9" ht="17.25">
      <c r="A5" s="110" t="s">
        <v>20</v>
      </c>
      <c r="B5" s="47" t="s">
        <v>173</v>
      </c>
      <c r="C5" s="61">
        <v>18</v>
      </c>
      <c r="D5" s="61" t="s">
        <v>23</v>
      </c>
      <c r="E5" s="72" t="s">
        <v>77</v>
      </c>
      <c r="H5" s="100"/>
    </row>
    <row r="6" spans="1:9">
      <c r="A6" s="110"/>
      <c r="B6" s="49" t="s">
        <v>174</v>
      </c>
      <c r="C6" s="61">
        <v>0</v>
      </c>
      <c r="D6" s="61" t="s">
        <v>23</v>
      </c>
      <c r="E6" s="72" t="s">
        <v>77</v>
      </c>
      <c r="I6" s="99"/>
    </row>
    <row r="7" spans="1:9">
      <c r="A7" s="110"/>
      <c r="B7" s="96" t="s">
        <v>161</v>
      </c>
      <c r="C7" s="51">
        <v>800</v>
      </c>
      <c r="D7" s="97" t="s">
        <v>162</v>
      </c>
      <c r="E7" s="52" t="s">
        <v>79</v>
      </c>
      <c r="G7" s="99"/>
    </row>
    <row r="8" spans="1:9">
      <c r="G8" s="99"/>
    </row>
    <row r="9" spans="1:9">
      <c r="A9" s="112" t="s">
        <v>60</v>
      </c>
      <c r="B9" s="112"/>
      <c r="C9" s="112"/>
      <c r="D9" s="112"/>
      <c r="E9" s="112"/>
      <c r="G9" s="99"/>
    </row>
    <row r="10" spans="1:9">
      <c r="A10" s="5" t="s">
        <v>10</v>
      </c>
      <c r="B10" s="5" t="s">
        <v>11</v>
      </c>
      <c r="C10" s="40" t="s">
        <v>5</v>
      </c>
      <c r="D10" s="5" t="s">
        <v>6</v>
      </c>
      <c r="E10" s="5" t="s">
        <v>14</v>
      </c>
    </row>
    <row r="11" spans="1:9" s="3" customFormat="1">
      <c r="A11" s="117" t="s">
        <v>36</v>
      </c>
      <c r="B11" s="78" t="s">
        <v>155</v>
      </c>
      <c r="C11" s="8">
        <v>6</v>
      </c>
      <c r="D11" s="56" t="s">
        <v>12</v>
      </c>
      <c r="E11" s="52" t="s">
        <v>79</v>
      </c>
    </row>
    <row r="12" spans="1:9" s="3" customFormat="1">
      <c r="A12" s="118"/>
      <c r="B12" s="78" t="s">
        <v>156</v>
      </c>
      <c r="C12" s="8">
        <v>190</v>
      </c>
      <c r="D12" s="80" t="s">
        <v>154</v>
      </c>
      <c r="E12" s="52" t="s">
        <v>79</v>
      </c>
    </row>
    <row r="13" spans="1:9">
      <c r="A13" s="114" t="s">
        <v>64</v>
      </c>
      <c r="B13" s="49" t="s">
        <v>37</v>
      </c>
      <c r="C13" s="51">
        <v>30</v>
      </c>
      <c r="D13" s="59" t="s">
        <v>12</v>
      </c>
      <c r="E13" s="52" t="s">
        <v>79</v>
      </c>
    </row>
    <row r="14" spans="1:9">
      <c r="A14" s="119"/>
      <c r="B14" s="47" t="s">
        <v>153</v>
      </c>
      <c r="C14" s="8">
        <v>150</v>
      </c>
      <c r="D14" s="61" t="s">
        <v>154</v>
      </c>
      <c r="E14" s="52" t="s">
        <v>79</v>
      </c>
    </row>
    <row r="15" spans="1:9">
      <c r="A15" s="115"/>
      <c r="B15" s="47" t="s">
        <v>63</v>
      </c>
      <c r="C15" s="8">
        <f>C11</f>
        <v>6</v>
      </c>
      <c r="D15" s="58" t="s">
        <v>12</v>
      </c>
      <c r="E15" s="46" t="s">
        <v>13</v>
      </c>
    </row>
    <row r="16" spans="1:9">
      <c r="A16" s="58" t="s">
        <v>7</v>
      </c>
      <c r="B16" s="47"/>
      <c r="C16" s="8">
        <v>6.25</v>
      </c>
      <c r="D16" s="58" t="s">
        <v>12</v>
      </c>
      <c r="E16" s="46" t="s">
        <v>78</v>
      </c>
    </row>
    <row r="17" spans="1:8">
      <c r="A17" s="58" t="s">
        <v>8</v>
      </c>
      <c r="B17" s="47"/>
      <c r="C17" s="8">
        <v>200</v>
      </c>
      <c r="D17" s="58" t="s">
        <v>12</v>
      </c>
      <c r="E17" s="46" t="s">
        <v>9</v>
      </c>
    </row>
    <row r="18" spans="1:8">
      <c r="A18" s="111" t="s">
        <v>147</v>
      </c>
      <c r="B18" s="69" t="s">
        <v>149</v>
      </c>
      <c r="C18" s="93">
        <v>51.4</v>
      </c>
      <c r="D18" s="71" t="s">
        <v>92</v>
      </c>
      <c r="E18" s="52" t="s">
        <v>93</v>
      </c>
    </row>
    <row r="19" spans="1:8" ht="15" customHeight="1">
      <c r="A19" s="111"/>
      <c r="B19" s="69" t="s">
        <v>148</v>
      </c>
      <c r="C19" s="93">
        <v>75</v>
      </c>
      <c r="D19" s="71" t="s">
        <v>92</v>
      </c>
      <c r="E19" s="52" t="s">
        <v>94</v>
      </c>
      <c r="G19" s="101"/>
    </row>
    <row r="21" spans="1:8">
      <c r="A21" s="112" t="s">
        <v>3</v>
      </c>
      <c r="B21" s="112"/>
      <c r="C21" s="112"/>
      <c r="D21" s="112"/>
      <c r="E21" s="112"/>
    </row>
    <row r="22" spans="1:8">
      <c r="A22" s="5" t="s">
        <v>10</v>
      </c>
      <c r="B22" s="5" t="s">
        <v>11</v>
      </c>
      <c r="C22" s="40" t="s">
        <v>5</v>
      </c>
      <c r="D22" s="5" t="s">
        <v>6</v>
      </c>
      <c r="E22" s="5" t="s">
        <v>14</v>
      </c>
    </row>
    <row r="23" spans="1:8">
      <c r="A23" s="13" t="s">
        <v>27</v>
      </c>
      <c r="B23" s="13"/>
      <c r="C23" s="18">
        <v>42400</v>
      </c>
      <c r="D23" s="10"/>
      <c r="E23" s="11"/>
    </row>
    <row r="24" spans="1:8">
      <c r="A24" s="13" t="s">
        <v>28</v>
      </c>
      <c r="B24" s="13"/>
      <c r="C24" s="18">
        <v>42460</v>
      </c>
      <c r="D24" s="10"/>
      <c r="E24" s="11"/>
    </row>
    <row r="25" spans="1:8">
      <c r="A25" s="54" t="s">
        <v>24</v>
      </c>
      <c r="B25" s="54"/>
      <c r="C25" s="55">
        <f>DATEDIF(C23,C24,"M" )</f>
        <v>2</v>
      </c>
      <c r="D25" s="50" t="s">
        <v>25</v>
      </c>
      <c r="E25" s="54" t="s">
        <v>29</v>
      </c>
    </row>
    <row r="26" spans="1:8">
      <c r="A26" s="91"/>
      <c r="B26" s="91"/>
      <c r="C26" s="92"/>
      <c r="D26" s="90"/>
      <c r="E26" s="91"/>
    </row>
    <row r="27" spans="1:8">
      <c r="A27" s="16"/>
      <c r="B27" s="17"/>
      <c r="C27" s="15"/>
      <c r="D27" s="14"/>
      <c r="E27" s="17"/>
    </row>
    <row r="28" spans="1:8" s="7" customFormat="1" ht="17.45" customHeight="1">
      <c r="A28" s="113" t="s">
        <v>61</v>
      </c>
      <c r="B28" s="113"/>
      <c r="C28" s="113"/>
      <c r="D28" s="113"/>
      <c r="E28" s="113"/>
      <c r="F28" s="6"/>
      <c r="G28" s="6"/>
      <c r="H28" s="6"/>
    </row>
    <row r="29" spans="1:8">
      <c r="A29" s="40" t="s">
        <v>82</v>
      </c>
      <c r="B29" s="40" t="s">
        <v>4</v>
      </c>
      <c r="C29" s="40" t="s">
        <v>17</v>
      </c>
      <c r="D29" s="40" t="s">
        <v>83</v>
      </c>
      <c r="E29" s="40" t="s">
        <v>84</v>
      </c>
    </row>
    <row r="30" spans="1:8">
      <c r="A30" s="114" t="s">
        <v>19</v>
      </c>
      <c r="B30" s="94" t="s">
        <v>157</v>
      </c>
      <c r="C30" s="63">
        <f>C3*(1+C11/100)^(C25/12)</f>
        <v>2019.5175883583847</v>
      </c>
      <c r="D30" s="58" t="s">
        <v>18</v>
      </c>
      <c r="E30" s="47"/>
    </row>
    <row r="31" spans="1:8">
      <c r="A31" s="115"/>
      <c r="B31" s="94" t="s">
        <v>160</v>
      </c>
      <c r="C31" s="63">
        <f>C4*(1+C12/100)^(C25/12)</f>
        <v>1791.2557274354824</v>
      </c>
      <c r="D31" s="61" t="s">
        <v>18</v>
      </c>
      <c r="E31" s="47"/>
    </row>
    <row r="32" spans="1:8">
      <c r="A32" s="110" t="s">
        <v>20</v>
      </c>
      <c r="B32" s="47" t="s">
        <v>21</v>
      </c>
      <c r="C32" s="62">
        <f>C5*1024*(1+C13/100)^(C25/12)</f>
        <v>19255.864466041847</v>
      </c>
      <c r="D32" s="58" t="s">
        <v>22</v>
      </c>
      <c r="E32" s="38" t="s">
        <v>26</v>
      </c>
    </row>
    <row r="33" spans="1:5">
      <c r="A33" s="110"/>
      <c r="B33" s="72" t="s">
        <v>159</v>
      </c>
      <c r="C33" s="95">
        <f>C6*1024*(1+C14/100)^(C25/12)</f>
        <v>0</v>
      </c>
      <c r="D33" s="61" t="s">
        <v>22</v>
      </c>
      <c r="E33" s="38" t="s">
        <v>26</v>
      </c>
    </row>
    <row r="34" spans="1:5">
      <c r="A34" s="110"/>
      <c r="B34" s="49" t="s">
        <v>63</v>
      </c>
      <c r="C34" s="51">
        <f>C7*(1+C15/100)^(C25/12)</f>
        <v>807.80703534335385</v>
      </c>
      <c r="D34" s="59" t="s">
        <v>22</v>
      </c>
      <c r="E34" s="38" t="s">
        <v>26</v>
      </c>
    </row>
  </sheetData>
  <mergeCells count="11">
    <mergeCell ref="A1:E1"/>
    <mergeCell ref="A5:A7"/>
    <mergeCell ref="A11:A12"/>
    <mergeCell ref="A3:A4"/>
    <mergeCell ref="A13:A15"/>
    <mergeCell ref="A32:A34"/>
    <mergeCell ref="A18:A19"/>
    <mergeCell ref="A21:E21"/>
    <mergeCell ref="A9:E9"/>
    <mergeCell ref="A28:E28"/>
    <mergeCell ref="A30:A31"/>
  </mergeCells>
  <phoneticPr fontId="9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tabSelected="1" topLeftCell="E1" workbookViewId="0">
      <selection activeCell="M6" sqref="M6"/>
    </sheetView>
  </sheetViews>
  <sheetFormatPr defaultRowHeight="17.45" customHeight="1"/>
  <cols>
    <col min="1" max="1" width="13.125" style="4" bestFit="1" customWidth="1"/>
    <col min="2" max="2" width="22.375" style="1" customWidth="1"/>
    <col min="3" max="3" width="23.5" style="1" customWidth="1"/>
    <col min="4" max="4" width="10.375" style="1" customWidth="1"/>
    <col min="5" max="5" width="10.875" style="4" customWidth="1"/>
    <col min="6" max="6" width="74.875" style="1" customWidth="1"/>
    <col min="7" max="7" width="17.125" style="1" hidden="1" customWidth="1"/>
    <col min="8" max="8" width="17.125" style="1" customWidth="1"/>
    <col min="9" max="9" width="16.75" style="1" bestFit="1" customWidth="1"/>
    <col min="10" max="10" width="5.875" style="2" bestFit="1" customWidth="1"/>
    <col min="11" max="11" width="20.375" style="1" bestFit="1" customWidth="1"/>
    <col min="12" max="12" width="5" style="1" bestFit="1" customWidth="1"/>
    <col min="13" max="13" width="9" style="1"/>
    <col min="14" max="14" width="29.875" style="1" customWidth="1"/>
    <col min="15" max="16384" width="9" style="1"/>
  </cols>
  <sheetData>
    <row r="1" spans="1:14" ht="17.45" customHeight="1">
      <c r="A1" s="65" t="s">
        <v>85</v>
      </c>
      <c r="B1" s="66" t="s">
        <v>86</v>
      </c>
      <c r="C1" s="66" t="s">
        <v>87</v>
      </c>
      <c r="D1" s="67" t="s">
        <v>88</v>
      </c>
      <c r="E1" s="68" t="s">
        <v>89</v>
      </c>
      <c r="F1" s="66" t="s">
        <v>90</v>
      </c>
      <c r="I1" s="120" t="s">
        <v>179</v>
      </c>
      <c r="J1" s="121"/>
      <c r="K1" s="121"/>
      <c r="L1" s="121"/>
      <c r="M1" s="121"/>
      <c r="N1" s="122"/>
    </row>
    <row r="2" spans="1:14" ht="20.25" customHeight="1">
      <c r="A2" s="124" t="s">
        <v>39</v>
      </c>
      <c r="B2" s="69" t="s">
        <v>163</v>
      </c>
      <c r="C2" s="69" t="s">
        <v>91</v>
      </c>
      <c r="D2" s="70">
        <v>300</v>
      </c>
      <c r="E2" s="108" t="s">
        <v>183</v>
      </c>
      <c r="F2" s="72"/>
      <c r="I2" s="23" t="s">
        <v>44</v>
      </c>
      <c r="J2" s="33" t="s">
        <v>45</v>
      </c>
      <c r="K2" s="23" t="s">
        <v>46</v>
      </c>
      <c r="L2" s="24" t="s">
        <v>47</v>
      </c>
      <c r="M2" s="24" t="s">
        <v>48</v>
      </c>
      <c r="N2" s="24" t="s">
        <v>49</v>
      </c>
    </row>
    <row r="3" spans="1:14" ht="25.5" customHeight="1">
      <c r="A3" s="125"/>
      <c r="B3" s="69"/>
      <c r="C3" s="69"/>
      <c r="D3" s="70"/>
      <c r="E3" s="71"/>
      <c r="F3" s="72"/>
      <c r="I3" s="34" t="s">
        <v>31</v>
      </c>
      <c r="J3" s="25" t="s">
        <v>181</v>
      </c>
      <c r="K3" s="34" t="s">
        <v>34</v>
      </c>
      <c r="L3" s="25">
        <f>IF(ISERR(FIND("*",J3)),J3,(LEFT(J3,FIND("*",J3)-1)*MID(J3,FIND("*",J3)+1,LEN(J3))))</f>
        <v>24</v>
      </c>
      <c r="M3" s="60" t="s">
        <v>35</v>
      </c>
      <c r="N3" s="34" t="s">
        <v>51</v>
      </c>
    </row>
    <row r="4" spans="1:14" ht="17.45" customHeight="1">
      <c r="A4" s="123" t="s">
        <v>98</v>
      </c>
      <c r="B4" s="69" t="s">
        <v>99</v>
      </c>
      <c r="C4" s="69" t="s">
        <v>0</v>
      </c>
      <c r="D4" s="70">
        <v>100</v>
      </c>
      <c r="E4" s="71" t="s">
        <v>100</v>
      </c>
      <c r="F4" s="69" t="s">
        <v>101</v>
      </c>
      <c r="I4" s="34" t="s">
        <v>30</v>
      </c>
      <c r="J4" s="25" t="s">
        <v>182</v>
      </c>
      <c r="K4" s="34" t="s">
        <v>34</v>
      </c>
      <c r="L4" s="25">
        <f>IF(ISERR(FIND("*",J4)),J4,(LEFT(J4,FIND("*",J4)-1)*MID(J4,FIND("*",J4)+1,LEN(J4))))</f>
        <v>64</v>
      </c>
      <c r="M4" s="60" t="s">
        <v>2</v>
      </c>
      <c r="N4" s="60"/>
    </row>
    <row r="5" spans="1:14" ht="14.25" customHeight="1">
      <c r="A5" s="123"/>
      <c r="B5" s="69"/>
      <c r="C5" s="69"/>
      <c r="D5" s="70"/>
      <c r="E5" s="71"/>
      <c r="F5" s="69"/>
      <c r="I5" s="46" t="s">
        <v>38</v>
      </c>
      <c r="J5" s="44" t="s">
        <v>171</v>
      </c>
      <c r="K5" s="34" t="s">
        <v>34</v>
      </c>
      <c r="L5" s="25">
        <f>IF(ISERR(FIND("*",J5)),J5,(LEFT(J5,FIND("*",J5)-1)*MID(J5,FIND("*",J5)+1,LEN(J5))))</f>
        <v>1200</v>
      </c>
      <c r="M5" s="60" t="s">
        <v>2</v>
      </c>
      <c r="N5" s="60"/>
    </row>
    <row r="6" spans="1:14" ht="13.5">
      <c r="A6" s="123"/>
      <c r="B6" s="69" t="s">
        <v>102</v>
      </c>
      <c r="C6" s="69" t="s">
        <v>0</v>
      </c>
      <c r="D6" s="70">
        <v>1.2</v>
      </c>
      <c r="E6" s="71" t="s">
        <v>100</v>
      </c>
      <c r="F6" s="69" t="s">
        <v>101</v>
      </c>
      <c r="I6" s="26" t="s">
        <v>52</v>
      </c>
      <c r="J6" s="45">
        <v>1.2</v>
      </c>
      <c r="K6" s="29" t="s">
        <v>53</v>
      </c>
      <c r="L6" s="28">
        <f>IF(ISERR(FIND("*",J6)),J6,(LEFT(J6,FIND("*",J6)-1)*MID(J6,FIND("*",J6)+1,LEN(J6))))</f>
        <v>1.2</v>
      </c>
      <c r="M6" s="30" t="s">
        <v>184</v>
      </c>
      <c r="N6" s="60"/>
    </row>
    <row r="7" spans="1:14" ht="16.5" customHeight="1">
      <c r="A7" s="114" t="s">
        <v>180</v>
      </c>
      <c r="B7" s="69" t="s">
        <v>95</v>
      </c>
      <c r="C7" s="69" t="s">
        <v>96</v>
      </c>
      <c r="D7" s="70">
        <f>D2*((系统建设规模!C18/100)*(系统建设规模!C19/100))+D2+D3</f>
        <v>415.65</v>
      </c>
      <c r="E7" s="109" t="s">
        <v>183</v>
      </c>
      <c r="F7" s="69" t="s">
        <v>97</v>
      </c>
      <c r="I7" s="26" t="s">
        <v>54</v>
      </c>
      <c r="J7" s="31" t="s">
        <v>58</v>
      </c>
      <c r="K7" s="27" t="s">
        <v>50</v>
      </c>
      <c r="L7" s="28">
        <f>IF(ISERR(FIND("*",J7)),J7,(LEFT(J7,FIND("*",J7)-1)*MID(J7,FIND("*",J7)+1,LEN(J7))))</f>
        <v>2</v>
      </c>
      <c r="M7" s="39" t="s">
        <v>62</v>
      </c>
      <c r="N7" s="60"/>
    </row>
    <row r="8" spans="1:14" ht="0.75" hidden="1" customHeight="1">
      <c r="A8" s="126"/>
      <c r="B8" s="69"/>
      <c r="C8" s="69"/>
      <c r="D8" s="70"/>
      <c r="E8" s="71"/>
      <c r="F8" s="73"/>
    </row>
    <row r="9" spans="1:14" ht="2.25" hidden="1" customHeight="1">
      <c r="A9" s="126"/>
      <c r="B9" s="69"/>
      <c r="C9" s="69"/>
      <c r="D9" s="70"/>
      <c r="E9" s="71"/>
      <c r="F9" s="69"/>
    </row>
    <row r="10" spans="1:14" ht="17.25" customHeight="1">
      <c r="A10" s="127"/>
      <c r="B10" s="69" t="s">
        <v>104</v>
      </c>
      <c r="C10" s="69" t="s">
        <v>96</v>
      </c>
      <c r="D10" s="70">
        <f>D7*D6/100</f>
        <v>4.9878</v>
      </c>
      <c r="E10" s="71" t="s">
        <v>103</v>
      </c>
      <c r="F10" s="69"/>
    </row>
    <row r="11" spans="1:14" ht="17.25" customHeight="1">
      <c r="A11" s="111" t="s">
        <v>105</v>
      </c>
      <c r="B11" s="69" t="s">
        <v>106</v>
      </c>
      <c r="C11" s="69" t="s">
        <v>107</v>
      </c>
      <c r="D11" s="74">
        <v>6</v>
      </c>
      <c r="E11" s="108" t="s">
        <v>177</v>
      </c>
      <c r="F11" s="57" t="s">
        <v>178</v>
      </c>
    </row>
    <row r="12" spans="1:14" ht="1.5" hidden="1" customHeight="1">
      <c r="A12" s="111"/>
      <c r="B12" s="52"/>
      <c r="C12" s="52"/>
      <c r="D12" s="75"/>
      <c r="E12" s="53"/>
      <c r="F12" s="52"/>
    </row>
    <row r="13" spans="1:14" ht="4.5" hidden="1" customHeight="1">
      <c r="A13" s="111"/>
      <c r="B13" s="52"/>
      <c r="C13" s="52"/>
      <c r="D13" s="75"/>
      <c r="E13" s="53"/>
      <c r="F13" s="52"/>
    </row>
    <row r="14" spans="1:14" ht="17.45" customHeight="1">
      <c r="A14" s="111"/>
      <c r="B14" s="52" t="s">
        <v>108</v>
      </c>
      <c r="C14" s="52" t="s">
        <v>109</v>
      </c>
      <c r="D14" s="75">
        <v>6</v>
      </c>
      <c r="E14" s="53" t="s">
        <v>110</v>
      </c>
      <c r="F14" s="52" t="s">
        <v>150</v>
      </c>
    </row>
    <row r="15" spans="1:14" ht="27" customHeight="1">
      <c r="A15" s="111" t="s">
        <v>111</v>
      </c>
      <c r="B15" s="52" t="s">
        <v>112</v>
      </c>
      <c r="C15" s="52" t="s">
        <v>113</v>
      </c>
      <c r="D15" s="75">
        <f>2*L3</f>
        <v>48</v>
      </c>
      <c r="E15" s="53" t="s">
        <v>114</v>
      </c>
      <c r="F15" s="52" t="s">
        <v>151</v>
      </c>
    </row>
    <row r="16" spans="1:14" ht="17.45" customHeight="1">
      <c r="A16" s="111"/>
      <c r="B16" s="69" t="s">
        <v>115</v>
      </c>
      <c r="C16" s="69" t="s">
        <v>113</v>
      </c>
      <c r="D16" s="70">
        <v>15</v>
      </c>
      <c r="E16" s="71" t="s">
        <v>100</v>
      </c>
      <c r="F16" s="69"/>
    </row>
    <row r="17" spans="1:12" ht="22.5" customHeight="1">
      <c r="A17" s="76" t="s">
        <v>116</v>
      </c>
      <c r="B17" s="69" t="s">
        <v>117</v>
      </c>
      <c r="C17" s="69" t="s">
        <v>113</v>
      </c>
      <c r="D17" s="74">
        <v>30</v>
      </c>
      <c r="E17" s="71" t="s">
        <v>118</v>
      </c>
      <c r="F17" s="69" t="s">
        <v>119</v>
      </c>
    </row>
    <row r="18" spans="1:12" ht="17.45" customHeight="1">
      <c r="A18" s="111" t="s">
        <v>40</v>
      </c>
      <c r="B18" s="69" t="s">
        <v>120</v>
      </c>
      <c r="C18" s="69" t="s">
        <v>121</v>
      </c>
      <c r="D18" s="70">
        <f>系统建设规模!C16</f>
        <v>6.25</v>
      </c>
      <c r="E18" s="76" t="s">
        <v>122</v>
      </c>
      <c r="F18" s="69"/>
    </row>
    <row r="19" spans="1:12" ht="17.45" customHeight="1">
      <c r="A19" s="111"/>
      <c r="B19" s="69" t="s">
        <v>123</v>
      </c>
      <c r="C19" s="69" t="s">
        <v>121</v>
      </c>
      <c r="D19" s="70">
        <f>系统建设规模!C17</f>
        <v>200</v>
      </c>
      <c r="E19" s="76" t="s">
        <v>122</v>
      </c>
      <c r="F19" s="69"/>
    </row>
    <row r="20" spans="1:12" ht="17.45" customHeight="1">
      <c r="A20" s="133" t="s">
        <v>124</v>
      </c>
      <c r="B20" s="69" t="s">
        <v>125</v>
      </c>
      <c r="C20" s="69" t="s">
        <v>113</v>
      </c>
      <c r="D20" s="70">
        <v>70</v>
      </c>
      <c r="E20" s="71" t="s">
        <v>100</v>
      </c>
      <c r="F20" s="69"/>
    </row>
    <row r="21" spans="1:12" ht="17.45" customHeight="1">
      <c r="A21" s="127"/>
      <c r="B21" s="52" t="s">
        <v>126</v>
      </c>
      <c r="C21" s="52" t="s">
        <v>113</v>
      </c>
      <c r="D21" s="77">
        <v>75</v>
      </c>
      <c r="E21" s="53" t="s">
        <v>100</v>
      </c>
      <c r="F21" s="52"/>
    </row>
    <row r="22" spans="1:12" ht="17.45" customHeight="1">
      <c r="A22" s="76" t="s">
        <v>127</v>
      </c>
      <c r="B22" s="69" t="s">
        <v>127</v>
      </c>
      <c r="C22" s="69" t="s">
        <v>113</v>
      </c>
      <c r="D22" s="70">
        <v>30</v>
      </c>
      <c r="E22" s="71" t="s">
        <v>100</v>
      </c>
      <c r="F22" s="69" t="s">
        <v>128</v>
      </c>
    </row>
    <row r="23" spans="1:12" ht="17.45" customHeight="1">
      <c r="A23" s="76" t="s">
        <v>129</v>
      </c>
      <c r="B23" s="69" t="s">
        <v>129</v>
      </c>
      <c r="C23" s="69" t="s">
        <v>130</v>
      </c>
      <c r="D23" s="74">
        <v>2</v>
      </c>
      <c r="E23" s="71" t="s">
        <v>152</v>
      </c>
      <c r="F23" s="69" t="s">
        <v>131</v>
      </c>
    </row>
    <row r="24" spans="1:12" s="12" customFormat="1" ht="17.45" customHeight="1">
      <c r="A24" s="128" t="s">
        <v>132</v>
      </c>
      <c r="B24" s="78" t="s">
        <v>133</v>
      </c>
      <c r="C24" s="69"/>
      <c r="D24" s="79">
        <f>D7*(D18/100)*(D19/100)*8/3600</f>
        <v>0.11545833333333333</v>
      </c>
      <c r="E24" s="80" t="s">
        <v>134</v>
      </c>
      <c r="F24" s="69"/>
      <c r="I24" s="20"/>
      <c r="J24" s="9"/>
    </row>
    <row r="25" spans="1:12" s="12" customFormat="1" ht="17.45" customHeight="1">
      <c r="A25" s="129"/>
      <c r="B25" s="78" t="s">
        <v>135</v>
      </c>
      <c r="C25" s="69"/>
      <c r="D25" s="79">
        <f>D10*(D18/100)*(D19/100)*8/100</f>
        <v>4.9877999999999999E-2</v>
      </c>
      <c r="E25" s="80" t="s">
        <v>134</v>
      </c>
      <c r="F25" s="69"/>
      <c r="G25" s="105" t="s">
        <v>175</v>
      </c>
      <c r="H25" s="107"/>
      <c r="I25" s="20"/>
      <c r="J25" s="9"/>
    </row>
    <row r="26" spans="1:12" s="12" customFormat="1" ht="17.45" customHeight="1">
      <c r="A26" s="128" t="s">
        <v>136</v>
      </c>
      <c r="B26" s="81" t="s">
        <v>137</v>
      </c>
      <c r="C26" s="81" t="s">
        <v>32</v>
      </c>
      <c r="D26" s="82">
        <f>ROUNDUP(D7*1024*(D18/100)/D15/(D16/100)/(D17*60),0)*L3</f>
        <v>72</v>
      </c>
      <c r="E26" s="83" t="s">
        <v>33</v>
      </c>
      <c r="F26" s="84"/>
      <c r="G26" s="103">
        <f>ROUNDUP(D9*1024*(D18/100)/D15/(D16/100)/(D17*60),0)*L3</f>
        <v>0</v>
      </c>
      <c r="H26" s="106"/>
      <c r="I26" s="20"/>
      <c r="J26" s="9"/>
      <c r="L26" s="19"/>
    </row>
    <row r="27" spans="1:12" s="12" customFormat="1" ht="17.45" customHeight="1">
      <c r="A27" s="130"/>
      <c r="B27" s="81" t="s">
        <v>138</v>
      </c>
      <c r="C27" s="81" t="s">
        <v>32</v>
      </c>
      <c r="D27" s="82">
        <f>ROUNDUP(D7*1024*(D18/100)/D15/(D16/100)/(D17*60),0)*L4</f>
        <v>192</v>
      </c>
      <c r="E27" s="80" t="s">
        <v>139</v>
      </c>
      <c r="F27" s="84"/>
      <c r="G27" s="103">
        <f>ROUNDUP(D9*1024*(D18/100)/D15/(D16/100)/(D17*60),0)*L4</f>
        <v>0</v>
      </c>
      <c r="H27" s="106"/>
      <c r="I27" s="20"/>
      <c r="J27" s="9"/>
      <c r="L27" s="19"/>
    </row>
    <row r="28" spans="1:12" ht="17.45" customHeight="1">
      <c r="A28" s="129"/>
      <c r="B28" s="69" t="s">
        <v>140</v>
      </c>
      <c r="C28" s="69" t="s">
        <v>96</v>
      </c>
      <c r="D28" s="74">
        <f>ROUNDUP(((D7*D11+D8*D12+D9*D13+D10*D14*31)*(D22/100)*D23/1024/(D20/100)/(D21/100)),0)</f>
        <v>4</v>
      </c>
      <c r="E28" s="71" t="s">
        <v>141</v>
      </c>
      <c r="F28" s="69"/>
      <c r="G28" s="104">
        <f>ROUNDUP(((D9*D13+D10*D14*31)*(D22/100)*D23/1024/(D20/100)/(D21/100)),0)</f>
        <v>2</v>
      </c>
      <c r="H28" s="107"/>
    </row>
    <row r="29" spans="1:12" ht="17.45" customHeight="1">
      <c r="A29" s="131" t="s">
        <v>142</v>
      </c>
      <c r="B29" s="85" t="s">
        <v>143</v>
      </c>
      <c r="C29" s="85" t="s">
        <v>1</v>
      </c>
      <c r="D29" s="86">
        <f>ROUNDUP(MAX(D26/L3,D27/L4,D28/L6),0)</f>
        <v>4</v>
      </c>
      <c r="E29" s="87" t="s">
        <v>144</v>
      </c>
      <c r="F29" s="88"/>
      <c r="G29" s="104">
        <f>ROUNDUP(MAX(G26/L3,G27/L4,G28/L6),0)</f>
        <v>2</v>
      </c>
      <c r="H29" s="107"/>
    </row>
    <row r="30" spans="1:12" ht="17.45" customHeight="1">
      <c r="A30" s="132"/>
      <c r="B30" s="85" t="s">
        <v>145</v>
      </c>
      <c r="C30" s="85" t="s">
        <v>146</v>
      </c>
      <c r="D30" s="86">
        <v>2</v>
      </c>
      <c r="E30" s="87" t="s">
        <v>144</v>
      </c>
      <c r="F30" s="89"/>
      <c r="G30" s="104">
        <v>2</v>
      </c>
      <c r="H30" s="107"/>
    </row>
    <row r="31" spans="1:12" ht="17.45" customHeight="1">
      <c r="D31" s="2"/>
    </row>
    <row r="32" spans="1:12" ht="17.45" customHeight="1">
      <c r="D32" s="2"/>
    </row>
    <row r="33" spans="4:4" ht="17.45" customHeight="1">
      <c r="D33" s="2"/>
    </row>
    <row r="34" spans="4:4" ht="17.45" customHeight="1">
      <c r="D34" s="2"/>
    </row>
  </sheetData>
  <mergeCells count="11">
    <mergeCell ref="A24:A25"/>
    <mergeCell ref="A26:A28"/>
    <mergeCell ref="A29:A30"/>
    <mergeCell ref="A15:A16"/>
    <mergeCell ref="A18:A19"/>
    <mergeCell ref="A20:A21"/>
    <mergeCell ref="I1:N1"/>
    <mergeCell ref="A4:A6"/>
    <mergeCell ref="A11:A14"/>
    <mergeCell ref="A2:A3"/>
    <mergeCell ref="A7:A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2" sqref="D2"/>
    </sheetView>
  </sheetViews>
  <sheetFormatPr defaultRowHeight="17.45" customHeight="1"/>
  <cols>
    <col min="1" max="1" width="20.625" style="4" customWidth="1"/>
    <col min="2" max="2" width="24.25" style="1" customWidth="1"/>
    <col min="3" max="3" width="18.375" style="1" customWidth="1"/>
    <col min="4" max="4" width="11.25" style="2" bestFit="1" customWidth="1"/>
    <col min="5" max="5" width="9.375" style="1" bestFit="1" customWidth="1"/>
    <col min="6" max="6" width="26.75" style="1" customWidth="1"/>
    <col min="7" max="16384" width="9" style="1"/>
  </cols>
  <sheetData>
    <row r="1" spans="1:6" ht="17.45" customHeight="1">
      <c r="A1" s="32" t="s">
        <v>55</v>
      </c>
      <c r="B1" s="21" t="s">
        <v>41</v>
      </c>
      <c r="C1" s="21" t="s">
        <v>56</v>
      </c>
      <c r="D1" s="22" t="s">
        <v>57</v>
      </c>
      <c r="E1" s="21" t="s">
        <v>42</v>
      </c>
      <c r="F1" s="21" t="s">
        <v>43</v>
      </c>
    </row>
    <row r="2" spans="1:6" ht="17.45" customHeight="1">
      <c r="A2" s="42" t="s">
        <v>66</v>
      </c>
      <c r="B2" s="57" t="s">
        <v>67</v>
      </c>
      <c r="C2" s="57" t="s">
        <v>68</v>
      </c>
      <c r="D2" s="41">
        <f>批处理平台!D10</f>
        <v>4.9878</v>
      </c>
      <c r="E2" s="57" t="s">
        <v>69</v>
      </c>
      <c r="F2" s="57"/>
    </row>
    <row r="3" spans="1:6" ht="17.45" customHeight="1">
      <c r="A3" s="134" t="s">
        <v>70</v>
      </c>
      <c r="B3" s="57" t="s">
        <v>71</v>
      </c>
      <c r="C3" s="57" t="s">
        <v>72</v>
      </c>
      <c r="D3" s="37">
        <v>6</v>
      </c>
      <c r="E3" s="57" t="s">
        <v>73</v>
      </c>
      <c r="F3" s="57"/>
    </row>
    <row r="4" spans="1:6" ht="17.45" customHeight="1">
      <c r="A4" s="134"/>
      <c r="B4" s="57" t="s">
        <v>74</v>
      </c>
      <c r="C4" s="57" t="s">
        <v>72</v>
      </c>
      <c r="D4" s="37">
        <v>13</v>
      </c>
      <c r="E4" s="57" t="s">
        <v>73</v>
      </c>
      <c r="F4" s="57"/>
    </row>
    <row r="5" spans="1:6" ht="17.45" customHeight="1">
      <c r="A5" s="42" t="s">
        <v>80</v>
      </c>
      <c r="B5" s="57" t="s">
        <v>75</v>
      </c>
      <c r="C5" s="57" t="s">
        <v>76</v>
      </c>
      <c r="D5" s="43">
        <f>ROUNDUP((D2*D3*31+D2*D4)/1024,0)</f>
        <v>1</v>
      </c>
      <c r="E5" s="38" t="s">
        <v>81</v>
      </c>
      <c r="F5" s="64"/>
    </row>
  </sheetData>
  <mergeCells count="1">
    <mergeCell ref="A3:A4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2" sqref="B2"/>
    </sheetView>
  </sheetViews>
  <sheetFormatPr defaultRowHeight="13.5"/>
  <cols>
    <col min="1" max="1" width="13.5" style="1" customWidth="1"/>
    <col min="3" max="3" width="9" style="1"/>
  </cols>
  <sheetData>
    <row r="1" spans="1:8">
      <c r="B1" s="99" t="s">
        <v>164</v>
      </c>
      <c r="C1" s="99" t="s">
        <v>172</v>
      </c>
      <c r="D1" s="99" t="s">
        <v>166</v>
      </c>
      <c r="E1" s="99" t="s">
        <v>167</v>
      </c>
    </row>
    <row r="2" spans="1:8">
      <c r="A2" s="99" t="s">
        <v>165</v>
      </c>
      <c r="B2">
        <v>5</v>
      </c>
      <c r="C2" s="102">
        <v>6.8</v>
      </c>
      <c r="D2">
        <v>7.5</v>
      </c>
      <c r="E2">
        <v>15</v>
      </c>
      <c r="G2">
        <f>B2*(1+1.5*3/12)</f>
        <v>6.875</v>
      </c>
      <c r="H2" s="1">
        <v>21</v>
      </c>
    </row>
    <row r="3" spans="1:8">
      <c r="G3">
        <f>G2*H3/H2</f>
        <v>1.6369047619047619</v>
      </c>
      <c r="H3">
        <v>5</v>
      </c>
    </row>
    <row r="4" spans="1:8">
      <c r="A4" s="99" t="s">
        <v>168</v>
      </c>
      <c r="B4">
        <v>3700</v>
      </c>
      <c r="D4" s="99" t="s">
        <v>170</v>
      </c>
    </row>
    <row r="5" spans="1:8">
      <c r="A5" s="99" t="s">
        <v>169</v>
      </c>
      <c r="B5">
        <v>300</v>
      </c>
      <c r="D5" s="99" t="s">
        <v>170</v>
      </c>
    </row>
    <row r="8" spans="1:8">
      <c r="B8" s="2"/>
      <c r="C8" s="2"/>
      <c r="D8" s="1"/>
    </row>
    <row r="9" spans="1:8">
      <c r="B9" s="2"/>
      <c r="C9" s="2"/>
      <c r="D9" s="1"/>
    </row>
    <row r="10" spans="1:8">
      <c r="G10" s="1"/>
    </row>
    <row r="14" spans="1:8">
      <c r="A14" s="99"/>
      <c r="B14" s="2"/>
      <c r="C14" s="99"/>
      <c r="G14" s="1"/>
    </row>
  </sheetData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系统建设规模</vt:lpstr>
      <vt:lpstr>批处理平台</vt:lpstr>
      <vt:lpstr>前台库</vt:lpstr>
      <vt:lpstr>Sheet1</vt:lpstr>
    </vt:vector>
  </TitlesOfParts>
  <Company>亚信联创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李昊龙</dc:creator>
  <cp:lastModifiedBy>admin</cp:lastModifiedBy>
  <dcterms:created xsi:type="dcterms:W3CDTF">2013-08-22T08:05:51Z</dcterms:created>
  <dcterms:modified xsi:type="dcterms:W3CDTF">2016-02-02T06:50:32Z</dcterms:modified>
</cp:coreProperties>
</file>