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测算表" sheetId="1" r:id="rId1"/>
  </sheets>
  <definedNames>
    <definedName name="单价">测算表!$C$54</definedName>
    <definedName name="评估总值">测算表!$C$55</definedName>
    <definedName name="评估总值大写">测算表!$C$57</definedName>
    <definedName name="评估总值万元">测算表!$C$56</definedName>
    <definedName name="土地用途">测算表!$B$12</definedName>
    <definedName name="形状">测算表!$B$13</definedName>
    <definedName name="地形地势">测算表!$B$14</definedName>
    <definedName name="土壤地基">测算表!$B$15</definedName>
    <definedName name="基础设施完备程度">测算表!$B$16</definedName>
    <definedName name="土地平整程度">测算表!$B$17</definedName>
    <definedName name="建筑物用途">测算表!$B$20</definedName>
    <definedName name="层数">测算表!$B$21</definedName>
    <definedName name="设施设备">测算表!$B$22</definedName>
    <definedName name="空间布局">测算表!$B$23</definedName>
    <definedName name="维护状况">测算表!$B$24</definedName>
    <definedName name="完损状况">测算表!$B$25</definedName>
    <definedName name="利用现状">测算表!$B$26</definedName>
    <definedName name="交通便捷度">测算表!$B$29</definedName>
    <definedName name="基础设施配套情况">测算表!$B$30</definedName>
    <definedName name="公建配套情况">测算表!$B$31</definedName>
    <definedName name="土地面积公式">测算表!$D$12</definedName>
    <definedName name="建筑面积公式">测算表!$D$20</definedName>
    <definedName name="评估总值万元大写">测算表!$C$58:$I$58</definedName>
  </definedNames>
  <calcPr calcId="144525"/>
</workbook>
</file>

<file path=xl/sharedStrings.xml><?xml version="1.0" encoding="utf-8"?>
<sst xmlns="http://schemas.openxmlformats.org/spreadsheetml/2006/main" count="113" uniqueCount="99">
  <si>
    <t>坐落</t>
  </si>
  <si>
    <t>权证号</t>
  </si>
  <si>
    <t>结构</t>
  </si>
  <si>
    <t>权利</t>
  </si>
  <si>
    <t>建筑</t>
  </si>
  <si>
    <t>土地面积（㎡）</t>
  </si>
  <si>
    <t>建造</t>
  </si>
  <si>
    <t>用途</t>
  </si>
  <si>
    <t>性质</t>
  </si>
  <si>
    <r>
      <rPr>
        <sz val="12"/>
        <color theme="1"/>
        <rFont val="仿宋_GB2312"/>
        <charset val="134"/>
      </rPr>
      <t>面积(</t>
    </r>
    <r>
      <rPr>
        <sz val="12"/>
        <color theme="1"/>
        <rFont val="宋体"/>
        <charset val="134"/>
      </rPr>
      <t>㎡</t>
    </r>
    <r>
      <rPr>
        <sz val="12"/>
        <color theme="1"/>
        <rFont val="Times New Roman"/>
        <charset val="134"/>
      </rPr>
      <t>)</t>
    </r>
  </si>
  <si>
    <t>年代</t>
  </si>
  <si>
    <r>
      <rPr>
        <sz val="12"/>
        <color theme="1"/>
        <rFont val="仿宋_GB2312"/>
        <charset val="134"/>
      </rPr>
      <t>湖畔尚城</t>
    </r>
    <r>
      <rPr>
        <sz val="12"/>
        <color theme="1"/>
        <rFont val="仿宋_GB2312"/>
        <charset val="134"/>
      </rPr>
      <t>A-1幢</t>
    </r>
  </si>
  <si>
    <r>
      <rPr>
        <sz val="12"/>
        <color theme="1"/>
        <rFont val="仿宋_GB2312"/>
        <charset val="134"/>
      </rPr>
      <t>临房权证大洋街道字第</t>
    </r>
    <r>
      <rPr>
        <sz val="12"/>
        <color theme="1"/>
        <rFont val="仿宋_GB2312"/>
        <charset val="134"/>
      </rPr>
      <t>161231号</t>
    </r>
  </si>
  <si>
    <t>钢混结构</t>
  </si>
  <si>
    <t>市场化商品房</t>
  </si>
  <si>
    <t>营业</t>
  </si>
  <si>
    <r>
      <rPr>
        <sz val="12"/>
        <color theme="1"/>
        <rFont val="仿宋_GB2312"/>
        <charset val="134"/>
      </rPr>
      <t>临房权证大洋街道字第</t>
    </r>
    <r>
      <rPr>
        <sz val="12"/>
        <color theme="1"/>
        <rFont val="仿宋_GB2312"/>
        <charset val="134"/>
      </rPr>
      <t>161232号</t>
    </r>
  </si>
  <si>
    <t>临房权证大洋街道字第161230号</t>
  </si>
  <si>
    <t>土地实物状况描述分析</t>
  </si>
  <si>
    <t>土地用途</t>
  </si>
  <si>
    <t>土地面积公式</t>
  </si>
  <si>
    <t>形状</t>
  </si>
  <si>
    <t>不规则形</t>
  </si>
  <si>
    <t>地形地势</t>
  </si>
  <si>
    <t>平坦</t>
  </si>
  <si>
    <t>土壤地基</t>
  </si>
  <si>
    <t>较好</t>
  </si>
  <si>
    <t>基础设施完备程度</t>
  </si>
  <si>
    <t>完备</t>
  </si>
  <si>
    <t>土地平整程度</t>
  </si>
  <si>
    <t>平整</t>
  </si>
  <si>
    <t>建筑物实物状况描述分析</t>
  </si>
  <si>
    <t>建筑物用途</t>
  </si>
  <si>
    <t>建筑面积公式</t>
  </si>
  <si>
    <t>层数</t>
  </si>
  <si>
    <t>1-3</t>
  </si>
  <si>
    <t>设施设备</t>
  </si>
  <si>
    <t>水、电、中央空调</t>
  </si>
  <si>
    <t>空间布局</t>
  </si>
  <si>
    <t>合理</t>
  </si>
  <si>
    <t>维护状况</t>
  </si>
  <si>
    <t>完损状况</t>
  </si>
  <si>
    <t>完好</t>
  </si>
  <si>
    <t>利用现状</t>
  </si>
  <si>
    <t>湖畔酒店</t>
  </si>
  <si>
    <t>区域状况分析</t>
  </si>
  <si>
    <t>交通便捷度</t>
  </si>
  <si>
    <t>便捷</t>
  </si>
  <si>
    <t>基础设施配套情况</t>
  </si>
  <si>
    <t>完善</t>
  </si>
  <si>
    <t>公建配套情况</t>
  </si>
  <si>
    <t>齐全</t>
  </si>
  <si>
    <t>序号</t>
  </si>
  <si>
    <t>内容</t>
  </si>
  <si>
    <t>备注及计算</t>
  </si>
  <si>
    <t>(一)</t>
  </si>
  <si>
    <t>第1年有效毛收入（元/M2/年）</t>
  </si>
  <si>
    <t>有效毛收入=日租金×年计算天数×(1-空置率)+其他收入</t>
  </si>
  <si>
    <t>(1)</t>
  </si>
  <si>
    <t>日租金单价（元/M2/日）</t>
  </si>
  <si>
    <t>(2)</t>
  </si>
  <si>
    <t>年计算天数（日）</t>
  </si>
  <si>
    <t>(3)</t>
  </si>
  <si>
    <t>空置率和租金损失（％）</t>
  </si>
  <si>
    <t>空置率和租金损失按有效毛收入的5%</t>
  </si>
  <si>
    <t>(4)</t>
  </si>
  <si>
    <t>其他收入</t>
  </si>
  <si>
    <t>(二)</t>
  </si>
  <si>
    <t>年费用 B:（元/M2/年）</t>
  </si>
  <si>
    <t>年费用=维修费+保险费+税金</t>
  </si>
  <si>
    <t>*</t>
  </si>
  <si>
    <t>维修费（元/M2）</t>
  </si>
  <si>
    <t>按照惯例取建安单价的2%</t>
  </si>
  <si>
    <t>保险费（元/M2）</t>
  </si>
  <si>
    <t>按照惯例取建安单价的0.2%</t>
  </si>
  <si>
    <t>税金（元/M2/年）</t>
  </si>
  <si>
    <t>税金=有效毛收入×税率(其中营业税及附加为5.55%，房产税为12%)</t>
  </si>
  <si>
    <t>(三)</t>
  </si>
  <si>
    <t>纯收益 A：（元/M2/年）</t>
  </si>
  <si>
    <t>(四)</t>
  </si>
  <si>
    <t>收益期限：n  (年）</t>
  </si>
  <si>
    <t>(五)</t>
  </si>
  <si>
    <t>收益递增年期：t  (年）</t>
  </si>
  <si>
    <t>(六)</t>
  </si>
  <si>
    <t>收益年递增速率 ，g（%）</t>
  </si>
  <si>
    <t>(七)</t>
  </si>
  <si>
    <t>报酬率：Y  (%)</t>
  </si>
  <si>
    <t>(八)</t>
  </si>
  <si>
    <t>收益价格单价:V（元/M2）</t>
  </si>
  <si>
    <t>V＝A×{1-[(1+g%)/(1+Y%)]^t}/(Y%-g%)+A×(1+g%)^t×[1-1/(1+Y%)^(n-t)]/[(1+Y%)^t×Y%]</t>
  </si>
  <si>
    <t>(九)</t>
  </si>
  <si>
    <t>收益面积 （M2)</t>
  </si>
  <si>
    <t>评估总价 （万元）</t>
  </si>
  <si>
    <t>单价</t>
  </si>
  <si>
    <t>6000</t>
  </si>
  <si>
    <t>评估总值</t>
  </si>
  <si>
    <t>评估总值万元</t>
  </si>
  <si>
    <t>评估总值大写</t>
  </si>
  <si>
    <t>评估总值万元大写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</si>
</sst>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[DBNum2][$-804]General"/>
  </numFmts>
  <fonts count="23">
    <font>
      <sz val="11"/>
      <color theme="1"/>
      <name val="等线"/>
      <charset val="134"/>
      <scheme val="minor"/>
    </font>
    <font>
      <sz val="12"/>
      <color theme="1"/>
      <name val="仿宋_GB2312"/>
      <charset val="134"/>
    </font>
    <font>
      <sz val="12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wrapText="1"/>
    </xf>
    <xf numFmtId="177" fontId="0" fillId="2" borderId="1" xfId="0" applyNumberFormat="1" applyFon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topLeftCell="A3" workbookViewId="0">
      <selection activeCell="D12" sqref="D12"/>
    </sheetView>
  </sheetViews>
  <sheetFormatPr defaultColWidth="9" defaultRowHeight="14.25"/>
  <cols>
    <col min="1" max="8" width="19.625" style="1" customWidth="1"/>
    <col min="9" max="9" width="19.625" style="2" customWidth="1"/>
    <col min="10" max="16384" width="9" style="2"/>
  </cols>
  <sheetData>
    <row r="1" ht="15.7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.75" spans="1:8">
      <c r="A2" s="3"/>
      <c r="B2" s="3"/>
      <c r="C2" s="3"/>
      <c r="D2" s="3" t="s">
        <v>8</v>
      </c>
      <c r="E2" s="3" t="s">
        <v>9</v>
      </c>
      <c r="F2" s="3"/>
      <c r="G2" s="3" t="s">
        <v>10</v>
      </c>
      <c r="H2" s="3"/>
    </row>
    <row r="3" ht="28" customHeight="1" spans="1:8">
      <c r="A3" s="4" t="s">
        <v>11</v>
      </c>
      <c r="B3" s="4" t="s">
        <v>12</v>
      </c>
      <c r="C3" s="4" t="s">
        <v>13</v>
      </c>
      <c r="D3" s="4" t="s">
        <v>14</v>
      </c>
      <c r="E3" s="5">
        <v>1054.47</v>
      </c>
      <c r="F3" s="5">
        <v>416.86</v>
      </c>
      <c r="G3" s="5">
        <v>2010</v>
      </c>
      <c r="H3" s="4" t="s">
        <v>15</v>
      </c>
    </row>
    <row r="4" ht="28" customHeight="1" spans="1:8">
      <c r="A4" s="4" t="s">
        <v>11</v>
      </c>
      <c r="B4" s="4" t="s">
        <v>16</v>
      </c>
      <c r="C4" s="4" t="s">
        <v>13</v>
      </c>
      <c r="D4" s="4" t="s">
        <v>14</v>
      </c>
      <c r="E4" s="5">
        <v>953.97</v>
      </c>
      <c r="F4" s="5">
        <v>377.13</v>
      </c>
      <c r="G4" s="5">
        <v>2010</v>
      </c>
      <c r="H4" s="4" t="s">
        <v>15</v>
      </c>
    </row>
    <row r="5" ht="28" customHeight="1" spans="1:8">
      <c r="A5" s="4" t="s">
        <v>11</v>
      </c>
      <c r="B5" s="4" t="s">
        <v>17</v>
      </c>
      <c r="C5" s="4" t="s">
        <v>13</v>
      </c>
      <c r="D5" s="4" t="s">
        <v>14</v>
      </c>
      <c r="E5" s="5">
        <v>1680.24</v>
      </c>
      <c r="F5" s="5">
        <v>664.23</v>
      </c>
      <c r="G5" s="5">
        <v>2010</v>
      </c>
      <c r="H5" s="4" t="s">
        <v>15</v>
      </c>
    </row>
    <row r="6" ht="28" customHeight="1" spans="1:8">
      <c r="A6" s="4"/>
      <c r="B6" s="4"/>
      <c r="C6" s="4"/>
      <c r="D6" s="4"/>
      <c r="E6" s="5"/>
      <c r="F6" s="5"/>
      <c r="G6" s="5"/>
      <c r="H6" s="4"/>
    </row>
    <row r="7" ht="28" customHeight="1" spans="1:8">
      <c r="A7" s="4"/>
      <c r="B7" s="4"/>
      <c r="C7" s="4"/>
      <c r="D7" s="4"/>
      <c r="E7" s="5"/>
      <c r="F7" s="5"/>
      <c r="G7" s="5"/>
      <c r="H7" s="4"/>
    </row>
    <row r="8" ht="28" customHeight="1" spans="1:8">
      <c r="A8" s="4"/>
      <c r="B8" s="4"/>
      <c r="C8" s="4"/>
      <c r="D8" s="4"/>
      <c r="E8" s="5"/>
      <c r="F8" s="5"/>
      <c r="G8" s="5"/>
      <c r="H8" s="4"/>
    </row>
    <row r="11" ht="27" customHeight="1" spans="1:4">
      <c r="A11" s="6" t="s">
        <v>18</v>
      </c>
      <c r="B11" s="6"/>
      <c r="C11" s="6"/>
      <c r="D11" s="6"/>
    </row>
    <row r="12" ht="43" customHeight="1" spans="1:4">
      <c r="A12" s="6" t="s">
        <v>19</v>
      </c>
      <c r="B12" s="7" t="s">
        <v>15</v>
      </c>
      <c r="C12" s="8" t="s">
        <v>20</v>
      </c>
      <c r="D12" s="9" t="str">
        <f>IF(F3&lt;&gt;"",F3&amp;""&amp;IF(F4&lt;&gt;"",""&amp;"+"&amp;F4&amp;""&amp;IF(F5&lt;&gt;"",""&amp;"+"&amp;F5&amp;""&amp;IF(F6&lt;&gt;"",""&amp;"+"&amp;F6&amp;""&amp;IF(F7&lt;&gt;"",""&amp;"+"&amp;F7&amp;""&amp;IF(F8&lt;&gt;"",""&amp;"+"&amp;F8,""),""),""),""),""))</f>
        <v>416.86+377.13+664.23</v>
      </c>
    </row>
    <row r="13" ht="27" customHeight="1" spans="1:4">
      <c r="A13" s="6" t="s">
        <v>21</v>
      </c>
      <c r="B13" s="10" t="s">
        <v>22</v>
      </c>
      <c r="C13" s="11"/>
      <c r="D13" s="12"/>
    </row>
    <row r="14" ht="27" customHeight="1" spans="1:4">
      <c r="A14" s="6" t="s">
        <v>23</v>
      </c>
      <c r="B14" s="10" t="s">
        <v>24</v>
      </c>
      <c r="C14" s="13"/>
      <c r="D14" s="14"/>
    </row>
    <row r="15" ht="27" customHeight="1" spans="1:4">
      <c r="A15" s="6" t="s">
        <v>25</v>
      </c>
      <c r="B15" s="10" t="s">
        <v>26</v>
      </c>
      <c r="C15" s="13"/>
      <c r="D15" s="14"/>
    </row>
    <row r="16" ht="27" customHeight="1" spans="1:4">
      <c r="A16" s="6" t="s">
        <v>27</v>
      </c>
      <c r="B16" s="10" t="s">
        <v>28</v>
      </c>
      <c r="C16" s="13"/>
      <c r="D16" s="14"/>
    </row>
    <row r="17" ht="27" customHeight="1" spans="1:4">
      <c r="A17" s="6" t="s">
        <v>29</v>
      </c>
      <c r="B17" s="10" t="s">
        <v>30</v>
      </c>
      <c r="C17" s="13"/>
      <c r="D17" s="14"/>
    </row>
    <row r="18" ht="27" customHeight="1"/>
    <row r="19" ht="27" customHeight="1" spans="1:4">
      <c r="A19" s="6" t="s">
        <v>31</v>
      </c>
      <c r="B19" s="6"/>
      <c r="C19" s="6"/>
      <c r="D19" s="6"/>
    </row>
    <row r="20" ht="46" customHeight="1" spans="1:4">
      <c r="A20" s="6" t="s">
        <v>32</v>
      </c>
      <c r="B20" s="7" t="s">
        <v>15</v>
      </c>
      <c r="C20" s="8" t="s">
        <v>33</v>
      </c>
      <c r="D20" s="9" t="str">
        <f>IF(E3&lt;&gt;"",E3&amp;""&amp;IF(E4&lt;&gt;"",""&amp;"+"&amp;E4&amp;""&amp;IF(E5&lt;&gt;"",""&amp;"+"&amp;E5&amp;""&amp;IF(E6&lt;&gt;"",""&amp;"+"&amp;E6&amp;""&amp;IF(E7&lt;&gt;"",""&amp;"+"&amp;E7&amp;""&amp;IF(E8&lt;&gt;"",""&amp;"+"&amp;E8,""),""),""),""),""))</f>
        <v>1054.47+953.97+1680.24</v>
      </c>
    </row>
    <row r="21" ht="27" customHeight="1" spans="1:4">
      <c r="A21" s="6" t="s">
        <v>34</v>
      </c>
      <c r="B21" s="10" t="s">
        <v>35</v>
      </c>
      <c r="C21" s="11"/>
      <c r="D21" s="12"/>
    </row>
    <row r="22" ht="27" customHeight="1" spans="1:4">
      <c r="A22" s="6" t="s">
        <v>36</v>
      </c>
      <c r="B22" s="10" t="s">
        <v>37</v>
      </c>
      <c r="C22" s="13"/>
      <c r="D22" s="14"/>
    </row>
    <row r="23" ht="27" customHeight="1" spans="1:4">
      <c r="A23" s="6" t="s">
        <v>38</v>
      </c>
      <c r="B23" s="10" t="s">
        <v>39</v>
      </c>
      <c r="C23" s="13"/>
      <c r="D23" s="14"/>
    </row>
    <row r="24" ht="27" customHeight="1" spans="1:4">
      <c r="A24" s="6" t="s">
        <v>40</v>
      </c>
      <c r="B24" s="10" t="s">
        <v>26</v>
      </c>
      <c r="C24" s="13"/>
      <c r="D24" s="14"/>
    </row>
    <row r="25" ht="27" customHeight="1" spans="1:4">
      <c r="A25" s="6" t="s">
        <v>41</v>
      </c>
      <c r="B25" s="10" t="s">
        <v>42</v>
      </c>
      <c r="C25" s="13"/>
      <c r="D25" s="14"/>
    </row>
    <row r="26" ht="27" customHeight="1" spans="1:4">
      <c r="A26" s="6" t="s">
        <v>43</v>
      </c>
      <c r="B26" s="10" t="s">
        <v>44</v>
      </c>
      <c r="C26" s="13"/>
      <c r="D26" s="14"/>
    </row>
    <row r="27" ht="27" customHeight="1"/>
    <row r="28" ht="27" customHeight="1" spans="1:2">
      <c r="A28" s="6" t="s">
        <v>45</v>
      </c>
      <c r="B28" s="6"/>
    </row>
    <row r="29" ht="27" customHeight="1" spans="1:2">
      <c r="A29" s="6" t="s">
        <v>46</v>
      </c>
      <c r="B29" s="7" t="s">
        <v>47</v>
      </c>
    </row>
    <row r="30" ht="27" customHeight="1" spans="1:2">
      <c r="A30" s="6" t="s">
        <v>48</v>
      </c>
      <c r="B30" s="7" t="s">
        <v>49</v>
      </c>
    </row>
    <row r="31" ht="27" customHeight="1" spans="1:2">
      <c r="A31" s="6" t="s">
        <v>50</v>
      </c>
      <c r="B31" s="7" t="s">
        <v>51</v>
      </c>
    </row>
    <row r="34" s="1" customFormat="1" ht="28" customHeight="1" spans="1:9">
      <c r="A34" s="15" t="s">
        <v>52</v>
      </c>
      <c r="B34" s="15" t="s">
        <v>53</v>
      </c>
      <c r="C34" s="15" t="s">
        <v>54</v>
      </c>
      <c r="D34" s="16" t="str">
        <f>IF(A3&lt;&gt;"",A3,"")</f>
        <v>湖畔尚城A-1幢</v>
      </c>
      <c r="E34" s="16" t="str">
        <f>IF(A4&lt;&gt;"",A4,"")</f>
        <v>湖畔尚城A-1幢</v>
      </c>
      <c r="F34" s="16" t="str">
        <f>IF(A5&lt;&gt;"",A5,"")</f>
        <v>湖畔尚城A-1幢</v>
      </c>
      <c r="G34" s="16" t="str">
        <f>IF(A6&lt;&gt;"",A6,"")</f>
        <v/>
      </c>
      <c r="H34" s="16" t="str">
        <f>IF(A7&lt;&gt;"",A7,"")</f>
        <v/>
      </c>
      <c r="I34" s="16" t="str">
        <f>IF(A8&lt;&gt;"",A8,"")</f>
        <v/>
      </c>
    </row>
    <row r="35" s="1" customFormat="1" ht="43" customHeight="1" spans="1:9">
      <c r="A35" s="15" t="s">
        <v>55</v>
      </c>
      <c r="B35" s="15" t="s">
        <v>56</v>
      </c>
      <c r="C35" s="15" t="s">
        <v>57</v>
      </c>
      <c r="D35" s="16">
        <f t="shared" ref="D35:I35" si="0">D36*D37*(1-D38)+D39</f>
        <v>36</v>
      </c>
      <c r="E35" s="16">
        <f t="shared" si="0"/>
        <v>36</v>
      </c>
      <c r="F35" s="16">
        <f t="shared" si="0"/>
        <v>36</v>
      </c>
      <c r="G35" s="16">
        <f t="shared" si="0"/>
        <v>36</v>
      </c>
      <c r="H35" s="16">
        <f t="shared" si="0"/>
        <v>36</v>
      </c>
      <c r="I35" s="16">
        <f t="shared" si="0"/>
        <v>36</v>
      </c>
    </row>
    <row r="36" s="1" customFormat="1" ht="28" customHeight="1" spans="1:9">
      <c r="A36" s="15" t="s">
        <v>58</v>
      </c>
      <c r="B36" s="15" t="s">
        <v>59</v>
      </c>
      <c r="C36" s="15"/>
      <c r="D36" s="17"/>
      <c r="E36" s="17"/>
      <c r="F36" s="17"/>
      <c r="G36" s="17"/>
      <c r="H36" s="17"/>
      <c r="I36" s="17"/>
    </row>
    <row r="37" s="1" customFormat="1" ht="28" customHeight="1" spans="1:9">
      <c r="A37" s="15" t="s">
        <v>60</v>
      </c>
      <c r="B37" s="15" t="s">
        <v>61</v>
      </c>
      <c r="C37" s="15"/>
      <c r="D37" s="16">
        <v>365</v>
      </c>
      <c r="E37" s="16">
        <v>365</v>
      </c>
      <c r="F37" s="16">
        <v>365</v>
      </c>
      <c r="G37" s="16">
        <v>365</v>
      </c>
      <c r="H37" s="16">
        <v>365</v>
      </c>
      <c r="I37" s="16">
        <v>365</v>
      </c>
    </row>
    <row r="38" s="1" customFormat="1" ht="34" customHeight="1" spans="1:9">
      <c r="A38" s="15" t="s">
        <v>62</v>
      </c>
      <c r="B38" s="15" t="s">
        <v>63</v>
      </c>
      <c r="C38" s="15" t="s">
        <v>64</v>
      </c>
      <c r="D38" s="16">
        <v>0.05</v>
      </c>
      <c r="E38" s="16">
        <v>0.05</v>
      </c>
      <c r="F38" s="16">
        <v>0.05</v>
      </c>
      <c r="G38" s="16">
        <v>0.05</v>
      </c>
      <c r="H38" s="16">
        <v>0.05</v>
      </c>
      <c r="I38" s="16">
        <v>0.05</v>
      </c>
    </row>
    <row r="39" s="1" customFormat="1" ht="34" customHeight="1" spans="1:9">
      <c r="A39" s="15" t="s">
        <v>65</v>
      </c>
      <c r="B39" s="15" t="s">
        <v>66</v>
      </c>
      <c r="C39" s="15"/>
      <c r="D39" s="16">
        <f t="shared" ref="D39:I39" si="1">D36*30*3*2%+36</f>
        <v>36</v>
      </c>
      <c r="E39" s="16">
        <f t="shared" si="1"/>
        <v>36</v>
      </c>
      <c r="F39" s="16">
        <f t="shared" si="1"/>
        <v>36</v>
      </c>
      <c r="G39" s="16">
        <f t="shared" si="1"/>
        <v>36</v>
      </c>
      <c r="H39" s="16">
        <f t="shared" si="1"/>
        <v>36</v>
      </c>
      <c r="I39" s="16">
        <f t="shared" si="1"/>
        <v>36</v>
      </c>
    </row>
    <row r="40" s="1" customFormat="1" ht="34" customHeight="1" spans="1:9">
      <c r="A40" s="15" t="s">
        <v>67</v>
      </c>
      <c r="B40" s="15" t="s">
        <v>68</v>
      </c>
      <c r="C40" s="15" t="s">
        <v>69</v>
      </c>
      <c r="D40" s="16">
        <f t="shared" ref="D40:I40" si="2">D42+D43+D44</f>
        <v>138.318</v>
      </c>
      <c r="E40" s="16">
        <f t="shared" si="2"/>
        <v>138.318</v>
      </c>
      <c r="F40" s="16">
        <f t="shared" si="2"/>
        <v>138.318</v>
      </c>
      <c r="G40" s="16">
        <f t="shared" si="2"/>
        <v>138.318</v>
      </c>
      <c r="H40" s="16">
        <f t="shared" si="2"/>
        <v>138.318</v>
      </c>
      <c r="I40" s="16">
        <f t="shared" si="2"/>
        <v>138.318</v>
      </c>
    </row>
    <row r="41" s="1" customFormat="1" ht="27" customHeight="1" spans="1:9">
      <c r="A41" s="15" t="s">
        <v>70</v>
      </c>
      <c r="B41" s="18" t="str">
        <f>"估价对象建安单价参照类似建筑物的造价水平，取"&amp;单价&amp;"元/平方米"</f>
        <v>估价对象建安单价参照类似建筑物的造价水平，取6000元/平方米</v>
      </c>
      <c r="C41" s="15"/>
      <c r="D41" s="16"/>
      <c r="E41" s="16"/>
      <c r="F41" s="16"/>
      <c r="G41" s="16"/>
      <c r="H41" s="16"/>
      <c r="I41" s="16"/>
    </row>
    <row r="42" s="1" customFormat="1" ht="34" customHeight="1" spans="1:9">
      <c r="A42" s="15" t="s">
        <v>58</v>
      </c>
      <c r="B42" s="15" t="s">
        <v>71</v>
      </c>
      <c r="C42" s="15" t="s">
        <v>72</v>
      </c>
      <c r="D42" s="16">
        <f>单价*0.02</f>
        <v>120</v>
      </c>
      <c r="E42" s="16">
        <f>单价*0.02</f>
        <v>120</v>
      </c>
      <c r="F42" s="16">
        <f>单价*0.02</f>
        <v>120</v>
      </c>
      <c r="G42" s="16">
        <f>单价*0.02</f>
        <v>120</v>
      </c>
      <c r="H42" s="16">
        <f>单价*0.02</f>
        <v>120</v>
      </c>
      <c r="I42" s="16">
        <f>单价*0.02</f>
        <v>120</v>
      </c>
    </row>
    <row r="43" s="1" customFormat="1" ht="34" customHeight="1" spans="1:9">
      <c r="A43" s="15" t="s">
        <v>60</v>
      </c>
      <c r="B43" s="15" t="s">
        <v>73</v>
      </c>
      <c r="C43" s="15" t="s">
        <v>74</v>
      </c>
      <c r="D43" s="16">
        <f>单价*0.002</f>
        <v>12</v>
      </c>
      <c r="E43" s="16">
        <f>单价*0.002</f>
        <v>12</v>
      </c>
      <c r="F43" s="16">
        <f>单价*0.002</f>
        <v>12</v>
      </c>
      <c r="G43" s="16">
        <f>单价*0.002</f>
        <v>12</v>
      </c>
      <c r="H43" s="16">
        <f>单价*0.002</f>
        <v>12</v>
      </c>
      <c r="I43" s="16">
        <f>单价*0.002</f>
        <v>12</v>
      </c>
    </row>
    <row r="44" s="1" customFormat="1" ht="62" customHeight="1" spans="1:9">
      <c r="A44" s="15" t="s">
        <v>62</v>
      </c>
      <c r="B44" s="15" t="s">
        <v>75</v>
      </c>
      <c r="C44" s="15" t="s">
        <v>76</v>
      </c>
      <c r="D44" s="16">
        <f t="shared" ref="D44:I44" si="3">D35*17.55%</f>
        <v>6.318</v>
      </c>
      <c r="E44" s="16">
        <f t="shared" si="3"/>
        <v>6.318</v>
      </c>
      <c r="F44" s="16">
        <f t="shared" si="3"/>
        <v>6.318</v>
      </c>
      <c r="G44" s="16">
        <f t="shared" si="3"/>
        <v>6.318</v>
      </c>
      <c r="H44" s="16">
        <f t="shared" si="3"/>
        <v>6.318</v>
      </c>
      <c r="I44" s="16">
        <f t="shared" si="3"/>
        <v>6.318</v>
      </c>
    </row>
    <row r="45" s="1" customFormat="1" ht="28" customHeight="1" spans="1:9">
      <c r="A45" s="19" t="s">
        <v>77</v>
      </c>
      <c r="B45" s="15" t="s">
        <v>78</v>
      </c>
      <c r="C45" s="15"/>
      <c r="D45" s="16">
        <f t="shared" ref="D45:I45" si="4">D35-D40</f>
        <v>-102.318</v>
      </c>
      <c r="E45" s="16">
        <f t="shared" si="4"/>
        <v>-102.318</v>
      </c>
      <c r="F45" s="16">
        <f t="shared" si="4"/>
        <v>-102.318</v>
      </c>
      <c r="G45" s="16">
        <f t="shared" si="4"/>
        <v>-102.318</v>
      </c>
      <c r="H45" s="16">
        <f t="shared" si="4"/>
        <v>-102.318</v>
      </c>
      <c r="I45" s="16">
        <f t="shared" si="4"/>
        <v>-102.318</v>
      </c>
    </row>
    <row r="46" s="1" customFormat="1" ht="28" customHeight="1" spans="1:9">
      <c r="A46" s="19" t="s">
        <v>79</v>
      </c>
      <c r="B46" s="15" t="s">
        <v>80</v>
      </c>
      <c r="C46" s="15"/>
      <c r="D46" s="16">
        <v>40</v>
      </c>
      <c r="E46" s="16">
        <v>40</v>
      </c>
      <c r="F46" s="16">
        <v>40</v>
      </c>
      <c r="G46" s="16">
        <v>40</v>
      </c>
      <c r="H46" s="16">
        <v>40</v>
      </c>
      <c r="I46" s="16">
        <v>40</v>
      </c>
    </row>
    <row r="47" s="1" customFormat="1" ht="28" customHeight="1" spans="1:9">
      <c r="A47" s="19" t="s">
        <v>81</v>
      </c>
      <c r="B47" s="15" t="s">
        <v>82</v>
      </c>
      <c r="C47" s="15"/>
      <c r="D47" s="16">
        <v>37</v>
      </c>
      <c r="E47" s="16">
        <v>37</v>
      </c>
      <c r="F47" s="16">
        <v>37</v>
      </c>
      <c r="G47" s="16">
        <v>37</v>
      </c>
      <c r="H47" s="16">
        <v>37</v>
      </c>
      <c r="I47" s="16">
        <v>37</v>
      </c>
    </row>
    <row r="48" s="1" customFormat="1" ht="28" customHeight="1" spans="1:9">
      <c r="A48" s="19" t="s">
        <v>83</v>
      </c>
      <c r="B48" s="15" t="s">
        <v>84</v>
      </c>
      <c r="C48" s="15"/>
      <c r="D48" s="16">
        <v>0.03</v>
      </c>
      <c r="E48" s="16">
        <v>0.03</v>
      </c>
      <c r="F48" s="16">
        <v>0.03</v>
      </c>
      <c r="G48" s="16">
        <v>0.03</v>
      </c>
      <c r="H48" s="16">
        <v>0.03</v>
      </c>
      <c r="I48" s="16">
        <v>0.03</v>
      </c>
    </row>
    <row r="49" s="1" customFormat="1" ht="28" customHeight="1" spans="1:9">
      <c r="A49" s="19" t="s">
        <v>85</v>
      </c>
      <c r="B49" s="15" t="s">
        <v>86</v>
      </c>
      <c r="C49" s="15"/>
      <c r="D49" s="16">
        <v>0.05</v>
      </c>
      <c r="E49" s="16">
        <v>0.05</v>
      </c>
      <c r="F49" s="16">
        <v>0.05</v>
      </c>
      <c r="G49" s="16">
        <v>0.05</v>
      </c>
      <c r="H49" s="16">
        <v>0.05</v>
      </c>
      <c r="I49" s="16">
        <v>0.05</v>
      </c>
    </row>
    <row r="50" s="1" customFormat="1" ht="28" customHeight="1" spans="1:9">
      <c r="A50" s="19" t="s">
        <v>87</v>
      </c>
      <c r="B50" s="15" t="s">
        <v>88</v>
      </c>
      <c r="C50" s="15"/>
      <c r="D50" s="16">
        <f t="shared" ref="D50:I50" si="5">D45*(1-((1+D48)/(1+D49))^D47)/(D49-D48)+D45*(1+D48)^D47*(1-1/(1+D49)^(D46-D47))/((1+D49)^D47*D49)</f>
        <v>-2741.39590580964</v>
      </c>
      <c r="E50" s="16">
        <f t="shared" si="5"/>
        <v>-2741.39590580964</v>
      </c>
      <c r="F50" s="16">
        <f t="shared" si="5"/>
        <v>-2741.39590580964</v>
      </c>
      <c r="G50" s="16">
        <f t="shared" si="5"/>
        <v>-2741.39590580964</v>
      </c>
      <c r="H50" s="16">
        <f t="shared" si="5"/>
        <v>-2741.39590580964</v>
      </c>
      <c r="I50" s="16">
        <f t="shared" si="5"/>
        <v>-2741.39590580964</v>
      </c>
    </row>
    <row r="51" s="1" customFormat="1" ht="28" customHeight="1" spans="1:9">
      <c r="A51" s="19"/>
      <c r="B51" s="20" t="s">
        <v>89</v>
      </c>
      <c r="C51" s="15"/>
      <c r="D51" s="16"/>
      <c r="E51" s="16"/>
      <c r="F51" s="16"/>
      <c r="G51" s="16"/>
      <c r="H51" s="16"/>
      <c r="I51" s="16"/>
    </row>
    <row r="52" s="1" customFormat="1" ht="28" customHeight="1" spans="1:9">
      <c r="A52" s="19" t="s">
        <v>90</v>
      </c>
      <c r="B52" s="15" t="s">
        <v>91</v>
      </c>
      <c r="C52" s="15"/>
      <c r="D52" s="17"/>
      <c r="E52" s="17"/>
      <c r="F52" s="17"/>
      <c r="G52" s="17"/>
      <c r="H52" s="17"/>
      <c r="I52" s="17"/>
    </row>
    <row r="53" s="1" customFormat="1" ht="28" customHeight="1" spans="1:9">
      <c r="A53" s="19"/>
      <c r="B53" s="15" t="s">
        <v>92</v>
      </c>
      <c r="C53" s="15"/>
      <c r="D53" s="16">
        <f t="shared" ref="D53:I53" si="6">D50*D52/10000</f>
        <v>0</v>
      </c>
      <c r="E53" s="16">
        <f t="shared" si="6"/>
        <v>0</v>
      </c>
      <c r="F53" s="16">
        <f t="shared" si="6"/>
        <v>0</v>
      </c>
      <c r="G53" s="16">
        <f t="shared" si="6"/>
        <v>0</v>
      </c>
      <c r="H53" s="16">
        <f t="shared" si="6"/>
        <v>0</v>
      </c>
      <c r="I53" s="16">
        <f t="shared" si="6"/>
        <v>0</v>
      </c>
    </row>
    <row r="54" s="1" customFormat="1" ht="28" customHeight="1" spans="1:9">
      <c r="A54" s="19"/>
      <c r="B54" s="15" t="s">
        <v>93</v>
      </c>
      <c r="C54" s="21" t="s">
        <v>94</v>
      </c>
      <c r="D54" s="21"/>
      <c r="E54" s="21"/>
      <c r="F54" s="21"/>
      <c r="G54" s="21"/>
      <c r="H54" s="21"/>
      <c r="I54" s="21"/>
    </row>
    <row r="55" s="1" customFormat="1" ht="28" customHeight="1" spans="1:9">
      <c r="A55" s="19"/>
      <c r="B55" s="15" t="s">
        <v>95</v>
      </c>
      <c r="C55" s="16">
        <f>ROUND((IF(D53&lt;0,0,D53)+IF(E53&lt;0,0,E53)+IF(F53&lt;0,0,F53)+IF(G53&lt;0,0,G53)+IF(H53&lt;0,0,H53)+IF(I53&lt;0,0,I53))*10000,0)</f>
        <v>0</v>
      </c>
      <c r="D55" s="16"/>
      <c r="E55" s="16"/>
      <c r="F55" s="16"/>
      <c r="G55" s="16"/>
      <c r="H55" s="16"/>
      <c r="I55" s="16"/>
    </row>
    <row r="56" s="1" customFormat="1" ht="27" customHeight="1" spans="1:9">
      <c r="A56" s="19"/>
      <c r="B56" s="15" t="s">
        <v>96</v>
      </c>
      <c r="C56" s="16">
        <f>ROUND((IF(D53&lt;0,0,D53)+IF(E53&lt;0,0,E53)+IF(F53&lt;0,0,F53)+IF(G53&lt;0,0,G53)+IF(H53&lt;0,0,H53)+IF(I53&lt;0,0,I53)),0)</f>
        <v>0</v>
      </c>
      <c r="D56" s="16"/>
      <c r="E56" s="16"/>
      <c r="F56" s="16"/>
      <c r="G56" s="16"/>
      <c r="H56" s="16"/>
      <c r="I56" s="16"/>
    </row>
    <row r="57" s="1" customFormat="1" ht="27" customHeight="1" spans="1:9">
      <c r="A57" s="22"/>
      <c r="B57" s="15" t="s">
        <v>97</v>
      </c>
      <c r="C57" s="23">
        <f>评估总值</f>
        <v>0</v>
      </c>
      <c r="D57" s="23"/>
      <c r="E57" s="23"/>
      <c r="F57" s="23"/>
      <c r="G57" s="23"/>
      <c r="H57" s="23"/>
      <c r="I57" s="23"/>
    </row>
    <row r="58" ht="27" customHeight="1" spans="1:9">
      <c r="A58" s="6"/>
      <c r="B58" s="6" t="s">
        <v>98</v>
      </c>
      <c r="C58" s="24">
        <f>评估总值万元</f>
        <v>0</v>
      </c>
      <c r="D58" s="24"/>
      <c r="E58" s="24"/>
      <c r="F58" s="24"/>
      <c r="G58" s="24"/>
      <c r="H58" s="24"/>
      <c r="I58" s="24"/>
    </row>
  </sheetData>
  <mergeCells count="15">
    <mergeCell ref="A11:D11"/>
    <mergeCell ref="A19:D19"/>
    <mergeCell ref="A28:B28"/>
    <mergeCell ref="C54:I54"/>
    <mergeCell ref="C55:I55"/>
    <mergeCell ref="C56:I56"/>
    <mergeCell ref="C57:I57"/>
    <mergeCell ref="C58:I58"/>
    <mergeCell ref="A1:A2"/>
    <mergeCell ref="A50:A51"/>
    <mergeCell ref="A52:A53"/>
    <mergeCell ref="B1:B2"/>
    <mergeCell ref="C1:C2"/>
    <mergeCell ref="F1:F2"/>
    <mergeCell ref="H1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!</cp:lastModifiedBy>
  <dcterms:created xsi:type="dcterms:W3CDTF">2015-06-05T18:19:00Z</dcterms:created>
  <dcterms:modified xsi:type="dcterms:W3CDTF">2022-04-01T01:58:56Z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C1FF06EEF7C24E7A8D121A1469A15C3A</vt:lpwstr>
  </property>
  <property fmtid="{D5CDD505-2E9C-101B-9397-08002B2CF9AE}" pid="3" name="KSOProductBuildVer">
    <vt:lpwstr>2052-11.1.0.11365</vt:lpwstr>
  </property>
</Properties>
</file>