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8320" windowHeight="21160" tabRatio="500" activeTab="1"/>
  </bookViews>
  <sheets>
    <sheet name="SiteData" sheetId="3" r:id="rId1"/>
    <sheet name="PlotData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15" i="1"/>
  <c r="E16" i="1"/>
  <c r="E17" i="1"/>
  <c r="E18" i="1"/>
  <c r="E19" i="1"/>
  <c r="E20" i="1"/>
  <c r="E21" i="1"/>
  <c r="E3" i="1"/>
  <c r="E4" i="1"/>
  <c r="E5" i="1"/>
  <c r="E6" i="1"/>
  <c r="E7" i="1"/>
  <c r="E8" i="1"/>
  <c r="E9" i="1"/>
  <c r="E10" i="1"/>
  <c r="E11" i="1"/>
  <c r="E12" i="1"/>
  <c r="E13" i="1"/>
</calcChain>
</file>

<file path=xl/comments1.xml><?xml version="1.0" encoding="utf-8"?>
<comments xmlns="http://schemas.openxmlformats.org/spreadsheetml/2006/main">
  <authors>
    <author>Andrew Trant</author>
    <author>Steven Mamet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 xml:space="preserve">Name of study site. This will be the name that your site will be referred to in publications
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1" authorId="0">
      <text>
        <r>
          <rPr>
            <sz val="9"/>
            <color indexed="81"/>
            <rFont val="Calibri"/>
            <family val="2"/>
          </rPr>
          <t xml:space="preserve">Full name of country
</t>
        </r>
      </text>
    </comment>
    <comment ref="C1" authorId="0">
      <text>
        <r>
          <rPr>
            <sz val="9"/>
            <color indexed="81"/>
            <rFont val="Calibri"/>
            <family val="2"/>
          </rPr>
          <t xml:space="preserve">This is the name of the research whom we will correspond with 
</t>
        </r>
      </text>
    </comment>
    <comment ref="D1" authorId="0">
      <text>
        <r>
          <rPr>
            <sz val="9"/>
            <color indexed="81"/>
            <rFont val="Calibri"/>
            <family val="2"/>
          </rPr>
          <t xml:space="preserve">Additional names of researchers
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
AT=Alpine/Arctic Tundra
T=Transition
F=Forest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 xml:space="preserve">For many people, this will be 1 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Should be WGS84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K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O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Q1" authorId="0">
      <text>
        <r>
          <rPr>
            <b/>
            <sz val="9"/>
            <color indexed="81"/>
            <rFont val="Calibri"/>
            <family val="2"/>
          </rPr>
          <t>For your entire study area (i.e., that which encompasses all of your G-TREE transects)
D =Diffuse
A = Abrupt
TI =Tree island
K = Krummholz</t>
        </r>
        <r>
          <rPr>
            <sz val="9"/>
            <color indexed="81"/>
            <rFont val="Calibri"/>
            <family val="2"/>
          </rPr>
          <t xml:space="preserve">
For more information, see GTREE protocols
</t>
        </r>
      </text>
    </comment>
    <comment ref="R1" authorId="0">
      <text>
        <r>
          <rPr>
            <sz val="9"/>
            <color indexed="81"/>
            <rFont val="Calibri"/>
            <family val="2"/>
          </rPr>
          <t xml:space="preserve">Slope of site, in degrees
</t>
        </r>
      </text>
    </comment>
    <comment ref="S1" authorId="0">
      <text>
        <r>
          <rPr>
            <sz val="9"/>
            <color indexed="81"/>
            <rFont val="Calibri"/>
            <family val="2"/>
          </rPr>
          <t xml:space="preserve">Direction your site is facing, ideally in degrees
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U1" authorId="0">
      <text>
        <r>
          <rPr>
            <sz val="9"/>
            <color indexed="81"/>
            <rFont val="Calibri"/>
            <family val="2"/>
          </rPr>
          <t xml:space="preserve">in meters
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W1" authorId="0">
      <text>
        <r>
          <rPr>
            <sz val="9"/>
            <color indexed="81"/>
            <rFont val="Calibri"/>
            <family val="2"/>
          </rPr>
          <t xml:space="preserve">yyyymmdd
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Full scientific name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A1" authorId="1">
      <text>
        <r>
          <rPr>
            <sz val="9"/>
            <color indexed="81"/>
            <rFont val="Calibri"/>
            <family val="2"/>
          </rPr>
          <t xml:space="preserve">
If more than one provenance/species was used, add columns as necessary.</t>
        </r>
      </text>
    </comment>
    <comment ref="AK1" authorId="0">
      <text>
        <r>
          <rPr>
            <sz val="9"/>
            <color indexed="81"/>
            <rFont val="Calibri"/>
            <family val="2"/>
          </rPr>
          <t>C =  Control 
S = Seeded               
SC = Scarified              
SSC = Seeded/scarified</t>
        </r>
      </text>
    </comment>
  </commentList>
</comments>
</file>

<file path=xl/sharedStrings.xml><?xml version="1.0" encoding="utf-8"?>
<sst xmlns="http://schemas.openxmlformats.org/spreadsheetml/2006/main" count="462" uniqueCount="83">
  <si>
    <t>Plot</t>
  </si>
  <si>
    <t>Treatment (1-4)</t>
  </si>
  <si>
    <t>Organic depth (cm)</t>
  </si>
  <si>
    <t>Moss</t>
  </si>
  <si>
    <t>Lichen</t>
  </si>
  <si>
    <t>Mineral</t>
  </si>
  <si>
    <t>Organic</t>
  </si>
  <si>
    <t>Rock</t>
  </si>
  <si>
    <t>Shrub</t>
  </si>
  <si>
    <t>Forb</t>
  </si>
  <si>
    <t>Graminoid</t>
  </si>
  <si>
    <t xml:space="preserve"> </t>
  </si>
  <si>
    <t>NatSeed</t>
  </si>
  <si>
    <t xml:space="preserve">Dist on Transect </t>
  </si>
  <si>
    <t>Site</t>
  </si>
  <si>
    <t>Blowdown</t>
  </si>
  <si>
    <t>Zone</t>
  </si>
  <si>
    <t>AT</t>
  </si>
  <si>
    <t>FT</t>
  </si>
  <si>
    <t>DateSeeded</t>
  </si>
  <si>
    <t>Waypoint</t>
  </si>
  <si>
    <t>Easting</t>
  </si>
  <si>
    <t>Northing</t>
  </si>
  <si>
    <t>TexasCreek</t>
  </si>
  <si>
    <t>Transect</t>
  </si>
  <si>
    <t>10U</t>
  </si>
  <si>
    <t>UTMZone</t>
  </si>
  <si>
    <t>PlotPhoto</t>
  </si>
  <si>
    <t>ScarifiedPHoto</t>
  </si>
  <si>
    <t>NA</t>
  </si>
  <si>
    <t>0</t>
  </si>
  <si>
    <t>&gt;5</t>
  </si>
  <si>
    <t>Litter</t>
  </si>
  <si>
    <t>T</t>
  </si>
  <si>
    <t>Total</t>
  </si>
  <si>
    <t>Country</t>
  </si>
  <si>
    <t>PrimaryName</t>
  </si>
  <si>
    <t>OtherNames</t>
  </si>
  <si>
    <t>TransectNumber</t>
  </si>
  <si>
    <t>Datum</t>
  </si>
  <si>
    <t>StartUTM_Zone</t>
  </si>
  <si>
    <t>StartUTM_Easting</t>
  </si>
  <si>
    <t>StartUTM_Northing</t>
  </si>
  <si>
    <t>StartUTM_elevation</t>
  </si>
  <si>
    <t>EndUTM_Zone</t>
  </si>
  <si>
    <t>EndUTM_Easting</t>
  </si>
  <si>
    <t>EndUTM_Northing</t>
  </si>
  <si>
    <t>EndUTM_elevation</t>
  </si>
  <si>
    <t>Site Photo ID</t>
  </si>
  <si>
    <t>TreelineType</t>
  </si>
  <si>
    <t>Slope</t>
  </si>
  <si>
    <t>Aspect</t>
  </si>
  <si>
    <t>DistanceToClosestTree</t>
  </si>
  <si>
    <t>DistanceToClosestSeedProducingTree</t>
  </si>
  <si>
    <t>DistanceToClosestStandof20+Trees</t>
  </si>
  <si>
    <t>SpeciesSeeded</t>
  </si>
  <si>
    <t>NumSeedsPerPlot</t>
  </si>
  <si>
    <t>SeedProvenanceUTM_Zone</t>
  </si>
  <si>
    <t>SeedProvenanceUTM_Easting</t>
  </si>
  <si>
    <t>SeedProvenanceUTM_Northing</t>
  </si>
  <si>
    <t>Notes</t>
  </si>
  <si>
    <t>Texas Creek</t>
  </si>
  <si>
    <t>Canada</t>
  </si>
  <si>
    <t>Andrew Trant</t>
  </si>
  <si>
    <t>Brian Starzomski</t>
  </si>
  <si>
    <t>NAD83</t>
  </si>
  <si>
    <t>Abies lasiocarpa</t>
  </si>
  <si>
    <t>Coast Mountains</t>
  </si>
  <si>
    <t>DSC_9121</t>
  </si>
  <si>
    <t>DSC_</t>
  </si>
  <si>
    <t>DSC_9211-13</t>
  </si>
  <si>
    <t>?</t>
  </si>
  <si>
    <t>Dominant_Tree</t>
  </si>
  <si>
    <t>Dominant_Shrub</t>
  </si>
  <si>
    <t>ABLA, PIAL</t>
  </si>
  <si>
    <t>Diffuse</t>
  </si>
  <si>
    <t>NatSeedCount</t>
  </si>
  <si>
    <t>SiteRevisited</t>
  </si>
  <si>
    <t>2015 08 29</t>
  </si>
  <si>
    <t>ABLA</t>
  </si>
  <si>
    <t>ExpSeedLIVING</t>
  </si>
  <si>
    <t>ExpSeedDEAD</t>
  </si>
  <si>
    <t>11U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</si>
</sst>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9"/>
      <color indexed="8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scheme val="minor"/>
    </font>
    <font>
      <sz val="12"/>
      <color indexed="8"/>
      <name val="Calibri"/>
      <scheme val="minor"/>
    </font>
    <font>
      <sz val="9"/>
      <color indexed="8"/>
      <name val="Calibri"/>
      <scheme val="minor"/>
    </font>
    <font>
      <b/>
      <sz val="12"/>
      <color indexed="8"/>
      <name val="Calibri"/>
      <family val="2"/>
    </font>
    <font>
      <sz val="12"/>
      <color indexed="8"/>
      <name val="Calibri (Body)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i/>
      <sz val="12"/>
      <color theme="1"/>
      <name val="Calibri"/>
      <scheme val="minor"/>
    </font>
    <font>
      <b/>
      <sz val="9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5" fillId="0" borderId="0" xfId="0" applyFont="1"/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Font="1" applyFill="1" applyBorder="1"/>
    <xf numFmtId="0" fontId="6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right" wrapText="1"/>
    </xf>
    <xf numFmtId="49" fontId="8" fillId="0" borderId="0" xfId="0" applyNumberFormat="1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9" fillId="0" borderId="0" xfId="0" applyFont="1" applyBorder="1" applyAlignment="1">
      <alignment horizont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5" fontId="0" fillId="0" borderId="0" xfId="0" applyNumberFormat="1" applyFont="1" applyBorder="1"/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Border="1"/>
    <xf numFmtId="0" fontId="11" fillId="0" borderId="0" xfId="0" applyFont="1" applyBorder="1"/>
    <xf numFmtId="0" fontId="15" fillId="0" borderId="0" xfId="0" applyFont="1" applyBorder="1"/>
    <xf numFmtId="14" fontId="0" fillId="0" borderId="0" xfId="0" applyNumberFormat="1" applyFont="1" applyBorder="1"/>
    <xf numFmtId="0" fontId="15" fillId="2" borderId="0" xfId="0" applyFont="1" applyFill="1" applyBorder="1"/>
    <xf numFmtId="0" fontId="0" fillId="2" borderId="0" xfId="0" applyFont="1" applyFill="1" applyBorder="1"/>
    <xf numFmtId="1" fontId="0" fillId="0" borderId="0" xfId="0" applyNumberFormat="1" applyFont="1" applyBorder="1" applyAlignment="1"/>
    <xf numFmtId="1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14" fillId="0" borderId="0" xfId="0" applyFont="1" applyFill="1" applyAlignment="1">
      <alignment horizontal="center"/>
    </xf>
    <xf numFmtId="1" fontId="0" fillId="0" borderId="0" xfId="0" applyNumberFormat="1" applyFill="1" applyAlignment="1">
      <alignment horizontal="center"/>
    </xf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6"/>
  <sheetViews>
    <sheetView workbookViewId="0">
      <selection activeCell="F49" sqref="F49"/>
    </sheetView>
  </sheetViews>
  <sheetFormatPr baseColWidth="10" defaultRowHeight="15" x14ac:dyDescent="0"/>
  <cols>
    <col min="1" max="1" width="11" style="23" bestFit="1" customWidth="1"/>
    <col min="2" max="2" width="7.6640625" style="23" bestFit="1" customWidth="1"/>
    <col min="3" max="3" width="12.6640625" style="23" bestFit="1" customWidth="1"/>
    <col min="4" max="4" width="14.33203125" style="23" bestFit="1" customWidth="1"/>
    <col min="5" max="5" width="5.1640625" style="23" bestFit="1" customWidth="1"/>
    <col min="6" max="6" width="14.83203125" style="23" bestFit="1" customWidth="1"/>
    <col min="7" max="7" width="6.83203125" style="23" bestFit="1" customWidth="1"/>
    <col min="8" max="8" width="14.1640625" style="23" bestFit="1" customWidth="1"/>
    <col min="9" max="9" width="16" style="23" bestFit="1" customWidth="1"/>
    <col min="10" max="10" width="17.33203125" style="23" bestFit="1" customWidth="1"/>
    <col min="11" max="11" width="17.83203125" style="23" bestFit="1" customWidth="1"/>
    <col min="12" max="12" width="13.33203125" style="23" bestFit="1" customWidth="1"/>
    <col min="13" max="13" width="15.1640625" style="23" bestFit="1" customWidth="1"/>
    <col min="14" max="14" width="16.6640625" style="23" bestFit="1" customWidth="1"/>
    <col min="15" max="15" width="17" style="23" bestFit="1" customWidth="1"/>
    <col min="16" max="16" width="12.33203125" style="23" bestFit="1" customWidth="1"/>
    <col min="17" max="17" width="11.6640625" style="23" customWidth="1"/>
    <col min="18" max="18" width="5.5" style="23" bestFit="1" customWidth="1"/>
    <col min="19" max="19" width="6.5" style="23" bestFit="1" customWidth="1"/>
    <col min="20" max="20" width="20" style="23" bestFit="1" customWidth="1"/>
    <col min="21" max="21" width="32.6640625" style="23" bestFit="1" customWidth="1"/>
    <col min="22" max="22" width="30.5" style="23" bestFit="1" customWidth="1"/>
    <col min="23" max="23" width="11" style="23" bestFit="1" customWidth="1"/>
    <col min="24" max="24" width="14.33203125" style="23" bestFit="1" customWidth="1"/>
    <col min="25" max="25" width="16" style="23" bestFit="1" customWidth="1"/>
    <col min="26" max="26" width="24.1640625" style="23" bestFit="1" customWidth="1"/>
    <col min="27" max="27" width="25.83203125" style="23" bestFit="1" customWidth="1"/>
    <col min="28" max="28" width="27.33203125" style="23" bestFit="1" customWidth="1"/>
    <col min="29" max="29" width="14.1640625" style="23" bestFit="1" customWidth="1"/>
    <col min="30" max="30" width="15.33203125" style="23" bestFit="1" customWidth="1"/>
    <col min="31" max="32" width="63" style="23" customWidth="1"/>
    <col min="33" max="36" width="10.83203125" style="23"/>
    <col min="37" max="37" width="1.33203125" style="23" bestFit="1" customWidth="1"/>
    <col min="38" max="16384" width="10.83203125" style="23"/>
  </cols>
  <sheetData>
    <row r="1" spans="1:37" s="22" customFormat="1">
      <c r="A1" s="22" t="s">
        <v>14</v>
      </c>
      <c r="B1" s="22" t="s">
        <v>35</v>
      </c>
      <c r="C1" s="22" t="s">
        <v>36</v>
      </c>
      <c r="D1" s="22" t="s">
        <v>37</v>
      </c>
      <c r="E1" s="22" t="s">
        <v>16</v>
      </c>
      <c r="F1" s="22" t="s">
        <v>38</v>
      </c>
      <c r="G1" s="22" t="s">
        <v>39</v>
      </c>
      <c r="H1" s="22" t="s">
        <v>40</v>
      </c>
      <c r="I1" s="22" t="s">
        <v>41</v>
      </c>
      <c r="J1" s="22" t="s">
        <v>42</v>
      </c>
      <c r="K1" s="22" t="s">
        <v>43</v>
      </c>
      <c r="L1" s="22" t="s">
        <v>44</v>
      </c>
      <c r="M1" s="22" t="s">
        <v>45</v>
      </c>
      <c r="N1" s="22" t="s">
        <v>46</v>
      </c>
      <c r="O1" s="22" t="s">
        <v>47</v>
      </c>
      <c r="P1" s="22" t="s">
        <v>48</v>
      </c>
      <c r="Q1" s="22" t="s">
        <v>49</v>
      </c>
      <c r="R1" s="22" t="s">
        <v>50</v>
      </c>
      <c r="S1" s="22" t="s">
        <v>51</v>
      </c>
      <c r="T1" s="22" t="s">
        <v>52</v>
      </c>
      <c r="U1" s="22" t="s">
        <v>53</v>
      </c>
      <c r="V1" s="22" t="s">
        <v>54</v>
      </c>
      <c r="W1" s="22" t="s">
        <v>19</v>
      </c>
      <c r="X1" s="22" t="s">
        <v>55</v>
      </c>
      <c r="Y1" s="22" t="s">
        <v>56</v>
      </c>
      <c r="Z1" s="22" t="s">
        <v>57</v>
      </c>
      <c r="AA1" s="22" t="s">
        <v>58</v>
      </c>
      <c r="AB1" s="22" t="s">
        <v>59</v>
      </c>
      <c r="AC1" s="22" t="s">
        <v>72</v>
      </c>
      <c r="AD1" s="22" t="s">
        <v>73</v>
      </c>
      <c r="AE1" s="22" t="s">
        <v>60</v>
      </c>
      <c r="AK1" s="22" t="s">
        <v>11</v>
      </c>
    </row>
    <row r="2" spans="1:37">
      <c r="A2" s="24" t="s">
        <v>15</v>
      </c>
      <c r="B2" s="24" t="s">
        <v>62</v>
      </c>
      <c r="C2" s="24" t="s">
        <v>63</v>
      </c>
      <c r="D2" s="24" t="s">
        <v>64</v>
      </c>
      <c r="E2" s="24" t="s">
        <v>17</v>
      </c>
      <c r="F2" s="24">
        <v>2</v>
      </c>
      <c r="G2" s="24" t="s">
        <v>65</v>
      </c>
      <c r="H2" s="24" t="s">
        <v>25</v>
      </c>
      <c r="I2" s="24">
        <v>559300</v>
      </c>
      <c r="J2" s="24">
        <v>5579793</v>
      </c>
      <c r="K2" s="24">
        <v>2186</v>
      </c>
      <c r="L2" s="24" t="s">
        <v>25</v>
      </c>
      <c r="M2" s="24">
        <v>559288</v>
      </c>
      <c r="N2" s="24">
        <v>5579793</v>
      </c>
      <c r="O2" s="24">
        <v>2185</v>
      </c>
      <c r="P2" s="24" t="s">
        <v>68</v>
      </c>
      <c r="Q2" s="24" t="s">
        <v>75</v>
      </c>
      <c r="R2" s="24">
        <v>49.5</v>
      </c>
      <c r="S2" s="24">
        <v>194</v>
      </c>
      <c r="T2" s="24">
        <v>100</v>
      </c>
      <c r="U2" s="24">
        <v>100</v>
      </c>
      <c r="V2" s="24">
        <v>100</v>
      </c>
      <c r="W2" s="24">
        <v>20141006</v>
      </c>
      <c r="X2" s="34" t="s">
        <v>66</v>
      </c>
      <c r="Y2" s="24">
        <v>100</v>
      </c>
      <c r="Z2" s="24" t="s">
        <v>82</v>
      </c>
      <c r="AA2" s="35">
        <v>326498.27</v>
      </c>
      <c r="AB2" s="35">
        <v>5604504.2699999996</v>
      </c>
      <c r="AC2" s="24" t="s">
        <v>74</v>
      </c>
      <c r="AD2" s="24" t="s">
        <v>29</v>
      </c>
      <c r="AE2" s="24" t="s">
        <v>67</v>
      </c>
    </row>
    <row r="3" spans="1:37">
      <c r="A3" s="23" t="s">
        <v>15</v>
      </c>
      <c r="B3" s="23" t="s">
        <v>62</v>
      </c>
      <c r="C3" s="23" t="s">
        <v>63</v>
      </c>
      <c r="D3" s="23" t="s">
        <v>64</v>
      </c>
      <c r="E3" s="23" t="s">
        <v>33</v>
      </c>
      <c r="F3" s="24">
        <v>1</v>
      </c>
      <c r="G3" s="24" t="s">
        <v>65</v>
      </c>
      <c r="H3" s="24" t="s">
        <v>25</v>
      </c>
      <c r="I3" s="24">
        <v>559219</v>
      </c>
      <c r="J3" s="24">
        <v>5579577</v>
      </c>
      <c r="K3" s="24">
        <v>2086</v>
      </c>
      <c r="L3" s="24" t="s">
        <v>25</v>
      </c>
      <c r="M3" s="24">
        <v>559198</v>
      </c>
      <c r="N3" s="24">
        <v>5579577</v>
      </c>
      <c r="O3" s="24">
        <v>2082</v>
      </c>
      <c r="P3" s="24" t="s">
        <v>69</v>
      </c>
      <c r="Q3" s="24" t="s">
        <v>75</v>
      </c>
      <c r="R3" s="24">
        <v>35</v>
      </c>
      <c r="S3" s="24">
        <v>194</v>
      </c>
      <c r="T3" s="24">
        <v>14</v>
      </c>
      <c r="U3" s="24">
        <v>14</v>
      </c>
      <c r="V3" s="24">
        <v>30</v>
      </c>
      <c r="W3" s="24">
        <v>20141006</v>
      </c>
      <c r="X3" s="34" t="s">
        <v>66</v>
      </c>
      <c r="Y3" s="24">
        <v>100</v>
      </c>
      <c r="Z3" s="24" t="s">
        <v>82</v>
      </c>
      <c r="AA3" s="35">
        <v>326498.27</v>
      </c>
      <c r="AB3" s="35">
        <v>5604504.2699999996</v>
      </c>
      <c r="AC3" s="24" t="s">
        <v>74</v>
      </c>
      <c r="AD3" s="24" t="s">
        <v>29</v>
      </c>
      <c r="AE3" s="24" t="s">
        <v>67</v>
      </c>
    </row>
    <row r="4" spans="1:37">
      <c r="A4" s="23" t="s">
        <v>61</v>
      </c>
      <c r="B4" s="23" t="s">
        <v>62</v>
      </c>
      <c r="C4" s="23" t="s">
        <v>63</v>
      </c>
      <c r="D4" s="23" t="s">
        <v>64</v>
      </c>
      <c r="E4" s="23" t="s">
        <v>17</v>
      </c>
      <c r="F4" s="24">
        <v>1</v>
      </c>
      <c r="G4" s="24" t="s">
        <v>65</v>
      </c>
      <c r="H4" s="24" t="s">
        <v>25</v>
      </c>
      <c r="I4" s="24">
        <v>571101</v>
      </c>
      <c r="J4" s="24">
        <v>5587847</v>
      </c>
      <c r="K4" s="24">
        <v>2302</v>
      </c>
      <c r="L4" s="24" t="s">
        <v>25</v>
      </c>
      <c r="M4" s="24">
        <v>571080</v>
      </c>
      <c r="N4" s="24">
        <v>5587841</v>
      </c>
      <c r="O4" s="24">
        <v>2300</v>
      </c>
      <c r="P4" s="24" t="s">
        <v>70</v>
      </c>
      <c r="Q4" s="24" t="s">
        <v>75</v>
      </c>
      <c r="R4" s="24">
        <v>40.5</v>
      </c>
      <c r="S4" s="24">
        <v>165</v>
      </c>
      <c r="T4" s="24">
        <v>70</v>
      </c>
      <c r="U4" s="24" t="s">
        <v>71</v>
      </c>
      <c r="V4" s="24" t="s">
        <v>71</v>
      </c>
      <c r="W4" s="24">
        <v>20141007</v>
      </c>
      <c r="X4" s="34" t="s">
        <v>66</v>
      </c>
      <c r="Y4" s="24">
        <v>100</v>
      </c>
      <c r="Z4" s="24" t="s">
        <v>82</v>
      </c>
      <c r="AA4" s="35">
        <v>326498.27</v>
      </c>
      <c r="AB4" s="35">
        <v>5604504.2699999996</v>
      </c>
      <c r="AC4" s="24" t="s">
        <v>74</v>
      </c>
      <c r="AD4" s="24" t="s">
        <v>29</v>
      </c>
      <c r="AE4" s="24" t="s">
        <v>67</v>
      </c>
    </row>
    <row r="5" spans="1:37">
      <c r="A5" s="23" t="s">
        <v>61</v>
      </c>
      <c r="B5" s="23" t="s">
        <v>62</v>
      </c>
      <c r="C5" s="23" t="s">
        <v>63</v>
      </c>
      <c r="D5" s="23" t="s">
        <v>64</v>
      </c>
      <c r="E5" s="23" t="s">
        <v>33</v>
      </c>
      <c r="F5" s="24">
        <v>1</v>
      </c>
      <c r="G5" s="24" t="s">
        <v>65</v>
      </c>
      <c r="H5" s="24" t="s">
        <v>25</v>
      </c>
      <c r="I5" s="24">
        <v>571250</v>
      </c>
      <c r="J5" s="24">
        <v>5587604</v>
      </c>
      <c r="K5" s="24">
        <v>2167</v>
      </c>
      <c r="L5" s="24" t="s">
        <v>25</v>
      </c>
      <c r="M5" s="24">
        <v>571233</v>
      </c>
      <c r="N5" s="24">
        <v>5587602</v>
      </c>
      <c r="O5" s="24">
        <v>2165</v>
      </c>
      <c r="P5" s="24" t="s">
        <v>11</v>
      </c>
      <c r="Q5" s="24" t="s">
        <v>75</v>
      </c>
      <c r="R5" s="24">
        <v>41.2</v>
      </c>
      <c r="S5" s="24">
        <v>169</v>
      </c>
      <c r="T5" s="24">
        <v>7</v>
      </c>
      <c r="U5" s="24">
        <v>7</v>
      </c>
      <c r="V5" s="24">
        <v>35</v>
      </c>
      <c r="W5" s="24">
        <v>20141007</v>
      </c>
      <c r="X5" s="34" t="s">
        <v>66</v>
      </c>
      <c r="Y5" s="24">
        <v>100</v>
      </c>
      <c r="Z5" s="24" t="s">
        <v>82</v>
      </c>
      <c r="AA5" s="35">
        <v>326498.27</v>
      </c>
      <c r="AB5" s="35">
        <v>5604504.2699999996</v>
      </c>
      <c r="AC5" s="24" t="s">
        <v>74</v>
      </c>
      <c r="AD5" s="24" t="s">
        <v>29</v>
      </c>
      <c r="AE5" s="24" t="s">
        <v>67</v>
      </c>
    </row>
    <row r="6" spans="1:37">
      <c r="R6" s="23" t="s">
        <v>11</v>
      </c>
      <c r="AC6" s="23" t="s">
        <v>11</v>
      </c>
    </row>
    <row r="7" spans="1:37">
      <c r="R7" s="23" t="s">
        <v>11</v>
      </c>
    </row>
    <row r="8" spans="1:37">
      <c r="H8" s="25"/>
      <c r="R8" s="23" t="s">
        <v>11</v>
      </c>
    </row>
    <row r="9" spans="1:37">
      <c r="H9" s="25"/>
      <c r="R9" s="23" t="s">
        <v>11</v>
      </c>
    </row>
    <row r="10" spans="1:37" ht="16">
      <c r="H10" s="26"/>
      <c r="R10" s="23" t="s">
        <v>11</v>
      </c>
    </row>
    <row r="11" spans="1:37" ht="16">
      <c r="H11" s="26"/>
    </row>
    <row r="12" spans="1:37" ht="16">
      <c r="H12" s="26"/>
    </row>
    <row r="13" spans="1:37" ht="16">
      <c r="H13" s="26"/>
    </row>
    <row r="14" spans="1:37" ht="16">
      <c r="H14" s="26"/>
    </row>
    <row r="15" spans="1:37" ht="16">
      <c r="H15" s="26"/>
    </row>
    <row r="16" spans="1:37" ht="16">
      <c r="H16" s="26"/>
    </row>
    <row r="17" spans="8:8" ht="16">
      <c r="H17" s="26"/>
    </row>
    <row r="18" spans="8:8" ht="16">
      <c r="H18" s="26"/>
    </row>
    <row r="19" spans="8:8" ht="16">
      <c r="H19" s="26"/>
    </row>
    <row r="20" spans="8:8" ht="16">
      <c r="H20" s="26"/>
    </row>
    <row r="21" spans="8:8" ht="16">
      <c r="H21" s="26"/>
    </row>
    <row r="22" spans="8:8" ht="16">
      <c r="H22" s="26"/>
    </row>
    <row r="23" spans="8:8" ht="16">
      <c r="H23" s="26"/>
    </row>
    <row r="24" spans="8:8" ht="16">
      <c r="H24" s="26"/>
    </row>
    <row r="25" spans="8:8" ht="16">
      <c r="H25" s="26"/>
    </row>
    <row r="26" spans="8:8" ht="16">
      <c r="H26" s="26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"/>
  <sheetViews>
    <sheetView tabSelected="1" workbookViewId="0">
      <pane ySplit="1" topLeftCell="A2" activePane="bottomLeft" state="frozen"/>
      <selection pane="bottomLeft" activeCell="J81" sqref="J81"/>
    </sheetView>
  </sheetViews>
  <sheetFormatPr baseColWidth="10" defaultRowHeight="15" x14ac:dyDescent="0"/>
  <cols>
    <col min="1" max="1" width="10.5" style="2" bestFit="1" customWidth="1"/>
    <col min="2" max="2" width="4.33203125" style="2" bestFit="1" customWidth="1"/>
    <col min="3" max="3" width="6.6640625" style="2" bestFit="1" customWidth="1"/>
    <col min="4" max="4" width="3.83203125" style="2" bestFit="1" customWidth="1"/>
    <col min="5" max="5" width="6.6640625" style="2" bestFit="1" customWidth="1"/>
    <col min="6" max="6" width="7.33203125" style="2" bestFit="1" customWidth="1"/>
    <col min="7" max="7" width="10.1640625" style="2" customWidth="1"/>
    <col min="8" max="8" width="8.33203125" style="2" bestFit="1" customWidth="1"/>
    <col min="9" max="16" width="9" style="2" customWidth="1"/>
    <col min="17" max="17" width="5.5" style="2" customWidth="1"/>
    <col min="18" max="18" width="4.5" style="2" customWidth="1"/>
    <col min="19" max="19" width="6.5" style="2" bestFit="1" customWidth="1"/>
    <col min="20" max="20" width="10.33203125" style="2" bestFit="1" customWidth="1"/>
    <col min="21" max="21" width="9.33203125" style="2" bestFit="1" customWidth="1"/>
    <col min="22" max="22" width="10.5" style="2" bestFit="1" customWidth="1"/>
    <col min="23" max="23" width="10.83203125" style="4" bestFit="1" customWidth="1"/>
    <col min="24" max="24" width="10.83203125" style="2"/>
    <col min="25" max="25" width="7.33203125" style="2" bestFit="1" customWidth="1"/>
    <col min="26" max="26" width="7.5" style="2" bestFit="1" customWidth="1"/>
    <col min="27" max="27" width="5.83203125" style="2" bestFit="1" customWidth="1"/>
    <col min="28" max="28" width="6.83203125" style="2" bestFit="1" customWidth="1"/>
    <col min="29" max="29" width="7.5" style="2" bestFit="1" customWidth="1"/>
    <col min="30" max="30" width="10.6640625" style="2" bestFit="1" customWidth="1"/>
    <col min="31" max="16384" width="10.83203125" style="2"/>
  </cols>
  <sheetData>
    <row r="1" spans="1:30" ht="25">
      <c r="A1" s="5" t="s">
        <v>14</v>
      </c>
      <c r="B1" s="5" t="s">
        <v>16</v>
      </c>
      <c r="C1" s="8" t="s">
        <v>24</v>
      </c>
      <c r="D1" s="8" t="s">
        <v>0</v>
      </c>
      <c r="E1" s="8" t="s">
        <v>13</v>
      </c>
      <c r="F1" s="8" t="s">
        <v>1</v>
      </c>
      <c r="G1" s="8" t="s">
        <v>2</v>
      </c>
      <c r="H1" s="8" t="s">
        <v>3</v>
      </c>
      <c r="I1" s="8" t="s">
        <v>4</v>
      </c>
      <c r="J1" s="17" t="s">
        <v>5</v>
      </c>
      <c r="K1" s="8" t="s">
        <v>6</v>
      </c>
      <c r="L1" s="9" t="s">
        <v>7</v>
      </c>
      <c r="M1" s="10" t="s">
        <v>8</v>
      </c>
      <c r="N1" s="10" t="s">
        <v>9</v>
      </c>
      <c r="O1" s="10" t="s">
        <v>10</v>
      </c>
      <c r="P1" s="10" t="s">
        <v>32</v>
      </c>
      <c r="Q1" s="10" t="s">
        <v>34</v>
      </c>
      <c r="R1" s="10"/>
      <c r="S1" s="10" t="s">
        <v>12</v>
      </c>
      <c r="T1" s="10" t="s">
        <v>76</v>
      </c>
      <c r="U1" s="10" t="s">
        <v>19</v>
      </c>
      <c r="V1" s="27" t="s">
        <v>77</v>
      </c>
      <c r="W1" s="29" t="s">
        <v>80</v>
      </c>
      <c r="X1" s="29" t="s">
        <v>81</v>
      </c>
      <c r="Y1" s="17" t="s">
        <v>20</v>
      </c>
      <c r="Z1" s="8" t="s">
        <v>26</v>
      </c>
      <c r="AA1" s="8" t="s">
        <v>21</v>
      </c>
      <c r="AB1" s="8" t="s">
        <v>22</v>
      </c>
      <c r="AC1" s="8" t="s">
        <v>27</v>
      </c>
      <c r="AD1" s="8" t="s">
        <v>28</v>
      </c>
    </row>
    <row r="2" spans="1:30">
      <c r="A2" s="2" t="s">
        <v>15</v>
      </c>
      <c r="B2" s="2" t="s">
        <v>17</v>
      </c>
      <c r="C2" s="11">
        <v>1</v>
      </c>
      <c r="D2" s="11">
        <v>1</v>
      </c>
      <c r="E2" s="12">
        <v>18</v>
      </c>
      <c r="F2" s="12">
        <v>4</v>
      </c>
      <c r="G2" s="13" t="s">
        <v>30</v>
      </c>
      <c r="H2" s="31">
        <v>0</v>
      </c>
      <c r="I2" s="31">
        <v>0</v>
      </c>
      <c r="J2" s="31">
        <v>4.7619047619047619</v>
      </c>
      <c r="K2" s="31">
        <v>0</v>
      </c>
      <c r="L2" s="31">
        <v>0</v>
      </c>
      <c r="M2" s="31">
        <v>57.142857142857139</v>
      </c>
      <c r="N2" s="31">
        <v>0</v>
      </c>
      <c r="O2" s="31">
        <v>28.571428571428569</v>
      </c>
      <c r="P2" s="31">
        <v>9.5238095238095237</v>
      </c>
      <c r="Q2" s="3">
        <v>99.999999999999986</v>
      </c>
      <c r="R2" s="3"/>
      <c r="S2" s="3"/>
      <c r="T2" s="3"/>
      <c r="U2" s="21">
        <v>41918</v>
      </c>
      <c r="V2" s="28">
        <v>42244</v>
      </c>
      <c r="W2" s="30">
        <v>0</v>
      </c>
      <c r="X2" s="30">
        <v>0</v>
      </c>
      <c r="Y2" s="12">
        <v>319</v>
      </c>
      <c r="Z2" s="12" t="s">
        <v>25</v>
      </c>
      <c r="AA2" s="12"/>
      <c r="AB2" s="12"/>
      <c r="AC2" s="12">
        <v>9087</v>
      </c>
      <c r="AD2" s="12">
        <v>9110</v>
      </c>
    </row>
    <row r="3" spans="1:30">
      <c r="A3" s="1" t="s">
        <v>15</v>
      </c>
      <c r="B3" s="1" t="s">
        <v>17</v>
      </c>
      <c r="C3" s="14">
        <v>1</v>
      </c>
      <c r="D3" s="14">
        <v>2</v>
      </c>
      <c r="E3" s="15">
        <f>E2+50+37</f>
        <v>105</v>
      </c>
      <c r="F3" s="15">
        <v>1</v>
      </c>
      <c r="G3" s="15">
        <v>0</v>
      </c>
      <c r="H3" s="31">
        <v>0.99009900990099009</v>
      </c>
      <c r="I3" s="31">
        <v>0.99009900990099009</v>
      </c>
      <c r="J3" s="31">
        <v>24.752475247524753</v>
      </c>
      <c r="K3" s="31">
        <v>0</v>
      </c>
      <c r="L3" s="31">
        <v>4.9504950495049505</v>
      </c>
      <c r="M3" s="31">
        <v>39.603960396039604</v>
      </c>
      <c r="N3" s="31">
        <v>9.9009900990099009</v>
      </c>
      <c r="O3" s="31">
        <v>14.85148514851485</v>
      </c>
      <c r="P3" s="31">
        <v>3.9603960396039604</v>
      </c>
      <c r="Q3" s="3">
        <v>100.00000000000001</v>
      </c>
      <c r="R3" s="3"/>
      <c r="U3" s="21">
        <v>41918</v>
      </c>
      <c r="V3" s="28">
        <v>42244</v>
      </c>
      <c r="W3" s="30">
        <v>0</v>
      </c>
      <c r="X3" s="30">
        <v>0</v>
      </c>
      <c r="Y3" s="15">
        <v>320</v>
      </c>
      <c r="Z3" s="12" t="s">
        <v>25</v>
      </c>
      <c r="AA3" s="15"/>
      <c r="AB3" s="15"/>
      <c r="AC3" s="15">
        <v>9088</v>
      </c>
      <c r="AD3" s="12" t="s">
        <v>29</v>
      </c>
    </row>
    <row r="4" spans="1:30">
      <c r="A4" s="1" t="s">
        <v>15</v>
      </c>
      <c r="B4" s="1" t="s">
        <v>17</v>
      </c>
      <c r="C4" s="14">
        <v>1</v>
      </c>
      <c r="D4" s="14">
        <v>3</v>
      </c>
      <c r="E4" s="15">
        <f>E3+50+60</f>
        <v>215</v>
      </c>
      <c r="F4" s="15">
        <v>3</v>
      </c>
      <c r="G4" s="15">
        <v>0</v>
      </c>
      <c r="H4" s="31">
        <v>7.3684210526315779</v>
      </c>
      <c r="I4" s="31">
        <v>0</v>
      </c>
      <c r="J4" s="31">
        <v>7.3684210526315779</v>
      </c>
      <c r="K4" s="31">
        <v>0</v>
      </c>
      <c r="L4" s="31">
        <v>1.0526315789473684</v>
      </c>
      <c r="M4" s="31">
        <v>47.368421052631575</v>
      </c>
      <c r="N4" s="31">
        <v>10.526315789473683</v>
      </c>
      <c r="O4" s="31">
        <v>21.052631578947366</v>
      </c>
      <c r="P4" s="31">
        <v>5.2631578947368416</v>
      </c>
      <c r="Q4" s="3">
        <v>99.999999999999986</v>
      </c>
      <c r="R4" s="3"/>
      <c r="U4" s="21">
        <v>41918</v>
      </c>
      <c r="V4" s="28">
        <v>42244</v>
      </c>
      <c r="W4" s="30">
        <v>0</v>
      </c>
      <c r="X4" s="30">
        <v>0</v>
      </c>
      <c r="Y4" s="15">
        <v>321</v>
      </c>
      <c r="Z4" s="12" t="s">
        <v>25</v>
      </c>
      <c r="AA4" s="15"/>
      <c r="AB4" s="15"/>
      <c r="AC4" s="12">
        <v>9089</v>
      </c>
      <c r="AD4" s="12">
        <v>9111</v>
      </c>
    </row>
    <row r="5" spans="1:30">
      <c r="A5" s="1" t="s">
        <v>15</v>
      </c>
      <c r="B5" s="1" t="s">
        <v>17</v>
      </c>
      <c r="C5" s="14">
        <v>1</v>
      </c>
      <c r="D5" s="14">
        <v>4</v>
      </c>
      <c r="E5" s="15">
        <f>E4+50+99</f>
        <v>364</v>
      </c>
      <c r="F5" s="15">
        <v>1</v>
      </c>
      <c r="G5" s="15">
        <v>0</v>
      </c>
      <c r="H5" s="31">
        <v>0.97087378640776689</v>
      </c>
      <c r="I5" s="31">
        <v>0</v>
      </c>
      <c r="J5" s="31">
        <v>33.980582524271846</v>
      </c>
      <c r="K5" s="31">
        <v>0</v>
      </c>
      <c r="L5" s="31">
        <v>1.9417475728155338</v>
      </c>
      <c r="M5" s="31">
        <v>33.980582524271846</v>
      </c>
      <c r="N5" s="31">
        <v>9.7087378640776691</v>
      </c>
      <c r="O5" s="31">
        <v>9.7087378640776691</v>
      </c>
      <c r="P5" s="31">
        <v>9.7087378640776691</v>
      </c>
      <c r="Q5" s="3">
        <v>100.00000000000003</v>
      </c>
      <c r="R5" s="3"/>
      <c r="U5" s="21">
        <v>41918</v>
      </c>
      <c r="V5" s="28">
        <v>42244</v>
      </c>
      <c r="W5" s="30">
        <v>0</v>
      </c>
      <c r="X5" s="30">
        <v>0</v>
      </c>
      <c r="Y5" s="15">
        <v>322</v>
      </c>
      <c r="Z5" s="12" t="s">
        <v>25</v>
      </c>
      <c r="AA5" s="15"/>
      <c r="AB5" s="15"/>
      <c r="AC5" s="15">
        <v>9090</v>
      </c>
      <c r="AD5" s="12" t="s">
        <v>29</v>
      </c>
    </row>
    <row r="6" spans="1:30">
      <c r="A6" s="1" t="s">
        <v>15</v>
      </c>
      <c r="B6" s="1" t="s">
        <v>17</v>
      </c>
      <c r="C6" s="14">
        <v>1</v>
      </c>
      <c r="D6" s="14">
        <v>5</v>
      </c>
      <c r="E6" s="15">
        <f>E5+50+87</f>
        <v>501</v>
      </c>
      <c r="F6" s="15">
        <v>4</v>
      </c>
      <c r="G6" s="15">
        <v>0</v>
      </c>
      <c r="H6" s="31">
        <v>0</v>
      </c>
      <c r="I6" s="31">
        <v>0</v>
      </c>
      <c r="J6" s="31">
        <v>73.394495412844037</v>
      </c>
      <c r="K6" s="31">
        <v>0</v>
      </c>
      <c r="L6" s="31">
        <v>3.669724770642202</v>
      </c>
      <c r="M6" s="31">
        <v>6.4220183486238538</v>
      </c>
      <c r="N6" s="31">
        <v>4.5871559633027523</v>
      </c>
      <c r="O6" s="31">
        <v>6.4220183486238538</v>
      </c>
      <c r="P6" s="31">
        <v>5.5045871559633035</v>
      </c>
      <c r="Q6" s="3">
        <v>100</v>
      </c>
      <c r="R6" s="3"/>
      <c r="U6" s="21">
        <v>41918</v>
      </c>
      <c r="V6" s="28">
        <v>42244</v>
      </c>
      <c r="W6" s="30">
        <v>0</v>
      </c>
      <c r="X6" s="30">
        <v>0</v>
      </c>
      <c r="Y6" s="15">
        <v>323</v>
      </c>
      <c r="Z6" s="12" t="s">
        <v>25</v>
      </c>
      <c r="AA6" s="15"/>
      <c r="AB6" s="15"/>
      <c r="AC6" s="12">
        <v>9091</v>
      </c>
      <c r="AD6" s="12">
        <v>9112</v>
      </c>
    </row>
    <row r="7" spans="1:30">
      <c r="A7" s="1" t="s">
        <v>15</v>
      </c>
      <c r="B7" s="1" t="s">
        <v>17</v>
      </c>
      <c r="C7" s="14">
        <v>1</v>
      </c>
      <c r="D7" s="14">
        <v>6</v>
      </c>
      <c r="E7" s="15">
        <f>E6+50+36</f>
        <v>587</v>
      </c>
      <c r="F7" s="15">
        <v>4</v>
      </c>
      <c r="G7" s="15">
        <v>0</v>
      </c>
      <c r="H7" s="31">
        <v>0.94339622641509435</v>
      </c>
      <c r="I7" s="31">
        <v>0</v>
      </c>
      <c r="J7" s="31">
        <v>9.433962264150944</v>
      </c>
      <c r="K7" s="31">
        <v>0</v>
      </c>
      <c r="L7" s="31">
        <v>0</v>
      </c>
      <c r="M7" s="31">
        <v>51.886792452830186</v>
      </c>
      <c r="N7" s="31">
        <v>9.433962264150944</v>
      </c>
      <c r="O7" s="31">
        <v>28.30188679245283</v>
      </c>
      <c r="P7" s="31">
        <v>0</v>
      </c>
      <c r="Q7" s="3">
        <v>100</v>
      </c>
      <c r="R7" s="3"/>
      <c r="U7" s="21">
        <v>41918</v>
      </c>
      <c r="V7" s="28">
        <v>42244</v>
      </c>
      <c r="W7" s="30">
        <v>0</v>
      </c>
      <c r="X7" s="30">
        <v>0</v>
      </c>
      <c r="Y7" s="15">
        <v>324</v>
      </c>
      <c r="Z7" s="12" t="s">
        <v>25</v>
      </c>
      <c r="AA7" s="15"/>
      <c r="AB7" s="15"/>
      <c r="AC7" s="15">
        <v>9092</v>
      </c>
      <c r="AD7" s="16">
        <v>9113</v>
      </c>
    </row>
    <row r="8" spans="1:30">
      <c r="A8" s="1" t="s">
        <v>15</v>
      </c>
      <c r="B8" s="1" t="s">
        <v>17</v>
      </c>
      <c r="C8" s="14">
        <v>1</v>
      </c>
      <c r="D8" s="14">
        <v>7</v>
      </c>
      <c r="E8" s="15">
        <f>E7+50+66</f>
        <v>703</v>
      </c>
      <c r="F8" s="15">
        <v>3</v>
      </c>
      <c r="G8" s="15">
        <v>0</v>
      </c>
      <c r="H8" s="31">
        <v>2.9702970297029703</v>
      </c>
      <c r="I8" s="31">
        <v>0.99009900990099009</v>
      </c>
      <c r="J8" s="31">
        <v>9.9009900990099009</v>
      </c>
      <c r="K8" s="31">
        <v>0</v>
      </c>
      <c r="L8" s="31">
        <v>3.9603960396039604</v>
      </c>
      <c r="M8" s="31">
        <v>34.653465346534652</v>
      </c>
      <c r="N8" s="31">
        <v>11.881188118811881</v>
      </c>
      <c r="O8" s="31">
        <v>29.702970297029701</v>
      </c>
      <c r="P8" s="31">
        <v>5.9405940594059405</v>
      </c>
      <c r="Q8" s="3">
        <v>99.999999999999986</v>
      </c>
      <c r="R8" s="3"/>
      <c r="U8" s="21">
        <v>41918</v>
      </c>
      <c r="V8" s="28">
        <v>42244</v>
      </c>
      <c r="W8" s="30">
        <v>0</v>
      </c>
      <c r="X8" s="30">
        <v>0</v>
      </c>
      <c r="Y8" s="15">
        <v>325</v>
      </c>
      <c r="Z8" s="12" t="s">
        <v>25</v>
      </c>
      <c r="AA8" s="15"/>
      <c r="AB8" s="15"/>
      <c r="AC8" s="12">
        <v>9093</v>
      </c>
      <c r="AD8" s="12">
        <v>9114</v>
      </c>
    </row>
    <row r="9" spans="1:30">
      <c r="A9" s="1" t="s">
        <v>15</v>
      </c>
      <c r="B9" s="1" t="s">
        <v>17</v>
      </c>
      <c r="C9" s="14">
        <v>1</v>
      </c>
      <c r="D9" s="14">
        <v>8</v>
      </c>
      <c r="E9" s="15">
        <f>E8+50+63</f>
        <v>816</v>
      </c>
      <c r="F9" s="15">
        <v>2</v>
      </c>
      <c r="G9" s="15">
        <v>0</v>
      </c>
      <c r="H9" s="31">
        <v>1.9230769230769231</v>
      </c>
      <c r="I9" s="31">
        <v>0</v>
      </c>
      <c r="J9" s="31">
        <v>14.423076923076922</v>
      </c>
      <c r="K9" s="31">
        <v>0</v>
      </c>
      <c r="L9" s="31">
        <v>1.9230769230769231</v>
      </c>
      <c r="M9" s="31">
        <v>19.230769230769234</v>
      </c>
      <c r="N9" s="31">
        <v>14.423076923076922</v>
      </c>
      <c r="O9" s="31">
        <v>19.230769230769234</v>
      </c>
      <c r="P9" s="31">
        <v>28.846153846153843</v>
      </c>
      <c r="Q9" s="3">
        <v>100</v>
      </c>
      <c r="R9" s="3"/>
      <c r="U9" s="21">
        <v>41918</v>
      </c>
      <c r="V9" s="28">
        <v>42244</v>
      </c>
      <c r="W9" s="30">
        <v>0</v>
      </c>
      <c r="X9" s="30">
        <v>0</v>
      </c>
      <c r="Y9" s="15">
        <v>326</v>
      </c>
      <c r="Z9" s="12" t="s">
        <v>25</v>
      </c>
      <c r="AA9" s="15"/>
      <c r="AB9" s="15"/>
      <c r="AC9" s="15">
        <v>9094</v>
      </c>
      <c r="AD9" s="12" t="s">
        <v>29</v>
      </c>
    </row>
    <row r="10" spans="1:30">
      <c r="A10" s="1" t="s">
        <v>15</v>
      </c>
      <c r="B10" s="1" t="s">
        <v>17</v>
      </c>
      <c r="C10" s="14">
        <v>1</v>
      </c>
      <c r="D10" s="14">
        <v>9</v>
      </c>
      <c r="E10" s="15">
        <f>E9+50+12</f>
        <v>878</v>
      </c>
      <c r="F10" s="15">
        <v>1</v>
      </c>
      <c r="G10" s="15">
        <v>0</v>
      </c>
      <c r="H10" s="31">
        <v>1.9801980198019802</v>
      </c>
      <c r="I10" s="31">
        <v>0</v>
      </c>
      <c r="J10" s="31">
        <v>8.9108910891089099</v>
      </c>
      <c r="K10" s="31">
        <v>0</v>
      </c>
      <c r="L10" s="31">
        <v>0</v>
      </c>
      <c r="M10" s="31">
        <v>44.554455445544555</v>
      </c>
      <c r="N10" s="31">
        <v>19.801980198019802</v>
      </c>
      <c r="O10" s="31">
        <v>14.85148514851485</v>
      </c>
      <c r="P10" s="31">
        <v>9.9009900990099009</v>
      </c>
      <c r="Q10" s="3">
        <v>100</v>
      </c>
      <c r="R10" s="3"/>
      <c r="U10" s="21">
        <v>41918</v>
      </c>
      <c r="V10" s="28">
        <v>42244</v>
      </c>
      <c r="W10" s="30">
        <v>0</v>
      </c>
      <c r="X10" s="30">
        <v>0</v>
      </c>
      <c r="Y10" s="15">
        <v>327</v>
      </c>
      <c r="Z10" s="12" t="s">
        <v>25</v>
      </c>
      <c r="AA10" s="15"/>
      <c r="AB10" s="15"/>
      <c r="AC10" s="12">
        <v>9095</v>
      </c>
      <c r="AD10" s="12">
        <v>9115</v>
      </c>
    </row>
    <row r="11" spans="1:30">
      <c r="A11" s="1" t="s">
        <v>15</v>
      </c>
      <c r="B11" s="1" t="s">
        <v>17</v>
      </c>
      <c r="C11" s="14">
        <v>1</v>
      </c>
      <c r="D11" s="14">
        <v>10</v>
      </c>
      <c r="E11" s="15">
        <f>E10+50+11</f>
        <v>939</v>
      </c>
      <c r="F11" s="15">
        <v>3</v>
      </c>
      <c r="G11" s="15">
        <v>1.5</v>
      </c>
      <c r="H11" s="31">
        <v>0</v>
      </c>
      <c r="I11" s="31">
        <v>0</v>
      </c>
      <c r="J11" s="31">
        <v>3.225806451612903</v>
      </c>
      <c r="K11" s="31">
        <v>0</v>
      </c>
      <c r="L11" s="31">
        <v>0</v>
      </c>
      <c r="M11" s="31">
        <v>26.881720430107524</v>
      </c>
      <c r="N11" s="31">
        <v>48.387096774193552</v>
      </c>
      <c r="O11" s="31">
        <v>10.75268817204301</v>
      </c>
      <c r="P11" s="31">
        <v>10.75268817204301</v>
      </c>
      <c r="Q11" s="3">
        <v>100</v>
      </c>
      <c r="R11" s="3"/>
      <c r="U11" s="21">
        <v>41918</v>
      </c>
      <c r="V11" s="28">
        <v>42244</v>
      </c>
      <c r="W11" s="30">
        <v>0</v>
      </c>
      <c r="X11" s="30">
        <v>0</v>
      </c>
      <c r="Y11" s="15">
        <v>328</v>
      </c>
      <c r="Z11" s="12" t="s">
        <v>25</v>
      </c>
      <c r="AA11" s="15"/>
      <c r="AB11" s="15"/>
      <c r="AC11" s="15">
        <v>9096</v>
      </c>
      <c r="AD11" s="12" t="s">
        <v>29</v>
      </c>
    </row>
    <row r="12" spans="1:30">
      <c r="A12" s="1" t="s">
        <v>15</v>
      </c>
      <c r="B12" s="1" t="s">
        <v>17</v>
      </c>
      <c r="C12" s="14">
        <v>1</v>
      </c>
      <c r="D12" s="14">
        <v>11</v>
      </c>
      <c r="E12" s="15">
        <f>E11+50+76</f>
        <v>1065</v>
      </c>
      <c r="F12" s="15">
        <v>2</v>
      </c>
      <c r="G12" s="16">
        <v>0</v>
      </c>
      <c r="H12" s="31">
        <v>1.9607843137254901</v>
      </c>
      <c r="I12" s="31">
        <v>0</v>
      </c>
      <c r="J12" s="31">
        <v>0</v>
      </c>
      <c r="K12" s="31">
        <v>0</v>
      </c>
      <c r="L12" s="31">
        <v>0</v>
      </c>
      <c r="M12" s="31">
        <v>24.509803921568626</v>
      </c>
      <c r="N12" s="31">
        <v>34.313725490196077</v>
      </c>
      <c r="O12" s="31">
        <v>29.411764705882355</v>
      </c>
      <c r="P12" s="31">
        <v>9.8039215686274517</v>
      </c>
      <c r="Q12" s="3">
        <v>100</v>
      </c>
      <c r="R12" s="3"/>
      <c r="U12" s="21">
        <v>41918</v>
      </c>
      <c r="V12" s="28">
        <v>42244</v>
      </c>
      <c r="W12" s="30">
        <v>0</v>
      </c>
      <c r="X12" s="30">
        <v>0</v>
      </c>
      <c r="Y12" s="15">
        <v>329</v>
      </c>
      <c r="Z12" s="12" t="s">
        <v>25</v>
      </c>
      <c r="AA12" s="15"/>
      <c r="AB12" s="15"/>
      <c r="AC12" s="12">
        <v>9097</v>
      </c>
      <c r="AD12" s="12" t="s">
        <v>29</v>
      </c>
    </row>
    <row r="13" spans="1:30">
      <c r="A13" s="1" t="s">
        <v>15</v>
      </c>
      <c r="B13" s="1" t="s">
        <v>17</v>
      </c>
      <c r="C13" s="14">
        <v>1</v>
      </c>
      <c r="D13" s="14">
        <v>12</v>
      </c>
      <c r="E13" s="15">
        <f>E12+50+71</f>
        <v>1186</v>
      </c>
      <c r="F13" s="15">
        <v>2</v>
      </c>
      <c r="G13" s="16">
        <v>0</v>
      </c>
      <c r="H13" s="31">
        <v>0</v>
      </c>
      <c r="I13" s="31">
        <v>0</v>
      </c>
      <c r="J13" s="31">
        <v>5</v>
      </c>
      <c r="K13" s="31">
        <v>0</v>
      </c>
      <c r="L13" s="31">
        <v>0</v>
      </c>
      <c r="M13" s="31">
        <v>35</v>
      </c>
      <c r="N13" s="31">
        <v>10</v>
      </c>
      <c r="O13" s="31">
        <v>20</v>
      </c>
      <c r="P13" s="31">
        <v>30</v>
      </c>
      <c r="Q13" s="3">
        <v>100</v>
      </c>
      <c r="R13" s="3"/>
      <c r="U13" s="21">
        <v>41918</v>
      </c>
      <c r="V13" s="28">
        <v>42244</v>
      </c>
      <c r="W13" s="30">
        <v>0</v>
      </c>
      <c r="X13" s="30">
        <v>0</v>
      </c>
      <c r="Y13" s="15">
        <v>330</v>
      </c>
      <c r="Z13" s="12" t="s">
        <v>25</v>
      </c>
      <c r="AA13" s="15"/>
      <c r="AB13" s="15"/>
      <c r="AC13" s="15">
        <v>9098</v>
      </c>
      <c r="AD13" s="12" t="s">
        <v>29</v>
      </c>
    </row>
    <row r="14" spans="1:30">
      <c r="A14" s="1" t="s">
        <v>15</v>
      </c>
      <c r="B14" s="1" t="s">
        <v>17</v>
      </c>
      <c r="C14" s="14">
        <v>2</v>
      </c>
      <c r="D14" s="14">
        <v>13</v>
      </c>
      <c r="E14" s="15">
        <v>87</v>
      </c>
      <c r="F14" s="15">
        <v>2</v>
      </c>
      <c r="G14" s="16">
        <v>0</v>
      </c>
      <c r="H14" s="31">
        <v>0</v>
      </c>
      <c r="I14" s="31">
        <v>0</v>
      </c>
      <c r="J14" s="31">
        <v>1.8181818181818181</v>
      </c>
      <c r="K14" s="31">
        <v>0</v>
      </c>
      <c r="L14" s="31">
        <v>0</v>
      </c>
      <c r="M14" s="31">
        <v>63.636363636363633</v>
      </c>
      <c r="N14" s="31">
        <v>13.636363636363635</v>
      </c>
      <c r="O14" s="31">
        <v>18.181818181818183</v>
      </c>
      <c r="P14" s="31">
        <v>2.7272727272727271</v>
      </c>
      <c r="Q14" s="3">
        <v>100.00000000000001</v>
      </c>
      <c r="R14" s="3"/>
      <c r="U14" s="21">
        <v>41918</v>
      </c>
      <c r="V14" s="28">
        <v>42244</v>
      </c>
      <c r="W14" s="30">
        <v>0</v>
      </c>
      <c r="X14" s="30">
        <v>0</v>
      </c>
      <c r="Y14" s="15">
        <v>331</v>
      </c>
      <c r="Z14" s="12" t="s">
        <v>25</v>
      </c>
      <c r="AA14" s="15"/>
      <c r="AB14" s="15"/>
      <c r="AC14" s="12">
        <v>9099</v>
      </c>
      <c r="AD14" s="12" t="s">
        <v>29</v>
      </c>
    </row>
    <row r="15" spans="1:30">
      <c r="A15" s="1" t="s">
        <v>15</v>
      </c>
      <c r="B15" s="1" t="s">
        <v>17</v>
      </c>
      <c r="C15" s="14">
        <v>2</v>
      </c>
      <c r="D15" s="14">
        <v>14</v>
      </c>
      <c r="E15" s="15">
        <f>E14+50+29</f>
        <v>166</v>
      </c>
      <c r="F15" s="15">
        <v>3</v>
      </c>
      <c r="G15" s="16">
        <v>0.5</v>
      </c>
      <c r="H15" s="31">
        <v>0</v>
      </c>
      <c r="I15" s="31">
        <v>0</v>
      </c>
      <c r="J15" s="31">
        <v>0.97087378640776689</v>
      </c>
      <c r="K15" s="31">
        <v>0</v>
      </c>
      <c r="L15" s="31">
        <v>1.9417475728155338</v>
      </c>
      <c r="M15" s="31">
        <v>53.398058252427184</v>
      </c>
      <c r="N15" s="31">
        <v>19.417475728155338</v>
      </c>
      <c r="O15" s="31">
        <v>14.563106796116504</v>
      </c>
      <c r="P15" s="31">
        <v>9.7087378640776691</v>
      </c>
      <c r="Q15" s="3">
        <v>100</v>
      </c>
      <c r="R15" s="3"/>
      <c r="U15" s="21">
        <v>41918</v>
      </c>
      <c r="V15" s="28">
        <v>42244</v>
      </c>
      <c r="W15" s="30">
        <v>0</v>
      </c>
      <c r="X15" s="30">
        <v>0</v>
      </c>
      <c r="Y15" s="15">
        <v>332</v>
      </c>
      <c r="Z15" s="12" t="s">
        <v>25</v>
      </c>
      <c r="AA15" s="15"/>
      <c r="AB15" s="15"/>
      <c r="AC15" s="15">
        <v>9100</v>
      </c>
      <c r="AD15" s="16">
        <v>9116</v>
      </c>
    </row>
    <row r="16" spans="1:30">
      <c r="A16" s="1" t="s">
        <v>15</v>
      </c>
      <c r="B16" s="1" t="s">
        <v>17</v>
      </c>
      <c r="C16" s="14">
        <v>2</v>
      </c>
      <c r="D16" s="14">
        <v>15</v>
      </c>
      <c r="E16" s="15">
        <f>E15+50+43</f>
        <v>259</v>
      </c>
      <c r="F16" s="15">
        <v>4</v>
      </c>
      <c r="G16" s="16">
        <v>0.5</v>
      </c>
      <c r="H16" s="31">
        <v>0</v>
      </c>
      <c r="I16" s="31">
        <v>0</v>
      </c>
      <c r="J16" s="31">
        <v>1.9607843137254901</v>
      </c>
      <c r="K16" s="31">
        <v>0</v>
      </c>
      <c r="L16" s="31">
        <v>0</v>
      </c>
      <c r="M16" s="31">
        <v>34.313725490196077</v>
      </c>
      <c r="N16" s="31">
        <v>4.9019607843137258</v>
      </c>
      <c r="O16" s="31">
        <v>19.607843137254903</v>
      </c>
      <c r="P16" s="31">
        <v>39.215686274509807</v>
      </c>
      <c r="Q16" s="3">
        <v>100</v>
      </c>
      <c r="R16" s="3"/>
      <c r="U16" s="21">
        <v>41918</v>
      </c>
      <c r="V16" s="28">
        <v>42244</v>
      </c>
      <c r="W16" s="30">
        <v>0</v>
      </c>
      <c r="X16" s="30">
        <v>0</v>
      </c>
      <c r="Y16" s="15">
        <v>333</v>
      </c>
      <c r="Z16" s="12" t="s">
        <v>25</v>
      </c>
      <c r="AA16" s="15"/>
      <c r="AB16" s="15"/>
      <c r="AC16" s="12">
        <v>9101</v>
      </c>
      <c r="AD16" s="12">
        <v>9117</v>
      </c>
    </row>
    <row r="17" spans="1:30">
      <c r="A17" s="1" t="s">
        <v>15</v>
      </c>
      <c r="B17" s="1" t="s">
        <v>17</v>
      </c>
      <c r="C17" s="14">
        <v>2</v>
      </c>
      <c r="D17" s="14">
        <v>16</v>
      </c>
      <c r="E17" s="15">
        <f>E16+50+98</f>
        <v>407</v>
      </c>
      <c r="F17" s="15">
        <v>1</v>
      </c>
      <c r="G17" s="16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65.420560747663544</v>
      </c>
      <c r="N17" s="31">
        <v>14.018691588785046</v>
      </c>
      <c r="O17" s="31">
        <v>9.3457943925233646</v>
      </c>
      <c r="P17" s="31">
        <v>11.214953271028037</v>
      </c>
      <c r="Q17" s="3">
        <v>99.999999999999986</v>
      </c>
      <c r="R17" s="3"/>
      <c r="U17" s="21">
        <v>41918</v>
      </c>
      <c r="V17" s="28">
        <v>42244</v>
      </c>
      <c r="W17" s="30">
        <v>0</v>
      </c>
      <c r="X17" s="30">
        <v>0</v>
      </c>
      <c r="Y17" s="15">
        <v>334</v>
      </c>
      <c r="Z17" s="12" t="s">
        <v>25</v>
      </c>
      <c r="AA17" s="15"/>
      <c r="AB17" s="15"/>
      <c r="AC17" s="15">
        <v>9102</v>
      </c>
      <c r="AD17" s="12" t="s">
        <v>29</v>
      </c>
    </row>
    <row r="18" spans="1:30">
      <c r="A18" s="1" t="s">
        <v>15</v>
      </c>
      <c r="B18" s="1" t="s">
        <v>17</v>
      </c>
      <c r="C18" s="14">
        <v>2</v>
      </c>
      <c r="D18" s="14">
        <v>17</v>
      </c>
      <c r="E18" s="15">
        <f>E17+50+65</f>
        <v>522</v>
      </c>
      <c r="F18" s="15">
        <v>2</v>
      </c>
      <c r="G18" s="16">
        <v>0</v>
      </c>
      <c r="H18" s="31">
        <v>0</v>
      </c>
      <c r="I18" s="31">
        <v>0</v>
      </c>
      <c r="J18" s="31">
        <v>6.5420560747663545</v>
      </c>
      <c r="K18" s="31">
        <v>0</v>
      </c>
      <c r="L18" s="31">
        <v>0.93457943925233633</v>
      </c>
      <c r="M18" s="31">
        <v>10.2803738317757</v>
      </c>
      <c r="N18" s="31">
        <v>0.93457943925233633</v>
      </c>
      <c r="O18" s="31">
        <v>11.214953271028037</v>
      </c>
      <c r="P18" s="31">
        <v>70.09345794392523</v>
      </c>
      <c r="Q18" s="3">
        <v>100</v>
      </c>
      <c r="R18" s="3"/>
      <c r="U18" s="21">
        <v>41918</v>
      </c>
      <c r="V18" s="28">
        <v>42244</v>
      </c>
      <c r="W18" s="30">
        <v>0</v>
      </c>
      <c r="X18" s="30">
        <v>0</v>
      </c>
      <c r="Y18" s="15">
        <v>335</v>
      </c>
      <c r="Z18" s="12" t="s">
        <v>25</v>
      </c>
      <c r="AA18" s="15"/>
      <c r="AB18" s="15"/>
      <c r="AC18" s="12">
        <v>9103</v>
      </c>
      <c r="AD18" s="12" t="s">
        <v>29</v>
      </c>
    </row>
    <row r="19" spans="1:30">
      <c r="A19" s="1" t="s">
        <v>15</v>
      </c>
      <c r="B19" s="1" t="s">
        <v>17</v>
      </c>
      <c r="C19" s="14">
        <v>2</v>
      </c>
      <c r="D19" s="14">
        <v>18</v>
      </c>
      <c r="E19" s="15">
        <f>E18+50+56</f>
        <v>628</v>
      </c>
      <c r="F19" s="15">
        <v>3</v>
      </c>
      <c r="G19" s="16">
        <v>0</v>
      </c>
      <c r="H19" s="31">
        <v>0</v>
      </c>
      <c r="I19" s="31">
        <v>0</v>
      </c>
      <c r="J19" s="31">
        <v>3.3333333333333335</v>
      </c>
      <c r="K19" s="31">
        <v>0</v>
      </c>
      <c r="L19" s="31">
        <v>2.2222222222222223</v>
      </c>
      <c r="M19" s="31">
        <v>33.333333333333329</v>
      </c>
      <c r="N19" s="31">
        <v>5.5555555555555554</v>
      </c>
      <c r="O19" s="31">
        <v>11.111111111111111</v>
      </c>
      <c r="P19" s="31">
        <v>44.444444444444443</v>
      </c>
      <c r="Q19" s="3">
        <v>100</v>
      </c>
      <c r="R19" s="3"/>
      <c r="U19" s="21">
        <v>41918</v>
      </c>
      <c r="V19" s="28">
        <v>42244</v>
      </c>
      <c r="W19" s="30">
        <v>0</v>
      </c>
      <c r="X19" s="30">
        <v>0</v>
      </c>
      <c r="Y19" s="15">
        <v>336</v>
      </c>
      <c r="Z19" s="12" t="s">
        <v>25</v>
      </c>
      <c r="AA19" s="15"/>
      <c r="AB19" s="15"/>
      <c r="AC19" s="15">
        <v>9104</v>
      </c>
      <c r="AD19" s="16">
        <v>9118</v>
      </c>
    </row>
    <row r="20" spans="1:30">
      <c r="A20" s="1" t="s">
        <v>15</v>
      </c>
      <c r="B20" s="1" t="s">
        <v>17</v>
      </c>
      <c r="C20" s="14">
        <v>2</v>
      </c>
      <c r="D20" s="14">
        <v>19</v>
      </c>
      <c r="E20" s="15">
        <f>E19+50+32</f>
        <v>710</v>
      </c>
      <c r="F20" s="15">
        <v>1</v>
      </c>
      <c r="G20" s="16">
        <v>0</v>
      </c>
      <c r="H20" s="31">
        <v>2.8301886792452833</v>
      </c>
      <c r="I20" s="31">
        <v>0.94339622641509435</v>
      </c>
      <c r="J20" s="31">
        <v>4.716981132075472</v>
      </c>
      <c r="K20" s="31">
        <v>0</v>
      </c>
      <c r="L20" s="31">
        <v>9.433962264150944</v>
      </c>
      <c r="M20" s="31">
        <v>47.169811320754718</v>
      </c>
      <c r="N20" s="31">
        <v>1.8867924528301887</v>
      </c>
      <c r="O20" s="31">
        <v>18.867924528301888</v>
      </c>
      <c r="P20" s="31">
        <v>14.150943396226415</v>
      </c>
      <c r="Q20" s="3">
        <v>100</v>
      </c>
      <c r="R20" s="3"/>
      <c r="U20" s="21">
        <v>41918</v>
      </c>
      <c r="V20" s="28">
        <v>42244</v>
      </c>
      <c r="W20" s="30">
        <v>0</v>
      </c>
      <c r="X20" s="30">
        <v>0</v>
      </c>
      <c r="Y20" s="15">
        <v>337</v>
      </c>
      <c r="Z20" s="12" t="s">
        <v>25</v>
      </c>
      <c r="AA20" s="15"/>
      <c r="AB20" s="15"/>
      <c r="AC20" s="12">
        <v>9105</v>
      </c>
      <c r="AD20" s="12" t="s">
        <v>29</v>
      </c>
    </row>
    <row r="21" spans="1:30">
      <c r="A21" s="1" t="s">
        <v>15</v>
      </c>
      <c r="B21" s="1" t="s">
        <v>17</v>
      </c>
      <c r="C21" s="14">
        <v>2</v>
      </c>
      <c r="D21" s="14">
        <v>20</v>
      </c>
      <c r="E21" s="15">
        <f>E20+50+80</f>
        <v>840</v>
      </c>
      <c r="F21" s="15">
        <v>4</v>
      </c>
      <c r="G21" s="16">
        <v>0</v>
      </c>
      <c r="H21" s="31">
        <v>0</v>
      </c>
      <c r="I21" s="31">
        <v>0</v>
      </c>
      <c r="J21" s="31">
        <v>5</v>
      </c>
      <c r="K21" s="31">
        <v>0</v>
      </c>
      <c r="L21" s="31">
        <v>0</v>
      </c>
      <c r="M21" s="31">
        <v>15</v>
      </c>
      <c r="N21" s="31">
        <v>25</v>
      </c>
      <c r="O21" s="31">
        <v>20</v>
      </c>
      <c r="P21" s="31">
        <v>35</v>
      </c>
      <c r="Q21" s="3">
        <v>100</v>
      </c>
      <c r="R21" s="3"/>
      <c r="U21" s="21">
        <v>41918</v>
      </c>
      <c r="V21" s="28">
        <v>42244</v>
      </c>
      <c r="W21" s="30">
        <v>0</v>
      </c>
      <c r="X21" s="30">
        <v>0</v>
      </c>
      <c r="Y21" s="15">
        <v>339</v>
      </c>
      <c r="Z21" s="12" t="s">
        <v>25</v>
      </c>
      <c r="AA21" s="15"/>
      <c r="AB21" s="15"/>
      <c r="AC21" s="15">
        <v>9106</v>
      </c>
      <c r="AD21" s="16">
        <v>9119</v>
      </c>
    </row>
    <row r="22" spans="1:30">
      <c r="A22" s="2" t="s">
        <v>15</v>
      </c>
      <c r="B22" s="2" t="s">
        <v>18</v>
      </c>
      <c r="C22" s="11">
        <v>1</v>
      </c>
      <c r="D22" s="11">
        <v>1</v>
      </c>
      <c r="E22" s="15">
        <v>44</v>
      </c>
      <c r="F22" s="15">
        <v>1</v>
      </c>
      <c r="G22" s="6" t="s">
        <v>31</v>
      </c>
      <c r="H22" s="31">
        <v>38.961038961038966</v>
      </c>
      <c r="I22" s="31">
        <v>0</v>
      </c>
      <c r="J22" s="31">
        <v>0</v>
      </c>
      <c r="K22" s="31">
        <v>0</v>
      </c>
      <c r="L22" s="31">
        <v>0.4329004329004329</v>
      </c>
      <c r="M22" s="31">
        <v>0</v>
      </c>
      <c r="N22" s="31">
        <v>12.987012987012985</v>
      </c>
      <c r="O22" s="31">
        <v>25.97402597402597</v>
      </c>
      <c r="P22" s="31">
        <v>21.645021645021643</v>
      </c>
      <c r="Q22" s="3">
        <v>100</v>
      </c>
      <c r="R22" s="3"/>
      <c r="U22" s="21">
        <v>41918</v>
      </c>
      <c r="V22" s="28">
        <v>42244</v>
      </c>
      <c r="W22" s="30">
        <v>0</v>
      </c>
      <c r="X22" s="30">
        <v>0</v>
      </c>
      <c r="Y22" s="15">
        <v>340</v>
      </c>
      <c r="Z22" s="12" t="s">
        <v>25</v>
      </c>
      <c r="AA22" s="15"/>
      <c r="AB22" s="15"/>
      <c r="AC22" s="15">
        <v>9136</v>
      </c>
      <c r="AD22" s="16" t="s">
        <v>29</v>
      </c>
    </row>
    <row r="23" spans="1:30">
      <c r="A23" s="1" t="s">
        <v>15</v>
      </c>
      <c r="B23" s="2" t="s">
        <v>18</v>
      </c>
      <c r="C23" s="14">
        <v>1</v>
      </c>
      <c r="D23" s="14">
        <v>2</v>
      </c>
      <c r="E23" s="2">
        <f>E22+50+11</f>
        <v>105</v>
      </c>
      <c r="F23" s="18">
        <v>3</v>
      </c>
      <c r="G23" s="6" t="s">
        <v>31</v>
      </c>
      <c r="H23" s="31">
        <v>10.714285714285714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42.857142857142854</v>
      </c>
      <c r="O23" s="31">
        <v>32.142857142857146</v>
      </c>
      <c r="P23" s="31">
        <v>14.285714285714285</v>
      </c>
      <c r="Q23" s="3">
        <v>100</v>
      </c>
      <c r="R23" s="3"/>
      <c r="S23" s="2" t="s">
        <v>79</v>
      </c>
      <c r="T23" s="7">
        <v>1</v>
      </c>
      <c r="U23" s="21">
        <v>41918</v>
      </c>
      <c r="V23" s="28">
        <v>42244</v>
      </c>
      <c r="W23" s="30">
        <v>0</v>
      </c>
      <c r="X23" s="30">
        <v>0</v>
      </c>
      <c r="Y23" s="18">
        <v>341</v>
      </c>
      <c r="Z23" s="12" t="s">
        <v>25</v>
      </c>
      <c r="AC23" s="18">
        <v>9137</v>
      </c>
      <c r="AD23" s="19">
        <v>9157</v>
      </c>
    </row>
    <row r="24" spans="1:30">
      <c r="A24" s="1" t="s">
        <v>15</v>
      </c>
      <c r="B24" s="2" t="s">
        <v>18</v>
      </c>
      <c r="C24" s="14">
        <v>1</v>
      </c>
      <c r="D24" s="14">
        <v>3</v>
      </c>
      <c r="E24" s="2">
        <f>E23+50+77</f>
        <v>232</v>
      </c>
      <c r="F24" s="18">
        <v>3</v>
      </c>
      <c r="G24" s="6" t="s">
        <v>31</v>
      </c>
      <c r="H24" s="31">
        <v>42.857142857142854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28.571428571428569</v>
      </c>
      <c r="O24" s="31">
        <v>22.857142857142858</v>
      </c>
      <c r="P24" s="31">
        <v>5.7142857142857144</v>
      </c>
      <c r="Q24" s="3">
        <v>99.999999999999986</v>
      </c>
      <c r="R24" s="3"/>
      <c r="U24" s="21">
        <v>41918</v>
      </c>
      <c r="V24" s="28">
        <v>42244</v>
      </c>
      <c r="W24" s="30">
        <v>0</v>
      </c>
      <c r="X24" s="30">
        <v>0</v>
      </c>
      <c r="Y24" s="18">
        <v>342</v>
      </c>
      <c r="Z24" s="12" t="s">
        <v>25</v>
      </c>
      <c r="AC24" s="18">
        <v>9138</v>
      </c>
      <c r="AD24" s="19">
        <v>9158</v>
      </c>
    </row>
    <row r="25" spans="1:30">
      <c r="A25" s="1" t="s">
        <v>15</v>
      </c>
      <c r="B25" s="2" t="s">
        <v>18</v>
      </c>
      <c r="C25" s="14">
        <v>1</v>
      </c>
      <c r="D25" s="14">
        <v>4</v>
      </c>
      <c r="E25" s="2">
        <f>E24+50+81</f>
        <v>363</v>
      </c>
      <c r="F25" s="18">
        <v>4</v>
      </c>
      <c r="G25" s="6" t="s">
        <v>31</v>
      </c>
      <c r="H25" s="31">
        <v>43.243243243243242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18.918918918918919</v>
      </c>
      <c r="O25" s="31">
        <v>37.837837837837839</v>
      </c>
      <c r="P25" s="31">
        <v>0</v>
      </c>
      <c r="Q25" s="3">
        <v>100</v>
      </c>
      <c r="R25" s="3"/>
      <c r="U25" s="21">
        <v>41918</v>
      </c>
      <c r="V25" s="28">
        <v>42244</v>
      </c>
      <c r="W25" s="30">
        <v>0</v>
      </c>
      <c r="X25" s="30">
        <v>0</v>
      </c>
      <c r="Y25" s="18">
        <v>343</v>
      </c>
      <c r="Z25" s="12" t="s">
        <v>25</v>
      </c>
      <c r="AC25" s="18">
        <v>9139</v>
      </c>
      <c r="AD25" s="19">
        <v>9159</v>
      </c>
    </row>
    <row r="26" spans="1:30">
      <c r="A26" s="1" t="s">
        <v>15</v>
      </c>
      <c r="B26" s="2" t="s">
        <v>18</v>
      </c>
      <c r="C26" s="14">
        <v>1</v>
      </c>
      <c r="D26" s="14">
        <v>5</v>
      </c>
      <c r="E26" s="2">
        <f>E25+50+77</f>
        <v>490</v>
      </c>
      <c r="F26" s="18">
        <v>3</v>
      </c>
      <c r="G26" s="20" t="s">
        <v>31</v>
      </c>
      <c r="H26" s="31">
        <v>35.897435897435898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20.512820512820511</v>
      </c>
      <c r="O26" s="31">
        <v>43.589743589743591</v>
      </c>
      <c r="P26" s="31">
        <v>0</v>
      </c>
      <c r="Q26" s="3">
        <v>100</v>
      </c>
      <c r="R26" s="3"/>
      <c r="U26" s="21">
        <v>41918</v>
      </c>
      <c r="V26" s="28">
        <v>42244</v>
      </c>
      <c r="W26" s="30">
        <v>0</v>
      </c>
      <c r="X26" s="30">
        <v>0</v>
      </c>
      <c r="Y26" s="18">
        <v>344</v>
      </c>
      <c r="Z26" s="12" t="s">
        <v>25</v>
      </c>
      <c r="AC26" s="15">
        <v>9140</v>
      </c>
      <c r="AD26" s="19">
        <v>9160</v>
      </c>
    </row>
    <row r="27" spans="1:30">
      <c r="A27" s="1" t="s">
        <v>15</v>
      </c>
      <c r="B27" s="2" t="s">
        <v>18</v>
      </c>
      <c r="C27" s="14">
        <v>1</v>
      </c>
      <c r="D27" s="14">
        <v>6</v>
      </c>
      <c r="E27" s="2">
        <f>E26+50+34</f>
        <v>574</v>
      </c>
      <c r="F27" s="18">
        <v>4</v>
      </c>
      <c r="G27" s="20" t="s">
        <v>31</v>
      </c>
      <c r="H27" s="31">
        <v>14.814814814814813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22.222222222222221</v>
      </c>
      <c r="O27" s="31">
        <v>62.962962962962962</v>
      </c>
      <c r="P27" s="31">
        <v>0</v>
      </c>
      <c r="Q27" s="3">
        <v>100</v>
      </c>
      <c r="R27" s="3"/>
      <c r="U27" s="21">
        <v>41918</v>
      </c>
      <c r="V27" s="28">
        <v>42244</v>
      </c>
      <c r="W27" s="30">
        <v>0</v>
      </c>
      <c r="X27" s="30">
        <v>0</v>
      </c>
      <c r="Y27" s="18">
        <v>345</v>
      </c>
      <c r="Z27" s="12" t="s">
        <v>25</v>
      </c>
      <c r="AC27" s="18">
        <v>9141</v>
      </c>
      <c r="AD27" s="19">
        <v>9161</v>
      </c>
    </row>
    <row r="28" spans="1:30">
      <c r="A28" s="1" t="s">
        <v>15</v>
      </c>
      <c r="B28" s="2" t="s">
        <v>18</v>
      </c>
      <c r="C28" s="14">
        <v>1</v>
      </c>
      <c r="D28" s="14">
        <v>7</v>
      </c>
      <c r="E28" s="2">
        <f>E27+50+32</f>
        <v>656</v>
      </c>
      <c r="F28" s="18">
        <v>1</v>
      </c>
      <c r="G28" s="20" t="s">
        <v>31</v>
      </c>
      <c r="H28" s="31">
        <v>46.875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21.875</v>
      </c>
      <c r="O28" s="31">
        <v>25</v>
      </c>
      <c r="P28" s="31">
        <v>6.25</v>
      </c>
      <c r="Q28" s="3">
        <v>100</v>
      </c>
      <c r="R28" s="3"/>
      <c r="U28" s="21">
        <v>41918</v>
      </c>
      <c r="V28" s="28">
        <v>42244</v>
      </c>
      <c r="W28" s="30">
        <v>12</v>
      </c>
      <c r="X28" s="30">
        <v>0</v>
      </c>
      <c r="Y28" s="18">
        <v>346</v>
      </c>
      <c r="Z28" s="12" t="s">
        <v>25</v>
      </c>
      <c r="AC28" s="18">
        <v>9142</v>
      </c>
      <c r="AD28" s="6" t="s">
        <v>29</v>
      </c>
    </row>
    <row r="29" spans="1:30">
      <c r="A29" s="1" t="s">
        <v>15</v>
      </c>
      <c r="B29" s="2" t="s">
        <v>18</v>
      </c>
      <c r="C29" s="14">
        <v>1</v>
      </c>
      <c r="D29" s="14">
        <v>8</v>
      </c>
      <c r="E29" s="2">
        <f>E28+50+90</f>
        <v>796</v>
      </c>
      <c r="F29" s="18">
        <v>2</v>
      </c>
      <c r="G29" s="20" t="s">
        <v>31</v>
      </c>
      <c r="H29" s="31">
        <v>28.571428571428569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50</v>
      </c>
      <c r="O29" s="31">
        <v>21.428571428571427</v>
      </c>
      <c r="P29" s="31">
        <v>0</v>
      </c>
      <c r="Q29" s="3">
        <v>100</v>
      </c>
      <c r="R29" s="3"/>
      <c r="U29" s="21">
        <v>41918</v>
      </c>
      <c r="V29" s="28">
        <v>42244</v>
      </c>
      <c r="W29" s="30">
        <v>5</v>
      </c>
      <c r="X29" s="30">
        <v>0</v>
      </c>
      <c r="Y29" s="18">
        <v>347</v>
      </c>
      <c r="Z29" s="12" t="s">
        <v>25</v>
      </c>
      <c r="AC29" s="18">
        <v>9143</v>
      </c>
      <c r="AD29" s="6" t="s">
        <v>29</v>
      </c>
    </row>
    <row r="30" spans="1:30">
      <c r="A30" s="1" t="s">
        <v>15</v>
      </c>
      <c r="B30" s="2" t="s">
        <v>18</v>
      </c>
      <c r="C30" s="14">
        <v>1</v>
      </c>
      <c r="D30" s="14">
        <v>9</v>
      </c>
      <c r="E30" s="2">
        <f>E29+50+94</f>
        <v>940</v>
      </c>
      <c r="F30" s="18">
        <v>2</v>
      </c>
      <c r="G30" s="20" t="s">
        <v>31</v>
      </c>
      <c r="H30" s="31">
        <v>40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33.333333333333329</v>
      </c>
      <c r="O30" s="31">
        <v>26.666666666666668</v>
      </c>
      <c r="P30" s="31">
        <v>0</v>
      </c>
      <c r="Q30" s="3">
        <v>100</v>
      </c>
      <c r="R30" s="3"/>
      <c r="U30" s="21">
        <v>41918</v>
      </c>
      <c r="V30" s="28">
        <v>42244</v>
      </c>
      <c r="W30" s="30">
        <v>0</v>
      </c>
      <c r="X30" s="30">
        <v>0</v>
      </c>
      <c r="Y30" s="18">
        <v>348</v>
      </c>
      <c r="Z30" s="12" t="s">
        <v>25</v>
      </c>
      <c r="AC30" s="15">
        <v>9144</v>
      </c>
      <c r="AD30" s="6" t="s">
        <v>29</v>
      </c>
    </row>
    <row r="31" spans="1:30">
      <c r="A31" s="1" t="s">
        <v>15</v>
      </c>
      <c r="B31" s="2" t="s">
        <v>18</v>
      </c>
      <c r="C31" s="14">
        <v>1</v>
      </c>
      <c r="D31" s="14">
        <v>10</v>
      </c>
      <c r="E31" s="2">
        <f>E30+50+72</f>
        <v>1062</v>
      </c>
      <c r="F31" s="18">
        <v>1</v>
      </c>
      <c r="G31" s="20" t="s">
        <v>31</v>
      </c>
      <c r="H31" s="31">
        <v>42.372881355932201</v>
      </c>
      <c r="I31" s="31">
        <v>0</v>
      </c>
      <c r="J31" s="31">
        <v>0</v>
      </c>
      <c r="K31" s="31">
        <v>0</v>
      </c>
      <c r="L31" s="31">
        <v>0.84745762711864403</v>
      </c>
      <c r="M31" s="31">
        <v>0</v>
      </c>
      <c r="N31" s="31">
        <v>29.66101694915254</v>
      </c>
      <c r="O31" s="31">
        <v>14.40677966101695</v>
      </c>
      <c r="P31" s="31">
        <v>12.711864406779661</v>
      </c>
      <c r="Q31" s="3">
        <v>100</v>
      </c>
      <c r="R31" s="3"/>
      <c r="U31" s="21">
        <v>41918</v>
      </c>
      <c r="V31" s="28">
        <v>42244</v>
      </c>
      <c r="W31" s="30">
        <v>0</v>
      </c>
      <c r="X31" s="30">
        <v>0</v>
      </c>
      <c r="Y31" s="18">
        <v>349</v>
      </c>
      <c r="Z31" s="12" t="s">
        <v>25</v>
      </c>
      <c r="AC31" s="18">
        <v>9145</v>
      </c>
      <c r="AD31" s="7" t="s">
        <v>29</v>
      </c>
    </row>
    <row r="32" spans="1:30">
      <c r="A32" s="1" t="s">
        <v>15</v>
      </c>
      <c r="B32" s="2" t="s">
        <v>18</v>
      </c>
      <c r="C32" s="14">
        <v>1</v>
      </c>
      <c r="D32" s="14">
        <v>11</v>
      </c>
      <c r="E32" s="2">
        <f>E31+50+91</f>
        <v>1203</v>
      </c>
      <c r="F32" s="18">
        <v>3</v>
      </c>
      <c r="G32" s="20" t="s">
        <v>31</v>
      </c>
      <c r="H32" s="31">
        <v>47.222222222222221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36.111111111111107</v>
      </c>
      <c r="O32" s="31">
        <v>16.666666666666664</v>
      </c>
      <c r="P32" s="31">
        <v>0</v>
      </c>
      <c r="Q32" s="3">
        <v>100</v>
      </c>
      <c r="R32" s="3"/>
      <c r="U32" s="21">
        <v>41918</v>
      </c>
      <c r="V32" s="28">
        <v>42244</v>
      </c>
      <c r="W32" s="30">
        <v>0</v>
      </c>
      <c r="X32" s="30">
        <v>0</v>
      </c>
      <c r="Y32" s="18">
        <v>350</v>
      </c>
      <c r="Z32" s="12" t="s">
        <v>25</v>
      </c>
      <c r="AC32" s="18">
        <v>9146</v>
      </c>
      <c r="AD32" s="6">
        <v>9162</v>
      </c>
    </row>
    <row r="33" spans="1:30">
      <c r="A33" s="1" t="s">
        <v>15</v>
      </c>
      <c r="B33" s="2" t="s">
        <v>18</v>
      </c>
      <c r="C33" s="14">
        <v>1</v>
      </c>
      <c r="D33" s="14">
        <v>12</v>
      </c>
      <c r="E33" s="2">
        <f>E32+50+49</f>
        <v>1302</v>
      </c>
      <c r="F33" s="18">
        <v>4</v>
      </c>
      <c r="G33" s="6">
        <v>2</v>
      </c>
      <c r="H33" s="31">
        <v>61.151079136690647</v>
      </c>
      <c r="I33" s="31">
        <v>0</v>
      </c>
      <c r="J33" s="31">
        <v>0</v>
      </c>
      <c r="K33" s="31">
        <v>0</v>
      </c>
      <c r="L33" s="31">
        <v>2.877697841726619</v>
      </c>
      <c r="M33" s="31">
        <v>0</v>
      </c>
      <c r="N33" s="31">
        <v>25.179856115107913</v>
      </c>
      <c r="O33" s="31">
        <v>10.791366906474821</v>
      </c>
      <c r="P33" s="31">
        <v>0</v>
      </c>
      <c r="Q33" s="3">
        <v>100</v>
      </c>
      <c r="R33" s="3"/>
      <c r="U33" s="21">
        <v>41918</v>
      </c>
      <c r="V33" s="28">
        <v>42244</v>
      </c>
      <c r="W33" s="30">
        <v>1</v>
      </c>
      <c r="X33" s="30">
        <v>4</v>
      </c>
      <c r="Y33" s="18">
        <v>351</v>
      </c>
      <c r="Z33" s="12" t="s">
        <v>25</v>
      </c>
      <c r="AC33" s="18">
        <v>9147</v>
      </c>
      <c r="AD33" s="6">
        <v>9163</v>
      </c>
    </row>
    <row r="34" spans="1:30">
      <c r="A34" s="1" t="s">
        <v>15</v>
      </c>
      <c r="B34" s="2" t="s">
        <v>18</v>
      </c>
      <c r="C34" s="14">
        <v>1</v>
      </c>
      <c r="D34" s="14">
        <v>13</v>
      </c>
      <c r="E34" s="2">
        <f>E33+50+67</f>
        <v>1419</v>
      </c>
      <c r="F34" s="18">
        <v>1</v>
      </c>
      <c r="G34" s="6">
        <v>2</v>
      </c>
      <c r="H34" s="31">
        <v>25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58.333333333333336</v>
      </c>
      <c r="O34" s="31">
        <v>16.666666666666664</v>
      </c>
      <c r="P34" s="31">
        <v>0</v>
      </c>
      <c r="Q34" s="3">
        <v>100</v>
      </c>
      <c r="R34" s="3"/>
      <c r="U34" s="21">
        <v>41918</v>
      </c>
      <c r="V34" s="28">
        <v>42244</v>
      </c>
      <c r="W34" s="30">
        <v>0</v>
      </c>
      <c r="X34" s="30">
        <v>0</v>
      </c>
      <c r="Y34" s="18">
        <v>352</v>
      </c>
      <c r="Z34" s="12" t="s">
        <v>25</v>
      </c>
      <c r="AC34" s="15">
        <v>9148</v>
      </c>
      <c r="AD34" s="7" t="s">
        <v>29</v>
      </c>
    </row>
    <row r="35" spans="1:30">
      <c r="A35" s="1" t="s">
        <v>15</v>
      </c>
      <c r="B35" s="2" t="s">
        <v>18</v>
      </c>
      <c r="C35" s="14">
        <v>1</v>
      </c>
      <c r="D35" s="14">
        <v>14</v>
      </c>
      <c r="E35" s="2">
        <f>E34+50+63</f>
        <v>1532</v>
      </c>
      <c r="F35" s="18">
        <v>4</v>
      </c>
      <c r="G35" s="6">
        <v>2</v>
      </c>
      <c r="H35" s="31">
        <v>0.84033613445378152</v>
      </c>
      <c r="I35" s="31">
        <v>0</v>
      </c>
      <c r="J35" s="31">
        <v>0</v>
      </c>
      <c r="K35" s="31">
        <v>0</v>
      </c>
      <c r="L35" s="31">
        <v>0.84033613445378152</v>
      </c>
      <c r="M35" s="31">
        <v>0</v>
      </c>
      <c r="N35" s="31">
        <v>14.285714285714285</v>
      </c>
      <c r="O35" s="31">
        <v>75.630252100840337</v>
      </c>
      <c r="P35" s="31">
        <v>8.4033613445378155</v>
      </c>
      <c r="Q35" s="3">
        <v>100</v>
      </c>
      <c r="R35" s="3"/>
      <c r="U35" s="21">
        <v>41918</v>
      </c>
      <c r="V35" s="28">
        <v>42244</v>
      </c>
      <c r="W35" s="30">
        <v>0</v>
      </c>
      <c r="X35" s="30">
        <v>2</v>
      </c>
      <c r="Y35" s="18">
        <v>353</v>
      </c>
      <c r="Z35" s="12" t="s">
        <v>25</v>
      </c>
      <c r="AC35" s="18">
        <v>9149</v>
      </c>
      <c r="AD35" s="6">
        <v>9164</v>
      </c>
    </row>
    <row r="36" spans="1:30">
      <c r="A36" s="1" t="s">
        <v>15</v>
      </c>
      <c r="B36" s="2" t="s">
        <v>18</v>
      </c>
      <c r="C36" s="14">
        <v>1</v>
      </c>
      <c r="D36" s="14">
        <v>15</v>
      </c>
      <c r="E36" s="2">
        <f>E35+50+93</f>
        <v>1675</v>
      </c>
      <c r="F36" s="18">
        <v>2</v>
      </c>
      <c r="G36" s="7">
        <v>3</v>
      </c>
      <c r="H36" s="31">
        <v>1.2658227848101267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16.455696202531644</v>
      </c>
      <c r="O36" s="31">
        <v>60.12658227848101</v>
      </c>
      <c r="P36" s="31">
        <v>22.151898734177212</v>
      </c>
      <c r="Q36" s="3">
        <v>99.999999999999986</v>
      </c>
      <c r="R36" s="3"/>
      <c r="U36" s="21">
        <v>41918</v>
      </c>
      <c r="V36" s="28">
        <v>42244</v>
      </c>
      <c r="W36" s="30">
        <v>8</v>
      </c>
      <c r="X36" s="30">
        <v>0</v>
      </c>
      <c r="Y36" s="18">
        <v>354</v>
      </c>
      <c r="Z36" s="12" t="s">
        <v>25</v>
      </c>
      <c r="AC36" s="18">
        <v>9150</v>
      </c>
      <c r="AD36" s="6" t="s">
        <v>29</v>
      </c>
    </row>
    <row r="37" spans="1:30">
      <c r="A37" s="1" t="s">
        <v>15</v>
      </c>
      <c r="B37" s="2" t="s">
        <v>18</v>
      </c>
      <c r="C37" s="14">
        <v>1</v>
      </c>
      <c r="D37" s="14">
        <v>16</v>
      </c>
      <c r="E37" s="2">
        <f>E36+50+63</f>
        <v>1788</v>
      </c>
      <c r="F37" s="18">
        <v>4</v>
      </c>
      <c r="G37" s="7">
        <v>3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14.285714285714285</v>
      </c>
      <c r="O37" s="31">
        <v>57.142857142857139</v>
      </c>
      <c r="P37" s="31">
        <v>28.571428571428569</v>
      </c>
      <c r="Q37" s="3">
        <v>99.999999999999986</v>
      </c>
      <c r="R37" s="3"/>
      <c r="U37" s="21">
        <v>41918</v>
      </c>
      <c r="V37" s="28">
        <v>42244</v>
      </c>
      <c r="W37" s="30">
        <v>4</v>
      </c>
      <c r="X37" s="30">
        <v>0</v>
      </c>
      <c r="Y37" s="18">
        <v>355</v>
      </c>
      <c r="Z37" s="12" t="s">
        <v>25</v>
      </c>
      <c r="AC37" s="18">
        <v>9151</v>
      </c>
      <c r="AD37" s="7">
        <v>1965</v>
      </c>
    </row>
    <row r="38" spans="1:30">
      <c r="A38" s="1" t="s">
        <v>15</v>
      </c>
      <c r="B38" s="2" t="s">
        <v>18</v>
      </c>
      <c r="C38" s="14">
        <v>1</v>
      </c>
      <c r="D38" s="14">
        <v>17</v>
      </c>
      <c r="E38" s="2">
        <f>E37+50+33</f>
        <v>1871</v>
      </c>
      <c r="F38" s="18">
        <v>1</v>
      </c>
      <c r="G38" s="7">
        <v>3</v>
      </c>
      <c r="H38" s="31">
        <v>0.82644628099173556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20.66115702479339</v>
      </c>
      <c r="O38" s="31">
        <v>53.719008264462808</v>
      </c>
      <c r="P38" s="31">
        <v>24.793388429752067</v>
      </c>
      <c r="Q38" s="3">
        <v>100</v>
      </c>
      <c r="R38" s="3"/>
      <c r="U38" s="21">
        <v>41918</v>
      </c>
      <c r="V38" s="28">
        <v>42244</v>
      </c>
      <c r="W38" s="30">
        <v>0</v>
      </c>
      <c r="X38" s="30">
        <v>0</v>
      </c>
      <c r="Y38" s="18">
        <v>356</v>
      </c>
      <c r="Z38" s="12" t="s">
        <v>25</v>
      </c>
      <c r="AC38" s="15">
        <v>9152</v>
      </c>
      <c r="AD38" s="6" t="s">
        <v>29</v>
      </c>
    </row>
    <row r="39" spans="1:30">
      <c r="A39" s="1" t="s">
        <v>15</v>
      </c>
      <c r="B39" s="2" t="s">
        <v>18</v>
      </c>
      <c r="C39" s="14">
        <v>1</v>
      </c>
      <c r="D39" s="14">
        <v>18</v>
      </c>
      <c r="E39" s="2">
        <f>E38+50+73</f>
        <v>1994</v>
      </c>
      <c r="F39" s="18">
        <v>2</v>
      </c>
      <c r="G39" s="7">
        <v>3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56.521739130434781</v>
      </c>
      <c r="O39" s="31">
        <v>30.434782608695656</v>
      </c>
      <c r="P39" s="31">
        <v>13.043478260869565</v>
      </c>
      <c r="Q39" s="3">
        <v>100</v>
      </c>
      <c r="R39" s="3"/>
      <c r="U39" s="21">
        <v>41918</v>
      </c>
      <c r="V39" s="28">
        <v>42244</v>
      </c>
      <c r="W39" s="30">
        <v>2</v>
      </c>
      <c r="X39" s="30">
        <v>0</v>
      </c>
      <c r="Y39" s="18">
        <v>357</v>
      </c>
      <c r="Z39" s="12" t="s">
        <v>25</v>
      </c>
      <c r="AC39" s="18">
        <v>9153</v>
      </c>
      <c r="AD39" s="7" t="s">
        <v>29</v>
      </c>
    </row>
    <row r="40" spans="1:30">
      <c r="A40" s="1" t="s">
        <v>15</v>
      </c>
      <c r="B40" s="2" t="s">
        <v>18</v>
      </c>
      <c r="C40" s="14">
        <v>1</v>
      </c>
      <c r="D40" s="14">
        <v>19</v>
      </c>
      <c r="E40" s="2">
        <f>E39+50+86</f>
        <v>2130</v>
      </c>
      <c r="F40" s="18">
        <v>2</v>
      </c>
      <c r="G40" s="7">
        <v>4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33.333333333333329</v>
      </c>
      <c r="O40" s="31">
        <v>50</v>
      </c>
      <c r="P40" s="31">
        <v>16.666666666666664</v>
      </c>
      <c r="Q40" s="3">
        <v>100</v>
      </c>
      <c r="R40" s="3"/>
      <c r="U40" s="21">
        <v>41918</v>
      </c>
      <c r="V40" s="28">
        <v>42244</v>
      </c>
      <c r="W40" s="30">
        <v>6</v>
      </c>
      <c r="X40" s="30">
        <v>0</v>
      </c>
      <c r="Y40" s="18">
        <v>358</v>
      </c>
      <c r="Z40" s="12" t="s">
        <v>25</v>
      </c>
      <c r="AC40" s="18">
        <v>9154</v>
      </c>
      <c r="AD40" s="7" t="s">
        <v>29</v>
      </c>
    </row>
    <row r="41" spans="1:30">
      <c r="A41" s="1" t="s">
        <v>15</v>
      </c>
      <c r="B41" s="2" t="s">
        <v>18</v>
      </c>
      <c r="C41" s="14">
        <v>1</v>
      </c>
      <c r="D41" s="14">
        <v>20</v>
      </c>
      <c r="E41" s="2">
        <f>E40+50+10</f>
        <v>2190</v>
      </c>
      <c r="F41" s="18">
        <v>3</v>
      </c>
      <c r="G41" s="7">
        <v>4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20</v>
      </c>
      <c r="O41" s="31">
        <v>68</v>
      </c>
      <c r="P41" s="31">
        <v>12</v>
      </c>
      <c r="Q41" s="3">
        <v>100</v>
      </c>
      <c r="R41" s="3"/>
      <c r="U41" s="21">
        <v>41918</v>
      </c>
      <c r="V41" s="28">
        <v>42244</v>
      </c>
      <c r="W41" s="30">
        <v>0</v>
      </c>
      <c r="X41" s="30">
        <v>0</v>
      </c>
      <c r="Y41" s="18">
        <v>359</v>
      </c>
      <c r="Z41" s="12" t="s">
        <v>25</v>
      </c>
      <c r="AC41" s="18">
        <v>9155</v>
      </c>
      <c r="AD41" s="6">
        <v>9166</v>
      </c>
    </row>
    <row r="42" spans="1:30">
      <c r="A42" s="2" t="s">
        <v>23</v>
      </c>
      <c r="B42" s="2" t="s">
        <v>17</v>
      </c>
      <c r="C42" s="14">
        <v>1</v>
      </c>
      <c r="D42" s="11">
        <v>1</v>
      </c>
      <c r="E42" s="2">
        <v>72</v>
      </c>
      <c r="F42" s="18">
        <v>2</v>
      </c>
      <c r="G42" s="7">
        <v>0</v>
      </c>
      <c r="H42" s="31">
        <v>6.666666666666667</v>
      </c>
      <c r="I42" s="31">
        <v>0.95238095238095244</v>
      </c>
      <c r="J42" s="31">
        <v>0</v>
      </c>
      <c r="K42" s="31">
        <v>0</v>
      </c>
      <c r="L42" s="31">
        <v>16.19047619047619</v>
      </c>
      <c r="M42" s="31">
        <v>23.809523809523807</v>
      </c>
      <c r="N42" s="31">
        <v>23.809523809523807</v>
      </c>
      <c r="O42" s="31">
        <v>4.7619047619047619</v>
      </c>
      <c r="P42" s="31">
        <v>23.809523809523807</v>
      </c>
      <c r="Q42" s="3">
        <v>100</v>
      </c>
      <c r="R42" s="3"/>
      <c r="U42" s="21">
        <v>41919</v>
      </c>
      <c r="V42" s="2" t="s">
        <v>78</v>
      </c>
      <c r="W42" s="30">
        <v>0</v>
      </c>
      <c r="X42" s="30">
        <v>0</v>
      </c>
      <c r="Y42" s="18">
        <v>364</v>
      </c>
      <c r="Z42" s="12" t="s">
        <v>25</v>
      </c>
      <c r="AC42" s="18">
        <v>9178</v>
      </c>
      <c r="AD42" s="7" t="s">
        <v>29</v>
      </c>
    </row>
    <row r="43" spans="1:30">
      <c r="A43" s="2" t="s">
        <v>23</v>
      </c>
      <c r="B43" s="1" t="s">
        <v>17</v>
      </c>
      <c r="C43" s="14">
        <v>1</v>
      </c>
      <c r="D43" s="14">
        <v>2</v>
      </c>
      <c r="E43" s="2">
        <f>72+50+40</f>
        <v>162</v>
      </c>
      <c r="F43" s="18">
        <v>3</v>
      </c>
      <c r="G43" s="7">
        <v>0</v>
      </c>
      <c r="H43" s="31">
        <v>0.88495575221238942</v>
      </c>
      <c r="I43" s="31">
        <v>0.88495575221238942</v>
      </c>
      <c r="J43" s="31">
        <v>4.4247787610619467</v>
      </c>
      <c r="K43" s="31">
        <v>0</v>
      </c>
      <c r="L43" s="31">
        <v>0.88495575221238942</v>
      </c>
      <c r="M43" s="31">
        <v>57.522123893805308</v>
      </c>
      <c r="N43" s="31">
        <v>6.1946902654867255</v>
      </c>
      <c r="O43" s="31">
        <v>2.6548672566371683</v>
      </c>
      <c r="P43" s="31">
        <v>26.548672566371685</v>
      </c>
      <c r="Q43" s="3">
        <v>100</v>
      </c>
      <c r="R43" s="3"/>
      <c r="U43" s="21">
        <v>41919</v>
      </c>
      <c r="V43" s="2" t="s">
        <v>78</v>
      </c>
      <c r="W43" s="30">
        <v>0</v>
      </c>
      <c r="X43" s="30">
        <v>0</v>
      </c>
      <c r="Y43" s="18">
        <v>365</v>
      </c>
      <c r="Z43" s="12" t="s">
        <v>25</v>
      </c>
      <c r="AC43" s="18">
        <v>9179</v>
      </c>
      <c r="AD43" s="6">
        <v>9200</v>
      </c>
    </row>
    <row r="44" spans="1:30">
      <c r="A44" s="2" t="s">
        <v>23</v>
      </c>
      <c r="B44" s="1" t="s">
        <v>17</v>
      </c>
      <c r="C44" s="14">
        <v>1</v>
      </c>
      <c r="D44" s="14">
        <v>3</v>
      </c>
      <c r="E44" s="2">
        <f>E43+50+59</f>
        <v>271</v>
      </c>
      <c r="F44" s="18">
        <v>1</v>
      </c>
      <c r="G44" s="7">
        <v>0</v>
      </c>
      <c r="H44" s="31">
        <v>0</v>
      </c>
      <c r="I44" s="31">
        <v>0</v>
      </c>
      <c r="J44" s="31">
        <v>9.0090090090090094</v>
      </c>
      <c r="K44" s="31">
        <v>0</v>
      </c>
      <c r="L44" s="31">
        <v>1.8018018018018018</v>
      </c>
      <c r="M44" s="31">
        <v>22.522522522522522</v>
      </c>
      <c r="N44" s="31">
        <v>5.4054054054054053</v>
      </c>
      <c r="O44" s="31">
        <v>7.2072072072072073</v>
      </c>
      <c r="P44" s="31">
        <v>54.054054054054056</v>
      </c>
      <c r="Q44" s="3">
        <v>100</v>
      </c>
      <c r="R44" s="3"/>
      <c r="U44" s="21">
        <v>41919</v>
      </c>
      <c r="V44" s="2" t="s">
        <v>78</v>
      </c>
      <c r="W44" s="30">
        <v>0</v>
      </c>
      <c r="X44" s="30">
        <v>0</v>
      </c>
      <c r="Y44" s="18">
        <v>366</v>
      </c>
      <c r="Z44" s="12" t="s">
        <v>25</v>
      </c>
      <c r="AC44" s="18">
        <v>9180</v>
      </c>
      <c r="AD44" s="7" t="s">
        <v>29</v>
      </c>
    </row>
    <row r="45" spans="1:30">
      <c r="A45" s="2" t="s">
        <v>23</v>
      </c>
      <c r="B45" s="1" t="s">
        <v>17</v>
      </c>
      <c r="C45" s="14">
        <v>1</v>
      </c>
      <c r="D45" s="14">
        <v>4</v>
      </c>
      <c r="E45" s="2">
        <f>E44+50+54</f>
        <v>375</v>
      </c>
      <c r="F45" s="18">
        <v>4</v>
      </c>
      <c r="G45" s="7">
        <v>0</v>
      </c>
      <c r="H45" s="31">
        <v>0</v>
      </c>
      <c r="I45" s="31">
        <v>9.0090090090090094</v>
      </c>
      <c r="J45" s="31">
        <v>9.0090090090090094</v>
      </c>
      <c r="K45" s="31">
        <v>0</v>
      </c>
      <c r="L45" s="31">
        <v>6.3063063063063058</v>
      </c>
      <c r="M45" s="31">
        <v>23.423423423423422</v>
      </c>
      <c r="N45" s="31">
        <v>4.5045045045045047</v>
      </c>
      <c r="O45" s="31">
        <v>2.7027027027027026</v>
      </c>
      <c r="P45" s="31">
        <v>45.045045045045043</v>
      </c>
      <c r="Q45" s="3">
        <v>100</v>
      </c>
      <c r="R45" s="3"/>
      <c r="U45" s="21">
        <v>41919</v>
      </c>
      <c r="V45" s="2" t="s">
        <v>78</v>
      </c>
      <c r="W45" s="30">
        <v>0</v>
      </c>
      <c r="X45" s="30">
        <v>0</v>
      </c>
      <c r="Y45" s="18">
        <v>367</v>
      </c>
      <c r="Z45" s="12" t="s">
        <v>25</v>
      </c>
      <c r="AC45" s="18">
        <v>9181</v>
      </c>
      <c r="AD45" s="6">
        <v>9201</v>
      </c>
    </row>
    <row r="46" spans="1:30">
      <c r="A46" s="2" t="s">
        <v>23</v>
      </c>
      <c r="B46" s="1" t="s">
        <v>17</v>
      </c>
      <c r="C46" s="14">
        <v>1</v>
      </c>
      <c r="D46" s="14">
        <v>5</v>
      </c>
      <c r="E46" s="2">
        <f>E45+50+84</f>
        <v>509</v>
      </c>
      <c r="F46" s="18">
        <v>3</v>
      </c>
      <c r="G46" s="7">
        <v>0</v>
      </c>
      <c r="H46" s="31">
        <v>0</v>
      </c>
      <c r="I46" s="31">
        <v>10</v>
      </c>
      <c r="J46" s="31">
        <v>2</v>
      </c>
      <c r="K46" s="31">
        <v>0</v>
      </c>
      <c r="L46" s="31">
        <v>12</v>
      </c>
      <c r="M46" s="31">
        <v>55.000000000000007</v>
      </c>
      <c r="N46" s="31">
        <v>10</v>
      </c>
      <c r="O46" s="31">
        <v>1</v>
      </c>
      <c r="P46" s="31">
        <v>10</v>
      </c>
      <c r="Q46" s="3">
        <v>100</v>
      </c>
      <c r="R46" s="3"/>
      <c r="U46" s="21">
        <v>41919</v>
      </c>
      <c r="V46" s="2" t="s">
        <v>78</v>
      </c>
      <c r="W46" s="30">
        <v>0</v>
      </c>
      <c r="X46" s="30">
        <v>0</v>
      </c>
      <c r="Y46" s="18">
        <v>368</v>
      </c>
      <c r="Z46" s="12" t="s">
        <v>25</v>
      </c>
      <c r="AC46" s="18">
        <v>9182</v>
      </c>
      <c r="AD46" s="6">
        <v>9202</v>
      </c>
    </row>
    <row r="47" spans="1:30">
      <c r="A47" s="2" t="s">
        <v>23</v>
      </c>
      <c r="B47" s="1" t="s">
        <v>17</v>
      </c>
      <c r="C47" s="14">
        <v>1</v>
      </c>
      <c r="D47" s="14">
        <v>6</v>
      </c>
      <c r="E47" s="2">
        <f>E46+50+96</f>
        <v>655</v>
      </c>
      <c r="F47" s="18">
        <v>1</v>
      </c>
      <c r="G47" s="7">
        <v>0</v>
      </c>
      <c r="H47" s="31">
        <v>0</v>
      </c>
      <c r="I47" s="31">
        <v>24.390243902439025</v>
      </c>
      <c r="J47" s="31">
        <v>42.68292682926829</v>
      </c>
      <c r="K47" s="31">
        <v>0</v>
      </c>
      <c r="L47" s="31">
        <v>7.3170731707317067</v>
      </c>
      <c r="M47" s="31">
        <v>6.0975609756097562</v>
      </c>
      <c r="N47" s="31">
        <v>6.0975609756097562</v>
      </c>
      <c r="O47" s="31">
        <v>1.2195121951219512</v>
      </c>
      <c r="P47" s="31">
        <v>12.195121951219512</v>
      </c>
      <c r="Q47" s="3">
        <v>99.999999999999972</v>
      </c>
      <c r="R47" s="3"/>
      <c r="U47" s="21">
        <v>41919</v>
      </c>
      <c r="V47" s="2" t="s">
        <v>78</v>
      </c>
      <c r="W47" s="30">
        <v>0</v>
      </c>
      <c r="X47" s="30">
        <v>0</v>
      </c>
      <c r="Y47" s="18">
        <v>369</v>
      </c>
      <c r="Z47" s="12" t="s">
        <v>25</v>
      </c>
      <c r="AC47" s="18">
        <v>9183</v>
      </c>
      <c r="AD47" s="7" t="s">
        <v>29</v>
      </c>
    </row>
    <row r="48" spans="1:30">
      <c r="A48" s="2" t="s">
        <v>23</v>
      </c>
      <c r="B48" s="1" t="s">
        <v>17</v>
      </c>
      <c r="C48" s="14">
        <v>1</v>
      </c>
      <c r="D48" s="14">
        <v>7</v>
      </c>
      <c r="E48" s="2">
        <f>E47+50+31</f>
        <v>736</v>
      </c>
      <c r="F48" s="18">
        <v>3</v>
      </c>
      <c r="G48" s="7">
        <v>0</v>
      </c>
      <c r="H48" s="31">
        <v>0</v>
      </c>
      <c r="I48" s="31">
        <v>5.8139534883720927</v>
      </c>
      <c r="J48" s="31">
        <v>8.1395348837209305</v>
      </c>
      <c r="K48" s="31">
        <v>0</v>
      </c>
      <c r="L48" s="31">
        <v>23.255813953488371</v>
      </c>
      <c r="M48" s="31">
        <v>40.697674418604649</v>
      </c>
      <c r="N48" s="31">
        <v>9.3023255813953494</v>
      </c>
      <c r="O48" s="31">
        <v>3.4883720930232558</v>
      </c>
      <c r="P48" s="31">
        <v>9.3023255813953494</v>
      </c>
      <c r="Q48" s="3">
        <v>100</v>
      </c>
      <c r="R48" s="3"/>
      <c r="U48" s="21">
        <v>41919</v>
      </c>
      <c r="V48" s="2" t="s">
        <v>78</v>
      </c>
      <c r="W48" s="30">
        <v>0</v>
      </c>
      <c r="X48" s="30">
        <v>0</v>
      </c>
      <c r="Y48" s="18">
        <v>370</v>
      </c>
      <c r="Z48" s="12" t="s">
        <v>25</v>
      </c>
      <c r="AC48" s="18">
        <v>9184</v>
      </c>
      <c r="AD48" s="6">
        <v>9203</v>
      </c>
    </row>
    <row r="49" spans="1:30">
      <c r="A49" s="2" t="s">
        <v>23</v>
      </c>
      <c r="B49" s="1" t="s">
        <v>17</v>
      </c>
      <c r="C49" s="14">
        <v>1</v>
      </c>
      <c r="D49" s="14">
        <v>8</v>
      </c>
      <c r="E49" s="2">
        <f>E48+50+49</f>
        <v>835</v>
      </c>
      <c r="F49" s="18">
        <v>4</v>
      </c>
      <c r="G49" s="7">
        <v>0</v>
      </c>
      <c r="H49" s="31">
        <v>0</v>
      </c>
      <c r="I49" s="31">
        <v>12.5</v>
      </c>
      <c r="J49" s="31">
        <v>31.25</v>
      </c>
      <c r="K49" s="31">
        <v>0</v>
      </c>
      <c r="L49" s="31">
        <v>18.75</v>
      </c>
      <c r="M49" s="31">
        <v>3.75</v>
      </c>
      <c r="N49" s="31">
        <v>12.5</v>
      </c>
      <c r="O49" s="31">
        <v>2.5</v>
      </c>
      <c r="P49" s="31">
        <v>18.75</v>
      </c>
      <c r="Q49" s="3">
        <v>100</v>
      </c>
      <c r="R49" s="3"/>
      <c r="U49" s="21">
        <v>41919</v>
      </c>
      <c r="V49" s="2" t="s">
        <v>78</v>
      </c>
      <c r="W49" s="30">
        <v>0</v>
      </c>
      <c r="X49" s="30">
        <v>0</v>
      </c>
      <c r="Y49" s="18">
        <v>371</v>
      </c>
      <c r="Z49" s="12" t="s">
        <v>25</v>
      </c>
      <c r="AC49" s="18">
        <v>9185</v>
      </c>
      <c r="AD49" s="6">
        <v>9204</v>
      </c>
    </row>
    <row r="50" spans="1:30">
      <c r="A50" s="2" t="s">
        <v>23</v>
      </c>
      <c r="B50" s="1" t="s">
        <v>17</v>
      </c>
      <c r="C50" s="14">
        <v>1</v>
      </c>
      <c r="D50" s="14">
        <v>9</v>
      </c>
      <c r="E50" s="2">
        <f>E49+50+45</f>
        <v>930</v>
      </c>
      <c r="F50" s="18">
        <v>2</v>
      </c>
      <c r="G50" s="7">
        <v>0</v>
      </c>
      <c r="H50" s="31">
        <v>0</v>
      </c>
      <c r="I50" s="31">
        <v>15.625</v>
      </c>
      <c r="J50" s="31">
        <v>10.416666666666668</v>
      </c>
      <c r="K50" s="31">
        <v>0</v>
      </c>
      <c r="L50" s="31">
        <v>0</v>
      </c>
      <c r="M50" s="31">
        <v>41.666666666666671</v>
      </c>
      <c r="N50" s="31">
        <v>15.625</v>
      </c>
      <c r="O50" s="31">
        <v>1.0416666666666665</v>
      </c>
      <c r="P50" s="31">
        <v>15.625</v>
      </c>
      <c r="Q50" s="3">
        <v>100.00000000000001</v>
      </c>
      <c r="R50" s="3"/>
      <c r="U50" s="21">
        <v>41919</v>
      </c>
      <c r="V50" s="2" t="s">
        <v>78</v>
      </c>
      <c r="W50" s="30">
        <v>0</v>
      </c>
      <c r="X50" s="30">
        <v>0</v>
      </c>
      <c r="Y50" s="18">
        <v>372</v>
      </c>
      <c r="Z50" s="12" t="s">
        <v>25</v>
      </c>
      <c r="AC50" s="18">
        <v>9186</v>
      </c>
      <c r="AD50" s="7" t="s">
        <v>29</v>
      </c>
    </row>
    <row r="51" spans="1:30">
      <c r="A51" s="2" t="s">
        <v>23</v>
      </c>
      <c r="B51" s="1" t="s">
        <v>17</v>
      </c>
      <c r="C51" s="14">
        <v>1</v>
      </c>
      <c r="D51" s="14">
        <v>10</v>
      </c>
      <c r="E51" s="2">
        <f>E50+50+37</f>
        <v>1017</v>
      </c>
      <c r="F51" s="18">
        <v>3</v>
      </c>
      <c r="G51" s="7">
        <v>0</v>
      </c>
      <c r="H51" s="31">
        <v>0</v>
      </c>
      <c r="I51" s="31">
        <v>4.8543689320388346</v>
      </c>
      <c r="J51" s="31">
        <v>3.8834951456310676</v>
      </c>
      <c r="K51" s="31">
        <v>0</v>
      </c>
      <c r="L51" s="31">
        <v>16.50485436893204</v>
      </c>
      <c r="M51" s="31">
        <v>48.543689320388353</v>
      </c>
      <c r="N51" s="31">
        <v>5.825242718446602</v>
      </c>
      <c r="O51" s="31">
        <v>0.97087378640776689</v>
      </c>
      <c r="P51" s="31">
        <v>19.417475728155338</v>
      </c>
      <c r="Q51" s="3">
        <v>100</v>
      </c>
      <c r="R51" s="3"/>
      <c r="U51" s="21">
        <v>41919</v>
      </c>
      <c r="V51" s="2" t="s">
        <v>78</v>
      </c>
      <c r="W51" s="30">
        <v>0</v>
      </c>
      <c r="X51" s="30">
        <v>0</v>
      </c>
      <c r="Y51" s="18">
        <v>373</v>
      </c>
      <c r="Z51" s="12" t="s">
        <v>25</v>
      </c>
      <c r="AC51" s="18">
        <v>9187</v>
      </c>
      <c r="AD51" s="6">
        <v>9205</v>
      </c>
    </row>
    <row r="52" spans="1:30">
      <c r="A52" s="2" t="s">
        <v>23</v>
      </c>
      <c r="B52" s="1" t="s">
        <v>17</v>
      </c>
      <c r="C52" s="14">
        <v>1</v>
      </c>
      <c r="D52" s="14">
        <v>11</v>
      </c>
      <c r="E52" s="2">
        <f>E51+50+43</f>
        <v>1110</v>
      </c>
      <c r="F52" s="18">
        <v>2</v>
      </c>
      <c r="G52" s="7">
        <v>0</v>
      </c>
      <c r="H52" s="31">
        <v>0</v>
      </c>
      <c r="I52" s="31">
        <v>7.216494845360824</v>
      </c>
      <c r="J52" s="31">
        <v>8.2474226804123703</v>
      </c>
      <c r="K52" s="31">
        <v>0</v>
      </c>
      <c r="L52" s="31">
        <v>2.0618556701030926</v>
      </c>
      <c r="M52" s="31">
        <v>56.701030927835049</v>
      </c>
      <c r="N52" s="31">
        <v>6.1855670103092786</v>
      </c>
      <c r="O52" s="31">
        <v>4.1237113402061851</v>
      </c>
      <c r="P52" s="31">
        <v>15.463917525773196</v>
      </c>
      <c r="Q52" s="3">
        <v>100</v>
      </c>
      <c r="R52" s="3"/>
      <c r="U52" s="21">
        <v>41919</v>
      </c>
      <c r="V52" s="2" t="s">
        <v>78</v>
      </c>
      <c r="W52" s="30">
        <v>0</v>
      </c>
      <c r="X52" s="30">
        <v>0</v>
      </c>
      <c r="Y52" s="18">
        <v>374</v>
      </c>
      <c r="Z52" s="12" t="s">
        <v>25</v>
      </c>
      <c r="AC52" s="18">
        <v>9188</v>
      </c>
      <c r="AD52" s="7" t="s">
        <v>29</v>
      </c>
    </row>
    <row r="53" spans="1:30">
      <c r="A53" s="2" t="s">
        <v>23</v>
      </c>
      <c r="B53" s="1" t="s">
        <v>17</v>
      </c>
      <c r="C53" s="14">
        <v>1</v>
      </c>
      <c r="D53" s="14">
        <v>12</v>
      </c>
      <c r="E53" s="2">
        <f>E52+50+89</f>
        <v>1249</v>
      </c>
      <c r="F53" s="18">
        <v>1</v>
      </c>
      <c r="G53" s="7">
        <v>0</v>
      </c>
      <c r="H53" s="31">
        <v>2.1505376344086025</v>
      </c>
      <c r="I53" s="31">
        <v>16.129032258064516</v>
      </c>
      <c r="J53" s="31">
        <v>6.4516129032258061</v>
      </c>
      <c r="K53" s="31">
        <v>0</v>
      </c>
      <c r="L53" s="31">
        <v>10.75268817204301</v>
      </c>
      <c r="M53" s="31">
        <v>37.634408602150536</v>
      </c>
      <c r="N53" s="31">
        <v>10.75268817204301</v>
      </c>
      <c r="O53" s="31">
        <v>5.376344086021505</v>
      </c>
      <c r="P53" s="31">
        <v>10.75268817204301</v>
      </c>
      <c r="Q53" s="3">
        <v>100</v>
      </c>
      <c r="R53" s="3"/>
      <c r="U53" s="21">
        <v>41919</v>
      </c>
      <c r="V53" s="2" t="s">
        <v>78</v>
      </c>
      <c r="W53" s="30">
        <v>0</v>
      </c>
      <c r="X53" s="30">
        <v>0</v>
      </c>
      <c r="Y53" s="18">
        <v>375</v>
      </c>
      <c r="Z53" s="12" t="s">
        <v>25</v>
      </c>
      <c r="AC53" s="18">
        <v>9189</v>
      </c>
      <c r="AD53" s="7" t="s">
        <v>29</v>
      </c>
    </row>
    <row r="54" spans="1:30">
      <c r="A54" s="2" t="s">
        <v>23</v>
      </c>
      <c r="B54" s="1" t="s">
        <v>17</v>
      </c>
      <c r="C54" s="14">
        <v>1</v>
      </c>
      <c r="D54" s="14">
        <v>13</v>
      </c>
      <c r="E54" s="2">
        <f>E53+50+45</f>
        <v>1344</v>
      </c>
      <c r="F54" s="18">
        <v>2</v>
      </c>
      <c r="G54" s="7">
        <v>0</v>
      </c>
      <c r="H54" s="31">
        <v>1.0416666666666665</v>
      </c>
      <c r="I54" s="31">
        <v>10.416666666666668</v>
      </c>
      <c r="J54" s="31">
        <v>10.416666666666668</v>
      </c>
      <c r="K54" s="31">
        <v>0</v>
      </c>
      <c r="L54" s="31">
        <v>3.125</v>
      </c>
      <c r="M54" s="31">
        <v>15.625</v>
      </c>
      <c r="N54" s="31">
        <v>15.625</v>
      </c>
      <c r="O54" s="31">
        <v>2.083333333333333</v>
      </c>
      <c r="P54" s="31">
        <v>41.666666666666671</v>
      </c>
      <c r="Q54" s="3">
        <v>100</v>
      </c>
      <c r="R54" s="3"/>
      <c r="U54" s="21">
        <v>41919</v>
      </c>
      <c r="V54" s="2" t="s">
        <v>78</v>
      </c>
      <c r="W54" s="30">
        <v>0</v>
      </c>
      <c r="X54" s="30">
        <v>0</v>
      </c>
      <c r="Y54" s="18">
        <v>376</v>
      </c>
      <c r="Z54" s="12" t="s">
        <v>25</v>
      </c>
      <c r="AC54" s="18">
        <v>9190</v>
      </c>
      <c r="AD54" s="7" t="s">
        <v>29</v>
      </c>
    </row>
    <row r="55" spans="1:30">
      <c r="A55" s="2" t="s">
        <v>23</v>
      </c>
      <c r="B55" s="1" t="s">
        <v>17</v>
      </c>
      <c r="C55" s="14">
        <v>1</v>
      </c>
      <c r="D55" s="14">
        <v>14</v>
      </c>
      <c r="E55" s="2">
        <f>E54+50+69</f>
        <v>1463</v>
      </c>
      <c r="F55" s="18">
        <v>4</v>
      </c>
      <c r="G55" s="7">
        <v>0</v>
      </c>
      <c r="H55" s="31">
        <v>9.6153846153846168</v>
      </c>
      <c r="I55" s="31">
        <v>4.8076923076923084</v>
      </c>
      <c r="J55" s="31">
        <v>0.96153846153846156</v>
      </c>
      <c r="K55" s="31">
        <v>0</v>
      </c>
      <c r="L55" s="31">
        <v>22.115384615384613</v>
      </c>
      <c r="M55" s="31">
        <v>43.269230769230774</v>
      </c>
      <c r="N55" s="31">
        <v>9.6153846153846168</v>
      </c>
      <c r="O55" s="31">
        <v>4.8076923076923084</v>
      </c>
      <c r="P55" s="31">
        <v>4.8076923076923084</v>
      </c>
      <c r="Q55" s="3">
        <v>100</v>
      </c>
      <c r="R55" s="3"/>
      <c r="U55" s="21">
        <v>41919</v>
      </c>
      <c r="V55" s="2" t="s">
        <v>78</v>
      </c>
      <c r="W55" s="30">
        <v>0</v>
      </c>
      <c r="X55" s="30">
        <v>0</v>
      </c>
      <c r="Y55" s="18">
        <v>377</v>
      </c>
      <c r="Z55" s="12" t="s">
        <v>25</v>
      </c>
      <c r="AC55" s="18">
        <v>9191</v>
      </c>
      <c r="AD55" s="6">
        <v>9207</v>
      </c>
    </row>
    <row r="56" spans="1:30">
      <c r="A56" s="2" t="s">
        <v>23</v>
      </c>
      <c r="B56" s="1" t="s">
        <v>17</v>
      </c>
      <c r="C56" s="14">
        <v>1</v>
      </c>
      <c r="D56" s="14">
        <v>15</v>
      </c>
      <c r="E56" s="2">
        <f>E55+50+37</f>
        <v>1550</v>
      </c>
      <c r="F56" s="18">
        <v>4</v>
      </c>
      <c r="G56" s="7">
        <v>0</v>
      </c>
      <c r="H56" s="31">
        <v>10</v>
      </c>
      <c r="I56" s="31">
        <v>15</v>
      </c>
      <c r="J56" s="31">
        <v>7.0000000000000009</v>
      </c>
      <c r="K56" s="31">
        <v>0</v>
      </c>
      <c r="L56" s="31">
        <v>27</v>
      </c>
      <c r="M56" s="31">
        <v>15</v>
      </c>
      <c r="N56" s="31">
        <v>15</v>
      </c>
      <c r="O56" s="31">
        <v>3</v>
      </c>
      <c r="P56" s="31">
        <v>8</v>
      </c>
      <c r="Q56" s="3">
        <v>100</v>
      </c>
      <c r="R56" s="3"/>
      <c r="U56" s="21">
        <v>41919</v>
      </c>
      <c r="V56" s="2" t="s">
        <v>78</v>
      </c>
      <c r="W56" s="30">
        <v>0</v>
      </c>
      <c r="X56" s="30">
        <v>0</v>
      </c>
      <c r="Y56" s="18">
        <v>378</v>
      </c>
      <c r="Z56" s="12" t="s">
        <v>25</v>
      </c>
      <c r="AC56" s="18">
        <v>9192</v>
      </c>
      <c r="AD56" s="6">
        <v>9208</v>
      </c>
    </row>
    <row r="57" spans="1:30">
      <c r="A57" s="2" t="s">
        <v>23</v>
      </c>
      <c r="B57" s="1" t="s">
        <v>17</v>
      </c>
      <c r="C57" s="14">
        <v>1</v>
      </c>
      <c r="D57" s="14">
        <v>16</v>
      </c>
      <c r="E57" s="2">
        <f>E56+50+51</f>
        <v>1651</v>
      </c>
      <c r="F57" s="18">
        <v>3</v>
      </c>
      <c r="G57" s="7">
        <v>0</v>
      </c>
      <c r="H57" s="31">
        <v>28.28282828282828</v>
      </c>
      <c r="I57" s="32">
        <v>17.171717171717169</v>
      </c>
      <c r="J57" s="32">
        <v>15.151515151515152</v>
      </c>
      <c r="K57" s="32">
        <v>0</v>
      </c>
      <c r="L57" s="32">
        <v>7.0707070707070701</v>
      </c>
      <c r="M57" s="32">
        <v>12.121212121212121</v>
      </c>
      <c r="N57" s="32">
        <v>10.1010101010101</v>
      </c>
      <c r="O57" s="32">
        <v>0</v>
      </c>
      <c r="P57" s="32">
        <v>10.1010101010101</v>
      </c>
      <c r="Q57" s="33">
        <v>100.00000000000001</v>
      </c>
      <c r="R57" s="33"/>
      <c r="S57" s="4"/>
      <c r="T57" s="4"/>
      <c r="U57" s="21">
        <v>41919</v>
      </c>
      <c r="V57" s="2" t="s">
        <v>78</v>
      </c>
      <c r="W57" s="30">
        <v>0</v>
      </c>
      <c r="X57" s="30">
        <v>0</v>
      </c>
      <c r="Y57" s="18">
        <v>379</v>
      </c>
      <c r="Z57" s="12" t="s">
        <v>25</v>
      </c>
      <c r="AC57" s="18">
        <v>9193</v>
      </c>
      <c r="AD57" s="6">
        <v>9209</v>
      </c>
    </row>
    <row r="58" spans="1:30">
      <c r="A58" s="2" t="s">
        <v>23</v>
      </c>
      <c r="B58" s="1" t="s">
        <v>17</v>
      </c>
      <c r="C58" s="14">
        <v>1</v>
      </c>
      <c r="D58" s="14">
        <v>17</v>
      </c>
      <c r="E58" s="2">
        <f>E57+50+35</f>
        <v>1736</v>
      </c>
      <c r="F58" s="18">
        <v>1</v>
      </c>
      <c r="G58" s="7">
        <v>0</v>
      </c>
      <c r="H58" s="31">
        <v>4.8543689320388346</v>
      </c>
      <c r="I58" s="32">
        <v>9.7087378640776691</v>
      </c>
      <c r="J58" s="32">
        <v>4.8543689320388346</v>
      </c>
      <c r="K58" s="32">
        <v>0</v>
      </c>
      <c r="L58" s="32">
        <v>9.7087378640776691</v>
      </c>
      <c r="M58" s="32">
        <v>38.834951456310677</v>
      </c>
      <c r="N58" s="32">
        <v>9.7087378640776691</v>
      </c>
      <c r="O58" s="32">
        <v>7.7669902912621351</v>
      </c>
      <c r="P58" s="32">
        <v>14.563106796116504</v>
      </c>
      <c r="Q58" s="33">
        <v>99.999999999999986</v>
      </c>
      <c r="R58" s="33"/>
      <c r="S58" s="4"/>
      <c r="T58" s="4"/>
      <c r="U58" s="21">
        <v>41919</v>
      </c>
      <c r="V58" s="2" t="s">
        <v>78</v>
      </c>
      <c r="W58" s="30">
        <v>0</v>
      </c>
      <c r="X58" s="30">
        <v>0</v>
      </c>
      <c r="Y58" s="18">
        <v>380</v>
      </c>
      <c r="Z58" s="12" t="s">
        <v>25</v>
      </c>
      <c r="AC58" s="18">
        <v>9194</v>
      </c>
      <c r="AD58" s="7" t="s">
        <v>29</v>
      </c>
    </row>
    <row r="59" spans="1:30">
      <c r="A59" s="2" t="s">
        <v>23</v>
      </c>
      <c r="B59" s="1" t="s">
        <v>17</v>
      </c>
      <c r="C59" s="14">
        <v>1</v>
      </c>
      <c r="D59" s="14">
        <v>18</v>
      </c>
      <c r="E59" s="2">
        <f>E58+50+43</f>
        <v>1829</v>
      </c>
      <c r="F59" s="18">
        <v>2</v>
      </c>
      <c r="G59" s="7">
        <v>0</v>
      </c>
      <c r="H59" s="31">
        <v>2.1052631578947367</v>
      </c>
      <c r="I59" s="32">
        <v>12.631578947368421</v>
      </c>
      <c r="J59" s="32">
        <v>5.2631578947368416</v>
      </c>
      <c r="K59" s="32">
        <v>0</v>
      </c>
      <c r="L59" s="32">
        <v>0</v>
      </c>
      <c r="M59" s="32">
        <v>47.368421052631575</v>
      </c>
      <c r="N59" s="32">
        <v>5.2631578947368416</v>
      </c>
      <c r="O59" s="32">
        <v>1.0526315789473684</v>
      </c>
      <c r="P59" s="32">
        <v>26.315789473684209</v>
      </c>
      <c r="Q59" s="33">
        <v>99.999999999999986</v>
      </c>
      <c r="R59" s="33"/>
      <c r="S59" s="4"/>
      <c r="T59" s="4"/>
      <c r="U59" s="21">
        <v>41919</v>
      </c>
      <c r="V59" s="2" t="s">
        <v>78</v>
      </c>
      <c r="W59" s="30">
        <v>0</v>
      </c>
      <c r="X59" s="30">
        <v>0</v>
      </c>
      <c r="Y59" s="18">
        <v>381</v>
      </c>
      <c r="Z59" s="12" t="s">
        <v>25</v>
      </c>
      <c r="AC59" s="18">
        <v>9195</v>
      </c>
      <c r="AD59" s="7" t="s">
        <v>29</v>
      </c>
    </row>
    <row r="60" spans="1:30">
      <c r="A60" s="2" t="s">
        <v>23</v>
      </c>
      <c r="B60" s="1" t="s">
        <v>17</v>
      </c>
      <c r="C60" s="14">
        <v>1</v>
      </c>
      <c r="D60" s="14">
        <v>19</v>
      </c>
      <c r="E60" s="2">
        <f>E59+50+46</f>
        <v>1925</v>
      </c>
      <c r="F60" s="18">
        <v>4</v>
      </c>
      <c r="G60" s="7">
        <v>0</v>
      </c>
      <c r="H60" s="31">
        <v>1.0416666666666665</v>
      </c>
      <c r="I60" s="32">
        <v>5.2083333333333339</v>
      </c>
      <c r="J60" s="32">
        <v>15.625</v>
      </c>
      <c r="K60" s="32">
        <v>0</v>
      </c>
      <c r="L60" s="32">
        <v>12.5</v>
      </c>
      <c r="M60" s="32">
        <v>36.458333333333329</v>
      </c>
      <c r="N60" s="32">
        <v>10.416666666666668</v>
      </c>
      <c r="O60" s="32">
        <v>8.3333333333333321</v>
      </c>
      <c r="P60" s="32">
        <v>10.416666666666668</v>
      </c>
      <c r="Q60" s="33">
        <v>100</v>
      </c>
      <c r="R60" s="33"/>
      <c r="S60" s="4"/>
      <c r="T60" s="4"/>
      <c r="U60" s="21">
        <v>41919</v>
      </c>
      <c r="V60" s="2" t="s">
        <v>78</v>
      </c>
      <c r="W60" s="30">
        <v>0</v>
      </c>
      <c r="X60" s="30">
        <v>0</v>
      </c>
      <c r="Y60" s="18">
        <v>382</v>
      </c>
      <c r="Z60" s="12" t="s">
        <v>25</v>
      </c>
      <c r="AC60" s="18">
        <v>9196</v>
      </c>
      <c r="AD60" s="6">
        <v>9210</v>
      </c>
    </row>
    <row r="61" spans="1:30">
      <c r="A61" s="2" t="s">
        <v>23</v>
      </c>
      <c r="B61" s="1" t="s">
        <v>17</v>
      </c>
      <c r="C61" s="14">
        <v>1</v>
      </c>
      <c r="D61" s="14">
        <v>20</v>
      </c>
      <c r="E61" s="2">
        <f>E60+50+56</f>
        <v>2031</v>
      </c>
      <c r="F61" s="18">
        <v>1</v>
      </c>
      <c r="G61" s="7">
        <v>0</v>
      </c>
      <c r="H61" s="31">
        <v>0.99009900990099009</v>
      </c>
      <c r="I61" s="32">
        <v>4.9504950495049505</v>
      </c>
      <c r="J61" s="32">
        <v>4.9504950495049505</v>
      </c>
      <c r="K61" s="32">
        <v>0</v>
      </c>
      <c r="L61" s="32">
        <v>19.801980198019802</v>
      </c>
      <c r="M61" s="32">
        <v>39.603960396039604</v>
      </c>
      <c r="N61" s="32">
        <v>9.9009900990099009</v>
      </c>
      <c r="O61" s="32">
        <v>4.9504950495049505</v>
      </c>
      <c r="P61" s="32">
        <v>14.85148514851485</v>
      </c>
      <c r="Q61" s="33">
        <v>100</v>
      </c>
      <c r="R61" s="33"/>
      <c r="S61" s="4"/>
      <c r="T61" s="4"/>
      <c r="U61" s="21">
        <v>41919</v>
      </c>
      <c r="V61" s="2" t="s">
        <v>78</v>
      </c>
      <c r="W61" s="30">
        <v>0</v>
      </c>
      <c r="X61" s="30">
        <v>0</v>
      </c>
      <c r="Y61" s="18">
        <v>383</v>
      </c>
      <c r="Z61" s="12" t="s">
        <v>25</v>
      </c>
      <c r="AC61" s="18">
        <v>9197</v>
      </c>
      <c r="AD61" s="7" t="s">
        <v>29</v>
      </c>
    </row>
    <row r="62" spans="1:30">
      <c r="A62" s="2" t="s">
        <v>23</v>
      </c>
      <c r="B62" s="2" t="s">
        <v>18</v>
      </c>
      <c r="C62" s="14">
        <v>1</v>
      </c>
      <c r="D62" s="11">
        <v>1</v>
      </c>
      <c r="E62" s="2">
        <v>61</v>
      </c>
      <c r="F62" s="2">
        <v>1</v>
      </c>
      <c r="G62" s="7">
        <v>0</v>
      </c>
      <c r="H62" s="4">
        <v>1</v>
      </c>
      <c r="I62" s="4">
        <v>5</v>
      </c>
      <c r="J62" s="4">
        <v>5</v>
      </c>
      <c r="K62" s="4">
        <v>0</v>
      </c>
      <c r="L62" s="4">
        <v>15</v>
      </c>
      <c r="M62" s="4">
        <v>20</v>
      </c>
      <c r="N62" s="4">
        <v>14</v>
      </c>
      <c r="O62" s="4">
        <v>30</v>
      </c>
      <c r="P62" s="4">
        <v>10</v>
      </c>
      <c r="Q62" s="33">
        <v>100</v>
      </c>
      <c r="R62" s="4"/>
      <c r="S62" s="4"/>
      <c r="T62" s="4"/>
      <c r="U62" s="21">
        <v>41919</v>
      </c>
      <c r="V62" s="2" t="s">
        <v>78</v>
      </c>
      <c r="W62" s="30">
        <v>0</v>
      </c>
      <c r="X62" s="30">
        <v>0</v>
      </c>
      <c r="Y62" s="4">
        <v>386</v>
      </c>
      <c r="Z62" s="12" t="s">
        <v>25</v>
      </c>
      <c r="AC62" s="2">
        <v>9246</v>
      </c>
      <c r="AD62" s="6" t="s">
        <v>29</v>
      </c>
    </row>
    <row r="63" spans="1:30">
      <c r="A63" s="2" t="s">
        <v>23</v>
      </c>
      <c r="B63" s="2" t="s">
        <v>18</v>
      </c>
      <c r="C63" s="14">
        <v>1</v>
      </c>
      <c r="D63" s="14">
        <v>2</v>
      </c>
      <c r="E63" s="2">
        <f>E62+50+31</f>
        <v>142</v>
      </c>
      <c r="F63" s="2">
        <v>3</v>
      </c>
      <c r="G63" s="7">
        <v>0</v>
      </c>
      <c r="H63" s="4">
        <v>5</v>
      </c>
      <c r="I63" s="4">
        <v>5</v>
      </c>
      <c r="J63" s="4">
        <v>5</v>
      </c>
      <c r="K63" s="4">
        <v>0</v>
      </c>
      <c r="L63" s="4">
        <v>15</v>
      </c>
      <c r="M63" s="4">
        <v>25</v>
      </c>
      <c r="N63" s="4">
        <v>10</v>
      </c>
      <c r="O63" s="4">
        <v>25</v>
      </c>
      <c r="P63" s="4">
        <v>10</v>
      </c>
      <c r="Q63" s="33">
        <v>100</v>
      </c>
      <c r="R63" s="4"/>
      <c r="S63" s="4"/>
      <c r="T63" s="4"/>
      <c r="U63" s="21">
        <v>41919</v>
      </c>
      <c r="V63" s="2" t="s">
        <v>78</v>
      </c>
      <c r="W63" s="30">
        <v>0</v>
      </c>
      <c r="X63" s="30">
        <v>0</v>
      </c>
      <c r="Y63" s="2">
        <v>387</v>
      </c>
      <c r="Z63" s="12" t="s">
        <v>25</v>
      </c>
      <c r="AC63" s="2">
        <v>9247</v>
      </c>
      <c r="AD63" s="6">
        <v>9266</v>
      </c>
    </row>
    <row r="64" spans="1:30">
      <c r="A64" s="2" t="s">
        <v>23</v>
      </c>
      <c r="B64" s="2" t="s">
        <v>18</v>
      </c>
      <c r="C64" s="14">
        <v>1</v>
      </c>
      <c r="D64" s="14">
        <v>3</v>
      </c>
      <c r="E64" s="2">
        <f>E63+50+76</f>
        <v>268</v>
      </c>
      <c r="F64" s="2">
        <v>2</v>
      </c>
      <c r="G64" s="7">
        <v>0</v>
      </c>
      <c r="H64" s="4">
        <v>10</v>
      </c>
      <c r="I64" s="4">
        <v>0</v>
      </c>
      <c r="J64" s="4">
        <v>5</v>
      </c>
      <c r="K64" s="4">
        <v>0</v>
      </c>
      <c r="L64" s="4">
        <v>0</v>
      </c>
      <c r="M64" s="4">
        <v>20</v>
      </c>
      <c r="N64" s="4">
        <v>20</v>
      </c>
      <c r="O64" s="4">
        <v>40</v>
      </c>
      <c r="P64" s="4">
        <v>5</v>
      </c>
      <c r="Q64" s="33">
        <v>100</v>
      </c>
      <c r="R64" s="4"/>
      <c r="S64" s="4"/>
      <c r="T64" s="4"/>
      <c r="U64" s="21">
        <v>41919</v>
      </c>
      <c r="V64" s="2" t="s">
        <v>78</v>
      </c>
      <c r="W64" s="30">
        <v>0</v>
      </c>
      <c r="X64" s="30">
        <v>0</v>
      </c>
      <c r="Y64" s="4">
        <v>388</v>
      </c>
      <c r="Z64" s="12" t="s">
        <v>25</v>
      </c>
      <c r="AC64" s="2">
        <v>9248</v>
      </c>
      <c r="AD64" s="6" t="s">
        <v>29</v>
      </c>
    </row>
    <row r="65" spans="1:30">
      <c r="A65" s="2" t="s">
        <v>23</v>
      </c>
      <c r="B65" s="2" t="s">
        <v>18</v>
      </c>
      <c r="C65" s="14">
        <v>1</v>
      </c>
      <c r="D65" s="14">
        <v>4</v>
      </c>
      <c r="E65" s="2">
        <f>E64+50+87</f>
        <v>405</v>
      </c>
      <c r="F65" s="4">
        <v>1</v>
      </c>
      <c r="G65" s="7">
        <v>0</v>
      </c>
      <c r="H65" s="4">
        <v>0</v>
      </c>
      <c r="I65" s="4">
        <v>5</v>
      </c>
      <c r="J65" s="4">
        <v>10</v>
      </c>
      <c r="K65" s="4">
        <v>0</v>
      </c>
      <c r="L65" s="4">
        <v>0</v>
      </c>
      <c r="M65" s="4">
        <v>10</v>
      </c>
      <c r="N65" s="4">
        <v>15</v>
      </c>
      <c r="O65" s="4">
        <v>45</v>
      </c>
      <c r="P65" s="4">
        <v>15</v>
      </c>
      <c r="Q65" s="33">
        <v>100</v>
      </c>
      <c r="R65" s="4"/>
      <c r="S65" s="4"/>
      <c r="T65" s="4"/>
      <c r="U65" s="21">
        <v>41919</v>
      </c>
      <c r="V65" s="2" t="s">
        <v>78</v>
      </c>
      <c r="W65" s="30">
        <v>0</v>
      </c>
      <c r="X65" s="30">
        <v>0</v>
      </c>
      <c r="Y65" s="2">
        <v>389</v>
      </c>
      <c r="Z65" s="12" t="s">
        <v>25</v>
      </c>
      <c r="AC65" s="2">
        <v>9249</v>
      </c>
      <c r="AD65" s="6" t="s">
        <v>29</v>
      </c>
    </row>
    <row r="66" spans="1:30">
      <c r="A66" s="2" t="s">
        <v>23</v>
      </c>
      <c r="B66" s="2" t="s">
        <v>18</v>
      </c>
      <c r="C66" s="14">
        <v>1</v>
      </c>
      <c r="D66" s="14">
        <v>5</v>
      </c>
      <c r="E66" s="2">
        <f>E65+50+35</f>
        <v>490</v>
      </c>
      <c r="F66" s="4">
        <v>2</v>
      </c>
      <c r="G66" s="7">
        <v>0</v>
      </c>
      <c r="H66" s="4">
        <v>5</v>
      </c>
      <c r="I66" s="4">
        <v>0</v>
      </c>
      <c r="J66" s="4">
        <v>10</v>
      </c>
      <c r="K66" s="4">
        <v>0</v>
      </c>
      <c r="L66" s="4">
        <v>5</v>
      </c>
      <c r="M66" s="4">
        <v>5</v>
      </c>
      <c r="N66" s="4">
        <v>15</v>
      </c>
      <c r="O66" s="4">
        <v>40</v>
      </c>
      <c r="P66" s="4">
        <v>20</v>
      </c>
      <c r="Q66" s="33">
        <v>100</v>
      </c>
      <c r="R66" s="4"/>
      <c r="S66" s="4"/>
      <c r="T66" s="4"/>
      <c r="U66" s="21">
        <v>41919</v>
      </c>
      <c r="V66" s="2" t="s">
        <v>78</v>
      </c>
      <c r="W66" s="30">
        <v>0</v>
      </c>
      <c r="X66" s="30">
        <v>0</v>
      </c>
      <c r="Y66" s="4">
        <v>390</v>
      </c>
      <c r="Z66" s="12" t="s">
        <v>25</v>
      </c>
      <c r="AC66" s="2">
        <v>9250</v>
      </c>
      <c r="AD66" s="6" t="s">
        <v>29</v>
      </c>
    </row>
    <row r="67" spans="1:30">
      <c r="A67" s="2" t="s">
        <v>23</v>
      </c>
      <c r="B67" s="2" t="s">
        <v>18</v>
      </c>
      <c r="C67" s="14">
        <v>1</v>
      </c>
      <c r="D67" s="14">
        <v>6</v>
      </c>
      <c r="E67" s="2">
        <f>E66+50+97</f>
        <v>637</v>
      </c>
      <c r="F67" s="4">
        <v>4</v>
      </c>
      <c r="G67" s="7">
        <v>0</v>
      </c>
      <c r="H67" s="4">
        <v>0</v>
      </c>
      <c r="I67" s="4">
        <v>5</v>
      </c>
      <c r="J67" s="4">
        <v>30</v>
      </c>
      <c r="K67" s="4">
        <v>0</v>
      </c>
      <c r="L67" s="4">
        <v>10</v>
      </c>
      <c r="M67" s="4">
        <v>10</v>
      </c>
      <c r="N67" s="4">
        <v>20</v>
      </c>
      <c r="O67" s="4">
        <v>10</v>
      </c>
      <c r="P67" s="4">
        <v>15</v>
      </c>
      <c r="Q67" s="33">
        <v>100</v>
      </c>
      <c r="R67" s="4"/>
      <c r="S67" s="4"/>
      <c r="T67" s="4"/>
      <c r="U67" s="21">
        <v>41919</v>
      </c>
      <c r="V67" s="2" t="s">
        <v>78</v>
      </c>
      <c r="W67" s="30">
        <v>0</v>
      </c>
      <c r="X67" s="30">
        <v>0</v>
      </c>
      <c r="Y67" s="2">
        <v>391</v>
      </c>
      <c r="Z67" s="12" t="s">
        <v>25</v>
      </c>
      <c r="AC67" s="2">
        <v>9251</v>
      </c>
      <c r="AD67" s="6">
        <v>9267</v>
      </c>
    </row>
    <row r="68" spans="1:30">
      <c r="A68" s="2" t="s">
        <v>23</v>
      </c>
      <c r="B68" s="2" t="s">
        <v>18</v>
      </c>
      <c r="C68" s="14">
        <v>1</v>
      </c>
      <c r="D68" s="14">
        <v>7</v>
      </c>
      <c r="E68" s="2">
        <f>E67+50+28</f>
        <v>715</v>
      </c>
      <c r="F68" s="4">
        <v>3</v>
      </c>
      <c r="G68" s="7">
        <v>0</v>
      </c>
      <c r="H68" s="4">
        <v>0</v>
      </c>
      <c r="I68" s="4">
        <v>5</v>
      </c>
      <c r="J68" s="4">
        <v>10</v>
      </c>
      <c r="K68" s="4">
        <v>0</v>
      </c>
      <c r="L68" s="4">
        <v>0</v>
      </c>
      <c r="M68" s="4">
        <v>40</v>
      </c>
      <c r="N68" s="4">
        <v>10</v>
      </c>
      <c r="O68" s="4">
        <v>20</v>
      </c>
      <c r="P68" s="4">
        <v>15</v>
      </c>
      <c r="Q68" s="33">
        <v>100</v>
      </c>
      <c r="R68" s="4"/>
      <c r="S68" s="4"/>
      <c r="T68" s="4"/>
      <c r="U68" s="21">
        <v>41919</v>
      </c>
      <c r="V68" s="2" t="s">
        <v>78</v>
      </c>
      <c r="W68" s="30">
        <v>0</v>
      </c>
      <c r="X68" s="30">
        <v>0</v>
      </c>
      <c r="Y68" s="4">
        <v>392</v>
      </c>
      <c r="Z68" s="12" t="s">
        <v>25</v>
      </c>
      <c r="AC68" s="2">
        <v>9252</v>
      </c>
      <c r="AD68" s="6">
        <v>9268</v>
      </c>
    </row>
    <row r="69" spans="1:30">
      <c r="A69" s="2" t="s">
        <v>23</v>
      </c>
      <c r="B69" s="2" t="s">
        <v>18</v>
      </c>
      <c r="C69" s="14">
        <v>1</v>
      </c>
      <c r="D69" s="14">
        <v>8</v>
      </c>
      <c r="E69" s="2">
        <f>E68+50+19</f>
        <v>784</v>
      </c>
      <c r="F69" s="4">
        <v>3</v>
      </c>
      <c r="G69" s="7">
        <v>0</v>
      </c>
      <c r="H69" s="4">
        <v>1</v>
      </c>
      <c r="I69" s="4">
        <v>5</v>
      </c>
      <c r="J69" s="4">
        <v>10</v>
      </c>
      <c r="K69" s="4">
        <v>0</v>
      </c>
      <c r="L69" s="4">
        <v>0</v>
      </c>
      <c r="M69" s="4">
        <v>50</v>
      </c>
      <c r="N69" s="4">
        <v>9</v>
      </c>
      <c r="O69" s="4">
        <v>15</v>
      </c>
      <c r="P69" s="4">
        <v>10</v>
      </c>
      <c r="Q69" s="33">
        <v>100</v>
      </c>
      <c r="R69" s="4"/>
      <c r="S69" s="4"/>
      <c r="T69" s="4"/>
      <c r="U69" s="21">
        <v>41919</v>
      </c>
      <c r="V69" s="2" t="s">
        <v>78</v>
      </c>
      <c r="W69" s="30">
        <v>0</v>
      </c>
      <c r="X69" s="30">
        <v>0</v>
      </c>
      <c r="Y69" s="2">
        <v>393</v>
      </c>
      <c r="Z69" s="12" t="s">
        <v>25</v>
      </c>
      <c r="AC69" s="2">
        <v>9253</v>
      </c>
      <c r="AD69" s="6">
        <v>9269</v>
      </c>
    </row>
    <row r="70" spans="1:30">
      <c r="A70" s="2" t="s">
        <v>23</v>
      </c>
      <c r="B70" s="2" t="s">
        <v>18</v>
      </c>
      <c r="C70" s="14">
        <v>1</v>
      </c>
      <c r="D70" s="14">
        <v>9</v>
      </c>
      <c r="E70" s="2">
        <f>E69+50+78</f>
        <v>912</v>
      </c>
      <c r="F70" s="4">
        <v>2</v>
      </c>
      <c r="G70" s="7">
        <v>0</v>
      </c>
      <c r="H70" s="4">
        <v>1</v>
      </c>
      <c r="I70" s="4">
        <v>1</v>
      </c>
      <c r="J70" s="4">
        <v>10</v>
      </c>
      <c r="K70" s="4">
        <v>0</v>
      </c>
      <c r="L70" s="4">
        <v>0</v>
      </c>
      <c r="M70" s="4">
        <v>58</v>
      </c>
      <c r="N70" s="4">
        <v>5</v>
      </c>
      <c r="O70" s="4">
        <v>15</v>
      </c>
      <c r="P70" s="4">
        <v>10</v>
      </c>
      <c r="Q70" s="33">
        <v>100</v>
      </c>
      <c r="R70" s="4"/>
      <c r="S70" s="4"/>
      <c r="T70" s="4"/>
      <c r="U70" s="21">
        <v>41919</v>
      </c>
      <c r="V70" s="2" t="s">
        <v>78</v>
      </c>
      <c r="W70" s="30">
        <v>0</v>
      </c>
      <c r="X70" s="30">
        <v>0</v>
      </c>
      <c r="Y70" s="4">
        <v>394</v>
      </c>
      <c r="Z70" s="12" t="s">
        <v>25</v>
      </c>
      <c r="AC70" s="2">
        <v>9254</v>
      </c>
      <c r="AD70" s="6" t="s">
        <v>29</v>
      </c>
    </row>
    <row r="71" spans="1:30">
      <c r="A71" s="2" t="s">
        <v>23</v>
      </c>
      <c r="B71" s="2" t="s">
        <v>18</v>
      </c>
      <c r="C71" s="14">
        <v>1</v>
      </c>
      <c r="D71" s="14">
        <v>10</v>
      </c>
      <c r="E71" s="2">
        <f>E70+50+34</f>
        <v>996</v>
      </c>
      <c r="F71" s="4">
        <v>3</v>
      </c>
      <c r="G71" s="7">
        <v>0</v>
      </c>
      <c r="H71" s="4">
        <v>5</v>
      </c>
      <c r="I71" s="4">
        <v>1</v>
      </c>
      <c r="J71" s="4">
        <v>15</v>
      </c>
      <c r="K71" s="4">
        <v>0</v>
      </c>
      <c r="L71" s="4">
        <v>0</v>
      </c>
      <c r="M71" s="4">
        <v>45</v>
      </c>
      <c r="N71" s="4">
        <v>15</v>
      </c>
      <c r="O71" s="4">
        <v>10</v>
      </c>
      <c r="P71" s="4">
        <v>9</v>
      </c>
      <c r="Q71" s="33">
        <v>100</v>
      </c>
      <c r="R71" s="4"/>
      <c r="S71" s="4"/>
      <c r="T71" s="4"/>
      <c r="U71" s="21">
        <v>41919</v>
      </c>
      <c r="V71" s="2" t="s">
        <v>78</v>
      </c>
      <c r="W71" s="30">
        <v>0</v>
      </c>
      <c r="X71" s="30">
        <v>0</v>
      </c>
      <c r="Y71" s="2">
        <v>395</v>
      </c>
      <c r="Z71" s="12" t="s">
        <v>25</v>
      </c>
      <c r="AC71" s="2">
        <v>9255</v>
      </c>
      <c r="AD71" s="7">
        <v>9270</v>
      </c>
    </row>
    <row r="72" spans="1:30">
      <c r="A72" s="2" t="s">
        <v>23</v>
      </c>
      <c r="B72" s="2" t="s">
        <v>18</v>
      </c>
      <c r="C72" s="14">
        <v>1</v>
      </c>
      <c r="D72" s="14">
        <v>11</v>
      </c>
      <c r="E72" s="2">
        <f>E71+50+26</f>
        <v>1072</v>
      </c>
      <c r="F72" s="4">
        <v>4</v>
      </c>
      <c r="G72" s="7">
        <v>0</v>
      </c>
      <c r="H72" s="4">
        <v>0</v>
      </c>
      <c r="I72" s="4">
        <v>0</v>
      </c>
      <c r="J72" s="4">
        <v>10</v>
      </c>
      <c r="K72" s="4">
        <v>0</v>
      </c>
      <c r="L72" s="4">
        <v>0</v>
      </c>
      <c r="M72" s="4">
        <v>55</v>
      </c>
      <c r="N72" s="4">
        <v>10</v>
      </c>
      <c r="O72" s="4">
        <v>15</v>
      </c>
      <c r="P72" s="4">
        <v>10</v>
      </c>
      <c r="Q72" s="33">
        <v>100</v>
      </c>
      <c r="R72" s="4"/>
      <c r="S72" s="4"/>
      <c r="T72" s="4"/>
      <c r="U72" s="21">
        <v>41919</v>
      </c>
      <c r="V72" s="2" t="s">
        <v>78</v>
      </c>
      <c r="W72" s="30">
        <v>0</v>
      </c>
      <c r="X72" s="30">
        <v>0</v>
      </c>
      <c r="Y72" s="4">
        <v>396</v>
      </c>
      <c r="Z72" s="12" t="s">
        <v>25</v>
      </c>
      <c r="AC72" s="2">
        <v>9256</v>
      </c>
      <c r="AD72" s="7">
        <v>9271</v>
      </c>
    </row>
    <row r="73" spans="1:30">
      <c r="A73" s="2" t="s">
        <v>23</v>
      </c>
      <c r="B73" s="2" t="s">
        <v>18</v>
      </c>
      <c r="C73" s="14">
        <v>1</v>
      </c>
      <c r="D73" s="14">
        <v>12</v>
      </c>
      <c r="E73" s="2">
        <f>E72+50+71</f>
        <v>1193</v>
      </c>
      <c r="F73" s="4">
        <v>1</v>
      </c>
      <c r="G73" s="7">
        <v>0</v>
      </c>
      <c r="H73" s="4">
        <v>0</v>
      </c>
      <c r="I73" s="4">
        <v>0</v>
      </c>
      <c r="J73" s="4">
        <v>10</v>
      </c>
      <c r="K73" s="4">
        <v>0</v>
      </c>
      <c r="L73" s="4">
        <v>0</v>
      </c>
      <c r="M73" s="4">
        <v>15</v>
      </c>
      <c r="N73" s="4">
        <v>10</v>
      </c>
      <c r="O73" s="4">
        <v>55</v>
      </c>
      <c r="P73" s="4">
        <v>10</v>
      </c>
      <c r="Q73" s="33">
        <v>100</v>
      </c>
      <c r="R73" s="4"/>
      <c r="S73" s="4"/>
      <c r="T73" s="4"/>
      <c r="U73" s="21">
        <v>41919</v>
      </c>
      <c r="V73" s="2" t="s">
        <v>78</v>
      </c>
      <c r="W73" s="30">
        <v>0</v>
      </c>
      <c r="X73" s="30">
        <v>0</v>
      </c>
      <c r="Y73" s="2">
        <v>397</v>
      </c>
      <c r="Z73" s="12" t="s">
        <v>25</v>
      </c>
      <c r="AC73" s="2">
        <v>9257</v>
      </c>
      <c r="AD73" s="6" t="s">
        <v>29</v>
      </c>
    </row>
    <row r="74" spans="1:30">
      <c r="A74" s="2" t="s">
        <v>23</v>
      </c>
      <c r="B74" s="2" t="s">
        <v>18</v>
      </c>
      <c r="C74" s="14">
        <v>1</v>
      </c>
      <c r="D74" s="14">
        <v>13</v>
      </c>
      <c r="E74" s="2">
        <f>E73+50+67</f>
        <v>1310</v>
      </c>
      <c r="F74" s="4">
        <v>2</v>
      </c>
      <c r="G74" s="7">
        <v>0</v>
      </c>
      <c r="H74" s="4">
        <v>1</v>
      </c>
      <c r="I74" s="4">
        <v>1</v>
      </c>
      <c r="J74" s="4">
        <v>15</v>
      </c>
      <c r="K74" s="4">
        <v>0</v>
      </c>
      <c r="L74" s="4">
        <v>0</v>
      </c>
      <c r="M74" s="4">
        <v>44</v>
      </c>
      <c r="N74" s="4">
        <v>10</v>
      </c>
      <c r="O74" s="4">
        <v>19</v>
      </c>
      <c r="P74" s="4">
        <v>10</v>
      </c>
      <c r="Q74" s="33">
        <v>100</v>
      </c>
      <c r="R74" s="4"/>
      <c r="S74" s="4"/>
      <c r="T74" s="4"/>
      <c r="U74" s="21">
        <v>41919</v>
      </c>
      <c r="V74" s="2" t="s">
        <v>78</v>
      </c>
      <c r="W74" s="30">
        <v>0</v>
      </c>
      <c r="X74" s="30">
        <v>0</v>
      </c>
      <c r="Y74" s="4">
        <v>398</v>
      </c>
      <c r="Z74" s="12" t="s">
        <v>25</v>
      </c>
      <c r="AC74" s="2">
        <v>9258</v>
      </c>
      <c r="AD74" s="6" t="s">
        <v>29</v>
      </c>
    </row>
    <row r="75" spans="1:30">
      <c r="A75" s="2" t="s">
        <v>23</v>
      </c>
      <c r="B75" s="2" t="s">
        <v>18</v>
      </c>
      <c r="C75" s="14">
        <v>1</v>
      </c>
      <c r="D75" s="14">
        <v>14</v>
      </c>
      <c r="E75" s="2">
        <f>E74+50+51</f>
        <v>1411</v>
      </c>
      <c r="F75" s="4">
        <v>4</v>
      </c>
      <c r="G75" s="7">
        <v>0</v>
      </c>
      <c r="H75" s="4">
        <v>5</v>
      </c>
      <c r="I75" s="4">
        <v>1</v>
      </c>
      <c r="J75" s="4">
        <v>5</v>
      </c>
      <c r="K75" s="4">
        <v>0</v>
      </c>
      <c r="L75" s="4">
        <v>5</v>
      </c>
      <c r="M75" s="4">
        <v>45</v>
      </c>
      <c r="N75" s="4">
        <v>10</v>
      </c>
      <c r="O75" s="4">
        <v>20</v>
      </c>
      <c r="P75" s="4">
        <v>9</v>
      </c>
      <c r="Q75" s="33">
        <v>100</v>
      </c>
      <c r="R75" s="4"/>
      <c r="S75" s="4"/>
      <c r="T75" s="4"/>
      <c r="U75" s="21">
        <v>41919</v>
      </c>
      <c r="V75" s="2" t="s">
        <v>78</v>
      </c>
      <c r="W75" s="30">
        <v>0</v>
      </c>
      <c r="X75" s="30">
        <v>0</v>
      </c>
      <c r="Y75" s="2">
        <v>399</v>
      </c>
      <c r="Z75" s="12" t="s">
        <v>25</v>
      </c>
      <c r="AC75" s="2">
        <v>9259</v>
      </c>
      <c r="AD75" s="6">
        <v>9272</v>
      </c>
    </row>
    <row r="76" spans="1:30">
      <c r="A76" s="2" t="s">
        <v>23</v>
      </c>
      <c r="B76" s="2" t="s">
        <v>18</v>
      </c>
      <c r="C76" s="14">
        <v>1</v>
      </c>
      <c r="D76" s="14">
        <v>15</v>
      </c>
      <c r="E76" s="2">
        <f>E75+50+60</f>
        <v>1521</v>
      </c>
      <c r="F76" s="4">
        <v>1</v>
      </c>
      <c r="G76" s="7">
        <v>0</v>
      </c>
      <c r="H76" s="4">
        <v>5</v>
      </c>
      <c r="I76" s="4">
        <v>1</v>
      </c>
      <c r="J76" s="4">
        <v>15</v>
      </c>
      <c r="K76" s="4">
        <v>0</v>
      </c>
      <c r="L76" s="4">
        <v>10</v>
      </c>
      <c r="M76" s="4">
        <v>30</v>
      </c>
      <c r="N76" s="4">
        <v>9</v>
      </c>
      <c r="O76" s="4">
        <v>20</v>
      </c>
      <c r="P76" s="4">
        <v>10</v>
      </c>
      <c r="Q76" s="33">
        <v>100</v>
      </c>
      <c r="R76" s="4"/>
      <c r="S76" s="4"/>
      <c r="T76" s="4"/>
      <c r="U76" s="21">
        <v>41919</v>
      </c>
      <c r="V76" s="2" t="s">
        <v>78</v>
      </c>
      <c r="W76" s="30">
        <v>0</v>
      </c>
      <c r="X76" s="30">
        <v>0</v>
      </c>
      <c r="Y76" s="4">
        <v>400</v>
      </c>
      <c r="Z76" s="12" t="s">
        <v>25</v>
      </c>
      <c r="AC76" s="2">
        <v>9260</v>
      </c>
      <c r="AD76" s="6" t="s">
        <v>29</v>
      </c>
    </row>
    <row r="77" spans="1:30">
      <c r="A77" s="2" t="s">
        <v>23</v>
      </c>
      <c r="B77" s="2" t="s">
        <v>18</v>
      </c>
      <c r="C77" s="14">
        <v>1</v>
      </c>
      <c r="D77" s="14">
        <v>16</v>
      </c>
      <c r="E77" s="2">
        <f>E76+50+31</f>
        <v>1602</v>
      </c>
      <c r="F77" s="4">
        <v>1</v>
      </c>
      <c r="G77" s="7">
        <v>0</v>
      </c>
      <c r="H77" s="4">
        <v>5</v>
      </c>
      <c r="I77" s="4">
        <v>5</v>
      </c>
      <c r="J77" s="4">
        <v>10</v>
      </c>
      <c r="K77" s="4">
        <v>0</v>
      </c>
      <c r="L77" s="4">
        <v>0</v>
      </c>
      <c r="M77" s="4">
        <v>30</v>
      </c>
      <c r="N77" s="4">
        <v>10</v>
      </c>
      <c r="O77" s="4">
        <v>30</v>
      </c>
      <c r="P77" s="4">
        <v>10</v>
      </c>
      <c r="Q77" s="33">
        <v>100</v>
      </c>
      <c r="R77" s="4"/>
      <c r="S77" s="4"/>
      <c r="T77" s="4"/>
      <c r="U77" s="21">
        <v>41919</v>
      </c>
      <c r="V77" s="2" t="s">
        <v>78</v>
      </c>
      <c r="W77" s="30">
        <v>0</v>
      </c>
      <c r="X77" s="30">
        <v>0</v>
      </c>
      <c r="Y77" s="2">
        <v>401</v>
      </c>
      <c r="Z77" s="12" t="s">
        <v>25</v>
      </c>
      <c r="AC77" s="2">
        <v>9261</v>
      </c>
      <c r="AD77" s="6" t="s">
        <v>29</v>
      </c>
    </row>
    <row r="78" spans="1:30">
      <c r="A78" s="2" t="s">
        <v>23</v>
      </c>
      <c r="B78" s="2" t="s">
        <v>18</v>
      </c>
      <c r="C78" s="14">
        <v>1</v>
      </c>
      <c r="D78" s="14">
        <v>17</v>
      </c>
      <c r="E78" s="2">
        <f>E77+50+77</f>
        <v>1729</v>
      </c>
      <c r="F78" s="4">
        <v>2</v>
      </c>
      <c r="G78" s="7">
        <v>0</v>
      </c>
      <c r="H78" s="4">
        <v>5</v>
      </c>
      <c r="I78" s="4">
        <v>1</v>
      </c>
      <c r="J78" s="4">
        <v>5</v>
      </c>
      <c r="K78" s="4">
        <v>0</v>
      </c>
      <c r="L78" s="4">
        <v>10</v>
      </c>
      <c r="M78" s="4">
        <v>14</v>
      </c>
      <c r="N78" s="4">
        <v>5</v>
      </c>
      <c r="O78" s="4">
        <v>55</v>
      </c>
      <c r="P78" s="4">
        <v>5</v>
      </c>
      <c r="Q78" s="33">
        <v>100</v>
      </c>
      <c r="R78" s="4"/>
      <c r="S78" s="4"/>
      <c r="T78" s="4"/>
      <c r="U78" s="21">
        <v>41919</v>
      </c>
      <c r="V78" s="2" t="s">
        <v>78</v>
      </c>
      <c r="W78" s="30">
        <v>0</v>
      </c>
      <c r="X78" s="30">
        <v>0</v>
      </c>
      <c r="Y78" s="4">
        <v>402</v>
      </c>
      <c r="Z78" s="12" t="s">
        <v>25</v>
      </c>
      <c r="AC78" s="2">
        <v>9262</v>
      </c>
      <c r="AD78" s="6" t="s">
        <v>29</v>
      </c>
    </row>
    <row r="79" spans="1:30">
      <c r="A79" s="2" t="s">
        <v>23</v>
      </c>
      <c r="B79" s="2" t="s">
        <v>18</v>
      </c>
      <c r="C79" s="14">
        <v>1</v>
      </c>
      <c r="D79" s="14">
        <v>18</v>
      </c>
      <c r="E79" s="2">
        <f>E78+50+11</f>
        <v>1790</v>
      </c>
      <c r="F79" s="4">
        <v>4</v>
      </c>
      <c r="G79" s="7">
        <v>0</v>
      </c>
      <c r="H79" s="4">
        <v>5</v>
      </c>
      <c r="I79" s="4">
        <v>1</v>
      </c>
      <c r="J79" s="4">
        <v>1</v>
      </c>
      <c r="K79" s="4">
        <v>0</v>
      </c>
      <c r="L79" s="4">
        <v>5</v>
      </c>
      <c r="M79" s="4">
        <v>28</v>
      </c>
      <c r="N79" s="4">
        <v>15</v>
      </c>
      <c r="O79" s="4">
        <v>40</v>
      </c>
      <c r="P79" s="4">
        <v>5</v>
      </c>
      <c r="Q79" s="33">
        <v>100</v>
      </c>
      <c r="R79" s="4"/>
      <c r="S79" s="4"/>
      <c r="T79" s="4"/>
      <c r="U79" s="21">
        <v>41919</v>
      </c>
      <c r="V79" s="2" t="s">
        <v>78</v>
      </c>
      <c r="W79" s="30">
        <v>0</v>
      </c>
      <c r="X79" s="30">
        <v>0</v>
      </c>
      <c r="Y79" s="2">
        <v>403</v>
      </c>
      <c r="Z79" s="12" t="s">
        <v>25</v>
      </c>
      <c r="AC79" s="2">
        <v>9263</v>
      </c>
      <c r="AD79" s="6">
        <v>9273</v>
      </c>
    </row>
    <row r="80" spans="1:30">
      <c r="A80" s="2" t="s">
        <v>23</v>
      </c>
      <c r="B80" s="2" t="s">
        <v>18</v>
      </c>
      <c r="C80" s="14">
        <v>1</v>
      </c>
      <c r="D80" s="14">
        <v>19</v>
      </c>
      <c r="E80" s="4">
        <f>E79+50+60</f>
        <v>1900</v>
      </c>
      <c r="F80" s="4">
        <v>3</v>
      </c>
      <c r="G80" s="7">
        <v>0</v>
      </c>
      <c r="H80" s="4">
        <v>5</v>
      </c>
      <c r="I80" s="4">
        <v>0</v>
      </c>
      <c r="J80" s="4">
        <v>0</v>
      </c>
      <c r="K80" s="4">
        <v>0</v>
      </c>
      <c r="L80" s="4">
        <v>5</v>
      </c>
      <c r="M80" s="4">
        <v>20</v>
      </c>
      <c r="N80" s="4">
        <v>15</v>
      </c>
      <c r="O80" s="4">
        <v>50</v>
      </c>
      <c r="P80" s="4">
        <v>5</v>
      </c>
      <c r="Q80" s="33">
        <v>100</v>
      </c>
      <c r="R80" s="4"/>
      <c r="S80" s="4"/>
      <c r="T80" s="4"/>
      <c r="U80" s="21">
        <v>41919</v>
      </c>
      <c r="V80" s="2" t="s">
        <v>78</v>
      </c>
      <c r="W80" s="30">
        <v>0</v>
      </c>
      <c r="X80" s="30">
        <v>0</v>
      </c>
      <c r="Y80" s="4">
        <v>404</v>
      </c>
      <c r="Z80" s="12" t="s">
        <v>25</v>
      </c>
      <c r="AC80" s="2">
        <v>9264</v>
      </c>
      <c r="AD80" s="6">
        <v>9274</v>
      </c>
    </row>
    <row r="81" spans="1:30">
      <c r="A81" s="2" t="s">
        <v>23</v>
      </c>
      <c r="B81" s="2" t="s">
        <v>18</v>
      </c>
      <c r="C81" s="14">
        <v>1</v>
      </c>
      <c r="D81" s="14">
        <v>20</v>
      </c>
      <c r="E81" s="4">
        <f>E80+50+30</f>
        <v>1980</v>
      </c>
      <c r="F81" s="4">
        <v>4</v>
      </c>
      <c r="G81" s="7">
        <v>0</v>
      </c>
      <c r="H81" s="4">
        <v>5</v>
      </c>
      <c r="I81" s="4">
        <v>1</v>
      </c>
      <c r="J81" s="4">
        <v>9</v>
      </c>
      <c r="K81" s="4">
        <v>0</v>
      </c>
      <c r="L81" s="4">
        <v>0</v>
      </c>
      <c r="M81" s="4">
        <v>20</v>
      </c>
      <c r="N81" s="4">
        <v>5</v>
      </c>
      <c r="O81" s="4">
        <v>55</v>
      </c>
      <c r="P81" s="4">
        <v>5</v>
      </c>
      <c r="Q81" s="33">
        <v>100</v>
      </c>
      <c r="R81" s="4"/>
      <c r="S81" s="4"/>
      <c r="T81" s="4"/>
      <c r="U81" s="21">
        <v>41919</v>
      </c>
      <c r="V81" s="2" t="s">
        <v>78</v>
      </c>
      <c r="W81" s="30">
        <v>0</v>
      </c>
      <c r="X81" s="30">
        <v>0</v>
      </c>
      <c r="Y81" s="2">
        <v>405</v>
      </c>
      <c r="Z81" s="12" t="s">
        <v>25</v>
      </c>
      <c r="AC81" s="4">
        <v>9265</v>
      </c>
      <c r="AD81" s="6">
        <v>9275</v>
      </c>
    </row>
  </sheetData>
  <phoneticPr fontId="4" type="noConversion"/>
  <pageMargins left="0" right="0" top="0" bottom="0" header="0" footer="0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SiteData</vt:lpstr>
      <vt:lpstr>PlotData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Trant</dc:creator>
  <cp:lastModifiedBy>Andrew Trant</cp:lastModifiedBy>
  <cp:lastPrinted>2014-10-03T22:24:54Z</cp:lastPrinted>
  <dcterms:created xsi:type="dcterms:W3CDTF">2014-10-03T21:24:22Z</dcterms:created>
  <dcterms:modified xsi:type="dcterms:W3CDTF">2015-09-28T19:59:03Z</dcterms:modified>
</cp:coreProperties>
</file>