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arge Components" sheetId="1" state="visible" r:id="rId2"/>
    <sheet name="Various Components" sheetId="2" state="visible" r:id="rId3"/>
    <sheet name="SKSAS" sheetId="3" state="visible" r:id="rId4"/>
    <sheet name="SKDAV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<sst xmlns="http://schemas.openxmlformats.org/spreadsheetml/2006/main" count="743" uniqueCount="383">
  <si>
    <t xml:space="preserve">Part</t>
  </si>
  <si>
    <t xml:space="preserve">Vendor</t>
  </si>
  <si>
    <t xml:space="preserve">Model</t>
  </si>
  <si>
    <t xml:space="preserve">Price</t>
  </si>
  <si>
    <t xml:space="preserve">Laser Diode</t>
  </si>
  <si>
    <t xml:space="preserve">Thorlabs</t>
  </si>
  <si>
    <t xml:space="preserve">L405P20</t>
  </si>
  <si>
    <t xml:space="preserve">Diode laser driver</t>
  </si>
  <si>
    <t xml:space="preserve">KLD101</t>
  </si>
  <si>
    <t xml:space="preserve">Laser Diode Kit (includes controllers)</t>
  </si>
  <si>
    <t xml:space="preserve">LTC56A</t>
  </si>
  <si>
    <t xml:space="preserve">Diode Mount and Temperature Controller</t>
  </si>
  <si>
    <t xml:space="preserve">LDM9T</t>
  </si>
  <si>
    <t xml:space="preserve">Power supply</t>
  </si>
  <si>
    <t xml:space="preserve">TPS002</t>
  </si>
  <si>
    <t xml:space="preserve">Single photon detector</t>
  </si>
  <si>
    <t xml:space="preserve">SPDMA</t>
  </si>
  <si>
    <t xml:space="preserve">CMOS camera</t>
  </si>
  <si>
    <t xml:space="preserve">CS165MU</t>
  </si>
  <si>
    <t xml:space="preserve">Spectrometer 350-1100 nm</t>
  </si>
  <si>
    <t xml:space="preserve">Ocean Insights</t>
  </si>
  <si>
    <t xml:space="preserve">APD 900-1700 nm</t>
  </si>
  <si>
    <t xml:space="preserve">APD130C</t>
  </si>
  <si>
    <t xml:space="preserve">APD 900-1700 nm (fiber)</t>
  </si>
  <si>
    <t xml:space="preserve">APD431C</t>
  </si>
  <si>
    <t xml:space="preserve">780 nm, 45 mW, Butterfly DBR Laser</t>
  </si>
  <si>
    <t xml:space="preserve">DBR780PN</t>
  </si>
  <si>
    <t xml:space="preserve">LN cut crystal</t>
  </si>
  <si>
    <t xml:space="preserve">Conex</t>
  </si>
  <si>
    <t xml:space="preserve">PPLN</t>
  </si>
  <si>
    <t xml:space="preserve">Covesion</t>
  </si>
  <si>
    <t xml:space="preserve">MSHG1064-.5-10</t>
  </si>
  <si>
    <t xml:space="preserve">PPLN oven</t>
  </si>
  <si>
    <t xml:space="preserve">TOTAL</t>
  </si>
  <si>
    <t xml:space="preserve">System</t>
  </si>
  <si>
    <t xml:space="preserve">QTY</t>
  </si>
  <si>
    <t xml:space="preserve">Shipping</t>
  </si>
  <si>
    <t xml:space="preserve">Tax</t>
  </si>
  <si>
    <t xml:space="preserve">Total</t>
  </si>
  <si>
    <t xml:space="preserve">Laser</t>
  </si>
  <si>
    <t xml:space="preserve">780 nm laser FC/APC connector</t>
  </si>
  <si>
    <t xml:space="preserve">Eblana Photonics</t>
  </si>
  <si>
    <t xml:space="preserve">EP780-2-DM-DX1-FM</t>
  </si>
  <si>
    <t xml:space="preserve">50x72.5 mm</t>
  </si>
  <si>
    <t xml:space="preserve">2x2.85 in</t>
  </si>
  <si>
    <t xml:space="preserve">Variable attenuator</t>
  </si>
  <si>
    <t xml:space="preserve">VOA780-APC</t>
  </si>
  <si>
    <t xml:space="preserve">Polarization Control</t>
  </si>
  <si>
    <t xml:space="preserve">Fiber-based Polarization controller</t>
  </si>
  <si>
    <t xml:space="preserve">CPC900</t>
  </si>
  <si>
    <t xml:space="preserve">Oz Optics</t>
  </si>
  <si>
    <t xml:space="preserve">HFPC-11-1300/1550-S-9/125-3A3A</t>
  </si>
  <si>
    <t xml:space="preserve">Entangled photon generation</t>
  </si>
  <si>
    <t xml:space="preserve">Spontaneous Parametric Down Conversion (SPDC) waveguide</t>
  </si>
  <si>
    <t xml:space="preserve">WGCO-1560</t>
  </si>
  <si>
    <t xml:space="preserve">Temperature controller</t>
  </si>
  <si>
    <t xml:space="preserve">OC3</t>
  </si>
  <si>
    <t xml:space="preserve">Bandpass filter</t>
  </si>
  <si>
    <t xml:space="preserve">Fiber-based bandpass filter</t>
  </si>
  <si>
    <t xml:space="preserve">Agiltron</t>
  </si>
  <si>
    <t xml:space="preserve">FOTF-035121331</t>
  </si>
  <si>
    <t xml:space="preserve">Wavelength Division Multiplexer C- and L- bands</t>
  </si>
  <si>
    <t xml:space="preserve">Tunable Filters</t>
  </si>
  <si>
    <t xml:space="preserve">Vapor Cell system</t>
  </si>
  <si>
    <t xml:space="preserve">Optics heater and magnets</t>
  </si>
  <si>
    <t xml:space="preserve">SKDAV</t>
  </si>
  <si>
    <t xml:space="preserve">Vapor cell</t>
  </si>
  <si>
    <t xml:space="preserve">GC25075-RB</t>
  </si>
  <si>
    <t xml:space="preserve">TC300B</t>
  </si>
  <si>
    <t xml:space="preserve">Breadboard (2x3’, Aluminum, non-magnetic)</t>
  </si>
  <si>
    <t xml:space="preserve">PBG2436F</t>
  </si>
  <si>
    <t xml:space="preserve">Acetylene C2H2 reference cell pigtailed</t>
  </si>
  <si>
    <t xml:space="preserve">Wavelength References</t>
  </si>
  <si>
    <t xml:space="preserve">C2H2-12-H(3)-200-FCAPC</t>
  </si>
  <si>
    <t xml:space="preserve">Detection</t>
  </si>
  <si>
    <t xml:space="preserve">InGaAs APD pigtailed</t>
  </si>
  <si>
    <t xml:space="preserve">Excelitas</t>
  </si>
  <si>
    <t xml:space="preserve">C30733BQC-01</t>
  </si>
  <si>
    <t xml:space="preserve">CMOS Camera</t>
  </si>
  <si>
    <t xml:space="preserve">Spectrometer (Optical Spectrum Analyzer)</t>
  </si>
  <si>
    <t xml:space="preserve">BaySpec</t>
  </si>
  <si>
    <t xml:space="preserve">OCPM-050-160-1400-FA</t>
  </si>
  <si>
    <t xml:space="preserve">Power detector fiber mounted, 400 - 1100 nm, 1 nW - 20 mW </t>
  </si>
  <si>
    <t xml:space="preserve">S151C</t>
  </si>
  <si>
    <t xml:space="preserve">Power detector free space, 400 - 1100 nm, 1 nW - 20 mW </t>
  </si>
  <si>
    <t xml:space="preserve">S120C</t>
  </si>
  <si>
    <t xml:space="preserve">Power detector fiber mounted, 800-1700 nm, 1 nW - 20 mW </t>
  </si>
  <si>
    <t xml:space="preserve">S155C</t>
  </si>
  <si>
    <t xml:space="preserve">Power Meter Interface with USB, RS232, UART, Analog Out</t>
  </si>
  <si>
    <t xml:space="preserve">PM101</t>
  </si>
  <si>
    <t xml:space="preserve">Power and Energy Meter</t>
  </si>
  <si>
    <t xml:space="preserve">PM100D</t>
  </si>
  <si>
    <t xml:space="preserve">Free-Space Balanced Photodetector, Si</t>
  </si>
  <si>
    <t xml:space="preserve">PDB210A</t>
  </si>
  <si>
    <t xml:space="preserve">BW 1 MHz</t>
  </si>
  <si>
    <t xml:space="preserve">2 Ch meter</t>
  </si>
  <si>
    <t xml:space="preserve">PM5020</t>
  </si>
  <si>
    <t xml:space="preserve">Time tagger</t>
  </si>
  <si>
    <t xml:space="preserve">Swabian</t>
  </si>
  <si>
    <t xml:space="preserve">TC20</t>
  </si>
  <si>
    <t xml:space="preserve">QuTools</t>
  </si>
  <si>
    <t xml:space="preserve">quTag LC</t>
  </si>
  <si>
    <t xml:space="preserve">PicoQuant</t>
  </si>
  <si>
    <t xml:space="preserve">Multiharp 150-4N</t>
  </si>
  <si>
    <t xml:space="preserve">Oscilloscope</t>
  </si>
  <si>
    <t xml:space="preserve">PicoScope</t>
  </si>
  <si>
    <t xml:space="preserve">5444-D</t>
  </si>
  <si>
    <t xml:space="preserve">BW 200 MHz, 1 Gsa/s</t>
  </si>
  <si>
    <t xml:space="preserve">Connection optics</t>
  </si>
  <si>
    <t xml:space="preserve">Patch cables</t>
  </si>
  <si>
    <t xml:space="preserve">P1-780PM-FC-5</t>
  </si>
  <si>
    <t xml:space="preserve">Thorlabs SKDAV Kit</t>
  </si>
  <si>
    <t xml:space="preserve">Description</t>
  </si>
  <si>
    <t xml:space="preserve">Notes</t>
  </si>
  <si>
    <t xml:space="preserve">Needed Add-on</t>
  </si>
  <si>
    <t xml:space="preserve">Fiber Input</t>
  </si>
  <si>
    <t xml:space="preserve">fiber collimator </t>
  </si>
  <si>
    <t xml:space="preserve"> F220FC-780</t>
  </si>
  <si>
    <t xml:space="preserve">FC/PC connector</t>
  </si>
  <si>
    <t xml:space="preserve">PM patch cable from laser</t>
  </si>
  <si>
    <t xml:space="preserve">P1-780PM-FC-1</t>
  </si>
  <si>
    <t xml:space="preserve">SM1-Threaded Adapter</t>
  </si>
  <si>
    <t xml:space="preserve">AD11F</t>
  </si>
  <si>
    <t xml:space="preserve">Cage Plate</t>
  </si>
  <si>
    <t xml:space="preserve">CP33</t>
  </si>
  <si>
    <t xml:space="preserve">Cage Assembly Rod, 1.5" Long</t>
  </si>
  <si>
    <t xml:space="preserve">ER2-P4</t>
  </si>
  <si>
    <t xml:space="preserve">Cage Rotation Mount</t>
  </si>
  <si>
    <t xml:space="preserve">CRM1T</t>
  </si>
  <si>
    <t xml:space="preserve">CRM1T supersedes CRM1</t>
  </si>
  <si>
    <t xml:space="preserve">Half wave plate</t>
  </si>
  <si>
    <t xml:space="preserve">WPMH05M-780</t>
  </si>
  <si>
    <t xml:space="preserve">Ø1 Pillar Post</t>
  </si>
  <si>
    <t xml:space="preserve">RS075</t>
  </si>
  <si>
    <t xml:space="preserve">Ø25.0 mm Post Spacer</t>
  </si>
  <si>
    <t xml:space="preserve">RS5M</t>
  </si>
  <si>
    <t xml:space="preserve">SUBTOTAL</t>
  </si>
  <si>
    <t xml:space="preserve">Vapor Cell</t>
  </si>
  <si>
    <t xml:space="preserve">Heater Assembly</t>
  </si>
  <si>
    <t xml:space="preserve">GCH25-75</t>
  </si>
  <si>
    <t xml:space="preserve">2x heaters/sensors</t>
  </si>
  <si>
    <t xml:space="preserve">Rubidium Borosilicate Reference Cell</t>
  </si>
  <si>
    <t xml:space="preserve">Heater and TEC Temperature Controller</t>
  </si>
  <si>
    <t xml:space="preserve">2x channels</t>
  </si>
  <si>
    <t xml:space="preserve">Ø1.25" Studded Pedestal Base Adapter</t>
  </si>
  <si>
    <t xml:space="preserve">BE1</t>
  </si>
  <si>
    <t xml:space="preserve">Clamping Fork for Ø1.25" </t>
  </si>
  <si>
    <t xml:space="preserve">CF125</t>
  </si>
  <si>
    <t xml:space="preserve">Input Prisms</t>
  </si>
  <si>
    <t xml:space="preserve">Kinematic prism mount</t>
  </si>
  <si>
    <t xml:space="preserve">KM100PM</t>
  </si>
  <si>
    <t xml:space="preserve">optics platform</t>
  </si>
  <si>
    <t xml:space="preserve">10 mm Polarizing beam splitter</t>
  </si>
  <si>
    <t xml:space="preserve">PBS102</t>
  </si>
  <si>
    <t xml:space="preserve">50-50 beam splitter</t>
  </si>
  <si>
    <t xml:space="preserve">BS011</t>
  </si>
  <si>
    <t xml:space="preserve">Right-Angle Prism Mirror, Protected Gold</t>
  </si>
  <si>
    <t xml:space="preserve">MRA10-M01</t>
  </si>
  <si>
    <t xml:space="preserve">Output Prisms</t>
  </si>
  <si>
    <t xml:space="preserve">2X</t>
  </si>
  <si>
    <t xml:space="preserve">Folding Mirrors</t>
  </si>
  <si>
    <t xml:space="preserve">Ø1/2" Protected Gold Mirror</t>
  </si>
  <si>
    <t xml:space="preserve">PF05-03-M01</t>
  </si>
  <si>
    <t xml:space="preserve">4X</t>
  </si>
  <si>
    <t xml:space="preserve">Ø1/2" Precision Kinematic Mirror Mount</t>
  </si>
  <si>
    <t xml:space="preserve">KS05</t>
  </si>
  <si>
    <t xml:space="preserve">Ø1" Pillar Post</t>
  </si>
  <si>
    <t xml:space="preserve">RS1</t>
  </si>
  <si>
    <t xml:space="preserve">Adapter with Internal 8-32 Threads</t>
  </si>
  <si>
    <t xml:space="preserve">AE8E25E</t>
  </si>
  <si>
    <t xml:space="preserve">Balanced Detector</t>
  </si>
  <si>
    <t xml:space="preserve">SM05 Lens Tube, 0.50" </t>
  </si>
  <si>
    <t xml:space="preserve">SM05L05</t>
  </si>
  <si>
    <t xml:space="preserve">Packaged Price</t>
  </si>
  <si>
    <t xml:space="preserve">Difference</t>
  </si>
  <si>
    <t xml:space="preserve">optics platforms</t>
  </si>
  <si>
    <t xml:space="preserve">Grand Total</t>
  </si>
  <si>
    <t xml:space="preserve">SM1 Lens Tube Mount</t>
  </si>
  <si>
    <t xml:space="preserve">SM05PM5</t>
  </si>
  <si>
    <t xml:space="preserve">Unmounted Glan-Laser Polarizer</t>
  </si>
  <si>
    <t xml:space="preserve">GL5-B</t>
  </si>
  <si>
    <t xml:space="preserve">SM1 Retaining Ring</t>
  </si>
  <si>
    <t xml:space="preserve">SM1RR</t>
  </si>
  <si>
    <t xml:space="preserve">Adapter with External SM1 Threads</t>
  </si>
  <si>
    <t xml:space="preserve">SM1A6</t>
  </si>
  <si>
    <t xml:space="preserve">2.7x3 in</t>
  </si>
  <si>
    <t xml:space="preserve">Permanent magnets</t>
  </si>
  <si>
    <t xml:space="preserve">Cage Assembly Rod, 1/2" Long</t>
  </si>
  <si>
    <t xml:space="preserve">ER05-P4</t>
  </si>
  <si>
    <t xml:space="preserve">Output Prism</t>
  </si>
  <si>
    <t xml:space="preserve">Wollaston Prism, 20° Beam Separation</t>
  </si>
  <si>
    <t xml:space="preserve">WP10-B</t>
  </si>
  <si>
    <t xml:space="preserve">Wollaston Prisms split unpolarized incident light into two orthogonally polarized outputs</t>
  </si>
  <si>
    <t xml:space="preserve">SM1 Lens Tube, 1.00"</t>
  </si>
  <si>
    <t xml:space="preserve">SMA1L10</t>
  </si>
  <si>
    <t xml:space="preserve">Zero-Order Quarter-Wave</t>
  </si>
  <si>
    <t xml:space="preserve">WPQ05M-780</t>
  </si>
  <si>
    <t xml:space="preserve">30 mm Cage Rotation Mount</t>
  </si>
  <si>
    <t xml:space="preserve">CRM1PT</t>
  </si>
  <si>
    <t xml:space="preserve">30 mm Cage Mounting Bracket</t>
  </si>
  <si>
    <t xml:space="preserve">CP33B</t>
  </si>
  <si>
    <t xml:space="preserve">Square Gold Folding Mirror (OPTIONAL)</t>
  </si>
  <si>
    <t xml:space="preserve">Compact Kinematic Mirror Mount</t>
  </si>
  <si>
    <t xml:space="preserve">KMS</t>
  </si>
  <si>
    <t xml:space="preserve">1" x 1" Protected Gold Mirror</t>
  </si>
  <si>
    <t xml:space="preserve">PFSQ10-03-M01</t>
  </si>
  <si>
    <t xml:space="preserve">5-Minute Epoxy</t>
  </si>
  <si>
    <t xml:space="preserve">G14250</t>
  </si>
  <si>
    <t xml:space="preserve">Permanent Magnet Plates</t>
  </si>
  <si>
    <t xml:space="preserve">TAX</t>
  </si>
  <si>
    <t xml:space="preserve">Md sales tax</t>
  </si>
  <si>
    <t xml:space="preserve">System &amp; Parts</t>
  </si>
  <si>
    <t xml:space="preserve">Aluminum Breadboard, 18 x 24" x 1/2", 1/4"-20 Taps</t>
  </si>
  <si>
    <t xml:space="preserve">MB1824</t>
  </si>
  <si>
    <t xml:space="preserve">780 nm laser FC/APC connector, 50x72.5 mm</t>
  </si>
  <si>
    <t xml:space="preserve">Digital Variable Optical Attenuator</t>
  </si>
  <si>
    <t xml:space="preserve">DV800PA</t>
  </si>
  <si>
    <t xml:space="preserve">FC/APC narrow key, 30 dB max (0.001x)</t>
  </si>
  <si>
    <t xml:space="preserve">1x2 PM Fiber splitter 50-50 780nm</t>
  </si>
  <si>
    <t xml:space="preserve">PN780R5A1</t>
  </si>
  <si>
    <t xml:space="preserve">50:50 Split, ≥18 dB PER, FC/APC</t>
  </si>
  <si>
    <t xml:space="preserve">780 nm In-line Polarizer, PM-PM</t>
  </si>
  <si>
    <t xml:space="preserve">WDMQuest</t>
  </si>
  <si>
    <t xml:space="preserve">Z5201-P</t>
  </si>
  <si>
    <t xml:space="preserve">Free-Space Collimation &amp; Polarization</t>
  </si>
  <si>
    <t xml:space="preserve">F220APC-780</t>
  </si>
  <si>
    <t xml:space="preserve">f = 11.07 mm, NA = 0.26 FC/APC Fiber Collimation </t>
  </si>
  <si>
    <t xml:space="preserve">CRM1T supersedes CRM1, 0.6” rod to centerline</t>
  </si>
  <si>
    <t xml:space="preserve">30 mm Cage Mounting Bracket with 8-32 Captive Screw</t>
  </si>
  <si>
    <t xml:space="preserve">CP33C</t>
  </si>
  <si>
    <t xml:space="preserve">SM1-Threaded Manual Beam Shutter</t>
  </si>
  <si>
    <t xml:space="preserve">SM1SH1</t>
  </si>
  <si>
    <t xml:space="preserve">Probe Beam Sampler</t>
  </si>
  <si>
    <t xml:space="preserve">90:10 (R:T) Non-Polarizing Beamsplitter Cube, 700 - 1100 nm, 1/2"</t>
  </si>
  <si>
    <t xml:space="preserve">BS074</t>
  </si>
  <si>
    <t xml:space="preserve">Platform Mount for 1/2" Beamsplitter</t>
  </si>
  <si>
    <t xml:space="preserve">BSH05</t>
  </si>
  <si>
    <t xml:space="preserve">Electromagnet</t>
  </si>
  <si>
    <t xml:space="preserve">Adjustable Power Supply with 2.1mm / 5.5mm DC - 3V to 12V at 5A</t>
  </si>
  <si>
    <t xml:space="preserve">Adafruit</t>
  </si>
  <si>
    <t xml:space="preserve">FNIRSI DPS-150 Plus DC Power Supply Variable</t>
  </si>
  <si>
    <t xml:space="preserve">FNIRSI</t>
  </si>
  <si>
    <t xml:space="preserve">DPS-150 Plus</t>
  </si>
  <si>
    <t xml:space="preserve">connect 2x electromagnets in parallel</t>
  </si>
  <si>
    <t xml:space="preserve">DC Power Supply Variable, 0-32V 0-10A Switching Bench Power Supply with 20W</t>
  </si>
  <si>
    <t xml:space="preserve">Jesverty</t>
  </si>
  <si>
    <t xml:space="preserve">SPS-3010V</t>
  </si>
  <si>
    <t xml:space="preserve">Magnetic induction coil</t>
  </si>
  <si>
    <t xml:space="preserve">Walmart</t>
  </si>
  <si>
    <t xml:space="preserve">Raindrops</t>
  </si>
  <si>
    <t xml:space="preserve">Coil 550/600 Turns</t>
  </si>
  <si>
    <t xml:space="preserve">Arbor Scientific</t>
  </si>
  <si>
    <t xml:space="preserve">98-6505</t>
  </si>
  <si>
    <t xml:space="preserve">Faraday Split</t>
  </si>
  <si>
    <t xml:space="preserve">1/2" Polarizing Beamsplitter Cube, 620 - 1000 nm</t>
  </si>
  <si>
    <t xml:space="preserve">PBS122</t>
  </si>
  <si>
    <t xml:space="preserve">Reflect Light</t>
  </si>
  <si>
    <t xml:space="preserve">25.4mm Dia. NIR, Precision Broadband Laser Mirror</t>
  </si>
  <si>
    <t xml:space="preserve">Edmund Optics</t>
  </si>
  <si>
    <t xml:space="preserve">45-597</t>
  </si>
  <si>
    <t xml:space="preserve">Kinematic Mirror Mount for Ø1" Optics Post-Centered</t>
  </si>
  <si>
    <t xml:space="preserve">KM100CP</t>
  </si>
  <si>
    <t xml:space="preserve">Ø1/2" Zero-Order Half-Wave Plate, Ø1" Mount, 780 nm</t>
  </si>
  <si>
    <t xml:space="preserve">WPH05M-780</t>
  </si>
  <si>
    <t xml:space="preserve">Ø1/2" Zero-Order Quarter-Wave Plate, Ø1" Mount, 780 nm</t>
  </si>
  <si>
    <t xml:space="preserve">Rotation Mount for Ø1" (25.4 mm) Optics</t>
  </si>
  <si>
    <t xml:space="preserve">LRM1</t>
  </si>
  <si>
    <t xml:space="preserve">Power Meters</t>
  </si>
  <si>
    <t xml:space="preserve">Faraday rotation</t>
  </si>
  <si>
    <t xml:space="preserve">Balanced PD</t>
  </si>
  <si>
    <t xml:space="preserve">Frequency Shift</t>
  </si>
  <si>
    <t xml:space="preserve">AOM 1.6 GHz</t>
  </si>
  <si>
    <t xml:space="preserve">Brimrose</t>
  </si>
  <si>
    <t xml:space="preserve">TEF-1500-100-780</t>
  </si>
  <si>
    <t xml:space="preserve">190 x 100 x 220 mm (7.5x4x8.7”)</t>
  </si>
  <si>
    <t xml:space="preserve">RF power</t>
  </si>
  <si>
    <t xml:space="preserve">FF-1500-B2-F1</t>
  </si>
  <si>
    <t xml:space="preserve">RF cable</t>
  </si>
  <si>
    <t xml:space="preserve">RF-SMA-SMA-1M</t>
  </si>
  <si>
    <t xml:space="preserve">Best Form Lens, Ø1", f = 100.0 mm, AR Coating: 650 - 1050 nm</t>
  </si>
  <si>
    <t xml:space="preserve">LBF41100-B</t>
  </si>
  <si>
    <t xml:space="preserve">For Galilean Telescope</t>
  </si>
  <si>
    <t xml:space="preserve">Spacer, 2" x 3", 0.50" Thick</t>
  </si>
  <si>
    <t xml:space="preserve">BA2S6</t>
  </si>
  <si>
    <t xml:space="preserve">Spacer, 2" x 3", 0.15" Thick</t>
  </si>
  <si>
    <t xml:space="preserve">BA2S4/M</t>
  </si>
  <si>
    <t xml:space="preserve">Lens Mount with Retaining Ring for Ø1" Optics, 8-32 Tap</t>
  </si>
  <si>
    <t xml:space="preserve">LMR1</t>
  </si>
  <si>
    <t xml:space="preserve">Plano-Concave Lens, Ø1/2", f = -25.0 mm, AR Coating: 650-1050 nm</t>
  </si>
  <si>
    <t xml:space="preserve">LC1054-B</t>
  </si>
  <si>
    <t xml:space="preserve">Lens Mount with Retaining Ring for Ø1/2" Optics</t>
  </si>
  <si>
    <t xml:space="preserve">LMR05</t>
  </si>
  <si>
    <t xml:space="preserve">For cat’s eye</t>
  </si>
  <si>
    <t xml:space="preserve">Best Form Lens, Ø1", f = 75.0 mm, AR Coating: 650 - 1050 nm</t>
  </si>
  <si>
    <t xml:space="preserve">LBF41075-B</t>
  </si>
  <si>
    <t xml:space="preserve">For Cat’s eye</t>
  </si>
  <si>
    <t xml:space="preserve">Spherical concave mirror, effective focal length 76.2mm</t>
  </si>
  <si>
    <t xml:space="preserve">73-002</t>
  </si>
  <si>
    <t xml:space="preserve">Instead of cat’s eye</t>
  </si>
  <si>
    <t xml:space="preserve">Mounted Zero-Aperture Iris, Ø12.0 mm Max Aperture, TR3 Post</t>
  </si>
  <si>
    <t xml:space="preserve">ID12Z</t>
  </si>
  <si>
    <t xml:space="preserve">beam block AOM</t>
  </si>
  <si>
    <t xml:space="preserve">Entangled Photon Ghost Spectroscopy</t>
  </si>
  <si>
    <t xml:space="preserve">Fiber-coupled waveguide entangled photons Type-0</t>
  </si>
  <si>
    <t xml:space="preserve">1550 nm type-II SPDC, 20mm, Packaged Device</t>
  </si>
  <si>
    <t xml:space="preserve">Optilab</t>
  </si>
  <si>
    <t xml:space="preserve">SPDC-1550-20-PG</t>
  </si>
  <si>
    <t xml:space="preserve">Precision Temperature Controller</t>
  </si>
  <si>
    <t xml:space="preserve">PTC-5000-MC</t>
  </si>
  <si>
    <t xml:space="preserve">45 deg Faraday rotator</t>
  </si>
  <si>
    <t xml:space="preserve">Ozoptcs</t>
  </si>
  <si>
    <t xml:space="preserve">FOR-11P-780-5/125-P-P-40-SCA-3-1</t>
  </si>
  <si>
    <t xml:space="preserve">Fast Compensated Half-Wave LC Retarder, Ø10.0 mm CA, ARC: 650 - 1050 nm</t>
  </si>
  <si>
    <t xml:space="preserve">LCC1611-B</t>
  </si>
  <si>
    <t xml:space="preserve">K-Cube Liquid Crystal Controller</t>
  </si>
  <si>
    <t xml:space="preserve">KLC101</t>
  </si>
  <si>
    <t xml:space="preserve">±15 V/5 V Power Supply Unit</t>
  </si>
  <si>
    <t xml:space="preserve">Achromatic FiberPort, FC/APC, f = 15.0 mm, 650 - 1050 nm (2x)</t>
  </si>
  <si>
    <t xml:space="preserve">PAF2A-A15B</t>
  </si>
  <si>
    <t xml:space="preserve">Need 2</t>
  </si>
  <si>
    <t xml:space="preserve">FiberPort adaptor 30 mm cage (2x)</t>
  </si>
  <si>
    <t xml:space="preserve">CP08FP</t>
  </si>
  <si>
    <t xml:space="preserve">30mm cage plate 1” diameter lens holder</t>
  </si>
  <si>
    <t xml:space="preserve">CP8T</t>
  </si>
  <si>
    <t xml:space="preserve">Cage Assembly Rod, 1" Long, Ø6 mm, 4 Pack</t>
  </si>
  <si>
    <t xml:space="preserve">ER1-P4</t>
  </si>
  <si>
    <t xml:space="preserve">Cage Assembly Rod, 1.5" Long, Ø6 mm, 4 Pack</t>
  </si>
  <si>
    <t xml:space="preserve">ER1.5-4</t>
  </si>
  <si>
    <t xml:space="preserve">1x2 780 nm/1560 nm SM Filter WDM (1550 +/- 40 nm)</t>
  </si>
  <si>
    <t xml:space="preserve">W9900-S</t>
  </si>
  <si>
    <t xml:space="preserve">PBS @ 1550 nm for Sagnac (780 nm loss minimal)</t>
  </si>
  <si>
    <t xml:space="preserve">1x2 Polarizing beam splitter 1550 nm (common SMF)</t>
  </si>
  <si>
    <t xml:space="preserve">Photonik</t>
  </si>
  <si>
    <t xml:space="preserve">PBS/C-55-P-2131-2231-2231-Q</t>
  </si>
  <si>
    <t xml:space="preserve">In-Line Micro Prism1550 ± 40 nm, 1 SM and 2 PM Ports, FC/APC </t>
  </si>
  <si>
    <t xml:space="preserve">PBC1550SM-APC</t>
  </si>
  <si>
    <t xml:space="preserve">Electrically Controlled 1x2 Compact Fiber Switch-1550 nm</t>
  </si>
  <si>
    <t xml:space="preserve">Q1000-S</t>
  </si>
  <si>
    <t xml:space="preserve">2x2 PM Coupler, 780 ± 15 nm, 50:50 Split, ≥18 dB PER, FC/APC</t>
  </si>
  <si>
    <t xml:space="preserve">PN780R5A2</t>
  </si>
  <si>
    <t xml:space="preserve">Acetylene CO reference cell pigtailed FC/APC</t>
  </si>
  <si>
    <t xml:space="preserve">Digital Tunable Bandpass Filter, 1527 - 1567 nm</t>
  </si>
  <si>
    <t xml:space="preserve">TOF1550</t>
  </si>
  <si>
    <t xml:space="preserve">About 0.5 nm isolation</t>
  </si>
  <si>
    <t xml:space="preserve">APD Geiger mode</t>
  </si>
  <si>
    <t xml:space="preserve">Timetagger</t>
  </si>
  <si>
    <t xml:space="preserve">quTools</t>
  </si>
  <si>
    <t xml:space="preserve">QuTag-LC</t>
  </si>
  <si>
    <t xml:space="preserve">Optical channel performance monitor</t>
  </si>
  <si>
    <t xml:space="preserve">Bayspec</t>
  </si>
  <si>
    <t xml:space="preserve">OCPM-100-080-1510-FA</t>
  </si>
  <si>
    <t xml:space="preserve">Data Acquisition</t>
  </si>
  <si>
    <t xml:space="preserve">Oscilloscope or Digitizer</t>
  </si>
  <si>
    <t xml:space="preserve">4 CH Digitizer, 1.5 Gsa/s, 500 MHz BW, 16 Digital CH</t>
  </si>
  <si>
    <t xml:space="preserve">PicoTechnology</t>
  </si>
  <si>
    <t xml:space="preserve">PicoScope 3418E MSO</t>
  </si>
  <si>
    <t xml:space="preserve">PC Laptop</t>
  </si>
  <si>
    <t xml:space="preserve">USB Hub</t>
  </si>
  <si>
    <t xml:space="preserve">Accessories</t>
  </si>
  <si>
    <t xml:space="preserve">Hall probe</t>
  </si>
  <si>
    <t xml:space="preserve">Digikey</t>
  </si>
  <si>
    <t xml:space="preserve">TP002</t>
  </si>
  <si>
    <t xml:space="preserve">NIR Detector Card, 700 - 1400 nm</t>
  </si>
  <si>
    <t xml:space="preserve">VRC7</t>
  </si>
  <si>
    <t xml:space="preserve">Laser safety goggles, OD &gt; 5 780 nm, OD&gt;1.5 for 1110</t>
  </si>
  <si>
    <t xml:space="preserve">12-728   12-711</t>
  </si>
  <si>
    <t xml:space="preserve">one of each frame style</t>
  </si>
  <si>
    <t xml:space="preserve">Posts and Spacers</t>
  </si>
  <si>
    <t xml:space="preserve">Ø1" Double Pedestal Base Adapter, 8-32 and 1/4"-20, Length = 1"</t>
  </si>
  <si>
    <t xml:space="preserve">SBE2</t>
  </si>
  <si>
    <t xml:space="preserve">Compact Clamping Fork for Ø1" </t>
  </si>
  <si>
    <t xml:space="preserve">SCF1</t>
  </si>
  <si>
    <t xml:space="preserve">Ø25.0 mm Post Spacer, Thickness = 10 mm</t>
  </si>
  <si>
    <t xml:space="preserve">RS10M</t>
  </si>
  <si>
    <t xml:space="preserve">Ø25.0 mm Post Spacer, Thickness = 1 mm</t>
  </si>
  <si>
    <t xml:space="preserve">RS1M</t>
  </si>
  <si>
    <t xml:space="preserve">Ø25.0 mm Post Spacer, Thickness = 2 mm</t>
  </si>
  <si>
    <t xml:space="preserve">RS2M</t>
  </si>
  <si>
    <t xml:space="preserve">Ø25.0 mm Post Spacer, Thickness = 5 mm</t>
  </si>
  <si>
    <t xml:space="preserve">Ø25.0 mm Post Spacer, Thickness = 7 mm</t>
  </si>
  <si>
    <t xml:space="preserve">RS7M</t>
  </si>
  <si>
    <t xml:space="preserve">Ø25.0 mm Post Spacer, Thickness = 8 mm</t>
  </si>
  <si>
    <t xml:space="preserve">RS8M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</si>
</sst>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horlabs.com/thorproduct.cfm?partnumber=CS165M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4"/>
    <col collapsed="false" customWidth="true" hidden="false" outlineLevel="0" max="2" min="2" style="0" width="17.59"/>
    <col collapsed="false" customWidth="false" hidden="false" outlineLevel="0" max="4" min="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v>58.21</v>
      </c>
    </row>
    <row r="3" customFormat="false" ht="12.8" hidden="true" customHeight="false" outlineLevel="0" collapsed="false">
      <c r="A3" s="0" t="s">
        <v>7</v>
      </c>
      <c r="B3" s="0" t="s">
        <v>5</v>
      </c>
      <c r="C3" s="0" t="s">
        <v>8</v>
      </c>
      <c r="D3" s="1" t="n">
        <v>973.85</v>
      </c>
    </row>
    <row r="4" customFormat="false" ht="12.8" hidden="false" customHeight="false" outlineLevel="0" collapsed="false">
      <c r="A4" s="0" t="s">
        <v>9</v>
      </c>
      <c r="B4" s="0" t="s">
        <v>5</v>
      </c>
      <c r="C4" s="4" t="s">
        <v>10</v>
      </c>
      <c r="D4" s="1" t="n">
        <v>3132.86</v>
      </c>
    </row>
    <row r="5" customFormat="false" ht="12.8" hidden="true" customHeight="false" outlineLevel="0" collapsed="false">
      <c r="A5" s="0" t="s">
        <v>11</v>
      </c>
      <c r="B5" s="0" t="s">
        <v>5</v>
      </c>
      <c r="C5" s="0" t="s">
        <v>12</v>
      </c>
      <c r="D5" s="1" t="n">
        <v>937.13</v>
      </c>
    </row>
    <row r="6" customFormat="false" ht="12.8" hidden="false" customHeight="false" outlineLevel="0" collapsed="false">
      <c r="A6" s="0" t="s">
        <v>13</v>
      </c>
      <c r="B6" s="0" t="s">
        <v>5</v>
      </c>
      <c r="C6" s="0" t="s">
        <v>14</v>
      </c>
      <c r="D6" s="1" t="n">
        <v>128.29</v>
      </c>
    </row>
    <row r="7" customFormat="false" ht="12.8" hidden="false" customHeight="false" outlineLevel="0" collapsed="false">
      <c r="A7" s="0" t="s">
        <v>15</v>
      </c>
      <c r="B7" s="0" t="s">
        <v>5</v>
      </c>
      <c r="C7" s="0" t="s">
        <v>16</v>
      </c>
      <c r="D7" s="1" t="n">
        <v>4915.89</v>
      </c>
    </row>
    <row r="8" customFormat="false" ht="12.8" hidden="false" customHeight="false" outlineLevel="0" collapsed="false">
      <c r="A8" s="0" t="s">
        <v>17</v>
      </c>
      <c r="B8" s="0" t="s">
        <v>5</v>
      </c>
      <c r="C8" s="5" t="s">
        <v>18</v>
      </c>
      <c r="D8" s="1" t="n">
        <v>479.86</v>
      </c>
    </row>
    <row r="9" customFormat="false" ht="12.8" hidden="false" customHeight="false" outlineLevel="0" collapsed="false">
      <c r="A9" s="0" t="s">
        <v>19</v>
      </c>
      <c r="B9" s="0" t="s">
        <v>20</v>
      </c>
      <c r="D9" s="1" t="n">
        <v>8000</v>
      </c>
    </row>
    <row r="10" customFormat="false" ht="12.8" hidden="false" customHeight="false" outlineLevel="0" collapsed="false">
      <c r="A10" s="0" t="s">
        <v>21</v>
      </c>
      <c r="B10" s="0" t="s">
        <v>5</v>
      </c>
      <c r="C10" s="0" t="s">
        <v>22</v>
      </c>
      <c r="D10" s="1" t="n">
        <v>2672.83</v>
      </c>
    </row>
    <row r="11" customFormat="false" ht="12.8" hidden="false" customHeight="false" outlineLevel="0" collapsed="false">
      <c r="A11" s="0" t="s">
        <v>23</v>
      </c>
      <c r="B11" s="0" t="s">
        <v>5</v>
      </c>
      <c r="C11" s="0" t="s">
        <v>24</v>
      </c>
      <c r="D11" s="1" t="n">
        <v>2930.41</v>
      </c>
    </row>
    <row r="12" customFormat="false" ht="12.8" hidden="false" customHeight="false" outlineLevel="0" collapsed="false">
      <c r="A12" s="0" t="s">
        <v>25</v>
      </c>
      <c r="B12" s="0" t="s">
        <v>5</v>
      </c>
      <c r="C12" s="0" t="s">
        <v>26</v>
      </c>
      <c r="D12" s="1" t="n">
        <v>6231.6</v>
      </c>
    </row>
    <row r="14" customFormat="false" ht="12.8" hidden="false" customHeight="false" outlineLevel="0" collapsed="false">
      <c r="A14" s="0" t="s">
        <v>27</v>
      </c>
      <c r="B14" s="0" t="s">
        <v>28</v>
      </c>
      <c r="D14" s="1" t="n">
        <v>1400</v>
      </c>
    </row>
    <row r="16" customFormat="false" ht="12.8" hidden="false" customHeight="false" outlineLevel="0" collapsed="false">
      <c r="A16" s="0" t="s">
        <v>29</v>
      </c>
      <c r="B16" s="0" t="s">
        <v>30</v>
      </c>
      <c r="C16" s="0" t="s">
        <v>31</v>
      </c>
      <c r="D16" s="1" t="n">
        <v>3600</v>
      </c>
    </row>
    <row r="17" customFormat="false" ht="12.8" hidden="false" customHeight="false" outlineLevel="0" collapsed="false">
      <c r="A17" s="0" t="s">
        <v>32</v>
      </c>
      <c r="B17" s="0" t="s">
        <v>30</v>
      </c>
      <c r="D17" s="1" t="n">
        <v>3600</v>
      </c>
    </row>
    <row r="19" customFormat="false" ht="12.8" hidden="false" customHeight="false" outlineLevel="0" collapsed="false">
      <c r="C19" s="0" t="s">
        <v>33</v>
      </c>
      <c r="D19" s="1" t="n">
        <f aca="false">SUM(D2:D10)</f>
        <v>21298.92</v>
      </c>
    </row>
  </sheetData>
  <hyperlinks>
    <hyperlink ref="C8" r:id="rId1" display="CS165MU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53.49"/>
    <col collapsed="false" customWidth="true" hidden="false" outlineLevel="0" max="3" min="3" style="0" width="16.9"/>
    <col collapsed="false" customWidth="true" hidden="false" outlineLevel="0" max="4" min="4" style="0" width="30.68"/>
    <col collapsed="false" customWidth="false" hidden="false" outlineLevel="0" max="5" min="5" style="6" width="11.52"/>
    <col collapsed="false" customWidth="true" hidden="false" outlineLevel="0" max="6" min="6" style="7" width="6.6"/>
    <col collapsed="false" customWidth="false" hidden="false" outlineLevel="0" max="7" min="7" style="6" width="11.52"/>
    <col collapsed="false" customWidth="true" hidden="false" outlineLevel="0" max="8" min="8" style="8" width="7.76"/>
    <col collapsed="false" customWidth="false" hidden="false" outlineLevel="0" max="9" min="9" style="6" width="11.52"/>
  </cols>
  <sheetData>
    <row r="1" s="2" customFormat="true" ht="12.8" hidden="false" customHeight="false" outlineLevel="0" collapsed="false">
      <c r="A1" s="2" t="s">
        <v>34</v>
      </c>
      <c r="B1" s="2" t="s">
        <v>0</v>
      </c>
      <c r="C1" s="2" t="s">
        <v>1</v>
      </c>
      <c r="D1" s="2" t="s">
        <v>2</v>
      </c>
      <c r="E1" s="9" t="s">
        <v>3</v>
      </c>
      <c r="F1" s="10" t="s">
        <v>35</v>
      </c>
      <c r="G1" s="9" t="s">
        <v>36</v>
      </c>
      <c r="H1" s="11" t="s">
        <v>37</v>
      </c>
      <c r="I1" s="9" t="s">
        <v>38</v>
      </c>
    </row>
    <row r="2" customFormat="false" ht="12.8" hidden="false" customHeight="false" outlineLevel="0" collapsed="false">
      <c r="A2" s="0" t="s">
        <v>39</v>
      </c>
      <c r="B2" s="0" t="s">
        <v>40</v>
      </c>
      <c r="C2" s="0" t="s">
        <v>41</v>
      </c>
      <c r="D2" s="0" t="s">
        <v>42</v>
      </c>
      <c r="E2" s="6" t="n">
        <v>6210</v>
      </c>
      <c r="F2" s="7" t="n">
        <v>1</v>
      </c>
      <c r="G2" s="6" t="n">
        <v>100</v>
      </c>
      <c r="H2" s="8" t="n">
        <v>0.1</v>
      </c>
      <c r="I2" s="6" t="n">
        <f aca="false">(E2*F2+G2)*(1+H2)</f>
        <v>6941</v>
      </c>
      <c r="J2" s="0" t="s">
        <v>43</v>
      </c>
      <c r="K2" s="0" t="s">
        <v>44</v>
      </c>
    </row>
    <row r="3" customFormat="false" ht="12.8" hidden="false" customHeight="false" outlineLevel="0" collapsed="false">
      <c r="B3" s="0" t="s">
        <v>45</v>
      </c>
      <c r="C3" s="0" t="s">
        <v>5</v>
      </c>
      <c r="D3" s="0" t="s">
        <v>46</v>
      </c>
      <c r="E3" s="12" t="n">
        <v>435.97</v>
      </c>
      <c r="F3" s="7" t="n">
        <v>3</v>
      </c>
      <c r="H3" s="8" t="n">
        <v>0.1</v>
      </c>
      <c r="I3" s="6" t="n">
        <f aca="false">(E3*F3+G3)*(1+H3)</f>
        <v>1438.701</v>
      </c>
    </row>
    <row r="4" customFormat="false" ht="12.8" hidden="false" customHeight="false" outlineLevel="0" collapsed="false">
      <c r="E4" s="12"/>
      <c r="H4" s="8" t="n">
        <v>0.1</v>
      </c>
      <c r="I4" s="6" t="n">
        <f aca="false">(E4*F4+G4)*(1+H4)</f>
        <v>0</v>
      </c>
    </row>
    <row r="5" customFormat="false" ht="12.8" hidden="false" customHeight="false" outlineLevel="0" collapsed="false">
      <c r="A5" s="0" t="s">
        <v>47</v>
      </c>
      <c r="B5" s="0" t="s">
        <v>48</v>
      </c>
      <c r="C5" s="0" t="s">
        <v>5</v>
      </c>
      <c r="D5" s="0" t="s">
        <v>49</v>
      </c>
      <c r="E5" s="12" t="n">
        <v>489.15</v>
      </c>
      <c r="F5" s="7" t="n">
        <v>1</v>
      </c>
      <c r="H5" s="8" t="n">
        <v>0.1</v>
      </c>
      <c r="I5" s="6" t="n">
        <f aca="false">(E5*F5+G5)*(1+H5)</f>
        <v>538.065</v>
      </c>
    </row>
    <row r="6" customFormat="false" ht="12.8" hidden="false" customHeight="false" outlineLevel="0" collapsed="false">
      <c r="C6" s="0" t="s">
        <v>50</v>
      </c>
      <c r="D6" s="0" t="s">
        <v>51</v>
      </c>
      <c r="E6" s="12"/>
      <c r="H6" s="8" t="n">
        <v>0.1</v>
      </c>
      <c r="I6" s="6" t="n">
        <f aca="false">(E6*F6+G6)*(1+H6)</f>
        <v>0</v>
      </c>
    </row>
    <row r="7" customFormat="false" ht="12.8" hidden="false" customHeight="false" outlineLevel="0" collapsed="false">
      <c r="E7" s="12"/>
      <c r="H7" s="8" t="n">
        <v>0.1</v>
      </c>
      <c r="I7" s="6" t="n">
        <f aca="false">(E7*F7+G7)*(1+H7)</f>
        <v>0</v>
      </c>
    </row>
    <row r="8" customFormat="false" ht="12.8" hidden="false" customHeight="false" outlineLevel="0" collapsed="false">
      <c r="A8" s="0" t="s">
        <v>52</v>
      </c>
      <c r="B8" s="0" t="s">
        <v>53</v>
      </c>
      <c r="C8" s="0" t="s">
        <v>30</v>
      </c>
      <c r="D8" s="0" t="s">
        <v>54</v>
      </c>
      <c r="E8" s="6" t="n">
        <v>11354</v>
      </c>
      <c r="F8" s="7" t="n">
        <v>1</v>
      </c>
      <c r="H8" s="8" t="n">
        <v>0.1</v>
      </c>
      <c r="I8" s="6" t="n">
        <f aca="false">(E8*F8+G8)*(1+H8)</f>
        <v>12489.4</v>
      </c>
    </row>
    <row r="9" customFormat="false" ht="12.8" hidden="false" customHeight="false" outlineLevel="0" collapsed="false">
      <c r="B9" s="0" t="s">
        <v>55</v>
      </c>
      <c r="C9" s="0" t="s">
        <v>30</v>
      </c>
      <c r="D9" s="0" t="s">
        <v>56</v>
      </c>
      <c r="E9" s="6" t="n">
        <v>1514</v>
      </c>
      <c r="F9" s="7" t="n">
        <v>1</v>
      </c>
      <c r="H9" s="8" t="n">
        <v>0.1</v>
      </c>
      <c r="I9" s="6" t="n">
        <f aca="false">(E9*F9+G9)*(1+H9)</f>
        <v>1665.4</v>
      </c>
    </row>
    <row r="10" customFormat="false" ht="12.8" hidden="false" customHeight="false" outlineLevel="0" collapsed="false">
      <c r="H10" s="8" t="n">
        <v>0.1</v>
      </c>
      <c r="I10" s="6" t="n">
        <f aca="false">(E10*F10+G10)*(1+H10)</f>
        <v>0</v>
      </c>
    </row>
    <row r="11" customFormat="false" ht="12.8" hidden="false" customHeight="false" outlineLevel="0" collapsed="false">
      <c r="H11" s="8" t="n">
        <v>0.1</v>
      </c>
      <c r="I11" s="6" t="n">
        <f aca="false">(E11*F11+G11)*(1+H11)</f>
        <v>0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59</v>
      </c>
      <c r="D12" s="0" t="s">
        <v>60</v>
      </c>
      <c r="E12" s="6" t="n">
        <v>902</v>
      </c>
      <c r="F12" s="7" t="n">
        <v>1</v>
      </c>
      <c r="H12" s="8" t="n">
        <v>0.1</v>
      </c>
      <c r="I12" s="6" t="n">
        <f aca="false">(E12*F12+G12)*(1+H12)</f>
        <v>992.2</v>
      </c>
    </row>
    <row r="13" customFormat="false" ht="12.8" hidden="false" customHeight="false" outlineLevel="0" collapsed="false">
      <c r="B13" s="0" t="s">
        <v>61</v>
      </c>
      <c r="E13" s="6" t="n">
        <v>300</v>
      </c>
      <c r="F13" s="7" t="n">
        <v>1</v>
      </c>
      <c r="H13" s="8" t="n">
        <v>0.1</v>
      </c>
      <c r="I13" s="6" t="n">
        <f aca="false">(E13*F13+G13)*(1+H13)</f>
        <v>330</v>
      </c>
    </row>
    <row r="14" customFormat="false" ht="12.8" hidden="false" customHeight="false" outlineLevel="0" collapsed="false">
      <c r="B14" s="0" t="s">
        <v>62</v>
      </c>
      <c r="C14" s="0" t="s">
        <v>50</v>
      </c>
      <c r="E14" s="6" t="n">
        <v>300</v>
      </c>
      <c r="F14" s="7" t="n">
        <v>2</v>
      </c>
      <c r="H14" s="8" t="n">
        <v>0.1</v>
      </c>
      <c r="I14" s="6" t="n">
        <f aca="false">(E14*F14+G14)*(1+H14)</f>
        <v>660</v>
      </c>
    </row>
    <row r="15" customFormat="false" ht="12.8" hidden="false" customHeight="false" outlineLevel="0" collapsed="false">
      <c r="H15" s="8" t="n">
        <v>0.1</v>
      </c>
      <c r="I15" s="6" t="n">
        <f aca="false">(E15*F15+G15)*(1+H15)</f>
        <v>0</v>
      </c>
    </row>
    <row r="16" customFormat="false" ht="12.8" hidden="false" customHeight="false" outlineLevel="0" collapsed="false">
      <c r="A16" s="0" t="s">
        <v>63</v>
      </c>
      <c r="B16" s="0" t="s">
        <v>64</v>
      </c>
      <c r="C16" s="0" t="s">
        <v>5</v>
      </c>
      <c r="D16" s="0" t="s">
        <v>65</v>
      </c>
      <c r="E16" s="6" t="n">
        <v>5795</v>
      </c>
      <c r="F16" s="7" t="n">
        <v>1</v>
      </c>
      <c r="H16" s="8" t="n">
        <v>0.1</v>
      </c>
      <c r="I16" s="6" t="n">
        <f aca="false">(E16*F16+G16)*(1+H16)</f>
        <v>6374.5</v>
      </c>
    </row>
    <row r="17" customFormat="false" ht="12.8" hidden="false" customHeight="false" outlineLevel="0" collapsed="false">
      <c r="B17" s="0" t="s">
        <v>66</v>
      </c>
      <c r="C17" s="0" t="s">
        <v>5</v>
      </c>
      <c r="D17" s="0" t="s">
        <v>67</v>
      </c>
      <c r="E17" s="6" t="n">
        <v>575</v>
      </c>
      <c r="F17" s="7" t="n">
        <v>1</v>
      </c>
      <c r="H17" s="8" t="n">
        <v>0.1</v>
      </c>
      <c r="I17" s="6" t="n">
        <f aca="false">(E17*F17+G17)*(1+H17)</f>
        <v>632.5</v>
      </c>
    </row>
    <row r="18" customFormat="false" ht="12.8" hidden="false" customHeight="false" outlineLevel="0" collapsed="false">
      <c r="B18" s="0" t="s">
        <v>55</v>
      </c>
      <c r="C18" s="0" t="s">
        <v>5</v>
      </c>
      <c r="D18" s="0" t="s">
        <v>68</v>
      </c>
      <c r="E18" s="6" t="n">
        <v>1060</v>
      </c>
      <c r="F18" s="7" t="n">
        <v>1</v>
      </c>
      <c r="H18" s="8" t="n">
        <v>0.1</v>
      </c>
      <c r="I18" s="6" t="n">
        <f aca="false">(E18*F18+G18)*(1+H18)</f>
        <v>1166</v>
      </c>
    </row>
    <row r="19" customFormat="false" ht="12.8" hidden="false" customHeight="false" outlineLevel="0" collapsed="false">
      <c r="B19" s="0" t="s">
        <v>69</v>
      </c>
      <c r="C19" s="0" t="s">
        <v>5</v>
      </c>
      <c r="D19" s="0" t="s">
        <v>70</v>
      </c>
      <c r="E19" s="6" t="n">
        <v>1161.91</v>
      </c>
      <c r="F19" s="7" t="n">
        <v>1</v>
      </c>
      <c r="H19" s="8" t="n">
        <v>0.1</v>
      </c>
      <c r="I19" s="6" t="n">
        <f aca="false">(E19*F19+G19)*(1+H19)</f>
        <v>1278.101</v>
      </c>
    </row>
    <row r="21" customFormat="false" ht="12.8" hidden="false" customHeight="false" outlineLevel="0" collapsed="false">
      <c r="B21" s="0" t="s">
        <v>71</v>
      </c>
      <c r="C21" s="0" t="s">
        <v>72</v>
      </c>
      <c r="D21" s="0" t="s">
        <v>73</v>
      </c>
      <c r="E21" s="6" t="n">
        <v>510</v>
      </c>
      <c r="F21" s="7" t="n">
        <v>1</v>
      </c>
    </row>
    <row r="23" customFormat="false" ht="12.8" hidden="false" customHeight="false" outlineLevel="0" collapsed="false">
      <c r="A23" s="0" t="s">
        <v>74</v>
      </c>
      <c r="B23" s="0" t="s">
        <v>75</v>
      </c>
      <c r="C23" s="0" t="s">
        <v>76</v>
      </c>
      <c r="D23" s="0" t="s">
        <v>77</v>
      </c>
      <c r="F23" s="7" t="n">
        <v>2</v>
      </c>
    </row>
    <row r="24" customFormat="false" ht="12.8" hidden="false" customHeight="false" outlineLevel="0" collapsed="false">
      <c r="B24" s="0" t="s">
        <v>23</v>
      </c>
      <c r="C24" s="0" t="s">
        <v>5</v>
      </c>
      <c r="D24" s="0" t="s">
        <v>24</v>
      </c>
      <c r="E24" s="6" t="n">
        <v>2930.41</v>
      </c>
      <c r="F24" s="7" t="n">
        <v>2</v>
      </c>
      <c r="H24" s="8" t="n">
        <v>0.1</v>
      </c>
      <c r="I24" s="6" t="n">
        <f aca="false">(E24*F24+G24)*(1+H24)</f>
        <v>6446.902</v>
      </c>
    </row>
    <row r="25" customFormat="false" ht="12.8" hidden="false" customHeight="false" outlineLevel="0" collapsed="false">
      <c r="B25" s="0" t="s">
        <v>78</v>
      </c>
      <c r="C25" s="0" t="s">
        <v>5</v>
      </c>
      <c r="D25" s="0" t="s">
        <v>18</v>
      </c>
      <c r="E25" s="6" t="n">
        <v>479.86</v>
      </c>
      <c r="F25" s="7" t="n">
        <v>1</v>
      </c>
      <c r="H25" s="8" t="n">
        <v>0.1</v>
      </c>
      <c r="I25" s="6" t="n">
        <f aca="false">(E25*F25+G25)*(1+H25)</f>
        <v>527.846</v>
      </c>
    </row>
    <row r="26" customFormat="false" ht="12.8" hidden="false" customHeight="false" outlineLevel="0" collapsed="false">
      <c r="B26" s="0" t="s">
        <v>79</v>
      </c>
      <c r="C26" s="0" t="s">
        <v>80</v>
      </c>
      <c r="D26" s="0" t="s">
        <v>81</v>
      </c>
      <c r="E26" s="6" t="n">
        <v>6000</v>
      </c>
      <c r="F26" s="7" t="n">
        <v>1</v>
      </c>
      <c r="H26" s="8" t="n">
        <v>0.1</v>
      </c>
      <c r="I26" s="6" t="n">
        <f aca="false">(E26*F26+G26)*(1+H26)</f>
        <v>6600</v>
      </c>
    </row>
    <row r="27" customFormat="false" ht="12.8" hidden="false" customHeight="false" outlineLevel="0" collapsed="false">
      <c r="B27" s="0" t="s">
        <v>82</v>
      </c>
      <c r="C27" s="0" t="s">
        <v>5</v>
      </c>
      <c r="D27" s="0" t="s">
        <v>83</v>
      </c>
      <c r="E27" s="6" t="n">
        <v>406.28</v>
      </c>
      <c r="F27" s="7" t="n">
        <v>1</v>
      </c>
      <c r="H27" s="8" t="n">
        <v>0.1</v>
      </c>
      <c r="I27" s="6" t="n">
        <f aca="false">(E27*F27+G27)*(1+H27)</f>
        <v>446.908</v>
      </c>
    </row>
    <row r="28" customFormat="false" ht="12.8" hidden="false" customHeight="false" outlineLevel="0" collapsed="false">
      <c r="B28" s="0" t="s">
        <v>84</v>
      </c>
      <c r="C28" s="0" t="s">
        <v>5</v>
      </c>
      <c r="D28" s="0" t="s">
        <v>85</v>
      </c>
      <c r="E28" s="6" t="n">
        <v>381.34</v>
      </c>
      <c r="F28" s="7" t="n">
        <v>1</v>
      </c>
    </row>
    <row r="29" customFormat="false" ht="12.8" hidden="false" customHeight="false" outlineLevel="0" collapsed="false">
      <c r="B29" s="0" t="s">
        <v>86</v>
      </c>
      <c r="C29" s="0" t="s">
        <v>5</v>
      </c>
      <c r="D29" s="0" t="s">
        <v>87</v>
      </c>
      <c r="E29" s="6" t="n">
        <v>586.84</v>
      </c>
      <c r="F29" s="7" t="n">
        <v>1</v>
      </c>
      <c r="H29" s="8" t="n">
        <v>0.1</v>
      </c>
      <c r="I29" s="6" t="n">
        <f aca="false">(E29*F29+G29)*(1+H29)</f>
        <v>645.524</v>
      </c>
    </row>
    <row r="30" customFormat="false" ht="12.8" hidden="false" customHeight="false" outlineLevel="0" collapsed="false">
      <c r="B30" s="0" t="s">
        <v>88</v>
      </c>
      <c r="C30" s="0" t="s">
        <v>5</v>
      </c>
      <c r="D30" s="0" t="s">
        <v>89</v>
      </c>
      <c r="E30" s="6" t="n">
        <v>568.63</v>
      </c>
      <c r="F30" s="7" t="n">
        <v>2</v>
      </c>
    </row>
    <row r="31" customFormat="false" ht="12.8" hidden="false" customHeight="false" outlineLevel="0" collapsed="false">
      <c r="B31" s="0" t="s">
        <v>90</v>
      </c>
      <c r="C31" s="0" t="s">
        <v>5</v>
      </c>
      <c r="D31" s="0" t="s">
        <v>91</v>
      </c>
      <c r="E31" s="6" t="n">
        <v>1359.32</v>
      </c>
    </row>
    <row r="32" customFormat="false" ht="12.8" hidden="false" customHeight="false" outlineLevel="0" collapsed="false">
      <c r="B32" s="0" t="s">
        <v>92</v>
      </c>
      <c r="C32" s="0" t="s">
        <v>5</v>
      </c>
      <c r="D32" s="0" t="s">
        <v>93</v>
      </c>
      <c r="E32" s="6" t="n">
        <v>1253.95</v>
      </c>
      <c r="J32" s="0" t="s">
        <v>94</v>
      </c>
    </row>
    <row r="33" customFormat="false" ht="12.8" hidden="false" customHeight="false" outlineLevel="0" collapsed="false">
      <c r="B33" s="0" t="s">
        <v>95</v>
      </c>
      <c r="C33" s="0" t="s">
        <v>5</v>
      </c>
      <c r="D33" s="0" t="s">
        <v>96</v>
      </c>
      <c r="E33" s="6" t="n">
        <v>3781.7</v>
      </c>
    </row>
    <row r="34" customFormat="false" ht="12.8" hidden="false" customHeight="false" outlineLevel="0" collapsed="false">
      <c r="B34" s="0" t="s">
        <v>97</v>
      </c>
      <c r="C34" s="0" t="s">
        <v>98</v>
      </c>
      <c r="D34" s="0" t="s">
        <v>99</v>
      </c>
      <c r="E34" s="6" t="n">
        <v>12000</v>
      </c>
      <c r="F34" s="7" t="n">
        <v>1</v>
      </c>
      <c r="H34" s="8" t="n">
        <v>0.1</v>
      </c>
      <c r="I34" s="6" t="n">
        <f aca="false">(E34*F34+G34)*(1+H34)</f>
        <v>13200</v>
      </c>
    </row>
    <row r="35" customFormat="false" ht="12.8" hidden="false" customHeight="false" outlineLevel="0" collapsed="false">
      <c r="B35" s="0" t="s">
        <v>97</v>
      </c>
      <c r="C35" s="0" t="s">
        <v>100</v>
      </c>
      <c r="D35" s="0" t="s">
        <v>101</v>
      </c>
      <c r="E35" s="6" t="n">
        <v>7100</v>
      </c>
    </row>
    <row r="36" customFormat="false" ht="12.8" hidden="false" customHeight="false" outlineLevel="0" collapsed="false">
      <c r="B36" s="0" t="s">
        <v>97</v>
      </c>
      <c r="C36" s="0" t="s">
        <v>102</v>
      </c>
      <c r="D36" s="0" t="s">
        <v>103</v>
      </c>
      <c r="E36" s="6" t="n">
        <v>11000</v>
      </c>
    </row>
    <row r="37" customFormat="false" ht="12.8" hidden="false" customHeight="false" outlineLevel="0" collapsed="false">
      <c r="B37" s="0" t="s">
        <v>104</v>
      </c>
      <c r="C37" s="0" t="s">
        <v>105</v>
      </c>
      <c r="D37" s="0" t="s">
        <v>106</v>
      </c>
      <c r="E37" s="6" t="n">
        <v>3355</v>
      </c>
      <c r="J37" s="0" t="s">
        <v>107</v>
      </c>
    </row>
    <row r="39" customFormat="false" ht="12.8" hidden="false" customHeight="false" outlineLevel="0" collapsed="false">
      <c r="A39" s="0" t="s">
        <v>108</v>
      </c>
      <c r="B39" s="0" t="s">
        <v>109</v>
      </c>
      <c r="C39" s="0" t="s">
        <v>5</v>
      </c>
      <c r="D39" s="0" t="s">
        <v>110</v>
      </c>
      <c r="E39" s="6" t="n">
        <v>264</v>
      </c>
      <c r="F39" s="7" t="n">
        <v>2</v>
      </c>
      <c r="H39" s="8" t="n">
        <v>0.1</v>
      </c>
      <c r="I39" s="6" t="n">
        <f aca="false">(E39*F39+G39)*(1+H39)</f>
        <v>580.8</v>
      </c>
    </row>
    <row r="40" customFormat="false" ht="12.8" hidden="false" customHeight="false" outlineLevel="0" collapsed="false">
      <c r="H40" s="8" t="n">
        <v>0.1</v>
      </c>
      <c r="I40" s="6" t="n">
        <f aca="false">(E40*F40+G40)*(1+H40)</f>
        <v>0</v>
      </c>
    </row>
    <row r="48" customFormat="false" ht="12.8" hidden="false" customHeight="false" outlineLevel="0" collapsed="false">
      <c r="H48" s="8" t="s">
        <v>33</v>
      </c>
      <c r="I48" s="6" t="n">
        <f aca="false">SUM(I2:I47)</f>
        <v>62953.847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01"/>
    <col collapsed="false" customWidth="true" hidden="false" outlineLevel="0" max="2" min="2" style="0" width="13.78"/>
    <col collapsed="false" customWidth="false" hidden="false" outlineLevel="0" max="3" min="3" style="1" width="11.52"/>
    <col collapsed="false" customWidth="true" hidden="false" outlineLevel="0" max="4" min="4" style="0" width="24.08"/>
    <col collapsed="false" customWidth="true" hidden="false" outlineLevel="0" max="5" min="5" style="0" width="35.77"/>
    <col collapsed="false" customWidth="true" hidden="false" outlineLevel="0" max="6" min="6" style="0" width="15.97"/>
    <col collapsed="false" customWidth="false" hidden="false" outlineLevel="0" max="7" min="7" style="1" width="11.52"/>
  </cols>
  <sheetData>
    <row r="1" s="2" customFormat="true" ht="12.8" hidden="false" customHeight="false" outlineLevel="0" collapsed="false">
      <c r="A1" s="2" t="s">
        <v>111</v>
      </c>
      <c r="C1" s="3"/>
      <c r="G1" s="3"/>
    </row>
    <row r="3" s="2" customFormat="true" ht="12.8" hidden="false" customHeight="false" outlineLevel="0" collapsed="false">
      <c r="A3" s="2" t="s">
        <v>112</v>
      </c>
      <c r="B3" s="2" t="s">
        <v>0</v>
      </c>
      <c r="C3" s="3" t="s">
        <v>3</v>
      </c>
      <c r="D3" s="2" t="s">
        <v>113</v>
      </c>
      <c r="E3" s="2" t="s">
        <v>114</v>
      </c>
      <c r="F3" s="2" t="s">
        <v>0</v>
      </c>
      <c r="G3" s="3" t="s">
        <v>3</v>
      </c>
    </row>
    <row r="4" s="2" customFormat="true" ht="12.8" hidden="false" customHeight="false" outlineLevel="0" collapsed="false">
      <c r="C4" s="3"/>
      <c r="G4" s="3"/>
    </row>
    <row r="5" s="2" customFormat="true" ht="12.8" hidden="false" customHeight="false" outlineLevel="0" collapsed="false">
      <c r="A5" s="2" t="s">
        <v>115</v>
      </c>
      <c r="B5" s="13"/>
      <c r="C5" s="3"/>
      <c r="G5" s="3"/>
    </row>
    <row r="6" customFormat="false" ht="12.8" hidden="false" customHeight="false" outlineLevel="0" collapsed="false">
      <c r="A6" s="0" t="s">
        <v>116</v>
      </c>
      <c r="B6" s="14" t="s">
        <v>117</v>
      </c>
      <c r="C6" s="1" t="n">
        <v>193.67</v>
      </c>
      <c r="D6" s="0" t="s">
        <v>118</v>
      </c>
      <c r="E6" s="0" t="s">
        <v>119</v>
      </c>
      <c r="F6" s="0" t="s">
        <v>120</v>
      </c>
      <c r="G6" s="1" t="n">
        <v>191.08</v>
      </c>
    </row>
    <row r="7" customFormat="false" ht="12.8" hidden="false" customHeight="false" outlineLevel="0" collapsed="false">
      <c r="A7" s="0" t="s">
        <v>121</v>
      </c>
      <c r="B7" s="14" t="s">
        <v>122</v>
      </c>
      <c r="C7" s="1" t="n">
        <v>36.22</v>
      </c>
    </row>
    <row r="8" customFormat="false" ht="12.8" hidden="false" customHeight="false" outlineLevel="0" collapsed="false">
      <c r="A8" s="0" t="s">
        <v>123</v>
      </c>
      <c r="B8" s="14" t="s">
        <v>124</v>
      </c>
      <c r="C8" s="1" t="n">
        <v>20.43</v>
      </c>
    </row>
    <row r="9" customFormat="false" ht="12.8" hidden="false" customHeight="false" outlineLevel="0" collapsed="false">
      <c r="A9" s="0" t="s">
        <v>125</v>
      </c>
      <c r="B9" s="14" t="s">
        <v>126</v>
      </c>
      <c r="C9" s="1" t="n">
        <v>26.82</v>
      </c>
    </row>
    <row r="10" customFormat="false" ht="12.8" hidden="false" customHeight="false" outlineLevel="0" collapsed="false">
      <c r="A10" s="0" t="s">
        <v>127</v>
      </c>
      <c r="B10" s="14" t="s">
        <v>128</v>
      </c>
      <c r="C10" s="1" t="n">
        <v>102.65</v>
      </c>
      <c r="D10" s="0" t="s">
        <v>129</v>
      </c>
    </row>
    <row r="11" customFormat="false" ht="12.8" hidden="false" customHeight="false" outlineLevel="0" collapsed="false">
      <c r="A11" s="0" t="s">
        <v>130</v>
      </c>
      <c r="B11" s="15" t="s">
        <v>131</v>
      </c>
      <c r="C11" s="1" t="n">
        <v>305.05</v>
      </c>
    </row>
    <row r="12" customFormat="false" ht="12.8" hidden="false" customHeight="false" outlineLevel="0" collapsed="false">
      <c r="A12" s="0" t="s">
        <v>132</v>
      </c>
      <c r="B12" s="14" t="s">
        <v>133</v>
      </c>
      <c r="C12" s="1" t="n">
        <v>23.89</v>
      </c>
    </row>
    <row r="13" customFormat="false" ht="12.8" hidden="false" customHeight="false" outlineLevel="0" collapsed="false">
      <c r="A13" s="0" t="s">
        <v>134</v>
      </c>
      <c r="B13" s="14" t="s">
        <v>135</v>
      </c>
      <c r="C13" s="1" t="n">
        <v>9.6</v>
      </c>
    </row>
    <row r="14" s="2" customFormat="true" ht="12.8" hidden="false" customHeight="false" outlineLevel="0" collapsed="false">
      <c r="B14" s="16" t="s">
        <v>136</v>
      </c>
      <c r="C14" s="3" t="n">
        <f aca="false">SUM(C6:C13)</f>
        <v>718.33</v>
      </c>
      <c r="F14" s="17" t="s">
        <v>136</v>
      </c>
      <c r="G14" s="3" t="n">
        <f aca="false">SUM(G6:G13)</f>
        <v>191.08</v>
      </c>
    </row>
    <row r="15" customFormat="false" ht="12.8" hidden="false" customHeight="false" outlineLevel="0" collapsed="false">
      <c r="B15" s="18"/>
    </row>
    <row r="16" s="2" customFormat="true" ht="12.8" hidden="false" customHeight="false" outlineLevel="0" collapsed="false">
      <c r="A16" s="2" t="s">
        <v>137</v>
      </c>
      <c r="B16" s="13"/>
      <c r="C16" s="3"/>
      <c r="G16" s="3"/>
    </row>
    <row r="17" customFormat="false" ht="12.8" hidden="false" customHeight="false" outlineLevel="0" collapsed="false">
      <c r="A17" s="0" t="s">
        <v>138</v>
      </c>
      <c r="B17" s="14" t="s">
        <v>139</v>
      </c>
      <c r="C17" s="1" t="n">
        <v>1079.15</v>
      </c>
      <c r="D17" s="0" t="s">
        <v>140</v>
      </c>
      <c r="E17" s="0" t="s">
        <v>141</v>
      </c>
      <c r="F17" s="0" t="s">
        <v>67</v>
      </c>
      <c r="G17" s="1" t="n">
        <v>615.39</v>
      </c>
    </row>
    <row r="18" customFormat="false" ht="12.8" hidden="false" customHeight="false" outlineLevel="0" collapsed="false">
      <c r="B18" s="18"/>
      <c r="E18" s="0" t="s">
        <v>142</v>
      </c>
      <c r="F18" s="0" t="s">
        <v>68</v>
      </c>
      <c r="G18" s="1" t="n">
        <v>1134.51</v>
      </c>
      <c r="H18" s="0" t="s">
        <v>143</v>
      </c>
    </row>
    <row r="19" customFormat="false" ht="12.8" hidden="false" customHeight="false" outlineLevel="0" collapsed="false">
      <c r="A19" s="0" t="s">
        <v>144</v>
      </c>
      <c r="B19" s="14" t="s">
        <v>145</v>
      </c>
      <c r="C19" s="1" t="n">
        <v>11.59</v>
      </c>
      <c r="F19" s="17"/>
    </row>
    <row r="20" customFormat="false" ht="12.8" hidden="false" customHeight="false" outlineLevel="0" collapsed="false">
      <c r="A20" s="0" t="s">
        <v>132</v>
      </c>
      <c r="B20" s="14" t="s">
        <v>133</v>
      </c>
      <c r="C20" s="1" t="n">
        <v>23.89</v>
      </c>
    </row>
    <row r="21" customFormat="false" ht="12.8" hidden="false" customHeight="false" outlineLevel="0" collapsed="false">
      <c r="A21" s="0" t="s">
        <v>146</v>
      </c>
      <c r="B21" s="14" t="s">
        <v>147</v>
      </c>
      <c r="C21" s="1" t="n">
        <v>10.36</v>
      </c>
    </row>
    <row r="22" s="2" customFormat="true" ht="12.8" hidden="false" customHeight="false" outlineLevel="0" collapsed="false">
      <c r="B22" s="16" t="s">
        <v>136</v>
      </c>
      <c r="C22" s="3" t="n">
        <f aca="false">SUM(C17:C21)</f>
        <v>1124.99</v>
      </c>
      <c r="F22" s="17" t="s">
        <v>136</v>
      </c>
      <c r="G22" s="3" t="n">
        <f aca="false">SUM(G17:G21)</f>
        <v>1749.9</v>
      </c>
    </row>
    <row r="23" s="2" customFormat="true" ht="12.8" hidden="false" customHeight="false" outlineLevel="0" collapsed="false">
      <c r="B23" s="16"/>
      <c r="C23" s="3"/>
      <c r="F23" s="17"/>
      <c r="G23" s="3"/>
    </row>
    <row r="24" s="2" customFormat="true" ht="12.8" hidden="false" customHeight="false" outlineLevel="0" collapsed="false">
      <c r="A24" s="2" t="s">
        <v>148</v>
      </c>
      <c r="B24" s="16"/>
      <c r="C24" s="3"/>
      <c r="F24" s="17"/>
      <c r="G24" s="3"/>
    </row>
    <row r="25" s="19" customFormat="true" ht="12.8" hidden="false" customHeight="false" outlineLevel="0" collapsed="false">
      <c r="A25" s="19" t="s">
        <v>149</v>
      </c>
      <c r="B25" s="20" t="s">
        <v>150</v>
      </c>
      <c r="C25" s="21" t="n">
        <v>94.04</v>
      </c>
      <c r="F25" s="22"/>
      <c r="G25" s="21"/>
    </row>
    <row r="26" s="19" customFormat="true" ht="12.8" hidden="false" customHeight="false" outlineLevel="0" collapsed="false">
      <c r="A26" s="19" t="s">
        <v>151</v>
      </c>
      <c r="B26" s="20"/>
      <c r="C26" s="21"/>
      <c r="F26" s="22"/>
      <c r="G26" s="21"/>
    </row>
    <row r="27" s="19" customFormat="true" ht="12.8" hidden="false" customHeight="false" outlineLevel="0" collapsed="false">
      <c r="A27" s="19" t="s">
        <v>152</v>
      </c>
      <c r="B27" s="20" t="s">
        <v>153</v>
      </c>
      <c r="C27" s="21" t="n">
        <v>237.69</v>
      </c>
      <c r="F27" s="22"/>
      <c r="G27" s="21"/>
    </row>
    <row r="28" s="19" customFormat="true" ht="12.8" hidden="false" customHeight="false" outlineLevel="0" collapsed="false">
      <c r="A28" s="19" t="s">
        <v>154</v>
      </c>
      <c r="B28" s="20" t="s">
        <v>155</v>
      </c>
      <c r="C28" s="21" t="n">
        <v>219.89</v>
      </c>
      <c r="F28" s="22"/>
      <c r="G28" s="21"/>
    </row>
    <row r="29" s="19" customFormat="true" ht="12.8" hidden="false" customHeight="false" outlineLevel="0" collapsed="false">
      <c r="A29" s="19" t="s">
        <v>156</v>
      </c>
      <c r="B29" s="20" t="s">
        <v>157</v>
      </c>
      <c r="C29" s="21" t="n">
        <v>81.35</v>
      </c>
      <c r="F29" s="22"/>
      <c r="G29" s="21"/>
    </row>
    <row r="30" s="19" customFormat="true" ht="12.8" hidden="false" customHeight="false" outlineLevel="0" collapsed="false">
      <c r="A30" s="0" t="s">
        <v>132</v>
      </c>
      <c r="B30" s="23" t="s">
        <v>133</v>
      </c>
      <c r="C30" s="1" t="n">
        <v>23.89</v>
      </c>
      <c r="F30" s="22"/>
      <c r="G30" s="21"/>
    </row>
    <row r="31" s="19" customFormat="true" ht="12.8" hidden="false" customHeight="false" outlineLevel="0" collapsed="false">
      <c r="B31" s="16" t="s">
        <v>136</v>
      </c>
      <c r="C31" s="3" t="n">
        <f aca="false">SUM(C25:C30)</f>
        <v>656.86</v>
      </c>
      <c r="F31" s="22"/>
      <c r="G31" s="21"/>
    </row>
    <row r="32" s="19" customFormat="true" ht="12.8" hidden="false" customHeight="false" outlineLevel="0" collapsed="false">
      <c r="B32" s="24"/>
      <c r="C32" s="21"/>
      <c r="F32" s="22"/>
      <c r="G32" s="21"/>
    </row>
    <row r="33" s="2" customFormat="true" ht="12.8" hidden="false" customHeight="false" outlineLevel="0" collapsed="false">
      <c r="A33" s="2" t="s">
        <v>158</v>
      </c>
      <c r="B33" s="13"/>
      <c r="C33" s="3"/>
      <c r="G33" s="3"/>
    </row>
    <row r="34" customFormat="false" ht="12.8" hidden="false" customHeight="false" outlineLevel="0" collapsed="false">
      <c r="A34" s="19" t="s">
        <v>149</v>
      </c>
      <c r="B34" s="20" t="s">
        <v>150</v>
      </c>
      <c r="C34" s="21" t="n">
        <v>94.04</v>
      </c>
    </row>
    <row r="35" customFormat="false" ht="12.8" hidden="false" customHeight="false" outlineLevel="0" collapsed="false">
      <c r="A35" s="19" t="s">
        <v>151</v>
      </c>
      <c r="B35" s="20"/>
      <c r="C35" s="21"/>
    </row>
    <row r="36" customFormat="false" ht="12.8" hidden="false" customHeight="false" outlineLevel="0" collapsed="false">
      <c r="A36" s="19" t="s">
        <v>152</v>
      </c>
      <c r="B36" s="20" t="s">
        <v>153</v>
      </c>
      <c r="C36" s="21" t="n">
        <v>237.69</v>
      </c>
    </row>
    <row r="37" customFormat="false" ht="12.8" hidden="false" customHeight="false" outlineLevel="0" collapsed="false">
      <c r="A37" s="19" t="s">
        <v>156</v>
      </c>
      <c r="B37" s="20" t="s">
        <v>157</v>
      </c>
      <c r="C37" s="21" t="n">
        <f aca="false">2*81.35</f>
        <v>162.7</v>
      </c>
      <c r="D37" s="0" t="s">
        <v>159</v>
      </c>
    </row>
    <row r="38" customFormat="false" ht="12.8" hidden="false" customHeight="false" outlineLevel="0" collapsed="false">
      <c r="A38" s="0" t="s">
        <v>132</v>
      </c>
      <c r="B38" s="23" t="s">
        <v>133</v>
      </c>
      <c r="C38" s="1" t="n">
        <v>23.89</v>
      </c>
    </row>
    <row r="39" customFormat="false" ht="12.8" hidden="false" customHeight="false" outlineLevel="0" collapsed="false">
      <c r="B39" s="16" t="s">
        <v>136</v>
      </c>
      <c r="C39" s="3" t="n">
        <f aca="false">SUM(C34:C38)</f>
        <v>518.32</v>
      </c>
    </row>
    <row r="40" customFormat="false" ht="12.8" hidden="false" customHeight="false" outlineLevel="0" collapsed="false">
      <c r="B40" s="16"/>
    </row>
    <row r="41" s="2" customFormat="true" ht="12.8" hidden="false" customHeight="false" outlineLevel="0" collapsed="false">
      <c r="A41" s="2" t="s">
        <v>160</v>
      </c>
      <c r="B41" s="13"/>
      <c r="C41" s="3"/>
      <c r="G41" s="3"/>
    </row>
    <row r="42" customFormat="false" ht="12.8" hidden="false" customHeight="false" outlineLevel="0" collapsed="false">
      <c r="A42" s="0" t="s">
        <v>161</v>
      </c>
      <c r="B42" s="14" t="s">
        <v>162</v>
      </c>
      <c r="C42" s="1" t="n">
        <f aca="false">4*39.74</f>
        <v>158.96</v>
      </c>
      <c r="D42" s="15" t="s">
        <v>163</v>
      </c>
    </row>
    <row r="43" customFormat="false" ht="12.8" hidden="false" customHeight="false" outlineLevel="0" collapsed="false">
      <c r="A43" s="0" t="s">
        <v>164</v>
      </c>
      <c r="B43" s="14" t="s">
        <v>165</v>
      </c>
      <c r="C43" s="1" t="n">
        <f aca="false">4*90.04</f>
        <v>360.16</v>
      </c>
      <c r="D43" s="15" t="s">
        <v>163</v>
      </c>
    </row>
    <row r="44" customFormat="false" ht="12.8" hidden="false" customHeight="false" outlineLevel="0" collapsed="false">
      <c r="A44" s="0" t="s">
        <v>144</v>
      </c>
      <c r="B44" s="14" t="s">
        <v>145</v>
      </c>
      <c r="C44" s="1" t="n">
        <f aca="false">4*11.59</f>
        <v>46.36</v>
      </c>
      <c r="D44" s="15" t="s">
        <v>163</v>
      </c>
    </row>
    <row r="45" customFormat="false" ht="12.8" hidden="false" customHeight="false" outlineLevel="0" collapsed="false">
      <c r="A45" s="0" t="s">
        <v>166</v>
      </c>
      <c r="B45" s="14" t="s">
        <v>167</v>
      </c>
      <c r="C45" s="1" t="n">
        <f aca="false">4*25.23</f>
        <v>100.92</v>
      </c>
      <c r="D45" s="15" t="s">
        <v>163</v>
      </c>
    </row>
    <row r="46" customFormat="false" ht="12.8" hidden="false" customHeight="false" outlineLevel="0" collapsed="false">
      <c r="A46" s="0" t="s">
        <v>146</v>
      </c>
      <c r="B46" s="14" t="s">
        <v>147</v>
      </c>
      <c r="C46" s="1" t="n">
        <f aca="false">4*10.36</f>
        <v>41.44</v>
      </c>
      <c r="D46" s="15" t="s">
        <v>163</v>
      </c>
    </row>
    <row r="47" customFormat="false" ht="12.8" hidden="false" customHeight="false" outlineLevel="0" collapsed="false">
      <c r="A47" s="0" t="s">
        <v>168</v>
      </c>
      <c r="B47" s="14" t="s">
        <v>169</v>
      </c>
      <c r="C47" s="1" t="n">
        <f aca="false">4*5.32</f>
        <v>21.28</v>
      </c>
      <c r="D47" s="15" t="s">
        <v>163</v>
      </c>
    </row>
    <row r="48" s="2" customFormat="true" ht="12.8" hidden="false" customHeight="false" outlineLevel="0" collapsed="false">
      <c r="B48" s="16" t="s">
        <v>136</v>
      </c>
      <c r="C48" s="3" t="n">
        <f aca="false">SUM(C42:C47)</f>
        <v>729.12</v>
      </c>
      <c r="G48" s="3"/>
    </row>
    <row r="49" customFormat="false" ht="12.8" hidden="false" customHeight="false" outlineLevel="0" collapsed="false">
      <c r="B49" s="18"/>
    </row>
    <row r="50" s="2" customFormat="true" ht="12.8" hidden="false" customHeight="false" outlineLevel="0" collapsed="false">
      <c r="A50" s="2" t="s">
        <v>170</v>
      </c>
      <c r="B50" s="13"/>
      <c r="C50" s="3"/>
      <c r="G50" s="3"/>
    </row>
    <row r="51" customFormat="false" ht="12.8" hidden="false" customHeight="false" outlineLevel="0" collapsed="false">
      <c r="A51" s="0" t="s">
        <v>92</v>
      </c>
      <c r="B51" s="14" t="s">
        <v>93</v>
      </c>
      <c r="C51" s="1" t="n">
        <v>1253.95</v>
      </c>
    </row>
    <row r="52" customFormat="false" ht="12.8" hidden="false" customHeight="false" outlineLevel="0" collapsed="false">
      <c r="A52" s="0" t="s">
        <v>171</v>
      </c>
      <c r="B52" s="14" t="s">
        <v>172</v>
      </c>
      <c r="C52" s="1" t="n">
        <f aca="false">2*16.32</f>
        <v>32.64</v>
      </c>
      <c r="D52" s="0" t="s">
        <v>159</v>
      </c>
    </row>
    <row r="53" customFormat="false" ht="12.8" hidden="false" customHeight="false" outlineLevel="0" collapsed="false">
      <c r="A53" s="0" t="s">
        <v>144</v>
      </c>
      <c r="B53" s="14" t="s">
        <v>145</v>
      </c>
      <c r="C53" s="1" t="n">
        <v>11.59</v>
      </c>
    </row>
    <row r="54" customFormat="false" ht="12.8" hidden="false" customHeight="false" outlineLevel="0" collapsed="false">
      <c r="A54" s="0" t="s">
        <v>132</v>
      </c>
      <c r="B54" s="14" t="s">
        <v>133</v>
      </c>
      <c r="C54" s="1" t="n">
        <v>23.89</v>
      </c>
    </row>
    <row r="55" customFormat="false" ht="12.8" hidden="false" customHeight="false" outlineLevel="0" collapsed="false">
      <c r="A55" s="0" t="s">
        <v>134</v>
      </c>
      <c r="B55" s="14" t="s">
        <v>135</v>
      </c>
      <c r="C55" s="1" t="n">
        <v>9.6</v>
      </c>
    </row>
    <row r="56" customFormat="false" ht="12.8" hidden="false" customHeight="false" outlineLevel="0" collapsed="false">
      <c r="A56" s="0" t="s">
        <v>146</v>
      </c>
      <c r="B56" s="14" t="s">
        <v>147</v>
      </c>
      <c r="C56" s="1" t="n">
        <v>10.36</v>
      </c>
    </row>
    <row r="57" s="2" customFormat="true" ht="12.8" hidden="false" customHeight="false" outlineLevel="0" collapsed="false">
      <c r="B57" s="17" t="s">
        <v>136</v>
      </c>
      <c r="C57" s="3" t="n">
        <f aca="false">SUM(C51:C56)</f>
        <v>1342.03</v>
      </c>
      <c r="G57" s="3"/>
    </row>
    <row r="59" customFormat="false" ht="12.8" hidden="false" customHeight="false" outlineLevel="0" collapsed="false">
      <c r="B59" s="17" t="s">
        <v>33</v>
      </c>
      <c r="C59" s="3" t="n">
        <f aca="false">C14+C22+C31+C39+C48+C57</f>
        <v>5089.65</v>
      </c>
      <c r="F59" s="17" t="s">
        <v>33</v>
      </c>
      <c r="G59" s="3" t="n">
        <f aca="false">G14+G22</f>
        <v>1940.98</v>
      </c>
    </row>
    <row r="61" customFormat="false" ht="12.8" hidden="false" customHeight="false" outlineLevel="0" collapsed="false">
      <c r="B61" s="2" t="s">
        <v>173</v>
      </c>
      <c r="C61" s="3" t="n">
        <v>5270.32</v>
      </c>
    </row>
    <row r="62" customFormat="false" ht="12.8" hidden="false" customHeight="false" outlineLevel="0" collapsed="false">
      <c r="B62" s="0" t="s">
        <v>174</v>
      </c>
      <c r="C62" s="1" t="n">
        <f aca="false">C59-C61</f>
        <v>-180.67</v>
      </c>
      <c r="D62" s="0" t="s">
        <v>175</v>
      </c>
    </row>
    <row r="64" customFormat="false" ht="12.8" hidden="false" customHeight="false" outlineLevel="0" collapsed="false">
      <c r="B64" s="17" t="s">
        <v>176</v>
      </c>
      <c r="C64" s="3" t="n">
        <f aca="false">C61+G59</f>
        <v>7211.3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01"/>
    <col collapsed="false" customWidth="true" hidden="false" outlineLevel="0" max="2" min="2" style="0" width="13.78"/>
    <col collapsed="false" customWidth="false" hidden="false" outlineLevel="0" max="3" min="3" style="1" width="11.52"/>
    <col collapsed="false" customWidth="true" hidden="false" outlineLevel="0" max="4" min="4" style="0" width="24.08"/>
    <col collapsed="false" customWidth="true" hidden="false" outlineLevel="0" max="5" min="5" style="0" width="35.77"/>
    <col collapsed="false" customWidth="true" hidden="false" outlineLevel="0" max="6" min="6" style="0" width="15.97"/>
    <col collapsed="false" customWidth="false" hidden="false" outlineLevel="0" max="7" min="7" style="1" width="11.52"/>
  </cols>
  <sheetData>
    <row r="1" s="2" customFormat="true" ht="12.8" hidden="false" customHeight="false" outlineLevel="0" collapsed="false">
      <c r="A1" s="2" t="s">
        <v>111</v>
      </c>
      <c r="C1" s="3"/>
      <c r="G1" s="3"/>
    </row>
    <row r="3" s="2" customFormat="true" ht="12.8" hidden="false" customHeight="false" outlineLevel="0" collapsed="false">
      <c r="A3" s="2" t="s">
        <v>112</v>
      </c>
      <c r="B3" s="2" t="s">
        <v>0</v>
      </c>
      <c r="C3" s="3" t="s">
        <v>3</v>
      </c>
      <c r="D3" s="2" t="s">
        <v>113</v>
      </c>
      <c r="E3" s="2" t="s">
        <v>114</v>
      </c>
      <c r="F3" s="2" t="s">
        <v>0</v>
      </c>
      <c r="G3" s="3" t="s">
        <v>3</v>
      </c>
    </row>
    <row r="4" s="2" customFormat="true" ht="12.8" hidden="false" customHeight="false" outlineLevel="0" collapsed="false">
      <c r="C4" s="3"/>
      <c r="G4" s="3"/>
    </row>
    <row r="5" s="2" customFormat="true" ht="12.8" hidden="false" customHeight="false" outlineLevel="0" collapsed="false">
      <c r="A5" s="2" t="s">
        <v>115</v>
      </c>
      <c r="B5" s="13"/>
      <c r="C5" s="3"/>
      <c r="G5" s="3"/>
    </row>
    <row r="6" customFormat="false" ht="12.8" hidden="false" customHeight="false" outlineLevel="0" collapsed="false">
      <c r="A6" s="0" t="s">
        <v>116</v>
      </c>
      <c r="B6" s="18" t="s">
        <v>117</v>
      </c>
      <c r="C6" s="1" t="n">
        <v>193.67</v>
      </c>
      <c r="D6" s="0" t="s">
        <v>118</v>
      </c>
      <c r="E6" s="0" t="s">
        <v>119</v>
      </c>
      <c r="F6" s="0" t="s">
        <v>120</v>
      </c>
      <c r="G6" s="1" t="n">
        <v>191.08</v>
      </c>
    </row>
    <row r="7" customFormat="false" ht="12.8" hidden="false" customHeight="false" outlineLevel="0" collapsed="false">
      <c r="A7" s="0" t="s">
        <v>121</v>
      </c>
      <c r="B7" s="18" t="s">
        <v>122</v>
      </c>
      <c r="C7" s="1" t="n">
        <v>36.22</v>
      </c>
    </row>
    <row r="8" customFormat="false" ht="12.8" hidden="false" customHeight="false" outlineLevel="0" collapsed="false">
      <c r="A8" s="0" t="s">
        <v>123</v>
      </c>
      <c r="B8" s="18" t="s">
        <v>124</v>
      </c>
      <c r="C8" s="1" t="n">
        <v>20.43</v>
      </c>
    </row>
    <row r="9" customFormat="false" ht="12.8" hidden="false" customHeight="false" outlineLevel="0" collapsed="false">
      <c r="A9" s="0" t="s">
        <v>125</v>
      </c>
      <c r="B9" s="18" t="s">
        <v>126</v>
      </c>
      <c r="C9" s="1" t="n">
        <v>26.82</v>
      </c>
    </row>
    <row r="10" customFormat="false" ht="12.8" hidden="false" customHeight="false" outlineLevel="0" collapsed="false">
      <c r="A10" s="0" t="s">
        <v>127</v>
      </c>
      <c r="B10" s="18" t="s">
        <v>128</v>
      </c>
      <c r="C10" s="1" t="n">
        <v>102.65</v>
      </c>
      <c r="D10" s="0" t="s">
        <v>129</v>
      </c>
    </row>
    <row r="11" customFormat="false" ht="12.8" hidden="false" customHeight="false" outlineLevel="0" collapsed="false">
      <c r="A11" s="0" t="s">
        <v>177</v>
      </c>
      <c r="B11" s="18" t="s">
        <v>178</v>
      </c>
      <c r="C11" s="1" t="n">
        <v>61.34</v>
      </c>
    </row>
    <row r="12" customFormat="false" ht="12.8" hidden="false" customHeight="false" outlineLevel="0" collapsed="false">
      <c r="A12" s="0" t="s">
        <v>179</v>
      </c>
      <c r="B12" s="18" t="s">
        <v>180</v>
      </c>
      <c r="C12" s="1" t="n">
        <v>836.37</v>
      </c>
    </row>
    <row r="13" customFormat="false" ht="12.8" hidden="false" customHeight="false" outlineLevel="0" collapsed="false">
      <c r="A13" s="0" t="s">
        <v>181</v>
      </c>
      <c r="B13" s="18" t="s">
        <v>182</v>
      </c>
      <c r="C13" s="1" t="n">
        <v>5.21</v>
      </c>
    </row>
    <row r="14" customFormat="false" ht="12.8" hidden="false" customHeight="false" outlineLevel="0" collapsed="false">
      <c r="A14" s="0" t="s">
        <v>183</v>
      </c>
      <c r="B14" s="18" t="s">
        <v>184</v>
      </c>
      <c r="C14" s="1" t="n">
        <v>24.42</v>
      </c>
    </row>
    <row r="15" customFormat="false" ht="12.8" hidden="false" customHeight="false" outlineLevel="0" collapsed="false">
      <c r="A15" s="0" t="s">
        <v>132</v>
      </c>
      <c r="B15" s="18" t="s">
        <v>133</v>
      </c>
      <c r="C15" s="1" t="n">
        <v>23.89</v>
      </c>
    </row>
    <row r="16" customFormat="false" ht="12.8" hidden="false" customHeight="false" outlineLevel="0" collapsed="false">
      <c r="A16" s="0" t="s">
        <v>134</v>
      </c>
      <c r="B16" s="18" t="s">
        <v>135</v>
      </c>
      <c r="C16" s="1" t="n">
        <v>9.6</v>
      </c>
    </row>
    <row r="17" s="2" customFormat="true" ht="12.8" hidden="false" customHeight="false" outlineLevel="0" collapsed="false">
      <c r="B17" s="16" t="s">
        <v>136</v>
      </c>
      <c r="C17" s="3" t="n">
        <f aca="false">SUM(C6:C16)</f>
        <v>1340.62</v>
      </c>
      <c r="F17" s="17" t="s">
        <v>136</v>
      </c>
      <c r="G17" s="3" t="n">
        <f aca="false">SUM(G6:G16)</f>
        <v>191.08</v>
      </c>
    </row>
    <row r="18" customFormat="false" ht="12.8" hidden="false" customHeight="false" outlineLevel="0" collapsed="false">
      <c r="B18" s="18"/>
    </row>
    <row r="19" s="2" customFormat="true" ht="12.8" hidden="false" customHeight="false" outlineLevel="0" collapsed="false">
      <c r="A19" s="2" t="s">
        <v>137</v>
      </c>
      <c r="B19" s="13"/>
      <c r="C19" s="3"/>
      <c r="G19" s="3"/>
    </row>
    <row r="20" customFormat="false" ht="12.8" hidden="false" customHeight="false" outlineLevel="0" collapsed="false">
      <c r="A20" s="0" t="s">
        <v>138</v>
      </c>
      <c r="B20" s="18" t="s">
        <v>139</v>
      </c>
      <c r="C20" s="1" t="n">
        <v>1079.15</v>
      </c>
      <c r="D20" s="0" t="s">
        <v>140</v>
      </c>
      <c r="E20" s="0" t="s">
        <v>141</v>
      </c>
      <c r="F20" s="0" t="s">
        <v>67</v>
      </c>
      <c r="G20" s="1" t="n">
        <v>615.39</v>
      </c>
      <c r="H20" s="0" t="s">
        <v>185</v>
      </c>
    </row>
    <row r="21" customFormat="false" ht="12.8" hidden="false" customHeight="false" outlineLevel="0" collapsed="false">
      <c r="A21" s="0" t="s">
        <v>186</v>
      </c>
      <c r="B21" s="18"/>
      <c r="E21" s="0" t="s">
        <v>142</v>
      </c>
      <c r="F21" s="0" t="s">
        <v>68</v>
      </c>
      <c r="G21" s="1" t="n">
        <v>1134.51</v>
      </c>
      <c r="H21" s="0" t="s">
        <v>143</v>
      </c>
    </row>
    <row r="22" customFormat="false" ht="12.8" hidden="false" customHeight="false" outlineLevel="0" collapsed="false">
      <c r="A22" s="0" t="s">
        <v>144</v>
      </c>
      <c r="B22" s="18" t="s">
        <v>145</v>
      </c>
      <c r="C22" s="1" t="n">
        <v>11.59</v>
      </c>
      <c r="F22" s="17"/>
    </row>
    <row r="23" customFormat="false" ht="12.8" hidden="false" customHeight="false" outlineLevel="0" collapsed="false">
      <c r="A23" s="0" t="s">
        <v>132</v>
      </c>
      <c r="B23" s="18" t="s">
        <v>133</v>
      </c>
      <c r="C23" s="1" t="n">
        <v>23.89</v>
      </c>
    </row>
    <row r="24" customFormat="false" ht="12.8" hidden="false" customHeight="false" outlineLevel="0" collapsed="false">
      <c r="A24" s="0" t="s">
        <v>187</v>
      </c>
      <c r="B24" s="18" t="s">
        <v>188</v>
      </c>
      <c r="C24" s="1" t="n">
        <v>5.99</v>
      </c>
    </row>
    <row r="25" customFormat="false" ht="12.8" hidden="false" customHeight="false" outlineLevel="0" collapsed="false">
      <c r="A25" s="0" t="s">
        <v>146</v>
      </c>
      <c r="B25" s="18" t="s">
        <v>147</v>
      </c>
      <c r="C25" s="1" t="n">
        <v>10.36</v>
      </c>
    </row>
    <row r="26" s="2" customFormat="true" ht="12.8" hidden="false" customHeight="false" outlineLevel="0" collapsed="false">
      <c r="B26" s="16" t="s">
        <v>136</v>
      </c>
      <c r="C26" s="3" t="n">
        <f aca="false">SUM(C20:C25)</f>
        <v>1130.98</v>
      </c>
      <c r="F26" s="17" t="s">
        <v>136</v>
      </c>
      <c r="G26" s="3" t="n">
        <f aca="false">SUM(G20:G25)</f>
        <v>1749.9</v>
      </c>
    </row>
    <row r="27" s="2" customFormat="true" ht="12.8" hidden="false" customHeight="false" outlineLevel="0" collapsed="false">
      <c r="A27" s="2" t="s">
        <v>189</v>
      </c>
      <c r="B27" s="13"/>
      <c r="C27" s="3"/>
      <c r="G27" s="3"/>
    </row>
    <row r="28" customFormat="false" ht="12.8" hidden="false" customHeight="false" outlineLevel="0" collapsed="false">
      <c r="A28" s="0" t="s">
        <v>190</v>
      </c>
      <c r="B28" s="18" t="s">
        <v>191</v>
      </c>
      <c r="C28" s="1" t="n">
        <v>727.04</v>
      </c>
      <c r="D28" s="0" t="s">
        <v>192</v>
      </c>
    </row>
    <row r="29" customFormat="false" ht="12.8" hidden="false" customHeight="false" outlineLevel="0" collapsed="false">
      <c r="A29" s="0" t="s">
        <v>193</v>
      </c>
      <c r="B29" s="18" t="s">
        <v>194</v>
      </c>
      <c r="C29" s="1" t="n">
        <v>16.49</v>
      </c>
    </row>
    <row r="30" customFormat="false" ht="12.8" hidden="false" customHeight="false" outlineLevel="0" collapsed="false">
      <c r="A30" s="0" t="s">
        <v>181</v>
      </c>
      <c r="B30" s="18" t="s">
        <v>182</v>
      </c>
      <c r="C30" s="1" t="n">
        <v>5.21</v>
      </c>
    </row>
    <row r="31" customFormat="false" ht="12.8" hidden="false" customHeight="false" outlineLevel="0" collapsed="false">
      <c r="A31" s="0" t="s">
        <v>125</v>
      </c>
      <c r="B31" s="18" t="s">
        <v>126</v>
      </c>
      <c r="C31" s="1" t="n">
        <v>26.82</v>
      </c>
    </row>
    <row r="32" customFormat="false" ht="12.8" hidden="false" customHeight="false" outlineLevel="0" collapsed="false">
      <c r="A32" s="0" t="s">
        <v>195</v>
      </c>
      <c r="B32" s="18" t="s">
        <v>196</v>
      </c>
      <c r="C32" s="1" t="n">
        <v>542.76</v>
      </c>
    </row>
    <row r="33" customFormat="false" ht="12.8" hidden="false" customHeight="false" outlineLevel="0" collapsed="false">
      <c r="A33" s="0" t="s">
        <v>197</v>
      </c>
      <c r="B33" s="18" t="s">
        <v>198</v>
      </c>
      <c r="C33" s="1" t="n">
        <v>256.76</v>
      </c>
    </row>
    <row r="34" customFormat="false" ht="12.8" hidden="false" customHeight="false" outlineLevel="0" collapsed="false">
      <c r="A34" s="0" t="s">
        <v>127</v>
      </c>
      <c r="B34" s="18" t="s">
        <v>128</v>
      </c>
      <c r="C34" s="1" t="n">
        <v>102.65</v>
      </c>
      <c r="D34" s="0" t="s">
        <v>129</v>
      </c>
    </row>
    <row r="35" customFormat="false" ht="12.8" hidden="false" customHeight="false" outlineLevel="0" collapsed="false">
      <c r="A35" s="0" t="s">
        <v>199</v>
      </c>
      <c r="B35" s="18" t="s">
        <v>200</v>
      </c>
      <c r="C35" s="1" t="n">
        <v>17.55</v>
      </c>
    </row>
    <row r="36" customFormat="false" ht="12.8" hidden="false" customHeight="false" outlineLevel="0" collapsed="false">
      <c r="A36" s="0" t="s">
        <v>144</v>
      </c>
      <c r="B36" s="18" t="s">
        <v>145</v>
      </c>
      <c r="C36" s="1" t="n">
        <v>11.59</v>
      </c>
    </row>
    <row r="37" customFormat="false" ht="12.8" hidden="false" customHeight="false" outlineLevel="0" collapsed="false">
      <c r="A37" s="0" t="s">
        <v>132</v>
      </c>
      <c r="B37" s="18" t="s">
        <v>133</v>
      </c>
      <c r="C37" s="1" t="n">
        <v>23.89</v>
      </c>
    </row>
    <row r="38" customFormat="false" ht="12.8" hidden="false" customHeight="false" outlineLevel="0" collapsed="false">
      <c r="A38" s="0" t="s">
        <v>146</v>
      </c>
      <c r="B38" s="18" t="s">
        <v>147</v>
      </c>
      <c r="C38" s="1" t="n">
        <v>10.36</v>
      </c>
    </row>
    <row r="39" s="2" customFormat="true" ht="12.8" hidden="false" customHeight="false" outlineLevel="0" collapsed="false">
      <c r="B39" s="16" t="s">
        <v>136</v>
      </c>
      <c r="C39" s="3" t="n">
        <f aca="false">SUM(C28:C38)</f>
        <v>1741.12</v>
      </c>
      <c r="G39" s="3"/>
    </row>
    <row r="40" customFormat="false" ht="12.8" hidden="false" customHeight="false" outlineLevel="0" collapsed="false">
      <c r="B40" s="16"/>
    </row>
    <row r="41" s="2" customFormat="true" ht="12.8" hidden="false" customHeight="false" outlineLevel="0" collapsed="false">
      <c r="A41" s="2" t="s">
        <v>201</v>
      </c>
      <c r="B41" s="13"/>
      <c r="C41" s="3"/>
      <c r="G41" s="3"/>
    </row>
    <row r="42" customFormat="false" ht="12.8" hidden="false" customHeight="false" outlineLevel="0" collapsed="false">
      <c r="A42" s="0" t="s">
        <v>202</v>
      </c>
      <c r="B42" s="18" t="s">
        <v>203</v>
      </c>
      <c r="C42" s="1" t="n">
        <v>47.03</v>
      </c>
    </row>
    <row r="43" customFormat="false" ht="12.8" hidden="false" customHeight="false" outlineLevel="0" collapsed="false">
      <c r="A43" s="0" t="s">
        <v>204</v>
      </c>
      <c r="B43" s="18" t="s">
        <v>205</v>
      </c>
      <c r="C43" s="1" t="n">
        <v>70.1</v>
      </c>
    </row>
    <row r="44" customFormat="false" ht="12.8" hidden="false" customHeight="false" outlineLevel="0" collapsed="false">
      <c r="A44" s="0" t="s">
        <v>206</v>
      </c>
      <c r="B44" s="18" t="s">
        <v>207</v>
      </c>
      <c r="C44" s="1" t="n">
        <v>11.05</v>
      </c>
    </row>
    <row r="45" customFormat="false" ht="12.8" hidden="false" customHeight="false" outlineLevel="0" collapsed="false">
      <c r="A45" s="0" t="s">
        <v>144</v>
      </c>
      <c r="B45" s="18" t="s">
        <v>145</v>
      </c>
      <c r="C45" s="1" t="n">
        <v>11.59</v>
      </c>
    </row>
    <row r="46" customFormat="false" ht="12.8" hidden="false" customHeight="false" outlineLevel="0" collapsed="false">
      <c r="A46" s="0" t="s">
        <v>166</v>
      </c>
      <c r="B46" s="18" t="s">
        <v>167</v>
      </c>
      <c r="C46" s="1" t="n">
        <v>25.23</v>
      </c>
    </row>
    <row r="47" customFormat="false" ht="12.8" hidden="false" customHeight="false" outlineLevel="0" collapsed="false">
      <c r="A47" s="0" t="s">
        <v>146</v>
      </c>
      <c r="B47" s="18" t="s">
        <v>147</v>
      </c>
      <c r="C47" s="1" t="n">
        <v>10.36</v>
      </c>
    </row>
    <row r="48" s="2" customFormat="true" ht="12.8" hidden="false" customHeight="false" outlineLevel="0" collapsed="false">
      <c r="B48" s="16" t="s">
        <v>136</v>
      </c>
      <c r="C48" s="3" t="n">
        <f aca="false">SUM(C42:C47)</f>
        <v>175.36</v>
      </c>
      <c r="G48" s="3"/>
    </row>
    <row r="49" customFormat="false" ht="12.8" hidden="false" customHeight="false" outlineLevel="0" collapsed="false">
      <c r="B49" s="16"/>
    </row>
    <row r="50" s="2" customFormat="true" ht="12.8" hidden="false" customHeight="false" outlineLevel="0" collapsed="false">
      <c r="A50" s="2" t="s">
        <v>160</v>
      </c>
      <c r="B50" s="13"/>
      <c r="C50" s="3"/>
      <c r="G50" s="3"/>
    </row>
    <row r="51" customFormat="false" ht="12.8" hidden="false" customHeight="false" outlineLevel="0" collapsed="false">
      <c r="A51" s="0" t="s">
        <v>161</v>
      </c>
      <c r="B51" s="18" t="s">
        <v>162</v>
      </c>
      <c r="C51" s="1" t="n">
        <f aca="false">2*39.74</f>
        <v>79.48</v>
      </c>
      <c r="D51" s="0" t="s">
        <v>159</v>
      </c>
    </row>
    <row r="52" customFormat="false" ht="12.8" hidden="false" customHeight="false" outlineLevel="0" collapsed="false">
      <c r="A52" s="0" t="s">
        <v>164</v>
      </c>
      <c r="B52" s="18" t="s">
        <v>165</v>
      </c>
      <c r="C52" s="1" t="n">
        <f aca="false">2*90.04</f>
        <v>180.08</v>
      </c>
      <c r="D52" s="0" t="s">
        <v>159</v>
      </c>
    </row>
    <row r="53" customFormat="false" ht="12.8" hidden="false" customHeight="false" outlineLevel="0" collapsed="false">
      <c r="A53" s="0" t="s">
        <v>144</v>
      </c>
      <c r="B53" s="18" t="s">
        <v>145</v>
      </c>
      <c r="C53" s="1" t="n">
        <f aca="false">2*11.59</f>
        <v>23.18</v>
      </c>
      <c r="D53" s="0" t="s">
        <v>159</v>
      </c>
    </row>
    <row r="54" customFormat="false" ht="12.8" hidden="false" customHeight="false" outlineLevel="0" collapsed="false">
      <c r="A54" s="0" t="s">
        <v>166</v>
      </c>
      <c r="B54" s="18" t="s">
        <v>167</v>
      </c>
      <c r="C54" s="1" t="n">
        <f aca="false">2*25.23</f>
        <v>50.46</v>
      </c>
      <c r="D54" s="0" t="s">
        <v>159</v>
      </c>
    </row>
    <row r="55" customFormat="false" ht="12.8" hidden="false" customHeight="false" outlineLevel="0" collapsed="false">
      <c r="A55" s="0" t="s">
        <v>146</v>
      </c>
      <c r="B55" s="18" t="s">
        <v>147</v>
      </c>
      <c r="C55" s="1" t="n">
        <f aca="false">2*10.36</f>
        <v>20.72</v>
      </c>
      <c r="D55" s="0" t="s">
        <v>159</v>
      </c>
    </row>
    <row r="56" customFormat="false" ht="12.8" hidden="false" customHeight="false" outlineLevel="0" collapsed="false">
      <c r="A56" s="0" t="s">
        <v>168</v>
      </c>
      <c r="B56" s="18" t="s">
        <v>169</v>
      </c>
      <c r="C56" s="1" t="n">
        <f aca="false">2*5.32</f>
        <v>10.64</v>
      </c>
      <c r="D56" s="0" t="s">
        <v>159</v>
      </c>
    </row>
    <row r="57" s="2" customFormat="true" ht="12.8" hidden="false" customHeight="false" outlineLevel="0" collapsed="false">
      <c r="B57" s="16" t="s">
        <v>136</v>
      </c>
      <c r="C57" s="3" t="n">
        <f aca="false">SUM(C51:C56)</f>
        <v>364.56</v>
      </c>
      <c r="G57" s="3"/>
    </row>
    <row r="58" customFormat="false" ht="12.8" hidden="false" customHeight="false" outlineLevel="0" collapsed="false">
      <c r="B58" s="18"/>
    </row>
    <row r="59" s="2" customFormat="true" ht="12.8" hidden="false" customHeight="false" outlineLevel="0" collapsed="false">
      <c r="A59" s="2" t="s">
        <v>170</v>
      </c>
      <c r="B59" s="13"/>
      <c r="C59" s="3"/>
      <c r="G59" s="3"/>
    </row>
    <row r="60" customFormat="false" ht="12.8" hidden="false" customHeight="false" outlineLevel="0" collapsed="false">
      <c r="A60" s="0" t="s">
        <v>92</v>
      </c>
      <c r="B60" s="18" t="s">
        <v>93</v>
      </c>
      <c r="C60" s="1" t="n">
        <v>1253.95</v>
      </c>
    </row>
    <row r="61" customFormat="false" ht="12.8" hidden="false" customHeight="false" outlineLevel="0" collapsed="false">
      <c r="A61" s="0" t="s">
        <v>171</v>
      </c>
      <c r="B61" s="18" t="s">
        <v>172</v>
      </c>
      <c r="C61" s="1" t="n">
        <f aca="false">2*16.32</f>
        <v>32.64</v>
      </c>
      <c r="D61" s="0" t="s">
        <v>159</v>
      </c>
    </row>
    <row r="62" customFormat="false" ht="12.8" hidden="false" customHeight="false" outlineLevel="0" collapsed="false">
      <c r="A62" s="0" t="s">
        <v>144</v>
      </c>
      <c r="B62" s="18" t="s">
        <v>145</v>
      </c>
      <c r="C62" s="1" t="n">
        <v>11.59</v>
      </c>
    </row>
    <row r="63" customFormat="false" ht="12.8" hidden="false" customHeight="false" outlineLevel="0" collapsed="false">
      <c r="A63" s="0" t="s">
        <v>132</v>
      </c>
      <c r="B63" s="18" t="s">
        <v>133</v>
      </c>
      <c r="C63" s="1" t="n">
        <v>23.89</v>
      </c>
    </row>
    <row r="64" customFormat="false" ht="12.8" hidden="false" customHeight="false" outlineLevel="0" collapsed="false">
      <c r="A64" s="0" t="s">
        <v>134</v>
      </c>
      <c r="B64" s="18" t="s">
        <v>135</v>
      </c>
      <c r="C64" s="1" t="n">
        <v>9.6</v>
      </c>
    </row>
    <row r="65" customFormat="false" ht="12.8" hidden="false" customHeight="false" outlineLevel="0" collapsed="false">
      <c r="A65" s="0" t="s">
        <v>146</v>
      </c>
      <c r="B65" s="18" t="s">
        <v>147</v>
      </c>
      <c r="C65" s="1" t="n">
        <v>10.36</v>
      </c>
    </row>
    <row r="66" s="2" customFormat="true" ht="12.8" hidden="false" customHeight="false" outlineLevel="0" collapsed="false">
      <c r="B66" s="17" t="s">
        <v>136</v>
      </c>
      <c r="C66" s="3" t="n">
        <f aca="false">SUM(C60:C65)</f>
        <v>1342.03</v>
      </c>
      <c r="G66" s="3"/>
    </row>
    <row r="68" customFormat="false" ht="12.8" hidden="false" customHeight="false" outlineLevel="0" collapsed="false">
      <c r="B68" s="17" t="s">
        <v>33</v>
      </c>
      <c r="C68" s="3" t="n">
        <f aca="false">C17+C26+C39+C48+C57+C66</f>
        <v>6094.67</v>
      </c>
      <c r="F68" s="17" t="s">
        <v>33</v>
      </c>
      <c r="G68" s="3" t="n">
        <f aca="false">G17+G26</f>
        <v>1940.98</v>
      </c>
    </row>
    <row r="70" customFormat="false" ht="12.8" hidden="false" customHeight="false" outlineLevel="0" collapsed="false">
      <c r="B70" s="2" t="s">
        <v>173</v>
      </c>
      <c r="C70" s="3" t="n">
        <v>6200.84</v>
      </c>
    </row>
    <row r="71" customFormat="false" ht="12.8" hidden="false" customHeight="false" outlineLevel="0" collapsed="false">
      <c r="B71" s="0" t="s">
        <v>174</v>
      </c>
      <c r="C71" s="1" t="n">
        <f aca="false">C68-C70</f>
        <v>-106.170000000001</v>
      </c>
      <c r="D71" s="0" t="s">
        <v>208</v>
      </c>
    </row>
    <row r="73" customFormat="false" ht="12.8" hidden="false" customHeight="false" outlineLevel="0" collapsed="false">
      <c r="B73" s="17" t="s">
        <v>176</v>
      </c>
      <c r="C73" s="3" t="n">
        <f aca="false">C70+G68</f>
        <v>8141.82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8" activeCellId="0" sqref="A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7.78"/>
    <col collapsed="false" customWidth="true" hidden="false" outlineLevel="0" max="2" min="2" style="0" width="22.69"/>
    <col collapsed="false" customWidth="true" hidden="false" outlineLevel="0" max="3" min="3" style="0" width="33.34"/>
    <col collapsed="false" customWidth="false" hidden="false" outlineLevel="0" max="4" min="4" style="6" width="11.52"/>
    <col collapsed="false" customWidth="true" hidden="false" outlineLevel="0" max="5" min="5" style="12" width="6.36"/>
    <col collapsed="false" customWidth="false" hidden="false" outlineLevel="0" max="6" min="6" style="6" width="11.52"/>
    <col collapsed="false" customWidth="true" hidden="false" outlineLevel="0" max="7" min="7" style="0" width="24.78"/>
  </cols>
  <sheetData>
    <row r="1" s="2" customFormat="true" ht="12.8" hidden="false" customHeight="false" outlineLevel="0" collapsed="false">
      <c r="D1" s="9"/>
      <c r="E1" s="10" t="s">
        <v>209</v>
      </c>
      <c r="F1" s="8" t="n">
        <v>0.06</v>
      </c>
      <c r="G1" s="2" t="s">
        <v>210</v>
      </c>
      <c r="AMH1" s="0"/>
      <c r="AMI1" s="0"/>
      <c r="AMJ1" s="0"/>
    </row>
    <row r="2" s="2" customFormat="true" ht="12.8" hidden="false" customHeight="false" outlineLevel="0" collapsed="false">
      <c r="D2" s="9"/>
      <c r="E2" s="10"/>
      <c r="F2" s="9"/>
      <c r="AMH2" s="0"/>
      <c r="AMI2" s="0"/>
      <c r="AMJ2" s="0"/>
    </row>
    <row r="3" s="2" customFormat="true" ht="12.8" hidden="false" customHeight="false" outlineLevel="0" collapsed="false">
      <c r="A3" s="2" t="s">
        <v>211</v>
      </c>
      <c r="B3" s="2" t="s">
        <v>1</v>
      </c>
      <c r="C3" s="2" t="s">
        <v>2</v>
      </c>
      <c r="D3" s="9" t="s">
        <v>3</v>
      </c>
      <c r="E3" s="10" t="s">
        <v>35</v>
      </c>
      <c r="F3" s="9" t="s">
        <v>38</v>
      </c>
      <c r="G3" s="2" t="s">
        <v>113</v>
      </c>
      <c r="AMH3" s="0"/>
      <c r="AMI3" s="0"/>
      <c r="AMJ3" s="0"/>
    </row>
    <row r="4" s="19" customFormat="true" ht="12.8" hidden="false" customHeight="false" outlineLevel="0" collapsed="false">
      <c r="D4" s="25"/>
      <c r="E4" s="26"/>
      <c r="F4" s="25"/>
    </row>
    <row r="5" s="19" customFormat="true" ht="12.8" hidden="false" customHeight="false" outlineLevel="0" collapsed="false">
      <c r="A5" s="19" t="s">
        <v>212</v>
      </c>
      <c r="B5" s="19" t="s">
        <v>5</v>
      </c>
      <c r="C5" s="19" t="s">
        <v>213</v>
      </c>
      <c r="D5" s="25" t="n">
        <v>459.34</v>
      </c>
      <c r="E5" s="26" t="n">
        <v>1</v>
      </c>
      <c r="F5" s="25" t="n">
        <f aca="false">(D5*E5)*(1+$F$1)</f>
        <v>486.9004</v>
      </c>
    </row>
    <row r="6" s="19" customFormat="true" ht="12.8" hidden="false" customHeight="false" outlineLevel="0" collapsed="false">
      <c r="D6" s="9" t="s">
        <v>136</v>
      </c>
      <c r="E6" s="10"/>
      <c r="F6" s="9" t="n">
        <f aca="false">F5</f>
        <v>486.9004</v>
      </c>
    </row>
    <row r="7" s="19" customFormat="true" ht="12.8" hidden="false" customHeight="false" outlineLevel="0" collapsed="false">
      <c r="D7" s="25"/>
      <c r="E7" s="26"/>
      <c r="F7" s="25"/>
    </row>
    <row r="8" customFormat="false" ht="12.8" hidden="false" customHeight="false" outlineLevel="0" collapsed="false">
      <c r="A8" s="2" t="s">
        <v>39</v>
      </c>
      <c r="B8" s="0" t="s">
        <v>41</v>
      </c>
      <c r="C8" s="0" t="s">
        <v>42</v>
      </c>
      <c r="D8" s="6" t="n">
        <v>6210</v>
      </c>
      <c r="E8" s="7" t="n">
        <v>1</v>
      </c>
      <c r="F8" s="6" t="n">
        <f aca="false">(D8*E8)*(1+$F$1)</f>
        <v>6582.6</v>
      </c>
      <c r="G8" s="0" t="s">
        <v>214</v>
      </c>
      <c r="H8" s="0" t="s">
        <v>44</v>
      </c>
    </row>
    <row r="9" customFormat="false" ht="12.8" hidden="false" customHeight="false" outlineLevel="0" collapsed="false">
      <c r="A9" s="19" t="s">
        <v>215</v>
      </c>
      <c r="B9" s="0" t="s">
        <v>5</v>
      </c>
      <c r="C9" s="0" t="s">
        <v>216</v>
      </c>
      <c r="D9" s="6" t="n">
        <v>1926</v>
      </c>
      <c r="E9" s="7" t="n">
        <v>1</v>
      </c>
      <c r="F9" s="6" t="n">
        <f aca="false">(D9*E9)*(1+$F$1)</f>
        <v>2041.56</v>
      </c>
      <c r="G9" s="0" t="s">
        <v>217</v>
      </c>
    </row>
    <row r="10" customFormat="false" ht="12.8" hidden="false" customHeight="false" outlineLevel="0" collapsed="false">
      <c r="A10" s="0" t="s">
        <v>218</v>
      </c>
      <c r="B10" s="0" t="s">
        <v>5</v>
      </c>
      <c r="C10" s="0" t="s">
        <v>219</v>
      </c>
      <c r="D10" s="6" t="n">
        <v>681.29</v>
      </c>
      <c r="E10" s="7" t="n">
        <v>1</v>
      </c>
      <c r="F10" s="6" t="n">
        <f aca="false">(D10*E10)*(1+$F$1)</f>
        <v>722.1674</v>
      </c>
      <c r="G10" s="0" t="s">
        <v>220</v>
      </c>
    </row>
    <row r="11" s="19" customFormat="true" ht="12.8" hidden="false" customHeight="false" outlineLevel="0" collapsed="false">
      <c r="D11" s="9" t="s">
        <v>136</v>
      </c>
      <c r="E11" s="10"/>
      <c r="F11" s="9" t="n">
        <f aca="false">SUM(F8:F10)</f>
        <v>9346.3274</v>
      </c>
    </row>
    <row r="12" s="19" customFormat="true" ht="12.8" hidden="false" customHeight="false" outlineLevel="0" collapsed="false">
      <c r="A12" s="19" t="s">
        <v>221</v>
      </c>
      <c r="B12" s="19" t="s">
        <v>222</v>
      </c>
      <c r="C12" s="19" t="s">
        <v>223</v>
      </c>
      <c r="D12" s="25" t="n">
        <v>527</v>
      </c>
      <c r="E12" s="26"/>
      <c r="F12" s="25"/>
    </row>
    <row r="13" s="19" customFormat="true" ht="12.8" hidden="false" customHeight="false" outlineLevel="0" collapsed="false">
      <c r="D13" s="25"/>
      <c r="E13" s="27"/>
      <c r="F13" s="25"/>
    </row>
    <row r="14" customFormat="false" ht="12.8" hidden="false" customHeight="false" outlineLevel="0" collapsed="false">
      <c r="A14" s="2" t="s">
        <v>224</v>
      </c>
    </row>
    <row r="15" customFormat="false" ht="12.8" hidden="false" customHeight="false" outlineLevel="0" collapsed="false">
      <c r="A15" s="0" t="s">
        <v>116</v>
      </c>
      <c r="B15" s="0" t="s">
        <v>5</v>
      </c>
      <c r="C15" s="18" t="s">
        <v>225</v>
      </c>
      <c r="D15" s="6" t="n">
        <v>262.43</v>
      </c>
      <c r="E15" s="12" t="n">
        <v>1</v>
      </c>
      <c r="F15" s="6" t="n">
        <f aca="false">(D15*E15)*(1+$F$1)</f>
        <v>278.1758</v>
      </c>
      <c r="G15" s="0" t="s">
        <v>226</v>
      </c>
    </row>
    <row r="16" customFormat="false" ht="12.8" hidden="false" customHeight="false" outlineLevel="0" collapsed="false">
      <c r="A16" s="0" t="s">
        <v>121</v>
      </c>
      <c r="B16" s="0" t="s">
        <v>5</v>
      </c>
      <c r="C16" s="18" t="s">
        <v>122</v>
      </c>
      <c r="D16" s="6" t="n">
        <v>36.22</v>
      </c>
      <c r="E16" s="12" t="n">
        <v>1</v>
      </c>
      <c r="F16" s="6" t="n">
        <f aca="false">(D16*E16)*(1+$F$1)</f>
        <v>38.3932</v>
      </c>
    </row>
    <row r="17" customFormat="false" ht="12.8" hidden="false" customHeight="false" outlineLevel="0" collapsed="false">
      <c r="A17" s="0" t="s">
        <v>123</v>
      </c>
      <c r="B17" s="0" t="s">
        <v>5</v>
      </c>
      <c r="C17" s="18" t="s">
        <v>124</v>
      </c>
      <c r="D17" s="6" t="n">
        <v>20.43</v>
      </c>
      <c r="E17" s="12" t="n">
        <v>1</v>
      </c>
      <c r="F17" s="6" t="n">
        <f aca="false">(D17*E17)*(1+$F$1)</f>
        <v>21.6558</v>
      </c>
    </row>
    <row r="18" customFormat="false" ht="12.8" hidden="false" customHeight="false" outlineLevel="0" collapsed="false">
      <c r="A18" s="0" t="s">
        <v>125</v>
      </c>
      <c r="B18" s="0" t="s">
        <v>5</v>
      </c>
      <c r="C18" s="18" t="s">
        <v>126</v>
      </c>
      <c r="D18" s="6" t="n">
        <v>26.82</v>
      </c>
      <c r="E18" s="12" t="n">
        <v>1</v>
      </c>
      <c r="F18" s="6" t="n">
        <f aca="false">(D18*E18)*(1+$F$1)</f>
        <v>28.4292</v>
      </c>
    </row>
    <row r="19" customFormat="false" ht="12.8" hidden="false" customHeight="false" outlineLevel="0" collapsed="false">
      <c r="A19" s="0" t="s">
        <v>127</v>
      </c>
      <c r="B19" s="0" t="s">
        <v>5</v>
      </c>
      <c r="C19" s="18" t="s">
        <v>128</v>
      </c>
      <c r="D19" s="6" t="n">
        <v>102.65</v>
      </c>
      <c r="E19" s="12" t="n">
        <v>1</v>
      </c>
      <c r="F19" s="6" t="n">
        <f aca="false">(D19*E19)*(1+$F$1)</f>
        <v>108.809</v>
      </c>
      <c r="G19" s="0" t="s">
        <v>227</v>
      </c>
    </row>
    <row r="20" customFormat="false" ht="12.8" hidden="false" customHeight="false" outlineLevel="0" collapsed="false">
      <c r="A20" s="0" t="s">
        <v>228</v>
      </c>
      <c r="B20" s="0" t="s">
        <v>5</v>
      </c>
      <c r="C20" s="18" t="s">
        <v>229</v>
      </c>
      <c r="D20" s="6" t="n">
        <v>26.19</v>
      </c>
      <c r="E20" s="12" t="n">
        <v>1</v>
      </c>
      <c r="F20" s="6" t="n">
        <f aca="false">(D20*E20)*(1+$F$1)</f>
        <v>27.7614</v>
      </c>
    </row>
    <row r="21" customFormat="false" ht="12.8" hidden="false" customHeight="false" outlineLevel="0" collapsed="false">
      <c r="A21" s="0" t="s">
        <v>177</v>
      </c>
      <c r="B21" s="0" t="s">
        <v>5</v>
      </c>
      <c r="C21" s="18" t="s">
        <v>178</v>
      </c>
      <c r="D21" s="6" t="n">
        <v>61.34</v>
      </c>
      <c r="E21" s="12" t="n">
        <v>1</v>
      </c>
      <c r="F21" s="6" t="n">
        <f aca="false">(D21*E21)*(1+$F$1)</f>
        <v>65.0204</v>
      </c>
    </row>
    <row r="22" customFormat="false" ht="12.8" hidden="false" customHeight="false" outlineLevel="0" collapsed="false">
      <c r="A22" s="0" t="s">
        <v>179</v>
      </c>
      <c r="B22" s="0" t="s">
        <v>5</v>
      </c>
      <c r="C22" s="18" t="s">
        <v>180</v>
      </c>
      <c r="D22" s="6" t="n">
        <v>836.37</v>
      </c>
      <c r="E22" s="12" t="n">
        <v>1</v>
      </c>
      <c r="F22" s="6" t="n">
        <f aca="false">(D22*E22)*(1+$F$1)</f>
        <v>886.5522</v>
      </c>
    </row>
    <row r="23" customFormat="false" ht="12.8" hidden="false" customHeight="false" outlineLevel="0" collapsed="false">
      <c r="A23" s="0" t="s">
        <v>181</v>
      </c>
      <c r="B23" s="0" t="s">
        <v>5</v>
      </c>
      <c r="C23" s="18" t="s">
        <v>182</v>
      </c>
      <c r="D23" s="6" t="n">
        <v>5.21</v>
      </c>
      <c r="E23" s="12" t="n">
        <v>1</v>
      </c>
      <c r="F23" s="6" t="n">
        <f aca="false">(D23*E23)*(1+$F$1)</f>
        <v>5.5226</v>
      </c>
    </row>
    <row r="24" customFormat="false" ht="12.8" hidden="false" customHeight="false" outlineLevel="0" collapsed="false">
      <c r="A24" s="0" t="s">
        <v>183</v>
      </c>
      <c r="B24" s="0" t="s">
        <v>5</v>
      </c>
      <c r="C24" s="18" t="s">
        <v>184</v>
      </c>
      <c r="D24" s="6" t="n">
        <v>24.42</v>
      </c>
      <c r="E24" s="12" t="n">
        <v>1</v>
      </c>
      <c r="F24" s="6" t="n">
        <f aca="false">(D24*E24)*(1+$F$1)</f>
        <v>25.8852</v>
      </c>
    </row>
    <row r="25" customFormat="false" ht="12.8" hidden="false" customHeight="false" outlineLevel="0" collapsed="false">
      <c r="A25" s="0" t="s">
        <v>230</v>
      </c>
      <c r="B25" s="0" t="s">
        <v>5</v>
      </c>
      <c r="C25" s="0" t="s">
        <v>231</v>
      </c>
      <c r="D25" s="6" t="n">
        <v>71.82</v>
      </c>
      <c r="E25" s="12" t="n">
        <v>1</v>
      </c>
      <c r="F25" s="6" t="n">
        <f aca="false">(D25*E25)*(1+$F$1)</f>
        <v>76.1292</v>
      </c>
    </row>
    <row r="26" customFormat="false" ht="12.8" hidden="false" customHeight="false" outlineLevel="0" collapsed="false">
      <c r="D26" s="9" t="s">
        <v>136</v>
      </c>
      <c r="F26" s="9" t="n">
        <f aca="false">SUM(F15:F25)</f>
        <v>1562.334</v>
      </c>
      <c r="G26" s="1"/>
    </row>
    <row r="27" customFormat="false" ht="12.8" hidden="false" customHeight="false" outlineLevel="0" collapsed="false">
      <c r="A27" s="2" t="s">
        <v>232</v>
      </c>
    </row>
    <row r="28" customFormat="false" ht="12.8" hidden="false" customHeight="false" outlineLevel="0" collapsed="false">
      <c r="A28" s="0" t="s">
        <v>233</v>
      </c>
      <c r="B28" s="0" t="s">
        <v>5</v>
      </c>
      <c r="C28" s="0" t="s">
        <v>234</v>
      </c>
      <c r="D28" s="6" t="n">
        <v>227.52</v>
      </c>
      <c r="E28" s="12" t="n">
        <v>1</v>
      </c>
      <c r="F28" s="6" t="n">
        <f aca="false">(D28*E28)*(1+$F$1)</f>
        <v>241.1712</v>
      </c>
    </row>
    <row r="29" customFormat="false" ht="12.8" hidden="false" customHeight="false" outlineLevel="0" collapsed="false">
      <c r="A29" s="0" t="s">
        <v>235</v>
      </c>
      <c r="B29" s="0" t="s">
        <v>5</v>
      </c>
      <c r="C29" s="0" t="s">
        <v>236</v>
      </c>
      <c r="D29" s="6" t="n">
        <v>56.08</v>
      </c>
      <c r="E29" s="12" t="n">
        <v>1</v>
      </c>
      <c r="F29" s="6" t="n">
        <f aca="false">(D29*E29)*(1+$F$1)</f>
        <v>59.4448</v>
      </c>
    </row>
    <row r="30" customFormat="false" ht="12.8" hidden="false" customHeight="false" outlineLevel="0" collapsed="false">
      <c r="D30" s="9" t="s">
        <v>136</v>
      </c>
      <c r="F30" s="9" t="n">
        <f aca="false">SUM(F28:F29)</f>
        <v>300.616</v>
      </c>
    </row>
    <row r="32" customFormat="false" ht="12.8" hidden="false" customHeight="false" outlineLevel="0" collapsed="false">
      <c r="A32" s="2" t="s">
        <v>137</v>
      </c>
      <c r="B32" s="13"/>
    </row>
    <row r="33" customFormat="false" ht="12.8" hidden="false" customHeight="false" outlineLevel="0" collapsed="false">
      <c r="A33" s="0" t="s">
        <v>138</v>
      </c>
      <c r="B33" s="0" t="s">
        <v>5</v>
      </c>
      <c r="C33" s="18" t="s">
        <v>139</v>
      </c>
      <c r="D33" s="6" t="n">
        <v>1079.15</v>
      </c>
      <c r="E33" s="12" t="n">
        <v>1</v>
      </c>
      <c r="F33" s="6" t="n">
        <f aca="false">(D33*E33)*(1+$F$1)</f>
        <v>1143.899</v>
      </c>
    </row>
    <row r="34" customFormat="false" ht="12.8" hidden="false" customHeight="false" outlineLevel="0" collapsed="false">
      <c r="A34" s="0" t="s">
        <v>141</v>
      </c>
      <c r="B34" s="0" t="s">
        <v>5</v>
      </c>
      <c r="C34" s="0" t="s">
        <v>67</v>
      </c>
      <c r="D34" s="6" t="n">
        <v>615.39</v>
      </c>
      <c r="E34" s="12" t="n">
        <v>1</v>
      </c>
      <c r="F34" s="6" t="n">
        <f aca="false">(D34*E34)*(1+$F$1)</f>
        <v>652.3134</v>
      </c>
      <c r="G34" s="0" t="s">
        <v>185</v>
      </c>
    </row>
    <row r="35" customFormat="false" ht="12.8" hidden="false" customHeight="false" outlineLevel="0" collapsed="false">
      <c r="A35" s="0" t="s">
        <v>142</v>
      </c>
      <c r="B35" s="0" t="s">
        <v>5</v>
      </c>
      <c r="C35" s="0" t="s">
        <v>68</v>
      </c>
      <c r="D35" s="6" t="n">
        <v>1134.51</v>
      </c>
      <c r="E35" s="12" t="n">
        <v>1</v>
      </c>
      <c r="F35" s="6" t="n">
        <f aca="false">(D35*E35)*(1+$F$1)</f>
        <v>1202.5806</v>
      </c>
      <c r="G35" s="0" t="s">
        <v>143</v>
      </c>
    </row>
    <row r="36" customFormat="false" ht="12.8" hidden="false" customHeight="false" outlineLevel="0" collapsed="false">
      <c r="A36" s="0" t="s">
        <v>228</v>
      </c>
      <c r="B36" s="0" t="s">
        <v>5</v>
      </c>
      <c r="C36" s="18" t="s">
        <v>229</v>
      </c>
      <c r="D36" s="6" t="n">
        <v>26.19</v>
      </c>
      <c r="E36" s="12" t="n">
        <v>1</v>
      </c>
      <c r="F36" s="6" t="n">
        <f aca="false">(D36*E36)*(1+$F$1)</f>
        <v>27.7614</v>
      </c>
    </row>
    <row r="37" customFormat="false" ht="12.8" hidden="false" customHeight="false" outlineLevel="0" collapsed="false">
      <c r="A37" s="0" t="s">
        <v>144</v>
      </c>
      <c r="B37" s="0" t="s">
        <v>5</v>
      </c>
      <c r="C37" s="18" t="s">
        <v>145</v>
      </c>
      <c r="D37" s="6" t="n">
        <v>11.59</v>
      </c>
      <c r="E37" s="12" t="n">
        <v>1</v>
      </c>
      <c r="F37" s="6" t="n">
        <f aca="false">(D37*E37)*(1+$F$1)</f>
        <v>12.2854</v>
      </c>
    </row>
    <row r="38" customFormat="false" ht="12.8" hidden="false" customHeight="false" outlineLevel="0" collapsed="false">
      <c r="A38" s="0" t="s">
        <v>187</v>
      </c>
      <c r="B38" s="0" t="s">
        <v>5</v>
      </c>
      <c r="C38" s="18" t="s">
        <v>188</v>
      </c>
      <c r="D38" s="6" t="n">
        <v>5.99</v>
      </c>
      <c r="E38" s="12" t="n">
        <v>1</v>
      </c>
      <c r="F38" s="6" t="n">
        <f aca="false">(D38*E38)*(1+$F$1)</f>
        <v>6.3494</v>
      </c>
    </row>
    <row r="39" customFormat="false" ht="12.8" hidden="false" customHeight="false" outlineLevel="0" collapsed="false">
      <c r="D39" s="9" t="s">
        <v>136</v>
      </c>
      <c r="F39" s="9" t="n">
        <f aca="false">SUM(F33:F38)</f>
        <v>3045.1892</v>
      </c>
    </row>
    <row r="41" customFormat="false" ht="12.8" hidden="false" customHeight="false" outlineLevel="0" collapsed="false">
      <c r="A41" s="2" t="s">
        <v>237</v>
      </c>
    </row>
    <row r="42" customFormat="false" ht="12.8" hidden="false" customHeight="false" outlineLevel="0" collapsed="false">
      <c r="A42" s="0" t="s">
        <v>238</v>
      </c>
      <c r="B42" s="0" t="s">
        <v>239</v>
      </c>
      <c r="C42" s="0" t="n">
        <v>4880</v>
      </c>
      <c r="D42" s="6" t="n">
        <v>17.5</v>
      </c>
      <c r="F42" s="6" t="n">
        <f aca="false">(D42*E42)*(1+$F$1)</f>
        <v>0</v>
      </c>
    </row>
    <row r="43" customFormat="false" ht="12.8" hidden="false" customHeight="false" outlineLevel="0" collapsed="false">
      <c r="A43" s="0" t="s">
        <v>240</v>
      </c>
      <c r="B43" s="0" t="s">
        <v>241</v>
      </c>
      <c r="C43" s="0" t="s">
        <v>242</v>
      </c>
      <c r="D43" s="6" t="n">
        <v>98.99</v>
      </c>
      <c r="F43" s="6" t="n">
        <f aca="false">(D43*E43)*(1+$F$1)</f>
        <v>0</v>
      </c>
      <c r="G43" s="0" t="s">
        <v>243</v>
      </c>
    </row>
    <row r="44" customFormat="false" ht="12.8" hidden="false" customHeight="false" outlineLevel="0" collapsed="false">
      <c r="A44" s="0" t="s">
        <v>244</v>
      </c>
      <c r="B44" s="0" t="s">
        <v>245</v>
      </c>
      <c r="C44" s="0" t="s">
        <v>246</v>
      </c>
      <c r="D44" s="6" t="n">
        <v>48.39</v>
      </c>
      <c r="E44" s="12" t="n">
        <v>1</v>
      </c>
      <c r="F44" s="6" t="n">
        <f aca="false">(D44*E44)*(1+$F$1)</f>
        <v>51.2934</v>
      </c>
    </row>
    <row r="45" customFormat="false" ht="12.8" hidden="false" customHeight="false" outlineLevel="0" collapsed="false">
      <c r="A45" s="0" t="s">
        <v>247</v>
      </c>
      <c r="B45" s="0" t="s">
        <v>248</v>
      </c>
      <c r="C45" s="0" t="s">
        <v>249</v>
      </c>
      <c r="D45" s="6" t="n">
        <v>4.02</v>
      </c>
      <c r="F45" s="6" t="n">
        <f aca="false">(D45*E45)*(1+$F$1)</f>
        <v>0</v>
      </c>
    </row>
    <row r="46" customFormat="false" ht="12.8" hidden="false" customHeight="false" outlineLevel="0" collapsed="false">
      <c r="A46" s="0" t="s">
        <v>250</v>
      </c>
      <c r="B46" s="0" t="s">
        <v>251</v>
      </c>
      <c r="C46" s="0" t="s">
        <v>252</v>
      </c>
      <c r="D46" s="6" t="n">
        <v>32.5</v>
      </c>
      <c r="E46" s="12" t="n">
        <v>2</v>
      </c>
      <c r="F46" s="6" t="n">
        <f aca="false">(D46*E46)*(1+$F$1)</f>
        <v>68.9</v>
      </c>
    </row>
    <row r="47" customFormat="false" ht="12.8" hidden="false" customHeight="false" outlineLevel="0" collapsed="false">
      <c r="D47" s="9" t="s">
        <v>136</v>
      </c>
      <c r="F47" s="9" t="n">
        <f aca="false">SUM(F42:F46)</f>
        <v>120.1934</v>
      </c>
    </row>
    <row r="49" customFormat="false" ht="12.8" hidden="false" customHeight="false" outlineLevel="0" collapsed="false">
      <c r="A49" s="2" t="s">
        <v>253</v>
      </c>
    </row>
    <row r="50" customFormat="false" ht="12.8" hidden="false" customHeight="false" outlineLevel="0" collapsed="false">
      <c r="A50" s="0" t="s">
        <v>254</v>
      </c>
      <c r="C50" s="0" t="s">
        <v>255</v>
      </c>
      <c r="D50" s="6" t="n">
        <v>242.77</v>
      </c>
      <c r="E50" s="12" t="n">
        <v>1</v>
      </c>
      <c r="F50" s="6" t="n">
        <f aca="false">(D50*E50)*(1+$F$1)</f>
        <v>257.3362</v>
      </c>
    </row>
    <row r="51" customFormat="false" ht="12.8" hidden="false" customHeight="false" outlineLevel="0" collapsed="false">
      <c r="A51" s="0" t="s">
        <v>235</v>
      </c>
      <c r="B51" s="0" t="s">
        <v>5</v>
      </c>
      <c r="C51" s="0" t="s">
        <v>236</v>
      </c>
      <c r="D51" s="6" t="n">
        <v>56.08</v>
      </c>
      <c r="E51" s="12" t="n">
        <v>1</v>
      </c>
      <c r="F51" s="6" t="n">
        <f aca="false">(D51*E51)*(1+$F$1)</f>
        <v>59.4448</v>
      </c>
    </row>
    <row r="52" customFormat="false" ht="12.8" hidden="false" customHeight="false" outlineLevel="0" collapsed="false">
      <c r="D52" s="9" t="s">
        <v>136</v>
      </c>
      <c r="F52" s="9" t="n">
        <f aca="false">SUM(F50:F51)</f>
        <v>316.781</v>
      </c>
    </row>
    <row r="53" customFormat="false" ht="12.8" hidden="false" customHeight="false" outlineLevel="0" collapsed="false">
      <c r="A53" s="2" t="s">
        <v>256</v>
      </c>
    </row>
    <row r="54" customFormat="false" ht="12.8" hidden="false" customHeight="false" outlineLevel="0" collapsed="false">
      <c r="A54" s="0" t="s">
        <v>257</v>
      </c>
      <c r="B54" s="0" t="s">
        <v>258</v>
      </c>
      <c r="C54" s="0" t="s">
        <v>259</v>
      </c>
      <c r="D54" s="6" t="n">
        <v>170.66</v>
      </c>
      <c r="E54" s="12" t="n">
        <v>1</v>
      </c>
      <c r="F54" s="6" t="n">
        <f aca="false">(D54*E54)*(1+$F$1)</f>
        <v>180.8996</v>
      </c>
    </row>
    <row r="55" customFormat="false" ht="12.8" hidden="false" customHeight="false" outlineLevel="0" collapsed="false">
      <c r="A55" s="0" t="s">
        <v>260</v>
      </c>
      <c r="B55" s="0" t="s">
        <v>5</v>
      </c>
      <c r="C55" s="0" t="s">
        <v>261</v>
      </c>
      <c r="D55" s="6" t="n">
        <v>89.61</v>
      </c>
      <c r="E55" s="12" t="n">
        <v>1</v>
      </c>
      <c r="F55" s="6" t="n">
        <f aca="false">(D55*E55)*(1+$F$1)</f>
        <v>94.9866</v>
      </c>
    </row>
    <row r="56" customFormat="false" ht="12.8" hidden="false" customHeight="false" outlineLevel="0" collapsed="false">
      <c r="D56" s="9" t="s">
        <v>136</v>
      </c>
      <c r="F56" s="9" t="n">
        <f aca="false">SUM(F54:F55)</f>
        <v>275.8862</v>
      </c>
    </row>
    <row r="57" customFormat="false" ht="12.8" hidden="false" customHeight="false" outlineLevel="0" collapsed="false">
      <c r="A57" s="2" t="s">
        <v>47</v>
      </c>
    </row>
    <row r="58" customFormat="false" ht="12.8" hidden="false" customHeight="false" outlineLevel="0" collapsed="false">
      <c r="A58" s="0" t="s">
        <v>262</v>
      </c>
      <c r="B58" s="0" t="s">
        <v>5</v>
      </c>
      <c r="C58" s="0" t="s">
        <v>263</v>
      </c>
      <c r="D58" s="6" t="n">
        <v>542.76</v>
      </c>
      <c r="E58" s="12" t="n">
        <v>1</v>
      </c>
      <c r="F58" s="6" t="n">
        <f aca="false">(D58*E58)*(1+$F$1)</f>
        <v>575.3256</v>
      </c>
    </row>
    <row r="59" customFormat="false" ht="12.8" hidden="false" customHeight="false" outlineLevel="0" collapsed="false">
      <c r="A59" s="0" t="s">
        <v>264</v>
      </c>
      <c r="B59" s="0" t="s">
        <v>5</v>
      </c>
      <c r="C59" s="0" t="s">
        <v>196</v>
      </c>
      <c r="D59" s="6" t="n">
        <v>542.76</v>
      </c>
      <c r="E59" s="12" t="n">
        <v>1</v>
      </c>
      <c r="F59" s="6" t="n">
        <f aca="false">(D59*E59)*(1+$F$1)</f>
        <v>575.3256</v>
      </c>
    </row>
    <row r="60" customFormat="false" ht="12.8" hidden="false" customHeight="false" outlineLevel="0" collapsed="false">
      <c r="A60" s="0" t="s">
        <v>265</v>
      </c>
      <c r="B60" s="0" t="s">
        <v>5</v>
      </c>
      <c r="C60" s="0" t="s">
        <v>266</v>
      </c>
      <c r="D60" s="6" t="n">
        <v>109.65</v>
      </c>
      <c r="E60" s="12" t="n">
        <v>2</v>
      </c>
      <c r="F60" s="6" t="n">
        <f aca="false">(D60*E60)*(1+$F$1)</f>
        <v>232.458</v>
      </c>
    </row>
    <row r="61" customFormat="false" ht="12.8" hidden="false" customHeight="false" outlineLevel="0" collapsed="false">
      <c r="D61" s="9" t="s">
        <v>136</v>
      </c>
      <c r="F61" s="9" t="n">
        <f aca="false">SUM(F58:F60)</f>
        <v>1383.1092</v>
      </c>
    </row>
    <row r="62" customFormat="false" ht="12.8" hidden="false" customHeight="false" outlineLevel="0" collapsed="false">
      <c r="D62" s="9"/>
      <c r="F62" s="9"/>
    </row>
    <row r="63" customFormat="false" ht="12.8" hidden="false" customHeight="false" outlineLevel="0" collapsed="false">
      <c r="A63" s="2" t="s">
        <v>267</v>
      </c>
    </row>
    <row r="64" customFormat="false" ht="12.8" hidden="false" customHeight="false" outlineLevel="0" collapsed="false">
      <c r="A64" s="0" t="s">
        <v>84</v>
      </c>
      <c r="B64" s="0" t="s">
        <v>5</v>
      </c>
      <c r="C64" s="0" t="s">
        <v>85</v>
      </c>
      <c r="D64" s="6" t="n">
        <v>381.34</v>
      </c>
      <c r="E64" s="12" t="n">
        <v>2</v>
      </c>
      <c r="F64" s="6" t="n">
        <f aca="false">(D64*E64)*(1+$F$1)</f>
        <v>808.4408</v>
      </c>
      <c r="G64" s="0" t="s">
        <v>268</v>
      </c>
    </row>
    <row r="65" customFormat="false" ht="12.8" hidden="false" customHeight="false" outlineLevel="0" collapsed="false">
      <c r="A65" s="0" t="s">
        <v>88</v>
      </c>
      <c r="B65" s="0" t="s">
        <v>5</v>
      </c>
      <c r="C65" s="0" t="s">
        <v>89</v>
      </c>
      <c r="D65" s="6" t="n">
        <v>568.63</v>
      </c>
      <c r="E65" s="7" t="n">
        <v>2</v>
      </c>
      <c r="F65" s="6" t="n">
        <f aca="false">(D65*E65)*(1+$F$1)</f>
        <v>1205.4956</v>
      </c>
    </row>
    <row r="66" customFormat="false" ht="12.8" hidden="false" customHeight="false" outlineLevel="0" collapsed="false">
      <c r="D66" s="9" t="s">
        <v>136</v>
      </c>
      <c r="F66" s="9" t="n">
        <f aca="false">SUM(F64:F65)</f>
        <v>2013.9364</v>
      </c>
    </row>
    <row r="67" customFormat="false" ht="12.8" hidden="false" customHeight="false" outlineLevel="0" collapsed="false">
      <c r="A67" s="2" t="s">
        <v>269</v>
      </c>
    </row>
    <row r="68" customFormat="false" ht="12.8" hidden="false" customHeight="false" outlineLevel="0" collapsed="false">
      <c r="A68" s="0" t="s">
        <v>92</v>
      </c>
      <c r="B68" s="0" t="s">
        <v>5</v>
      </c>
      <c r="C68" s="0" t="s">
        <v>93</v>
      </c>
      <c r="D68" s="6" t="n">
        <v>1253.95</v>
      </c>
      <c r="E68" s="12" t="n">
        <v>1</v>
      </c>
      <c r="F68" s="6" t="n">
        <f aca="false">(D68*E68)*(1+$F$1)</f>
        <v>1329.187</v>
      </c>
    </row>
    <row r="70" customFormat="false" ht="12.8" hidden="false" customHeight="false" outlineLevel="0" collapsed="false">
      <c r="D70" s="9" t="s">
        <v>136</v>
      </c>
      <c r="F70" s="9" t="n">
        <f aca="false">SUM(F68:F69)</f>
        <v>1329.187</v>
      </c>
    </row>
    <row r="71" customFormat="false" ht="12.8" hidden="false" customHeight="false" outlineLevel="0" collapsed="false">
      <c r="D71" s="9"/>
      <c r="F71" s="9"/>
    </row>
    <row r="72" customFormat="false" ht="12.8" hidden="false" customHeight="false" outlineLevel="0" collapsed="false">
      <c r="A72" s="2" t="s">
        <v>270</v>
      </c>
    </row>
    <row r="73" customFormat="false" ht="12.8" hidden="false" customHeight="false" outlineLevel="0" collapsed="false">
      <c r="A73" s="0" t="s">
        <v>271</v>
      </c>
      <c r="B73" s="0" t="s">
        <v>272</v>
      </c>
      <c r="C73" s="0" t="s">
        <v>273</v>
      </c>
      <c r="D73" s="28" t="n">
        <v>7935</v>
      </c>
      <c r="E73" s="12" t="n">
        <v>1</v>
      </c>
      <c r="F73" s="6" t="n">
        <f aca="false">(D73*E73)*(1+$F$1)</f>
        <v>8411.1</v>
      </c>
      <c r="G73" s="0" t="s">
        <v>274</v>
      </c>
    </row>
    <row r="74" customFormat="false" ht="12.8" hidden="false" customHeight="false" outlineLevel="0" collapsed="false">
      <c r="A74" s="0" t="s">
        <v>275</v>
      </c>
      <c r="B74" s="0" t="s">
        <v>272</v>
      </c>
      <c r="C74" s="0" t="s">
        <v>276</v>
      </c>
      <c r="D74" s="28" t="n">
        <v>5463</v>
      </c>
      <c r="E74" s="12" t="n">
        <v>1</v>
      </c>
      <c r="F74" s="6" t="n">
        <f aca="false">(D74*E74)*(1+$F$1)</f>
        <v>5790.78</v>
      </c>
    </row>
    <row r="75" customFormat="false" ht="12.8" hidden="false" customHeight="false" outlineLevel="0" collapsed="false">
      <c r="A75" s="0" t="s">
        <v>277</v>
      </c>
      <c r="B75" s="0" t="s">
        <v>272</v>
      </c>
      <c r="C75" s="0" t="s">
        <v>278</v>
      </c>
      <c r="D75" s="28" t="n">
        <v>95</v>
      </c>
      <c r="E75" s="12" t="n">
        <v>1</v>
      </c>
      <c r="F75" s="6" t="n">
        <f aca="false">(D75*E75)*(1+$F$1)</f>
        <v>100.7</v>
      </c>
    </row>
    <row r="76" customFormat="false" ht="12.8" hidden="false" customHeight="false" outlineLevel="0" collapsed="false">
      <c r="A76" s="0" t="s">
        <v>279</v>
      </c>
      <c r="B76" s="0" t="s">
        <v>5</v>
      </c>
      <c r="C76" s="0" t="s">
        <v>280</v>
      </c>
      <c r="D76" s="6" t="n">
        <v>203.3</v>
      </c>
      <c r="E76" s="12" t="n">
        <v>1</v>
      </c>
      <c r="F76" s="6" t="n">
        <f aca="false">(D76*E76)*(1+$F$1)</f>
        <v>215.498</v>
      </c>
      <c r="G76" s="0" t="s">
        <v>281</v>
      </c>
    </row>
    <row r="77" customFormat="false" ht="12.8" hidden="false" customHeight="false" outlineLevel="0" collapsed="false">
      <c r="A77" s="0" t="s">
        <v>282</v>
      </c>
      <c r="B77" s="0" t="s">
        <v>5</v>
      </c>
      <c r="C77" s="0" t="s">
        <v>283</v>
      </c>
      <c r="D77" s="6" t="n">
        <v>34.96</v>
      </c>
      <c r="E77" s="12" t="n">
        <v>1</v>
      </c>
      <c r="F77" s="6" t="n">
        <f aca="false">(D77*E77)*(1+$F$1)</f>
        <v>37.0576</v>
      </c>
    </row>
    <row r="78" customFormat="false" ht="12.8" hidden="false" customHeight="false" outlineLevel="0" collapsed="false">
      <c r="A78" s="0" t="s">
        <v>284</v>
      </c>
      <c r="B78" s="0" t="s">
        <v>5</v>
      </c>
      <c r="C78" s="0" t="s">
        <v>285</v>
      </c>
      <c r="D78" s="6" t="n">
        <v>28.11</v>
      </c>
      <c r="E78" s="12" t="n">
        <v>2</v>
      </c>
      <c r="F78" s="6" t="n">
        <f aca="false">(D78*E78)*(1+$F$1)</f>
        <v>59.5932</v>
      </c>
    </row>
    <row r="79" customFormat="false" ht="12.8" hidden="false" customHeight="false" outlineLevel="0" collapsed="false">
      <c r="A79" s="0" t="s">
        <v>286</v>
      </c>
      <c r="B79" s="0" t="s">
        <v>5</v>
      </c>
      <c r="C79" s="0" t="s">
        <v>287</v>
      </c>
      <c r="D79" s="6" t="n">
        <v>17.62</v>
      </c>
      <c r="E79" s="12" t="n">
        <v>1</v>
      </c>
      <c r="F79" s="6" t="n">
        <f aca="false">(D79*E79)*(1+$F$1)</f>
        <v>18.6772</v>
      </c>
      <c r="G79" s="0" t="s">
        <v>281</v>
      </c>
    </row>
    <row r="80" customFormat="false" ht="12.8" hidden="false" customHeight="false" outlineLevel="0" collapsed="false">
      <c r="A80" s="0" t="s">
        <v>288</v>
      </c>
      <c r="B80" s="0" t="s">
        <v>5</v>
      </c>
      <c r="C80" s="0" t="s">
        <v>289</v>
      </c>
      <c r="D80" s="6" t="n">
        <v>36.64</v>
      </c>
      <c r="E80" s="12" t="n">
        <v>1</v>
      </c>
      <c r="F80" s="6" t="n">
        <f aca="false">(D80*E80)*(1+$F$1)</f>
        <v>38.8384</v>
      </c>
      <c r="G80" s="0" t="s">
        <v>281</v>
      </c>
    </row>
    <row r="81" customFormat="false" ht="12.8" hidden="false" customHeight="false" outlineLevel="0" collapsed="false">
      <c r="A81" s="0" t="s">
        <v>290</v>
      </c>
      <c r="B81" s="0" t="s">
        <v>5</v>
      </c>
      <c r="C81" s="0" t="s">
        <v>291</v>
      </c>
      <c r="D81" s="6" t="n">
        <v>18.18</v>
      </c>
      <c r="E81" s="12" t="n">
        <v>1</v>
      </c>
      <c r="F81" s="6" t="n">
        <f aca="false">(D81*E81)*(1+$F$1)</f>
        <v>19.2708</v>
      </c>
      <c r="G81" s="0" t="s">
        <v>281</v>
      </c>
    </row>
    <row r="82" customFormat="false" ht="12.8" hidden="false" customHeight="false" outlineLevel="0" collapsed="false">
      <c r="D82" s="9"/>
      <c r="F82" s="9"/>
    </row>
    <row r="83" customFormat="false" ht="12.8" hidden="false" customHeight="false" outlineLevel="0" collapsed="false">
      <c r="A83" s="0" t="s">
        <v>257</v>
      </c>
      <c r="B83" s="0" t="s">
        <v>258</v>
      </c>
      <c r="C83" s="0" t="s">
        <v>259</v>
      </c>
      <c r="D83" s="6" t="n">
        <v>170.66</v>
      </c>
      <c r="E83" s="12" t="n">
        <v>1</v>
      </c>
      <c r="F83" s="6" t="n">
        <f aca="false">(D83*E83)*(1+$F$1)</f>
        <v>180.8996</v>
      </c>
      <c r="G83" s="0" t="s">
        <v>292</v>
      </c>
    </row>
    <row r="84" customFormat="false" ht="12.8" hidden="false" customHeight="false" outlineLevel="0" collapsed="false">
      <c r="A84" s="0" t="s">
        <v>260</v>
      </c>
      <c r="B84" s="0" t="s">
        <v>5</v>
      </c>
      <c r="C84" s="0" t="s">
        <v>261</v>
      </c>
      <c r="D84" s="6" t="n">
        <v>89.61</v>
      </c>
      <c r="E84" s="12" t="n">
        <v>1</v>
      </c>
      <c r="F84" s="6" t="n">
        <f aca="false">(D84*E84)*(1+$F$1)</f>
        <v>94.9866</v>
      </c>
      <c r="G84" s="0" t="s">
        <v>292</v>
      </c>
    </row>
    <row r="85" customFormat="false" ht="12.8" hidden="false" customHeight="false" outlineLevel="0" collapsed="false">
      <c r="A85" s="0" t="s">
        <v>293</v>
      </c>
      <c r="B85" s="0" t="s">
        <v>5</v>
      </c>
      <c r="C85" s="0" t="s">
        <v>294</v>
      </c>
      <c r="D85" s="6" t="n">
        <v>203.3</v>
      </c>
      <c r="E85" s="12" t="n">
        <v>1</v>
      </c>
      <c r="F85" s="6" t="n">
        <f aca="false">(D85*E85)*(1+$F$1)</f>
        <v>215.498</v>
      </c>
      <c r="G85" s="0" t="s">
        <v>295</v>
      </c>
    </row>
    <row r="86" customFormat="false" ht="12.8" hidden="false" customHeight="false" outlineLevel="0" collapsed="false">
      <c r="A86" s="0" t="s">
        <v>286</v>
      </c>
      <c r="B86" s="0" t="s">
        <v>5</v>
      </c>
      <c r="C86" s="0" t="s">
        <v>287</v>
      </c>
      <c r="D86" s="6" t="n">
        <v>17.62</v>
      </c>
      <c r="E86" s="12" t="n">
        <v>1</v>
      </c>
      <c r="F86" s="6" t="n">
        <f aca="false">(D86*E86)*(1+$F$1)</f>
        <v>18.6772</v>
      </c>
      <c r="G86" s="0" t="s">
        <v>292</v>
      </c>
    </row>
    <row r="87" customFormat="false" ht="12.8" hidden="false" customHeight="false" outlineLevel="0" collapsed="false">
      <c r="D87" s="9"/>
    </row>
    <row r="88" customFormat="false" ht="12.8" hidden="false" customHeight="false" outlineLevel="0" collapsed="false">
      <c r="A88" s="0" t="s">
        <v>296</v>
      </c>
      <c r="B88" s="0" t="s">
        <v>258</v>
      </c>
      <c r="C88" s="0" t="s">
        <v>297</v>
      </c>
      <c r="D88" s="6" t="n">
        <v>159</v>
      </c>
      <c r="E88" s="12" t="n">
        <v>1</v>
      </c>
      <c r="F88" s="6" t="n">
        <f aca="false">(D88*E88)*(1+$F$1)</f>
        <v>168.54</v>
      </c>
      <c r="G88" s="0" t="s">
        <v>298</v>
      </c>
    </row>
    <row r="89" customFormat="false" ht="12.8" hidden="false" customHeight="false" outlineLevel="0" collapsed="false">
      <c r="A89" s="0" t="s">
        <v>286</v>
      </c>
      <c r="B89" s="0" t="s">
        <v>5</v>
      </c>
      <c r="C89" s="0" t="s">
        <v>287</v>
      </c>
      <c r="D89" s="6" t="n">
        <v>17.62</v>
      </c>
      <c r="E89" s="12" t="n">
        <v>1</v>
      </c>
      <c r="F89" s="6" t="n">
        <f aca="false">(D89*E89)*(1+$F$1)</f>
        <v>18.6772</v>
      </c>
    </row>
    <row r="90" customFormat="false" ht="12.8" hidden="false" customHeight="false" outlineLevel="0" collapsed="false">
      <c r="A90" s="0" t="s">
        <v>299</v>
      </c>
      <c r="B90" s="0" t="s">
        <v>5</v>
      </c>
      <c r="C90" s="0" t="s">
        <v>300</v>
      </c>
      <c r="D90" s="6" t="n">
        <v>82.43</v>
      </c>
      <c r="E90" s="12" t="n">
        <v>1</v>
      </c>
      <c r="F90" s="6" t="n">
        <f aca="false">(D90*E90)*(1+$F$1)</f>
        <v>87.3758</v>
      </c>
      <c r="G90" s="0" t="s">
        <v>301</v>
      </c>
    </row>
    <row r="91" customFormat="false" ht="12.8" hidden="false" customHeight="false" outlineLevel="0" collapsed="false">
      <c r="D91" s="9" t="s">
        <v>136</v>
      </c>
      <c r="F91" s="9" t="n">
        <f aca="false">SUM(F73:F90)</f>
        <v>15476.1696</v>
      </c>
    </row>
    <row r="92" customFormat="false" ht="12.8" hidden="false" customHeight="false" outlineLevel="0" collapsed="false">
      <c r="D92" s="9"/>
      <c r="F92" s="9"/>
    </row>
    <row r="93" customFormat="false" ht="12.8" hidden="false" customHeight="false" outlineLevel="0" collapsed="false">
      <c r="A93" s="2" t="s">
        <v>302</v>
      </c>
    </row>
    <row r="94" customFormat="false" ht="12.8" hidden="false" customHeight="false" outlineLevel="0" collapsed="false">
      <c r="A94" s="19" t="s">
        <v>303</v>
      </c>
      <c r="B94" s="0" t="s">
        <v>30</v>
      </c>
      <c r="C94" s="0" t="s">
        <v>54</v>
      </c>
      <c r="D94" s="6" t="n">
        <v>11354</v>
      </c>
      <c r="E94" s="12" t="n">
        <v>1</v>
      </c>
      <c r="F94" s="6" t="n">
        <f aca="false">(D94*E94)*(1+$F$1)</f>
        <v>12035.24</v>
      </c>
    </row>
    <row r="95" customFormat="false" ht="12.8" hidden="false" customHeight="false" outlineLevel="0" collapsed="false">
      <c r="A95" s="19" t="s">
        <v>55</v>
      </c>
      <c r="B95" s="0" t="s">
        <v>30</v>
      </c>
      <c r="C95" s="0" t="s">
        <v>56</v>
      </c>
      <c r="D95" s="6" t="n">
        <v>1514</v>
      </c>
      <c r="E95" s="12" t="n">
        <v>1</v>
      </c>
      <c r="F95" s="6" t="n">
        <f aca="false">(D95*E95)*(1+$F$1)</f>
        <v>1604.84</v>
      </c>
    </row>
    <row r="96" customFormat="false" ht="12.8" hidden="false" customHeight="false" outlineLevel="0" collapsed="false">
      <c r="A96" s="19"/>
    </row>
    <row r="97" customFormat="false" ht="12.8" hidden="false" customHeight="false" outlineLevel="0" collapsed="false">
      <c r="A97" s="19" t="s">
        <v>304</v>
      </c>
      <c r="B97" s="0" t="s">
        <v>305</v>
      </c>
      <c r="C97" s="0" t="s">
        <v>306</v>
      </c>
      <c r="D97" s="6" t="n">
        <v>4252</v>
      </c>
      <c r="E97" s="12" t="n">
        <v>0</v>
      </c>
      <c r="F97" s="6" t="n">
        <f aca="false">(D97*E97)*(1+$F$1)</f>
        <v>0</v>
      </c>
    </row>
    <row r="98" customFormat="false" ht="12.8" hidden="false" customHeight="false" outlineLevel="0" collapsed="false">
      <c r="A98" s="19" t="s">
        <v>307</v>
      </c>
      <c r="B98" s="0" t="s">
        <v>222</v>
      </c>
      <c r="C98" s="0" t="s">
        <v>308</v>
      </c>
      <c r="D98" s="6" t="n">
        <v>1208</v>
      </c>
      <c r="E98" s="12" t="n">
        <v>0</v>
      </c>
      <c r="F98" s="6" t="n">
        <f aca="false">(D98*E98)*(1+$F$1)</f>
        <v>0</v>
      </c>
    </row>
    <row r="99" customFormat="false" ht="12.8" hidden="false" customHeight="false" outlineLevel="0" collapsed="false">
      <c r="A99" s="19"/>
    </row>
    <row r="100" customFormat="false" ht="12.8" hidden="false" customHeight="false" outlineLevel="0" collapsed="false">
      <c r="A100" s="19" t="s">
        <v>309</v>
      </c>
      <c r="B100" s="0" t="s">
        <v>310</v>
      </c>
      <c r="C100" s="0" t="s">
        <v>311</v>
      </c>
      <c r="D100" s="28" t="n">
        <v>500</v>
      </c>
      <c r="E100" s="12" t="n">
        <v>1</v>
      </c>
      <c r="F100" s="6" t="n">
        <f aca="false">(D100*E100)*(1+$F$1)</f>
        <v>530</v>
      </c>
    </row>
    <row r="101" customFormat="false" ht="12.8" hidden="false" customHeight="false" outlineLevel="0" collapsed="false">
      <c r="A101" s="19"/>
      <c r="D101" s="28"/>
    </row>
    <row r="102" customFormat="false" ht="12.8" hidden="false" customHeight="false" outlineLevel="0" collapsed="false">
      <c r="A102" s="19" t="s">
        <v>312</v>
      </c>
      <c r="B102" s="0" t="s">
        <v>5</v>
      </c>
      <c r="C102" s="0" t="s">
        <v>313</v>
      </c>
      <c r="D102" s="28" t="n">
        <v>1328.53</v>
      </c>
      <c r="E102" s="12" t="n">
        <v>0</v>
      </c>
      <c r="F102" s="6" t="n">
        <f aca="false">(D102*E102)*(1+$F$1)</f>
        <v>0</v>
      </c>
    </row>
    <row r="103" customFormat="false" ht="12.8" hidden="false" customHeight="false" outlineLevel="0" collapsed="false">
      <c r="A103" s="19" t="s">
        <v>314</v>
      </c>
      <c r="B103" s="0" t="s">
        <v>5</v>
      </c>
      <c r="C103" s="0" t="s">
        <v>315</v>
      </c>
      <c r="D103" s="28" t="n">
        <v>939.7</v>
      </c>
      <c r="E103" s="12" t="n">
        <v>0</v>
      </c>
      <c r="F103" s="6" t="n">
        <f aca="false">(D103*E103)*(1+$F$1)</f>
        <v>0</v>
      </c>
    </row>
    <row r="104" customFormat="false" ht="12.8" hidden="false" customHeight="false" outlineLevel="0" collapsed="false">
      <c r="A104" s="19" t="s">
        <v>316</v>
      </c>
      <c r="B104" s="0" t="s">
        <v>5</v>
      </c>
      <c r="C104" s="0" t="s">
        <v>14</v>
      </c>
      <c r="D104" s="28" t="n">
        <v>137.27</v>
      </c>
      <c r="E104" s="12" t="n">
        <v>0</v>
      </c>
      <c r="F104" s="6" t="n">
        <f aca="false">(D104*E104)*(1+$F$1)</f>
        <v>0</v>
      </c>
    </row>
    <row r="105" customFormat="false" ht="12.8" hidden="false" customHeight="false" outlineLevel="0" collapsed="false">
      <c r="A105" s="19" t="s">
        <v>317</v>
      </c>
      <c r="B105" s="0" t="s">
        <v>5</v>
      </c>
      <c r="C105" s="0" t="s">
        <v>318</v>
      </c>
      <c r="D105" s="28" t="n">
        <v>735.45</v>
      </c>
      <c r="E105" s="12" t="n">
        <v>0</v>
      </c>
      <c r="F105" s="6" t="n">
        <f aca="false">(D105*E105)*(1+$F$1)</f>
        <v>0</v>
      </c>
      <c r="G105" s="0" t="s">
        <v>319</v>
      </c>
    </row>
    <row r="106" customFormat="false" ht="12.8" hidden="false" customHeight="false" outlineLevel="0" collapsed="false">
      <c r="A106" s="19" t="s">
        <v>320</v>
      </c>
      <c r="B106" s="0" t="s">
        <v>5</v>
      </c>
      <c r="C106" s="0" t="s">
        <v>321</v>
      </c>
      <c r="D106" s="28" t="n">
        <v>36.56</v>
      </c>
      <c r="E106" s="12" t="n">
        <v>0</v>
      </c>
      <c r="F106" s="6" t="n">
        <f aca="false">(D106*E106)*(1+$F$1)</f>
        <v>0</v>
      </c>
      <c r="G106" s="0" t="s">
        <v>319</v>
      </c>
    </row>
    <row r="107" customFormat="false" ht="12.8" hidden="false" customHeight="false" outlineLevel="0" collapsed="false">
      <c r="A107" s="19" t="s">
        <v>322</v>
      </c>
      <c r="B107" s="0" t="s">
        <v>5</v>
      </c>
      <c r="C107" s="0" t="s">
        <v>323</v>
      </c>
      <c r="D107" s="28" t="n">
        <v>24.26</v>
      </c>
      <c r="E107" s="12" t="n">
        <v>0</v>
      </c>
      <c r="F107" s="6" t="n">
        <f aca="false">(D107*E107)*(1+$F$1)</f>
        <v>0</v>
      </c>
    </row>
    <row r="108" customFormat="false" ht="12.8" hidden="false" customHeight="false" outlineLevel="0" collapsed="false">
      <c r="A108" s="19" t="s">
        <v>324</v>
      </c>
      <c r="B108" s="0" t="s">
        <v>5</v>
      </c>
      <c r="C108" s="0" t="s">
        <v>325</v>
      </c>
      <c r="D108" s="28" t="n">
        <v>22.21</v>
      </c>
      <c r="E108" s="12" t="n">
        <v>0</v>
      </c>
      <c r="F108" s="6" t="n">
        <f aca="false">(D108*E108)*(1+$F$1)</f>
        <v>0</v>
      </c>
    </row>
    <row r="109" customFormat="false" ht="12.8" hidden="false" customHeight="false" outlineLevel="0" collapsed="false">
      <c r="A109" s="19" t="s">
        <v>326</v>
      </c>
      <c r="B109" s="0" t="s">
        <v>5</v>
      </c>
      <c r="C109" s="0" t="s">
        <v>327</v>
      </c>
      <c r="D109" s="28" t="n">
        <v>25.71</v>
      </c>
      <c r="E109" s="12" t="n">
        <v>0</v>
      </c>
      <c r="F109" s="6" t="n">
        <f aca="false">(D109*E109)*(1+$F$1)</f>
        <v>0</v>
      </c>
    </row>
    <row r="110" customFormat="false" ht="12.8" hidden="false" customHeight="false" outlineLevel="0" collapsed="false">
      <c r="A110" s="19"/>
      <c r="D110" s="28"/>
    </row>
    <row r="111" customFormat="false" ht="12.8" hidden="false" customHeight="false" outlineLevel="0" collapsed="false">
      <c r="A111" s="19" t="s">
        <v>328</v>
      </c>
      <c r="B111" s="0" t="s">
        <v>222</v>
      </c>
      <c r="C111" s="0" t="s">
        <v>329</v>
      </c>
      <c r="D111" s="28" t="n">
        <v>195</v>
      </c>
      <c r="E111" s="12" t="n">
        <v>1</v>
      </c>
      <c r="F111" s="6" t="n">
        <f aca="false">(D111*E111)*(1+$F$1)</f>
        <v>206.7</v>
      </c>
      <c r="G111" s="0" t="s">
        <v>330</v>
      </c>
    </row>
    <row r="112" customFormat="false" ht="12.8" hidden="false" customHeight="false" outlineLevel="0" collapsed="false">
      <c r="A112" s="19" t="s">
        <v>331</v>
      </c>
      <c r="B112" s="0" t="s">
        <v>332</v>
      </c>
      <c r="C112" s="0" t="s">
        <v>333</v>
      </c>
      <c r="D112" s="28"/>
    </row>
    <row r="113" customFormat="false" ht="12.8" hidden="false" customHeight="false" outlineLevel="0" collapsed="false">
      <c r="A113" s="19" t="s">
        <v>334</v>
      </c>
      <c r="B113" s="0" t="s">
        <v>5</v>
      </c>
      <c r="C113" s="0" t="s">
        <v>335</v>
      </c>
      <c r="D113" s="28" t="n">
        <v>774.09</v>
      </c>
      <c r="E113" s="12" t="n">
        <v>0</v>
      </c>
      <c r="F113" s="6" t="n">
        <f aca="false">(D113*E113)*(1+$F$1)</f>
        <v>0</v>
      </c>
      <c r="G113" s="0" t="s">
        <v>330</v>
      </c>
    </row>
    <row r="114" customFormat="false" ht="12.8" hidden="false" customHeight="false" outlineLevel="0" collapsed="false">
      <c r="A114" s="19"/>
      <c r="D114" s="28"/>
    </row>
    <row r="115" customFormat="false" ht="12.8" hidden="false" customHeight="false" outlineLevel="0" collapsed="false">
      <c r="A115" s="19" t="s">
        <v>336</v>
      </c>
      <c r="B115" s="0" t="s">
        <v>222</v>
      </c>
      <c r="C115" s="0" t="s">
        <v>337</v>
      </c>
      <c r="D115" s="28" t="n">
        <v>160</v>
      </c>
      <c r="E115" s="12" t="n">
        <v>1</v>
      </c>
      <c r="F115" s="6" t="n">
        <f aca="false">(D115*E115)*(1+$F$1)</f>
        <v>169.6</v>
      </c>
    </row>
    <row r="116" customFormat="false" ht="12.8" hidden="false" customHeight="false" outlineLevel="0" collapsed="false">
      <c r="A116" s="19"/>
      <c r="D116" s="28"/>
    </row>
    <row r="117" customFormat="false" ht="12.8" hidden="false" customHeight="false" outlineLevel="0" collapsed="false">
      <c r="A117" s="0" t="s">
        <v>338</v>
      </c>
      <c r="B117" s="0" t="s">
        <v>5</v>
      </c>
      <c r="C117" s="0" t="s">
        <v>339</v>
      </c>
      <c r="D117" s="28" t="n">
        <v>681.29</v>
      </c>
      <c r="E117" s="12" t="n">
        <v>0</v>
      </c>
      <c r="F117" s="6" t="n">
        <f aca="false">(D117*E117)*(1+$F$1)</f>
        <v>0</v>
      </c>
    </row>
    <row r="118" customFormat="false" ht="12.8" hidden="false" customHeight="false" outlineLevel="0" collapsed="false">
      <c r="A118" s="0" t="s">
        <v>340</v>
      </c>
      <c r="B118" s="0" t="s">
        <v>72</v>
      </c>
      <c r="C118" s="0" t="s">
        <v>73</v>
      </c>
      <c r="D118" s="6" t="n">
        <v>1250</v>
      </c>
      <c r="E118" s="7" t="n">
        <v>1</v>
      </c>
      <c r="F118" s="6" t="n">
        <f aca="false">(D118*E118)*(1+$F$1)</f>
        <v>1325</v>
      </c>
    </row>
    <row r="119" customFormat="false" ht="12.8" hidden="false" customHeight="false" outlineLevel="0" collapsed="false">
      <c r="A119" s="0" t="s">
        <v>341</v>
      </c>
      <c r="B119" s="0" t="s">
        <v>5</v>
      </c>
      <c r="C119" s="0" t="s">
        <v>342</v>
      </c>
      <c r="D119" s="6" t="n">
        <v>5136</v>
      </c>
      <c r="E119" s="12" t="n">
        <v>1</v>
      </c>
      <c r="F119" s="6" t="n">
        <f aca="false">(D119*E119)*(1+$F$1)</f>
        <v>5444.16</v>
      </c>
      <c r="G119" s="0" t="s">
        <v>343</v>
      </c>
    </row>
    <row r="120" customFormat="false" ht="12.8" hidden="false" customHeight="false" outlineLevel="0" collapsed="false">
      <c r="A120" s="0" t="s">
        <v>344</v>
      </c>
      <c r="D120" s="29" t="n">
        <v>20000</v>
      </c>
      <c r="E120" s="12" t="n">
        <v>2</v>
      </c>
      <c r="F120" s="6" t="n">
        <f aca="false">(D120*E120)*(1+$F$1)</f>
        <v>42400</v>
      </c>
    </row>
    <row r="121" customFormat="false" ht="12.8" hidden="false" customHeight="false" outlineLevel="0" collapsed="false">
      <c r="A121" s="0" t="s">
        <v>345</v>
      </c>
      <c r="B121" s="0" t="s">
        <v>346</v>
      </c>
      <c r="C121" s="0" t="s">
        <v>347</v>
      </c>
      <c r="D121" s="6" t="n">
        <v>7000</v>
      </c>
      <c r="E121" s="12" t="n">
        <v>1</v>
      </c>
      <c r="F121" s="6" t="n">
        <f aca="false">(D121*E121)*(1+$F$1)</f>
        <v>7420</v>
      </c>
    </row>
    <row r="122" customFormat="false" ht="12.8" hidden="false" customHeight="false" outlineLevel="0" collapsed="false">
      <c r="A122" s="0" t="s">
        <v>348</v>
      </c>
      <c r="B122" s="0" t="s">
        <v>349</v>
      </c>
      <c r="C122" s="0" t="s">
        <v>350</v>
      </c>
      <c r="D122" s="6" t="n">
        <v>5980</v>
      </c>
      <c r="E122" s="12" t="n">
        <v>1</v>
      </c>
      <c r="F122" s="6" t="n">
        <f aca="false">(D122*E122)*(1+$F$1)</f>
        <v>6338.8</v>
      </c>
    </row>
    <row r="123" customFormat="false" ht="12.8" hidden="false" customHeight="false" outlineLevel="0" collapsed="false">
      <c r="D123" s="9" t="s">
        <v>136</v>
      </c>
      <c r="F123" s="9" t="n">
        <f aca="false">SUM(F94:F122)</f>
        <v>77474.34</v>
      </c>
    </row>
    <row r="125" customFormat="false" ht="12.8" hidden="false" customHeight="false" outlineLevel="0" collapsed="false">
      <c r="A125" s="2" t="s">
        <v>351</v>
      </c>
    </row>
    <row r="126" customFormat="false" ht="12.8" hidden="false" customHeight="false" outlineLevel="0" collapsed="false">
      <c r="A126" s="0" t="s">
        <v>352</v>
      </c>
    </row>
    <row r="127" customFormat="false" ht="12.8" hidden="false" customHeight="false" outlineLevel="0" collapsed="false">
      <c r="A127" s="0" t="s">
        <v>353</v>
      </c>
      <c r="B127" s="0" t="s">
        <v>354</v>
      </c>
      <c r="C127" s="0" t="s">
        <v>355</v>
      </c>
      <c r="D127" s="6" t="n">
        <v>5475</v>
      </c>
      <c r="E127" s="12" t="n">
        <v>1</v>
      </c>
      <c r="F127" s="6" t="n">
        <f aca="false">(D127*E127)*(1+$F$1)</f>
        <v>5803.5</v>
      </c>
    </row>
    <row r="128" customFormat="false" ht="12.8" hidden="false" customHeight="false" outlineLevel="0" collapsed="false">
      <c r="A128" s="0" t="s">
        <v>356</v>
      </c>
      <c r="D128" s="6" t="n">
        <v>800</v>
      </c>
      <c r="E128" s="12" t="n">
        <v>1</v>
      </c>
      <c r="F128" s="6" t="n">
        <f aca="false">(D128*E128)*(1+$F$1)</f>
        <v>848</v>
      </c>
    </row>
    <row r="129" customFormat="false" ht="12.8" hidden="false" customHeight="false" outlineLevel="0" collapsed="false">
      <c r="A129" s="0" t="s">
        <v>357</v>
      </c>
      <c r="D129" s="6" t="n">
        <v>100</v>
      </c>
      <c r="E129" s="12" t="n">
        <v>1</v>
      </c>
      <c r="F129" s="6" t="n">
        <f aca="false">(D129*E129)*(1+$F$1)</f>
        <v>106</v>
      </c>
    </row>
    <row r="130" customFormat="false" ht="12.8" hidden="false" customHeight="false" outlineLevel="0" collapsed="false">
      <c r="D130" s="9" t="s">
        <v>136</v>
      </c>
      <c r="F130" s="9" t="n">
        <f aca="false">SUM(F127:F129)</f>
        <v>6757.5</v>
      </c>
    </row>
    <row r="132" customFormat="false" ht="12.8" hidden="false" customHeight="false" outlineLevel="0" collapsed="false">
      <c r="A132" s="2" t="s">
        <v>358</v>
      </c>
    </row>
    <row r="133" s="19" customFormat="true" ht="12.8" hidden="false" customHeight="false" outlineLevel="0" collapsed="false">
      <c r="A133" s="19" t="s">
        <v>359</v>
      </c>
      <c r="B133" s="19" t="s">
        <v>360</v>
      </c>
      <c r="C133" s="19" t="s">
        <v>361</v>
      </c>
      <c r="D133" s="25" t="n">
        <v>485</v>
      </c>
      <c r="E133" s="27" t="n">
        <v>1</v>
      </c>
      <c r="F133" s="6" t="n">
        <f aca="false">(D133*E133)*(1+$F$1)</f>
        <v>514.1</v>
      </c>
    </row>
    <row r="134" customFormat="false" ht="12.8" hidden="false" customHeight="false" outlineLevel="0" collapsed="false">
      <c r="A134" s="0" t="s">
        <v>362</v>
      </c>
      <c r="B134" s="0" t="s">
        <v>5</v>
      </c>
      <c r="C134" s="0" t="s">
        <v>363</v>
      </c>
      <c r="D134" s="6" t="n">
        <v>128.1</v>
      </c>
      <c r="E134" s="12" t="n">
        <v>2</v>
      </c>
      <c r="F134" s="6" t="n">
        <f aca="false">(D134*E134)*(1+$F$1)</f>
        <v>271.572</v>
      </c>
    </row>
    <row r="135" customFormat="false" ht="12.8" hidden="false" customHeight="false" outlineLevel="0" collapsed="false">
      <c r="A135" s="0" t="s">
        <v>364</v>
      </c>
      <c r="B135" s="0" t="s">
        <v>258</v>
      </c>
      <c r="C135" s="0" t="s">
        <v>365</v>
      </c>
      <c r="D135" s="6" t="n">
        <v>280</v>
      </c>
      <c r="E135" s="12" t="n">
        <v>2</v>
      </c>
      <c r="F135" s="6" t="n">
        <f aca="false">(D135*E135)*(1+$F$1)</f>
        <v>593.6</v>
      </c>
      <c r="G135" s="0" t="s">
        <v>366</v>
      </c>
    </row>
    <row r="136" customFormat="false" ht="12.8" hidden="false" customHeight="false" outlineLevel="0" collapsed="false">
      <c r="A136" s="0" t="s">
        <v>78</v>
      </c>
      <c r="B136" s="0" t="s">
        <v>5</v>
      </c>
      <c r="C136" s="0" t="s">
        <v>18</v>
      </c>
      <c r="D136" s="6" t="n">
        <v>479.86</v>
      </c>
      <c r="E136" s="7" t="n">
        <v>1</v>
      </c>
      <c r="F136" s="6" t="n">
        <f aca="false">(D136*E136)*(1+$F$1)</f>
        <v>508.6516</v>
      </c>
    </row>
    <row r="137" customFormat="false" ht="12.8" hidden="false" customHeight="false" outlineLevel="0" collapsed="false">
      <c r="D137" s="9" t="s">
        <v>136</v>
      </c>
      <c r="F137" s="9" t="n">
        <f aca="false">SUM(F133:F136)</f>
        <v>1887.9236</v>
      </c>
    </row>
    <row r="138" customFormat="false" ht="12.8" hidden="false" customHeight="false" outlineLevel="0" collapsed="false">
      <c r="A138" s="2" t="s">
        <v>367</v>
      </c>
    </row>
    <row r="139" customFormat="false" ht="12.8" hidden="false" customHeight="false" outlineLevel="0" collapsed="false">
      <c r="A139" s="0" t="s">
        <v>368</v>
      </c>
      <c r="B139" s="0" t="s">
        <v>5</v>
      </c>
      <c r="C139" s="0" t="s">
        <v>369</v>
      </c>
      <c r="D139" s="6" t="n">
        <v>31.57</v>
      </c>
      <c r="E139" s="12" t="n">
        <v>24</v>
      </c>
      <c r="F139" s="6" t="n">
        <f aca="false">(D139*E139)*(1+$F$1)</f>
        <v>803.1408</v>
      </c>
    </row>
    <row r="140" customFormat="false" ht="12.8" hidden="false" customHeight="false" outlineLevel="0" collapsed="false">
      <c r="A140" s="0" t="s">
        <v>370</v>
      </c>
      <c r="B140" s="0" t="s">
        <v>5</v>
      </c>
      <c r="C140" s="0" t="s">
        <v>371</v>
      </c>
      <c r="D140" s="6" t="n">
        <v>29.43</v>
      </c>
      <c r="E140" s="12" t="n">
        <f aca="false">E139</f>
        <v>24</v>
      </c>
      <c r="F140" s="6" t="n">
        <f aca="false">(D140*E140)*(1+$F$1)</f>
        <v>748.6992</v>
      </c>
    </row>
    <row r="141" customFormat="false" ht="12.8" hidden="false" customHeight="false" outlineLevel="0" collapsed="false">
      <c r="A141" s="0" t="s">
        <v>372</v>
      </c>
      <c r="B141" s="0" t="s">
        <v>5</v>
      </c>
      <c r="C141" s="0" t="s">
        <v>373</v>
      </c>
      <c r="D141" s="6" t="n">
        <v>10.75</v>
      </c>
      <c r="E141" s="12" t="n">
        <v>5</v>
      </c>
      <c r="F141" s="6" t="n">
        <f aca="false">(D141*E141)*(1+$F$1)</f>
        <v>56.975</v>
      </c>
    </row>
    <row r="142" customFormat="false" ht="12.8" hidden="false" customHeight="false" outlineLevel="0" collapsed="false">
      <c r="A142" s="0" t="s">
        <v>374</v>
      </c>
      <c r="B142" s="0" t="s">
        <v>5</v>
      </c>
      <c r="C142" s="0" t="s">
        <v>375</v>
      </c>
      <c r="D142" s="6" t="n">
        <v>8.2</v>
      </c>
      <c r="E142" s="12" t="n">
        <v>2</v>
      </c>
      <c r="F142" s="6" t="n">
        <f aca="false">(D142*E142)*(1+$F$1)</f>
        <v>17.384</v>
      </c>
    </row>
    <row r="143" customFormat="false" ht="12.8" hidden="false" customHeight="false" outlineLevel="0" collapsed="false">
      <c r="A143" s="0" t="s">
        <v>376</v>
      </c>
      <c r="B143" s="0" t="s">
        <v>5</v>
      </c>
      <c r="C143" s="0" t="s">
        <v>377</v>
      </c>
      <c r="D143" s="6" t="n">
        <v>8.51</v>
      </c>
      <c r="E143" s="12" t="n">
        <v>2</v>
      </c>
      <c r="F143" s="6" t="n">
        <f aca="false">(D143*E143)*(1+$F$1)</f>
        <v>18.0412</v>
      </c>
    </row>
    <row r="144" customFormat="false" ht="12.8" hidden="false" customHeight="false" outlineLevel="0" collapsed="false">
      <c r="A144" s="0" t="s">
        <v>378</v>
      </c>
      <c r="B144" s="0" t="s">
        <v>5</v>
      </c>
      <c r="C144" s="0" t="s">
        <v>135</v>
      </c>
      <c r="D144" s="6" t="n">
        <v>9.6</v>
      </c>
      <c r="E144" s="12" t="n">
        <v>2</v>
      </c>
      <c r="F144" s="6" t="n">
        <f aca="false">(D144*E144)*(1+$F$1)</f>
        <v>20.352</v>
      </c>
    </row>
    <row r="145" customFormat="false" ht="12.8" hidden="false" customHeight="false" outlineLevel="0" collapsed="false">
      <c r="A145" s="0" t="s">
        <v>379</v>
      </c>
      <c r="B145" s="0" t="s">
        <v>5</v>
      </c>
      <c r="C145" s="0" t="s">
        <v>380</v>
      </c>
      <c r="D145" s="6" t="n">
        <v>10.11</v>
      </c>
      <c r="E145" s="12" t="n">
        <v>1</v>
      </c>
      <c r="F145" s="6" t="n">
        <f aca="false">(D145*E145)*(1+$F$1)</f>
        <v>10.7166</v>
      </c>
    </row>
    <row r="146" customFormat="false" ht="12.8" hidden="false" customHeight="false" outlineLevel="0" collapsed="false">
      <c r="A146" s="0" t="s">
        <v>381</v>
      </c>
      <c r="B146" s="0" t="s">
        <v>5</v>
      </c>
      <c r="C146" s="0" t="s">
        <v>382</v>
      </c>
      <c r="D146" s="6" t="n">
        <v>10.3</v>
      </c>
      <c r="E146" s="12" t="n">
        <v>1</v>
      </c>
      <c r="F146" s="6" t="n">
        <f aca="false">(D146*E146)*(1+$F$1)</f>
        <v>10.918</v>
      </c>
    </row>
    <row r="147" customFormat="false" ht="12.8" hidden="false" customHeight="false" outlineLevel="0" collapsed="false">
      <c r="D147" s="9" t="s">
        <v>136</v>
      </c>
      <c r="F147" s="9" t="n">
        <f aca="false">SUM(F139:F146)</f>
        <v>1686.2268</v>
      </c>
    </row>
    <row r="150" customFormat="false" ht="12.8" hidden="false" customHeight="false" outlineLevel="0" collapsed="false">
      <c r="D150" s="9" t="s">
        <v>33</v>
      </c>
      <c r="F150" s="9" t="n">
        <f aca="false">F6+F11+F26+F30+F39+F47+F52+F61+F56+F91+F66+F70+F123+F130+F137+F147</f>
        <v>123462.6202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14642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2025-03-10T22:41:39Z</dcterms:created>
  <dc:creator/>
  <dc:description/>
  <dc:language>en-US</dc:language>
  <cp:lastModifiedBy/>
  <dcterms:modified xsi:type="dcterms:W3CDTF">2025-07-28T20:53:06Z</dcterms:modified>
  <cp:revision>120</cp:revision>
  <dc:subject/>
  <dc:title/>
</cp:coreProperties>
</file>