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ckidecastro/Documents/Business Analytics/Midterm project/cluster by state/"/>
    </mc:Choice>
  </mc:AlternateContent>
  <xr:revisionPtr revIDLastSave="0" documentId="13_ncr:1_{C8AB674F-29A9-C647-8848-1DFB074ACAF0}" xr6:coauthVersionLast="36" xr6:coauthVersionMax="36" xr10:uidLastSave="{00000000-0000-0000-0000-000000000000}"/>
  <bookViews>
    <workbookView xWindow="1500" yWindow="460" windowWidth="19000" windowHeight="16120" activeTab="1" xr2:uid="{72E685C9-63C2-2847-BB31-940DEB179DA6}"/>
  </bookViews>
  <sheets>
    <sheet name="CA data" sheetId="1" r:id="rId1"/>
    <sheet name="CA cluster" sheetId="2" r:id="rId2"/>
  </sheets>
  <definedNames>
    <definedName name="cluster">'CA cluster'!$A$13:$J$19</definedName>
    <definedName name="solver_adj" localSheetId="1" hidden="1">'CA cluster'!$D$3:$D$5</definedName>
    <definedName name="solver_cvg" localSheetId="1" hidden="1">0.0001</definedName>
    <definedName name="solver_drv" localSheetId="1" hidden="1">1</definedName>
    <definedName name="solver_eng" localSheetId="1" hidden="1">3</definedName>
    <definedName name="solver_itr" localSheetId="1" hidden="1">2147483647</definedName>
    <definedName name="solver_lhs1" localSheetId="1" hidden="1">'CA cluster'!$D$3:$D$5</definedName>
    <definedName name="solver_lhs2" localSheetId="1" hidden="1">'CA cluster'!$D$3:$D$5</definedName>
    <definedName name="solver_lhs3" localSheetId="1" hidden="1">'CA cluster'!$D$3:$D$5</definedName>
    <definedName name="solver_lin" localSheetId="1" hidden="1">2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3</definedName>
    <definedName name="solver_opt" localSheetId="1" hidden="1">'CA cluster'!$N$9</definedName>
    <definedName name="solver_pre" localSheetId="1" hidden="1">0.000001</definedName>
    <definedName name="solver_rbv" localSheetId="1" hidden="1">1</definedName>
    <definedName name="solver_rel1" localSheetId="1" hidden="1">1</definedName>
    <definedName name="solver_rel2" localSheetId="1" hidden="1">4</definedName>
    <definedName name="solver_rel3" localSheetId="1" hidden="1">3</definedName>
    <definedName name="solver_rhs1" localSheetId="1" hidden="1">7</definedName>
    <definedName name="solver_rhs2" localSheetId="1" hidden="1">integer</definedName>
    <definedName name="solver_rhs3" localSheetId="1" hidden="1">1</definedName>
    <definedName name="solver_rlx" localSheetId="1" hidden="1">2</definedName>
    <definedName name="solver_rsd" localSheetId="1" hidden="1">0</definedName>
    <definedName name="solver_scl" localSheetId="1" hidden="1">2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1" l="1"/>
  <c r="D8" i="1"/>
  <c r="D7" i="1"/>
  <c r="D6" i="1"/>
  <c r="D5" i="1"/>
  <c r="D4" i="1"/>
  <c r="D3" i="1"/>
  <c r="C4" i="2" l="1"/>
  <c r="C5" i="2"/>
  <c r="C3" i="2"/>
  <c r="F11" i="2" l="1"/>
  <c r="D11" i="2"/>
  <c r="D10" i="2"/>
  <c r="H16" i="2" s="1"/>
  <c r="F4" i="2" s="1"/>
  <c r="F10" i="2"/>
  <c r="C11" i="2"/>
  <c r="C10" i="2"/>
  <c r="E19" i="2"/>
  <c r="E18" i="2"/>
  <c r="E17" i="2"/>
  <c r="E16" i="2"/>
  <c r="E15" i="2"/>
  <c r="E14" i="2"/>
  <c r="E13" i="2"/>
  <c r="G15" i="2" l="1"/>
  <c r="E5" i="2" s="1"/>
  <c r="J17" i="2"/>
  <c r="H19" i="2"/>
  <c r="F3" i="2" s="1"/>
  <c r="H14" i="2"/>
  <c r="E10" i="2"/>
  <c r="J14" i="2"/>
  <c r="H18" i="2"/>
  <c r="G17" i="2"/>
  <c r="G13" i="2"/>
  <c r="H15" i="2"/>
  <c r="F5" i="2" s="1"/>
  <c r="G16" i="2"/>
  <c r="E4" i="2" s="1"/>
  <c r="G19" i="2"/>
  <c r="E3" i="2" s="1"/>
  <c r="J16" i="2"/>
  <c r="H4" i="2" s="1"/>
  <c r="G18" i="2"/>
  <c r="G14" i="2"/>
  <c r="H17" i="2"/>
  <c r="J19" i="2"/>
  <c r="H3" i="2" s="1"/>
  <c r="J15" i="2"/>
  <c r="H5" i="2" s="1"/>
  <c r="J13" i="2"/>
  <c r="H13" i="2"/>
  <c r="J18" i="2"/>
  <c r="E11" i="2"/>
  <c r="I15" i="2" s="1"/>
  <c r="G5" i="2" s="1"/>
  <c r="M15" i="2" l="1"/>
  <c r="M16" i="2"/>
  <c r="I18" i="2"/>
  <c r="M18" i="2" s="1"/>
  <c r="I14" i="2"/>
  <c r="M14" i="2" s="1"/>
  <c r="I16" i="2"/>
  <c r="G4" i="2" s="1"/>
  <c r="I19" i="2"/>
  <c r="I13" i="2"/>
  <c r="I17" i="2"/>
  <c r="M17" i="2" s="1"/>
  <c r="L14" i="2" l="1"/>
  <c r="L13" i="2"/>
  <c r="L17" i="2"/>
  <c r="L18" i="2"/>
  <c r="M13" i="2"/>
  <c r="G3" i="2"/>
  <c r="M19" i="2"/>
  <c r="L15" i="2"/>
  <c r="L19" i="2"/>
  <c r="L16" i="2"/>
  <c r="K17" i="2" l="1"/>
  <c r="N17" i="2" s="1"/>
  <c r="O17" i="2" s="1"/>
  <c r="K13" i="2"/>
  <c r="N13" i="2" s="1"/>
  <c r="K16" i="2"/>
  <c r="N16" i="2" s="1"/>
  <c r="O16" i="2" s="1"/>
  <c r="K19" i="2"/>
  <c r="N19" i="2" s="1"/>
  <c r="O19" i="2" s="1"/>
  <c r="K18" i="2"/>
  <c r="N18" i="2" s="1"/>
  <c r="O18" i="2" s="1"/>
  <c r="K14" i="2"/>
  <c r="N14" i="2" s="1"/>
  <c r="O14" i="2" s="1"/>
  <c r="K15" i="2"/>
  <c r="N15" i="2" s="1"/>
  <c r="O15" i="2" s="1"/>
  <c r="N9" i="2" l="1"/>
  <c r="O13" i="2"/>
</calcChain>
</file>

<file path=xl/sharedStrings.xml><?xml version="1.0" encoding="utf-8"?>
<sst xmlns="http://schemas.openxmlformats.org/spreadsheetml/2006/main" count="44" uniqueCount="30">
  <si>
    <t>American Indian/Alaska Native</t>
  </si>
  <si>
    <t>Asian American</t>
  </si>
  <si>
    <t>Black/African American</t>
  </si>
  <si>
    <t>Hispanic/Latino</t>
  </si>
  <si>
    <t>Native Hawaiian/Pacific Islander</t>
  </si>
  <si>
    <t>White</t>
  </si>
  <si>
    <t>Multiracial</t>
  </si>
  <si>
    <t>Mean</t>
  </si>
  <si>
    <t>St Dev</t>
  </si>
  <si>
    <t>z_HS_grad</t>
  </si>
  <si>
    <t>z_mean_SAT</t>
  </si>
  <si>
    <t>z_chrnc_abst</t>
  </si>
  <si>
    <t>z_mean_AP</t>
  </si>
  <si>
    <t>dist_1</t>
  </si>
  <si>
    <t>dist_2</t>
  </si>
  <si>
    <t>dist_3</t>
  </si>
  <si>
    <t>Anchor</t>
  </si>
  <si>
    <t>min_dist</t>
  </si>
  <si>
    <t>sum_min_dist</t>
  </si>
  <si>
    <t>Number</t>
  </si>
  <si>
    <t>Name</t>
  </si>
  <si>
    <t>hs_grad_rate</t>
  </si>
  <si>
    <t>mean_SAT</t>
  </si>
  <si>
    <t>chronic_abs</t>
  </si>
  <si>
    <t>mean_AP</t>
  </si>
  <si>
    <t>chronic_abst</t>
  </si>
  <si>
    <t>anchor</t>
  </si>
  <si>
    <t>avg hs grad, high mean SAT, low/avg chronic abs, high mean AP</t>
  </si>
  <si>
    <t>avg hs grad, low mean SAT, high chronic ab, low mean SAT</t>
  </si>
  <si>
    <t>low hs grad, low mean SAT, avg chronic abs, low mean 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</si>
</sst>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Calibri"/>
      <family val="2"/>
      <scheme val="minor"/>
    </font>
    <font>
      <sz val="12"/>
      <color rgb="FF000000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color rgb="FF000000"/>
      <name val="Arial"/>
      <family val="2"/>
    </font>
    <font>
      <sz val="12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CACACA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Fill="1"/>
    <xf numFmtId="0" fontId="2" fillId="0" borderId="0" xfId="0" applyFont="1"/>
    <xf numFmtId="0" fontId="3" fillId="0" borderId="0" xfId="0" applyFont="1"/>
    <xf numFmtId="0" fontId="3" fillId="0" borderId="3" xfId="0" applyFont="1" applyBorder="1"/>
    <xf numFmtId="0" fontId="1" fillId="0" borderId="0" xfId="0" applyFont="1" applyBorder="1"/>
    <xf numFmtId="0" fontId="3" fillId="0" borderId="0" xfId="0" applyFont="1" applyFill="1" applyBorder="1"/>
    <xf numFmtId="0" fontId="3" fillId="0" borderId="3" xfId="0" applyFont="1" applyFill="1" applyBorder="1"/>
    <xf numFmtId="0" fontId="3" fillId="0" borderId="4" xfId="0" applyFont="1" applyFill="1" applyBorder="1"/>
    <xf numFmtId="0" fontId="1" fillId="0" borderId="0" xfId="0" applyFont="1" applyBorder="1" applyAlignment="1">
      <alignment horizontal="left" vertical="top" wrapText="1"/>
    </xf>
    <xf numFmtId="0" fontId="4" fillId="0" borderId="0" xfId="0" applyFont="1" applyBorder="1" applyAlignment="1">
      <alignment horizontal="left" vertical="top" wrapText="1"/>
    </xf>
    <xf numFmtId="0" fontId="1" fillId="0" borderId="1" xfId="0" applyFont="1" applyFill="1" applyBorder="1"/>
    <xf numFmtId="0" fontId="3" fillId="0" borderId="1" xfId="0" applyFont="1" applyFill="1" applyBorder="1"/>
    <xf numFmtId="0" fontId="4" fillId="0" borderId="1" xfId="0" applyFont="1" applyFill="1" applyBorder="1"/>
    <xf numFmtId="0" fontId="2" fillId="0" borderId="0" xfId="0" applyFont="1" applyFill="1"/>
    <xf numFmtId="0" fontId="4" fillId="0" borderId="1" xfId="0" applyFont="1" applyFill="1" applyBorder="1" applyAlignment="1">
      <alignment horizontal="left" vertical="top" wrapText="1"/>
    </xf>
    <xf numFmtId="10" fontId="1" fillId="0" borderId="1" xfId="0" applyNumberFormat="1" applyFont="1" applyFill="1" applyBorder="1" applyAlignment="1">
      <alignment horizontal="center" vertical="top" wrapText="1"/>
    </xf>
    <xf numFmtId="0" fontId="5" fillId="0" borderId="1" xfId="0" applyFont="1" applyFill="1" applyBorder="1"/>
    <xf numFmtId="0" fontId="1" fillId="0" borderId="2" xfId="0" applyFont="1" applyFill="1" applyBorder="1"/>
    <xf numFmtId="0" fontId="3" fillId="0" borderId="0" xfId="0" applyFont="1" applyAlignment="1">
      <alignment vertical="top"/>
    </xf>
    <xf numFmtId="0" fontId="1" fillId="0" borderId="3" xfId="0" applyFont="1" applyBorder="1" applyAlignment="1">
      <alignment horizontal="left" vertical="top" wrapText="1"/>
    </xf>
    <xf numFmtId="0" fontId="2" fillId="2" borderId="0" xfId="0" applyFont="1" applyFill="1"/>
    <xf numFmtId="0" fontId="6" fillId="0" borderId="0" xfId="0" applyNumberFormat="1" applyFont="1" applyFill="1" applyBorder="1" applyAlignment="1">
      <alignment horizontal="right" wrapText="1"/>
    </xf>
    <xf numFmtId="0" fontId="6" fillId="0" borderId="0" xfId="0" applyFont="1" applyFill="1" applyBorder="1" applyAlignment="1">
      <alignment horizontal="right"/>
    </xf>
    <xf numFmtId="0" fontId="7" fillId="0" borderId="0" xfId="0" applyFont="1" applyFill="1" applyBorder="1" applyAlignment="1">
      <alignment horizontal="right"/>
    </xf>
    <xf numFmtId="0" fontId="6" fillId="0" borderId="3" xfId="0" applyFont="1" applyFill="1" applyBorder="1" applyAlignment="1">
      <alignment horizontal="right"/>
    </xf>
    <xf numFmtId="0" fontId="8" fillId="0" borderId="0" xfId="0" applyFont="1"/>
    <xf numFmtId="0" fontId="8" fillId="0" borderId="3" xfId="0" applyFont="1" applyBorder="1"/>
    <xf numFmtId="0" fontId="8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96C61-F6BC-604D-8BB3-EEE8A7DFE991}">
  <dimension ref="A1:F12"/>
  <sheetViews>
    <sheetView topLeftCell="A2" zoomScale="125" workbookViewId="0">
      <selection activeCell="G21" sqref="G21"/>
    </sheetView>
  </sheetViews>
  <sheetFormatPr baseColWidth="10" defaultRowHeight="16"/>
  <cols>
    <col min="1" max="1" width="16.83203125" customWidth="1"/>
    <col min="2" max="2" width="12" bestFit="1" customWidth="1"/>
    <col min="3" max="3" width="10" bestFit="1" customWidth="1"/>
    <col min="4" max="4" width="11.33203125" bestFit="1" customWidth="1"/>
    <col min="5" max="5" width="9" bestFit="1" customWidth="1"/>
  </cols>
  <sheetData>
    <row r="1" spans="1:6">
      <c r="A1" s="2"/>
      <c r="B1" s="2"/>
      <c r="C1" s="2"/>
      <c r="D1" s="2"/>
      <c r="E1" s="2"/>
      <c r="F1" s="2"/>
    </row>
    <row r="2" spans="1:6">
      <c r="A2" s="11"/>
      <c r="B2" s="12" t="s">
        <v>21</v>
      </c>
      <c r="C2" s="13" t="s">
        <v>22</v>
      </c>
      <c r="D2" s="13" t="s">
        <v>23</v>
      </c>
      <c r="E2" s="13" t="s">
        <v>24</v>
      </c>
      <c r="F2" s="14"/>
    </row>
    <row r="3" spans="1:6" ht="51">
      <c r="A3" s="15" t="s">
        <v>0</v>
      </c>
      <c r="B3" s="16">
        <v>0.70499999999999996</v>
      </c>
      <c r="C3" s="11">
        <v>969</v>
      </c>
      <c r="D3" s="17">
        <f>1.2/100</f>
        <v>1.2E-2</v>
      </c>
      <c r="E3" s="11">
        <v>2.56</v>
      </c>
      <c r="F3" s="14"/>
    </row>
    <row r="4" spans="1:6" ht="17">
      <c r="A4" s="15" t="s">
        <v>1</v>
      </c>
      <c r="B4" s="16">
        <v>0.93600000000000005</v>
      </c>
      <c r="C4" s="11">
        <v>1210</v>
      </c>
      <c r="D4" s="17">
        <f>4.5/100</f>
        <v>4.4999999999999998E-2</v>
      </c>
      <c r="E4" s="11">
        <v>3.3</v>
      </c>
      <c r="F4" s="14"/>
    </row>
    <row r="5" spans="1:6" ht="34">
      <c r="A5" s="15" t="s">
        <v>2</v>
      </c>
      <c r="B5" s="16">
        <v>0.73299999999999998</v>
      </c>
      <c r="C5" s="11">
        <v>967</v>
      </c>
      <c r="D5" s="17">
        <f>10.1/100</f>
        <v>0.10099999999999999</v>
      </c>
      <c r="E5" s="11">
        <v>2.21</v>
      </c>
      <c r="F5" s="14"/>
    </row>
    <row r="6" spans="1:6" ht="17">
      <c r="A6" s="15" t="s">
        <v>3</v>
      </c>
      <c r="B6" s="16">
        <v>0.80600000000000005</v>
      </c>
      <c r="C6" s="11">
        <v>990</v>
      </c>
      <c r="D6" s="17">
        <f>56.4/100</f>
        <v>0.56399999999999995</v>
      </c>
      <c r="E6" s="11">
        <v>2.44</v>
      </c>
      <c r="F6" s="14"/>
    </row>
    <row r="7" spans="1:6" ht="51">
      <c r="A7" s="15" t="s">
        <v>4</v>
      </c>
      <c r="B7" s="16">
        <v>0.81299999999999994</v>
      </c>
      <c r="C7" s="11">
        <v>1020</v>
      </c>
      <c r="D7" s="17">
        <f>0.9/100</f>
        <v>9.0000000000000011E-3</v>
      </c>
      <c r="E7" s="11">
        <v>2.4900000000000002</v>
      </c>
      <c r="F7" s="14"/>
    </row>
    <row r="8" spans="1:6" ht="17">
      <c r="A8" s="15" t="s">
        <v>5</v>
      </c>
      <c r="B8" s="16">
        <v>0.87</v>
      </c>
      <c r="C8" s="11">
        <v>1167</v>
      </c>
      <c r="D8" s="17">
        <f>24.1/100</f>
        <v>0.24100000000000002</v>
      </c>
      <c r="E8" s="11">
        <v>3.22</v>
      </c>
      <c r="F8" s="14"/>
    </row>
    <row r="9" spans="1:6" ht="17">
      <c r="A9" s="15" t="s">
        <v>6</v>
      </c>
      <c r="B9" s="16">
        <v>0.84099999999999997</v>
      </c>
      <c r="C9" s="11">
        <v>1158</v>
      </c>
      <c r="D9" s="17">
        <f>2.8/100</f>
        <v>2.7999999999999997E-2</v>
      </c>
      <c r="E9" s="11">
        <v>3.17</v>
      </c>
      <c r="F9" s="14"/>
    </row>
    <row r="10" spans="1:6">
      <c r="A10" s="14"/>
      <c r="B10" s="14"/>
      <c r="C10" s="18"/>
      <c r="D10" s="14"/>
      <c r="E10" s="14"/>
      <c r="F10" s="14"/>
    </row>
    <row r="11" spans="1:6">
      <c r="A11" s="14"/>
      <c r="B11" s="14"/>
      <c r="C11" s="14"/>
      <c r="D11" s="14"/>
      <c r="E11" s="14"/>
      <c r="F11" s="14"/>
    </row>
    <row r="12" spans="1:6">
      <c r="A12" s="1"/>
      <c r="B12" s="1"/>
      <c r="C12" s="1"/>
      <c r="D12" s="1"/>
      <c r="E12" s="1"/>
      <c r="F1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FCA2E-4631-EB4A-B8DD-A82FFE88C408}">
  <dimension ref="A1:O26"/>
  <sheetViews>
    <sheetView tabSelected="1" zoomScale="71" zoomScaleNormal="70" workbookViewId="0">
      <selection activeCell="E31" sqref="E31"/>
    </sheetView>
  </sheetViews>
  <sheetFormatPr baseColWidth="10" defaultRowHeight="16"/>
  <cols>
    <col min="1" max="1" width="11" bestFit="1" customWidth="1"/>
    <col min="2" max="2" width="17" customWidth="1"/>
    <col min="3" max="3" width="23" customWidth="1"/>
    <col min="4" max="5" width="14.5" customWidth="1"/>
    <col min="6" max="7" width="15" bestFit="1" customWidth="1"/>
    <col min="8" max="8" width="14.6640625" bestFit="1" customWidth="1"/>
    <col min="9" max="9" width="14.33203125" customWidth="1"/>
    <col min="10" max="10" width="14.6640625" bestFit="1" customWidth="1"/>
    <col min="11" max="12" width="11" bestFit="1" customWidth="1"/>
    <col min="13" max="13" width="14.33203125" bestFit="1" customWidth="1"/>
    <col min="14" max="14" width="11.6640625" customWidth="1"/>
    <col min="15" max="15" width="8" customWidth="1"/>
  </cols>
  <sheetData>
    <row r="1" spans="1:1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>
      <c r="A2" s="2"/>
      <c r="B2" s="3" t="s">
        <v>16</v>
      </c>
      <c r="C2" s="3" t="s">
        <v>20</v>
      </c>
      <c r="D2" s="3" t="s">
        <v>19</v>
      </c>
      <c r="E2" s="3" t="s">
        <v>9</v>
      </c>
      <c r="F2" s="3" t="s">
        <v>10</v>
      </c>
      <c r="G2" s="3" t="s">
        <v>11</v>
      </c>
      <c r="H2" s="4" t="s">
        <v>12</v>
      </c>
      <c r="I2" s="2"/>
      <c r="J2" s="2"/>
      <c r="K2" s="2"/>
      <c r="L2" s="2"/>
      <c r="M2" s="2"/>
      <c r="N2" s="2"/>
      <c r="O2" s="2"/>
    </row>
    <row r="3" spans="1:15">
      <c r="A3" s="2"/>
      <c r="B3" s="2">
        <v>1</v>
      </c>
      <c r="C3" s="2" t="str">
        <f>VLOOKUP(D3, cluster, 2, FALSE)</f>
        <v>Multiracial</v>
      </c>
      <c r="D3" s="2">
        <v>7</v>
      </c>
      <c r="E3" s="9">
        <f>VLOOKUP($D3, cluster, 7)</f>
        <v>0.3317878970131829</v>
      </c>
      <c r="F3" s="9">
        <f>VLOOKUP($D3, cluster, 8)</f>
        <v>0.8484093412840259</v>
      </c>
      <c r="G3" s="9">
        <f>VLOOKUP($D3, cluster, 9)</f>
        <v>-0.56660036850291118</v>
      </c>
      <c r="H3" s="20">
        <f>VLOOKUP($D3, cluster, 10)</f>
        <v>0.89878185260918642</v>
      </c>
      <c r="I3" s="21" t="s">
        <v>27</v>
      </c>
      <c r="J3" s="21"/>
      <c r="K3" s="21"/>
      <c r="L3" s="21"/>
      <c r="M3" s="21"/>
      <c r="N3" s="21"/>
      <c r="O3" s="2"/>
    </row>
    <row r="4" spans="1:15">
      <c r="A4" s="2"/>
      <c r="B4" s="2">
        <v>2</v>
      </c>
      <c r="C4" s="2" t="str">
        <f>VLOOKUP(D4, cluster, 2, FALSE)</f>
        <v>Hispanic/Latino</v>
      </c>
      <c r="D4" s="2">
        <v>4</v>
      </c>
      <c r="E4" s="9">
        <f>VLOOKUP($D4, cluster, 7)</f>
        <v>-0.11240901428862037</v>
      </c>
      <c r="F4" s="9">
        <f>VLOOKUP($D4, cluster, 8)</f>
        <v>-0.74795767527599843</v>
      </c>
      <c r="G4" s="9">
        <f>VLOOKUP($D4, cluster, 9)</f>
        <v>2.0775346845106739</v>
      </c>
      <c r="H4" s="20">
        <f>VLOOKUP($D4, cluster, 10)</f>
        <v>-0.74149502840257919</v>
      </c>
      <c r="I4" s="21" t="s">
        <v>28</v>
      </c>
      <c r="J4" s="21"/>
      <c r="K4" s="21"/>
      <c r="L4" s="21"/>
      <c r="M4" s="21"/>
      <c r="N4" s="21"/>
      <c r="O4" s="2"/>
    </row>
    <row r="5" spans="1:15">
      <c r="A5" s="2"/>
      <c r="B5" s="2">
        <v>3</v>
      </c>
      <c r="C5" s="2" t="str">
        <f>VLOOKUP(D5, cluster, 2, FALSE)</f>
        <v>Black/African American</v>
      </c>
      <c r="D5" s="2">
        <v>3</v>
      </c>
      <c r="E5" s="9">
        <f>VLOOKUP($D5, cluster, 7)</f>
        <v>-1.0388768578609557</v>
      </c>
      <c r="F5" s="9">
        <f>VLOOKUP($D5, cluster, 8)</f>
        <v>-0.9665079215907636</v>
      </c>
      <c r="G5" s="9">
        <f>VLOOKUP($D5, cluster, 9)</f>
        <v>-0.20648496016337434</v>
      </c>
      <c r="H5" s="20">
        <f>VLOOKUP($D5, cluster, 10)</f>
        <v>-1.2582945936528613</v>
      </c>
      <c r="I5" s="21" t="s">
        <v>29</v>
      </c>
      <c r="J5" s="21"/>
      <c r="K5" s="21"/>
      <c r="L5" s="21"/>
      <c r="M5" s="21"/>
      <c r="N5" s="21"/>
      <c r="O5" s="2"/>
    </row>
    <row r="6" spans="1:15">
      <c r="A6" s="2"/>
      <c r="B6" s="2"/>
      <c r="C6" s="2"/>
      <c r="D6" s="2"/>
      <c r="E6" s="9"/>
      <c r="F6" s="9"/>
      <c r="G6" s="9"/>
      <c r="H6" s="9"/>
      <c r="I6" s="2"/>
      <c r="J6" s="2"/>
      <c r="K6" s="2"/>
      <c r="L6" s="2"/>
      <c r="M6" s="2"/>
      <c r="N6" s="2"/>
      <c r="O6" s="2"/>
    </row>
    <row r="7" spans="1:15">
      <c r="A7" s="2"/>
      <c r="B7" s="2"/>
      <c r="C7" s="2"/>
      <c r="D7" s="2"/>
      <c r="E7" s="9"/>
      <c r="F7" s="9"/>
      <c r="G7" s="9"/>
      <c r="H7" s="9"/>
      <c r="I7" s="2"/>
      <c r="J7" s="2"/>
      <c r="K7" s="2"/>
      <c r="L7" s="2"/>
      <c r="M7" s="2"/>
      <c r="N7" s="2"/>
      <c r="O7" s="2"/>
    </row>
    <row r="8" spans="1:1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 t="s">
        <v>18</v>
      </c>
      <c r="O8" s="2"/>
    </row>
    <row r="9" spans="1:1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>
        <f>SUM(N13:N19)</f>
        <v>5.8737876232447279</v>
      </c>
      <c r="O9" s="2"/>
    </row>
    <row r="10" spans="1:15">
      <c r="A10" s="2"/>
      <c r="B10" s="2" t="s">
        <v>7</v>
      </c>
      <c r="C10" s="2">
        <f>AVERAGE(C13:C19)</f>
        <v>0.81485714285714295</v>
      </c>
      <c r="D10" s="2">
        <f>AVERAGE(D13:D19)</f>
        <v>1068.7142857142858</v>
      </c>
      <c r="E10" s="2">
        <f>AVERAGE(E13:E19)</f>
        <v>0.14285714285714285</v>
      </c>
      <c r="F10" s="2">
        <f>AVERAGE(F13:F19)</f>
        <v>2.77</v>
      </c>
      <c r="G10" s="2"/>
      <c r="H10" s="2"/>
      <c r="I10" s="2"/>
      <c r="J10" s="2"/>
      <c r="K10" s="2"/>
      <c r="L10" s="2"/>
      <c r="M10" s="2"/>
      <c r="N10" s="2"/>
      <c r="O10" s="2"/>
    </row>
    <row r="11" spans="1:15">
      <c r="A11" s="2"/>
      <c r="B11" s="2" t="s">
        <v>8</v>
      </c>
      <c r="C11" s="2">
        <f>STDEV(C13:C19)</f>
        <v>7.8793884220009061E-2</v>
      </c>
      <c r="D11" s="2">
        <f>STDEV(D13:D19)</f>
        <v>105.23895711778076</v>
      </c>
      <c r="E11" s="2">
        <f>STDEV(E13:E19)</f>
        <v>0.2027127923700825</v>
      </c>
      <c r="F11" s="2">
        <f>STDEV(F13:F19)</f>
        <v>0.44504681401698287</v>
      </c>
      <c r="G11" s="2">
        <v>7</v>
      </c>
      <c r="H11" s="2">
        <v>8</v>
      </c>
      <c r="I11" s="2">
        <v>9</v>
      </c>
      <c r="J11" s="2">
        <v>10</v>
      </c>
      <c r="K11" s="2"/>
      <c r="L11" s="2"/>
      <c r="M11" s="2"/>
      <c r="N11" s="2"/>
      <c r="O11" s="2"/>
    </row>
    <row r="12" spans="1:15">
      <c r="A12" s="2"/>
      <c r="B12" s="5"/>
      <c r="C12" s="3" t="s">
        <v>21</v>
      </c>
      <c r="D12" s="3" t="s">
        <v>22</v>
      </c>
      <c r="E12" s="3" t="s">
        <v>25</v>
      </c>
      <c r="F12" s="3" t="s">
        <v>24</v>
      </c>
      <c r="G12" s="3" t="s">
        <v>9</v>
      </c>
      <c r="H12" s="3" t="s">
        <v>10</v>
      </c>
      <c r="I12" s="3" t="s">
        <v>11</v>
      </c>
      <c r="J12" s="4" t="s">
        <v>12</v>
      </c>
      <c r="K12" s="6" t="s">
        <v>13</v>
      </c>
      <c r="L12" s="6" t="s">
        <v>14</v>
      </c>
      <c r="M12" s="7" t="s">
        <v>15</v>
      </c>
      <c r="N12" s="8" t="s">
        <v>17</v>
      </c>
      <c r="O12" s="6" t="s">
        <v>26</v>
      </c>
    </row>
    <row r="13" spans="1:15" ht="51">
      <c r="A13" s="19">
        <v>1</v>
      </c>
      <c r="B13" s="10" t="s">
        <v>0</v>
      </c>
      <c r="C13" s="22">
        <v>0.70499999999999996</v>
      </c>
      <c r="D13" s="23">
        <v>969</v>
      </c>
      <c r="E13" s="24">
        <f>1.2/100</f>
        <v>1.2E-2</v>
      </c>
      <c r="F13" s="25">
        <v>2.56</v>
      </c>
      <c r="G13" s="26">
        <f>STANDARDIZE(C13, $C$10, $C$11)</f>
        <v>-1.3942343869023994</v>
      </c>
      <c r="H13" s="26">
        <f>STANDARDIZE(D13, $D$10, $D$11)</f>
        <v>-0.94750355234600148</v>
      </c>
      <c r="I13" s="26">
        <f>STANDARDIZE(E13, $E$10, $E$11)</f>
        <v>-0.64552977307048076</v>
      </c>
      <c r="J13" s="27">
        <f>STANDARDIZE(F13, $F$10, $F$11)</f>
        <v>-0.47186047261982289</v>
      </c>
      <c r="K13" s="26">
        <f>SUMXMY2($E$3:$H$3, $G13:$J13)</f>
        <v>8.0893462806943166</v>
      </c>
      <c r="L13" s="26">
        <f>SUMXMY2($E$4:$H$4, $G13:$J13)</f>
        <v>9.1706776767460028</v>
      </c>
      <c r="M13" s="26">
        <f>SUMXMY2($E$5:$H$5, $G13:$J13)</f>
        <v>0.93787911396247559</v>
      </c>
      <c r="N13" s="28">
        <f>MIN(K13:M13)</f>
        <v>0.93787911396247559</v>
      </c>
      <c r="O13" s="2">
        <f>MATCH(N13, K13:M13, 0)</f>
        <v>3</v>
      </c>
    </row>
    <row r="14" spans="1:15" ht="17">
      <c r="A14" s="19">
        <v>2</v>
      </c>
      <c r="B14" s="10" t="s">
        <v>1</v>
      </c>
      <c r="C14" s="22">
        <v>0.93600000000000005</v>
      </c>
      <c r="D14" s="23">
        <v>1210</v>
      </c>
      <c r="E14" s="24">
        <f>4.5/100</f>
        <v>4.4999999999999998E-2</v>
      </c>
      <c r="F14" s="25">
        <v>3.3</v>
      </c>
      <c r="G14" s="26">
        <f>STANDARDIZE(C14, $C$10, $C$11)</f>
        <v>1.5374652276895098</v>
      </c>
      <c r="H14" s="26">
        <f>STANDARDIZE(D14, $D$10, $D$11)</f>
        <v>1.342522941647843</v>
      </c>
      <c r="I14" s="26">
        <f>STANDARDIZE(E14, $E$10, $E$11)</f>
        <v>-0.48273787614986829</v>
      </c>
      <c r="J14" s="27">
        <f>STANDARDIZE(F14, $F$10, $F$11)</f>
        <v>1.190885954707172</v>
      </c>
      <c r="K14" s="26">
        <f>SUMXMY2($E$3:$H$3, $G14:$J14)</f>
        <v>1.7901637998574214</v>
      </c>
      <c r="L14" s="26">
        <f>SUMXMY2($E$4:$H$4, $G14:$J14)</f>
        <v>17.38128607283269</v>
      </c>
      <c r="M14" s="26">
        <f>SUMXMY2($E$5:$H$5, $G14:$J14)</f>
        <v>18.043963101223142</v>
      </c>
      <c r="N14" s="28">
        <f t="shared" ref="N14:N19" si="0">MIN(K14:M14)</f>
        <v>1.7901637998574214</v>
      </c>
      <c r="O14" s="2">
        <f t="shared" ref="O14:O19" si="1">MATCH(N14, K14:M14, 0)</f>
        <v>1</v>
      </c>
    </row>
    <row r="15" spans="1:15" ht="34">
      <c r="A15" s="19">
        <v>3</v>
      </c>
      <c r="B15" s="10" t="s">
        <v>2</v>
      </c>
      <c r="C15" s="22">
        <v>0.73299999999999998</v>
      </c>
      <c r="D15" s="23">
        <v>967</v>
      </c>
      <c r="E15" s="24">
        <f>10.1/100</f>
        <v>0.10099999999999999</v>
      </c>
      <c r="F15" s="25">
        <v>2.21</v>
      </c>
      <c r="G15" s="26">
        <f>STANDARDIZE(C15, $C$10, $C$11)</f>
        <v>-1.0388768578609557</v>
      </c>
      <c r="H15" s="26">
        <f>STANDARDIZE(D15, $D$10, $D$11)</f>
        <v>-0.9665079215907636</v>
      </c>
      <c r="I15" s="26">
        <f>STANDARDIZE(E15, $E$10, $E$11)</f>
        <v>-0.20648496016337434</v>
      </c>
      <c r="J15" s="27">
        <f>STANDARDIZE(F15, $F$10, $F$11)</f>
        <v>-1.2582945936528613</v>
      </c>
      <c r="K15" s="26">
        <f>SUMXMY2($E$3:$H$3, $G15:$J15)</f>
        <v>9.9553084436771559</v>
      </c>
      <c r="L15" s="26">
        <f>SUMXMY2($E$4:$H$4, $G15:$J15)</f>
        <v>6.3899344032376639</v>
      </c>
      <c r="M15" s="26">
        <f>SUMXMY2($E$5:$H$5, $G15:$J15)</f>
        <v>0</v>
      </c>
      <c r="N15" s="28">
        <f t="shared" si="0"/>
        <v>0</v>
      </c>
      <c r="O15" s="2">
        <f t="shared" si="1"/>
        <v>3</v>
      </c>
    </row>
    <row r="16" spans="1:15" ht="17">
      <c r="A16" s="19">
        <v>4</v>
      </c>
      <c r="B16" s="10" t="s">
        <v>3</v>
      </c>
      <c r="C16" s="22">
        <v>0.80600000000000005</v>
      </c>
      <c r="D16" s="23">
        <v>990</v>
      </c>
      <c r="E16" s="24">
        <f>56.4/100</f>
        <v>0.56399999999999995</v>
      </c>
      <c r="F16" s="25">
        <v>2.44</v>
      </c>
      <c r="G16" s="26">
        <f>STANDARDIZE(C16, $C$10, $C$11)</f>
        <v>-0.11240901428862037</v>
      </c>
      <c r="H16" s="26">
        <f>STANDARDIZE(D16, $D$10, $D$11)</f>
        <v>-0.74795767527599843</v>
      </c>
      <c r="I16" s="26">
        <f>STANDARDIZE(E16, $E$10, $E$11)</f>
        <v>2.0775346845106739</v>
      </c>
      <c r="J16" s="27">
        <f>STANDARDIZE(F16, $F$10, $F$11)</f>
        <v>-0.74149502840257919</v>
      </c>
      <c r="K16" s="26">
        <f>SUMXMY2($E$3:$H$3, $G16:$J16)</f>
        <v>12.427656972527656</v>
      </c>
      <c r="L16" s="26">
        <f>SUMXMY2($E$4:$H$4, $G16:$J16)</f>
        <v>0</v>
      </c>
      <c r="M16" s="26">
        <f>SUMXMY2($E$5:$H$5, $G16:$J16)</f>
        <v>6.3899344032376639</v>
      </c>
      <c r="N16" s="28">
        <f t="shared" si="0"/>
        <v>0</v>
      </c>
      <c r="O16" s="2">
        <f t="shared" si="1"/>
        <v>2</v>
      </c>
    </row>
    <row r="17" spans="1:15" ht="51">
      <c r="A17" s="19">
        <v>5</v>
      </c>
      <c r="B17" s="10" t="s">
        <v>4</v>
      </c>
      <c r="C17" s="22">
        <v>0.81299999999999994</v>
      </c>
      <c r="D17" s="23">
        <v>1020</v>
      </c>
      <c r="E17" s="24">
        <f>0.9/100</f>
        <v>9.0000000000000011E-3</v>
      </c>
      <c r="F17" s="25">
        <v>2.4900000000000002</v>
      </c>
      <c r="G17" s="26">
        <f>STANDARDIZE(C17, $C$10, $C$11)</f>
        <v>-2.3569632028260835E-2</v>
      </c>
      <c r="H17" s="26">
        <f>STANDARDIZE(D17, $D$10, $D$11)</f>
        <v>-0.46289213660456546</v>
      </c>
      <c r="I17" s="26">
        <f>STANDARDIZE(E17, $E$10, $E$11)</f>
        <v>-0.66032903642690011</v>
      </c>
      <c r="J17" s="27">
        <f>STANDARDIZE(F17, $F$10, $F$11)</f>
        <v>-0.62914729682643022</v>
      </c>
      <c r="K17" s="26">
        <f>SUMXMY2($E$3:$H$3, $G17:$J17)</f>
        <v>4.1891430882450971</v>
      </c>
      <c r="L17" s="26">
        <f>SUMXMY2($E$4:$H$4, $G17:$J17)</f>
        <v>7.5976745643948806</v>
      </c>
      <c r="M17" s="26">
        <f>SUMXMY2($E$5:$H$5, $G17:$J17)</f>
        <v>1.8862783883788459</v>
      </c>
      <c r="N17" s="28">
        <f t="shared" si="0"/>
        <v>1.8862783883788459</v>
      </c>
      <c r="O17" s="2">
        <f t="shared" si="1"/>
        <v>3</v>
      </c>
    </row>
    <row r="18" spans="1:15" ht="17">
      <c r="A18" s="19">
        <v>6</v>
      </c>
      <c r="B18" s="10" t="s">
        <v>5</v>
      </c>
      <c r="C18" s="22">
        <v>0.87</v>
      </c>
      <c r="D18" s="23">
        <v>1167</v>
      </c>
      <c r="E18" s="24">
        <f>24.1/100</f>
        <v>0.24100000000000002</v>
      </c>
      <c r="F18" s="25">
        <v>3.22</v>
      </c>
      <c r="G18" s="26">
        <f>STANDARDIZE(C18, $C$10, $C$11)</f>
        <v>0.69983676637753534</v>
      </c>
      <c r="H18" s="26">
        <f>STANDARDIZE(D18, $D$10, $D$11)</f>
        <v>0.93392900288545577</v>
      </c>
      <c r="I18" s="26">
        <f>STANDARDIZE(E18, $E$10, $E$11)</f>
        <v>0.48414732980286079</v>
      </c>
      <c r="J18" s="27">
        <f>STANDARDIZE(F18, $F$10, $F$11)</f>
        <v>1.0111295841853354</v>
      </c>
      <c r="K18" s="26">
        <f>SUMXMY2($E$3:$H$3, $G18:$J18)</f>
        <v>1.2594663210459853</v>
      </c>
      <c r="L18" s="26">
        <f>SUMXMY2($E$4:$H$4, $G18:$J18)</f>
        <v>9.0990623011786447</v>
      </c>
      <c r="M18" s="26">
        <f>SUMXMY2($E$5:$H$5, $G18:$J18)</f>
        <v>12.262044629925761</v>
      </c>
      <c r="N18" s="28">
        <f t="shared" si="0"/>
        <v>1.2594663210459853</v>
      </c>
      <c r="O18" s="2">
        <f t="shared" si="1"/>
        <v>1</v>
      </c>
    </row>
    <row r="19" spans="1:15" ht="17">
      <c r="A19" s="19">
        <v>7</v>
      </c>
      <c r="B19" s="10" t="s">
        <v>6</v>
      </c>
      <c r="C19" s="22">
        <v>0.84099999999999997</v>
      </c>
      <c r="D19" s="23">
        <v>1158</v>
      </c>
      <c r="E19" s="24">
        <f>2.8/100</f>
        <v>2.7999999999999997E-2</v>
      </c>
      <c r="F19" s="25">
        <v>3.17</v>
      </c>
      <c r="G19" s="26">
        <f>STANDARDIZE(C19, $C$10, $C$11)</f>
        <v>0.3317878970131829</v>
      </c>
      <c r="H19" s="26">
        <f>STANDARDIZE(D19, $D$10, $D$11)</f>
        <v>0.8484093412840259</v>
      </c>
      <c r="I19" s="26">
        <f>STANDARDIZE(E19, $E$10, $E$11)</f>
        <v>-0.56660036850291118</v>
      </c>
      <c r="J19" s="27">
        <f>STANDARDIZE(F19, $F$10, $F$11)</f>
        <v>0.89878185260918642</v>
      </c>
      <c r="K19" s="26">
        <f>SUMXMY2($E$3:$H$3, $G19:$J19)</f>
        <v>0</v>
      </c>
      <c r="L19" s="26">
        <f>SUMXMY2($E$4:$H$4, $G19:$J19)</f>
        <v>12.427656972527656</v>
      </c>
      <c r="M19" s="26">
        <f>SUMXMY2($E$5:$H$5, $G19:$J19)</f>
        <v>9.9553084436771559</v>
      </c>
      <c r="N19" s="28">
        <f t="shared" si="0"/>
        <v>0</v>
      </c>
      <c r="O19" s="2">
        <f t="shared" si="1"/>
        <v>1</v>
      </c>
    </row>
    <row r="22" spans="1:1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</row>
    <row r="23" spans="1:1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</row>
    <row r="24" spans="1:1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</row>
    <row r="25" spans="1:1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</row>
    <row r="26" spans="1:1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CA data</vt:lpstr>
      <vt:lpstr>CA cluster</vt:lpstr>
      <vt:lpstr>cluster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Victoria De Castro</dc:creator>
  <cp:lastModifiedBy>Victoria De Castro</cp:lastModifiedBy>
  <dcterms:created xsi:type="dcterms:W3CDTF">2020-10-28T22:55:11Z</dcterms:created>
  <dcterms:modified xsi:type="dcterms:W3CDTF">2020-10-29T04:21:05Z</dcterms:modified>
</cp:coreProperties>
</file>