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kidecastro/Documents/Business Analytics/Midterm project/cluster by state/"/>
    </mc:Choice>
  </mc:AlternateContent>
  <xr:revisionPtr revIDLastSave="0" documentId="13_ncr:1_{A5F7FEF7-475B-7645-B36C-AE694F909B5C}" xr6:coauthVersionLast="36" xr6:coauthVersionMax="36" xr10:uidLastSave="{00000000-0000-0000-0000-000000000000}"/>
  <bookViews>
    <workbookView xWindow="1720" yWindow="460" windowWidth="26840" windowHeight="15120" xr2:uid="{FA43FFA1-7F00-AF41-A062-F79A3051DE2E}"/>
  </bookViews>
  <sheets>
    <sheet name="IL cluster" sheetId="1" r:id="rId1"/>
    <sheet name="IL data" sheetId="2" r:id="rId2"/>
  </sheets>
  <definedNames>
    <definedName name="cluster">'IL cluster'!$A$14:$J$20</definedName>
    <definedName name="solver_adj" localSheetId="0" hidden="1">'IL cluster'!$D$2:$D$4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itr" localSheetId="0" hidden="1">2147483647</definedName>
    <definedName name="solver_lhs1" localSheetId="0" hidden="1">'IL cluster'!$D$2:$D$4</definedName>
    <definedName name="solver_lhs2" localSheetId="0" hidden="1">'IL cluster'!$D$2:$D$4</definedName>
    <definedName name="solver_lhs3" localSheetId="0" hidden="1">'IL cluster'!$D$2:$D$4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'IL cluster'!$N$11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4</definedName>
    <definedName name="solver_rel3" localSheetId="0" hidden="1">3</definedName>
    <definedName name="solver_rhs1" localSheetId="0" hidden="1">7</definedName>
    <definedName name="solver_rhs2" localSheetId="0" hidden="1">integer</definedName>
    <definedName name="solver_rhs3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G3" i="1"/>
  <c r="G4" i="1"/>
  <c r="F3" i="1"/>
  <c r="F4" i="1"/>
  <c r="E3" i="1"/>
  <c r="E4" i="1"/>
  <c r="H2" i="1"/>
  <c r="G2" i="1"/>
  <c r="F2" i="1"/>
  <c r="E2" i="1"/>
  <c r="C3" i="1"/>
  <c r="C4" i="1"/>
  <c r="C2" i="1"/>
  <c r="J19" i="1"/>
  <c r="J14" i="1"/>
  <c r="G18" i="1"/>
  <c r="D11" i="1"/>
  <c r="H17" i="1" s="1"/>
  <c r="F11" i="1"/>
  <c r="D10" i="1"/>
  <c r="H18" i="1" s="1"/>
  <c r="F10" i="1"/>
  <c r="J15" i="1" s="1"/>
  <c r="C11" i="1"/>
  <c r="C10" i="1"/>
  <c r="G15" i="1" s="1"/>
  <c r="D17" i="2"/>
  <c r="D16" i="2"/>
  <c r="D15" i="2"/>
  <c r="D14" i="2"/>
  <c r="D13" i="2"/>
  <c r="D12" i="2"/>
  <c r="D11" i="2"/>
  <c r="E20" i="1"/>
  <c r="E19" i="1"/>
  <c r="E18" i="1"/>
  <c r="E17" i="1"/>
  <c r="E16" i="1"/>
  <c r="E15" i="1"/>
  <c r="E10" i="1" s="1"/>
  <c r="E14" i="1"/>
  <c r="K18" i="1" l="1"/>
  <c r="M16" i="1"/>
  <c r="L16" i="1"/>
  <c r="L17" i="1"/>
  <c r="K17" i="1"/>
  <c r="L20" i="1"/>
  <c r="M19" i="1"/>
  <c r="M15" i="1"/>
  <c r="K20" i="1"/>
  <c r="L19" i="1"/>
  <c r="M18" i="1"/>
  <c r="K19" i="1"/>
  <c r="K15" i="1"/>
  <c r="L18" i="1"/>
  <c r="M14" i="1"/>
  <c r="M17" i="1"/>
  <c r="K14" i="1"/>
  <c r="K16" i="1"/>
  <c r="L15" i="1"/>
  <c r="L14" i="1"/>
  <c r="M20" i="1"/>
  <c r="I14" i="1"/>
  <c r="I16" i="1"/>
  <c r="J18" i="1"/>
  <c r="J17" i="1"/>
  <c r="H14" i="1"/>
  <c r="G14" i="1"/>
  <c r="G17" i="1"/>
  <c r="H20" i="1"/>
  <c r="H16" i="1"/>
  <c r="I15" i="1"/>
  <c r="G20" i="1"/>
  <c r="G16" i="1"/>
  <c r="H19" i="1"/>
  <c r="H15" i="1"/>
  <c r="E11" i="1"/>
  <c r="I19" i="1" s="1"/>
  <c r="G19" i="1"/>
  <c r="J20" i="1"/>
  <c r="J16" i="1"/>
  <c r="N17" i="1" l="1"/>
  <c r="O17" i="1" s="1"/>
  <c r="N16" i="1"/>
  <c r="O16" i="1" s="1"/>
  <c r="N18" i="1"/>
  <c r="O18" i="1" s="1"/>
  <c r="N14" i="1"/>
  <c r="N15" i="1"/>
  <c r="O15" i="1" s="1"/>
  <c r="N20" i="1"/>
  <c r="O20" i="1" s="1"/>
  <c r="N19" i="1"/>
  <c r="O19" i="1" s="1"/>
  <c r="I18" i="1"/>
  <c r="I17" i="1"/>
  <c r="I20" i="1"/>
  <c r="O14" i="1" l="1"/>
  <c r="N11" i="1"/>
</calcChain>
</file>

<file path=xl/sharedStrings.xml><?xml version="1.0" encoding="utf-8"?>
<sst xmlns="http://schemas.openxmlformats.org/spreadsheetml/2006/main" count="43" uniqueCount="28">
  <si>
    <t>American Indian/Alaska Native</t>
  </si>
  <si>
    <t>Asian American</t>
  </si>
  <si>
    <t>Black/African American</t>
  </si>
  <si>
    <t>Hispanic/Latino</t>
  </si>
  <si>
    <t>Native Hawaiian/Pacific Islander</t>
  </si>
  <si>
    <t>White</t>
  </si>
  <si>
    <t>Multiracial</t>
  </si>
  <si>
    <t>hs_grad_rate</t>
  </si>
  <si>
    <t>mean_SAT</t>
  </si>
  <si>
    <t>chronic_abst</t>
  </si>
  <si>
    <t>mean_AP</t>
  </si>
  <si>
    <t>mean</t>
  </si>
  <si>
    <t>st dev</t>
  </si>
  <si>
    <t>z_HS_grad</t>
  </si>
  <si>
    <t>z_mean_SAT</t>
  </si>
  <si>
    <t>z_chrnc_abst</t>
  </si>
  <si>
    <t>z_mean_AP</t>
  </si>
  <si>
    <t>Anchor</t>
  </si>
  <si>
    <t>Number</t>
  </si>
  <si>
    <t>dist_1</t>
  </si>
  <si>
    <t>dist_2</t>
  </si>
  <si>
    <t>dist_3</t>
  </si>
  <si>
    <t>min_dist</t>
  </si>
  <si>
    <t>anchor</t>
  </si>
  <si>
    <t>sum_dist2</t>
  </si>
  <si>
    <t>low-avg hs grad, avg mean SAT, low chronic abs, avg mean AP</t>
  </si>
  <si>
    <t>low hs grad, low mean SAT, high chronic abs, low mean AP</t>
  </si>
  <si>
    <t>high hs grad, high mean SAT, avg chronic abs, high mean 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</si>
</sst>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2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CACACA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Fill="1" applyBorder="1"/>
    <xf numFmtId="0" fontId="5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/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6" fillId="0" borderId="0" xfId="0" applyFont="1"/>
    <xf numFmtId="0" fontId="7" fillId="0" borderId="0" xfId="0" applyFont="1"/>
    <xf numFmtId="0" fontId="7" fillId="0" borderId="4" xfId="0" applyFont="1" applyBorder="1"/>
    <xf numFmtId="0" fontId="7" fillId="0" borderId="0" xfId="0" applyFont="1" applyFill="1" applyBorder="1"/>
    <xf numFmtId="0" fontId="7" fillId="0" borderId="4" xfId="0" applyFont="1" applyFill="1" applyBorder="1"/>
    <xf numFmtId="0" fontId="7" fillId="0" borderId="5" xfId="0" applyFont="1" applyFill="1" applyBorder="1"/>
    <xf numFmtId="0" fontId="6" fillId="0" borderId="0" xfId="0" applyFont="1" applyFill="1"/>
    <xf numFmtId="0" fontId="6" fillId="0" borderId="4" xfId="0" applyFont="1" applyFill="1" applyBorder="1"/>
    <xf numFmtId="0" fontId="9" fillId="0" borderId="0" xfId="0" applyFont="1" applyFill="1" applyBorder="1" applyAlignment="1">
      <alignment horizontal="left" vertical="top" wrapText="1"/>
    </xf>
    <xf numFmtId="0" fontId="8" fillId="0" borderId="0" xfId="0" applyNumberFormat="1" applyFont="1" applyFill="1" applyBorder="1" applyAlignment="1">
      <alignment horizontal="right" wrapText="1"/>
    </xf>
    <xf numFmtId="0" fontId="8" fillId="0" borderId="2" xfId="0" applyFont="1" applyFill="1" applyBorder="1" applyAlignment="1">
      <alignment horizontal="right"/>
    </xf>
    <xf numFmtId="0" fontId="10" fillId="0" borderId="3" xfId="0" applyFont="1" applyFill="1" applyBorder="1" applyAlignment="1">
      <alignment horizontal="right"/>
    </xf>
    <xf numFmtId="0" fontId="8" fillId="0" borderId="4" xfId="0" applyFont="1" applyFill="1" applyBorder="1" applyAlignment="1">
      <alignment horizontal="right"/>
    </xf>
    <xf numFmtId="0" fontId="8" fillId="0" borderId="0" xfId="0" applyFont="1" applyFill="1" applyAlignment="1">
      <alignment horizontal="right"/>
    </xf>
    <xf numFmtId="0" fontId="10" fillId="0" borderId="4" xfId="0" applyFont="1" applyFill="1" applyBorder="1" applyAlignment="1">
      <alignment horizontal="right"/>
    </xf>
    <xf numFmtId="0" fontId="6" fillId="0" borderId="4" xfId="0" applyFont="1" applyBorder="1"/>
    <xf numFmtId="0" fontId="6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D103A-F4BC-4B4E-A198-CE3673EC6C4C}">
  <dimension ref="A1:P25"/>
  <sheetViews>
    <sheetView tabSelected="1" zoomScale="75" workbookViewId="0">
      <selection activeCell="I2" sqref="I2:N4"/>
    </sheetView>
  </sheetViews>
  <sheetFormatPr baseColWidth="10" defaultRowHeight="16" x14ac:dyDescent="0.2"/>
  <cols>
    <col min="2" max="2" width="22.83203125" customWidth="1"/>
    <col min="3" max="3" width="26" customWidth="1"/>
  </cols>
  <sheetData>
    <row r="1" spans="1:16" x14ac:dyDescent="0.2">
      <c r="A1" s="8"/>
      <c r="B1" s="9" t="s">
        <v>17</v>
      </c>
      <c r="C1" s="9"/>
      <c r="D1" s="9" t="s">
        <v>18</v>
      </c>
      <c r="E1" s="9" t="s">
        <v>13</v>
      </c>
      <c r="F1" s="9" t="s">
        <v>14</v>
      </c>
      <c r="G1" s="9" t="s">
        <v>15</v>
      </c>
      <c r="H1" s="10" t="s">
        <v>16</v>
      </c>
      <c r="I1" s="8"/>
      <c r="J1" s="8"/>
      <c r="K1" s="8"/>
      <c r="L1" s="8"/>
      <c r="M1" s="8"/>
      <c r="N1" s="8"/>
      <c r="O1" s="8"/>
      <c r="P1" s="8"/>
    </row>
    <row r="2" spans="1:16" x14ac:dyDescent="0.2">
      <c r="A2" s="8"/>
      <c r="B2" s="8">
        <v>1</v>
      </c>
      <c r="C2" s="8" t="str">
        <f>VLOOKUP($D2, cluster, 2,0)</f>
        <v>Native Hawaiian/Pacific Islander</v>
      </c>
      <c r="D2" s="8">
        <v>5</v>
      </c>
      <c r="E2" s="8">
        <f>VLOOKUP($D2, cluster, 7,0)</f>
        <v>-0.51463592591246565</v>
      </c>
      <c r="F2" s="8">
        <f>VLOOKUP($D2, cluster, 8,0)</f>
        <v>-0.36063571949975082</v>
      </c>
      <c r="G2" s="8">
        <f>VLOOKUP($D2, cluster, 9,0)</f>
        <v>-1.0490502867321423</v>
      </c>
      <c r="H2" s="23">
        <f>VLOOKUP($D2, cluster, 10,0)</f>
        <v>0.23024536548016339</v>
      </c>
      <c r="I2" s="24" t="s">
        <v>25</v>
      </c>
      <c r="J2" s="24"/>
      <c r="K2" s="24"/>
      <c r="L2" s="24"/>
      <c r="M2" s="24"/>
      <c r="N2" s="24"/>
      <c r="O2" s="8"/>
      <c r="P2" s="8"/>
    </row>
    <row r="3" spans="1:16" x14ac:dyDescent="0.2">
      <c r="A3" s="8"/>
      <c r="B3" s="8">
        <v>2</v>
      </c>
      <c r="C3" s="8" t="str">
        <f>VLOOKUP($D3, cluster, 2,0)</f>
        <v>Black/African American</v>
      </c>
      <c r="D3" s="8">
        <v>3</v>
      </c>
      <c r="E3" s="8">
        <f>VLOOKUP($D3, cluster, 7,0)</f>
        <v>-1.2294080452353369</v>
      </c>
      <c r="F3" s="8">
        <f>VLOOKUP($D3, cluster, 8,0)</f>
        <v>-0.88543178443487169</v>
      </c>
      <c r="G3" s="8">
        <f>VLOOKUP($D3, cluster, 9,0)</f>
        <v>0.70023455863758377</v>
      </c>
      <c r="H3" s="23">
        <f>VLOOKUP($D3, cluster, 10,0)</f>
        <v>-1.6670930260082697</v>
      </c>
      <c r="I3" s="24" t="s">
        <v>26</v>
      </c>
      <c r="J3" s="24"/>
      <c r="K3" s="24"/>
      <c r="L3" s="24"/>
      <c r="M3" s="24"/>
      <c r="N3" s="24"/>
      <c r="O3" s="8"/>
      <c r="P3" s="8"/>
    </row>
    <row r="4" spans="1:16" x14ac:dyDescent="0.2">
      <c r="A4" s="8"/>
      <c r="B4" s="8">
        <v>3</v>
      </c>
      <c r="C4" s="8" t="str">
        <f>VLOOKUP($D4, cluster, 2,0)</f>
        <v>Asian American</v>
      </c>
      <c r="D4" s="8">
        <v>2</v>
      </c>
      <c r="E4" s="8">
        <f>VLOOKUP($D4, cluster, 7,0)</f>
        <v>1.4295442386457422</v>
      </c>
      <c r="F4" s="8">
        <f>VLOOKUP($D4, cluster, 8,0)</f>
        <v>1.6299700440472593</v>
      </c>
      <c r="G4" s="8">
        <f>VLOOKUP($D4, cluster, 9,0)</f>
        <v>0.40261317869620677</v>
      </c>
      <c r="H4" s="23">
        <f>VLOOKUP($D4, cluster, 10,0)</f>
        <v>1.1075093529425573</v>
      </c>
      <c r="I4" s="24" t="s">
        <v>27</v>
      </c>
      <c r="J4" s="24"/>
      <c r="K4" s="24"/>
      <c r="L4" s="24"/>
      <c r="M4" s="24"/>
      <c r="N4" s="24"/>
      <c r="O4" s="8"/>
      <c r="P4" s="8"/>
    </row>
    <row r="5" spans="1:16" x14ac:dyDescent="0.2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x14ac:dyDescent="0.2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6" x14ac:dyDescent="0.2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spans="1:16" x14ac:dyDescent="0.2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 x14ac:dyDescent="0.2">
      <c r="A10" s="8"/>
      <c r="B10" s="8" t="s">
        <v>11</v>
      </c>
      <c r="C10" s="8">
        <f>AVERAGE(C14:C20)</f>
        <v>0.83599999999999997</v>
      </c>
      <c r="D10" s="8">
        <f t="shared" ref="D10:F10" si="0">AVERAGE(D14:D20)</f>
        <v>1021.8571428571429</v>
      </c>
      <c r="E10" s="8">
        <f t="shared" si="0"/>
        <v>0.17371428571428571</v>
      </c>
      <c r="F10" s="8">
        <f t="shared" si="0"/>
        <v>2.867142857142857</v>
      </c>
      <c r="G10" s="8"/>
      <c r="H10" s="8"/>
      <c r="I10" s="8"/>
      <c r="J10" s="8"/>
      <c r="K10" s="8"/>
      <c r="L10" s="8"/>
      <c r="M10" s="8"/>
      <c r="N10" s="8" t="s">
        <v>24</v>
      </c>
      <c r="O10" s="8"/>
      <c r="P10" s="8"/>
    </row>
    <row r="11" spans="1:16" x14ac:dyDescent="0.2">
      <c r="A11" s="8"/>
      <c r="B11" s="8" t="s">
        <v>12</v>
      </c>
      <c r="C11" s="8">
        <f>STDEV(C14:C20)</f>
        <v>6.9952364744398268E-2</v>
      </c>
      <c r="D11" s="8">
        <f t="shared" ref="D11:F11" si="1">STDEV(D14:D20)</f>
        <v>110.51912137940742</v>
      </c>
      <c r="E11" s="8">
        <f t="shared" si="1"/>
        <v>0.16463870979178852</v>
      </c>
      <c r="F11" s="8">
        <f t="shared" si="1"/>
        <v>0.49016032362599765</v>
      </c>
      <c r="G11" s="8"/>
      <c r="H11" s="8"/>
      <c r="I11" s="8"/>
      <c r="J11" s="8"/>
      <c r="K11" s="8"/>
      <c r="L11" s="8"/>
      <c r="M11" s="8"/>
      <c r="N11" s="8">
        <f>SUM(N14:N20)</f>
        <v>7.9185805819676123</v>
      </c>
      <c r="O11" s="8"/>
      <c r="P11" s="8"/>
    </row>
    <row r="12" spans="1:16" x14ac:dyDescent="0.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spans="1:16" x14ac:dyDescent="0.2">
      <c r="A13" s="8"/>
      <c r="B13" s="8"/>
      <c r="C13" s="9" t="s">
        <v>7</v>
      </c>
      <c r="D13" s="9" t="s">
        <v>8</v>
      </c>
      <c r="E13" s="9" t="s">
        <v>9</v>
      </c>
      <c r="F13" s="9" t="s">
        <v>10</v>
      </c>
      <c r="G13" s="9" t="s">
        <v>13</v>
      </c>
      <c r="H13" s="9" t="s">
        <v>14</v>
      </c>
      <c r="I13" s="9" t="s">
        <v>15</v>
      </c>
      <c r="J13" s="10" t="s">
        <v>16</v>
      </c>
      <c r="K13" s="11" t="s">
        <v>19</v>
      </c>
      <c r="L13" s="11" t="s">
        <v>20</v>
      </c>
      <c r="M13" s="12" t="s">
        <v>21</v>
      </c>
      <c r="N13" s="13" t="s">
        <v>22</v>
      </c>
      <c r="O13" s="11" t="s">
        <v>23</v>
      </c>
      <c r="P13" s="8"/>
    </row>
    <row r="14" spans="1:16" ht="34" x14ac:dyDescent="0.2">
      <c r="A14" s="9">
        <v>1</v>
      </c>
      <c r="B14" s="16" t="s">
        <v>0</v>
      </c>
      <c r="C14" s="17">
        <v>0.77</v>
      </c>
      <c r="D14" s="18">
        <v>894</v>
      </c>
      <c r="E14" s="19">
        <f>0.3/100</f>
        <v>3.0000000000000001E-3</v>
      </c>
      <c r="F14" s="20">
        <v>2.58</v>
      </c>
      <c r="G14" s="14">
        <f t="shared" ref="G14:G20" si="2">STANDARDIZE(C14, $C$10, $C$11)</f>
        <v>-0.94349919750618838</v>
      </c>
      <c r="H14" s="14">
        <f t="shared" ref="H14:H20" si="3">STANDARDIZE(D14, $D$10, $D$11)</f>
        <v>-1.1568780249185548</v>
      </c>
      <c r="I14" s="14">
        <f t="shared" ref="I14:I20" si="4">STANDARDIZE(E14, $E$10, $E$11)</f>
        <v>-1.0369024753059637</v>
      </c>
      <c r="J14" s="15">
        <f t="shared" ref="J14:J20" si="5">STANDARDIZE(F14, $F$10, $F$11)</f>
        <v>-0.5858141577406677</v>
      </c>
      <c r="K14" s="14">
        <f>SUMXMY2($E$2:$H$2, $G14:$J14)</f>
        <v>1.4840262294225792</v>
      </c>
      <c r="L14" s="14">
        <f>SUMXMY2($E$3:$H$3, $G14:$J14)</f>
        <v>4.3422359963427866</v>
      </c>
      <c r="M14" s="14">
        <f>SUMXMY2($E$4:$H$4, $G14:$J14)</f>
        <v>18.337407139312109</v>
      </c>
      <c r="N14" s="15">
        <f>MIN(K14:M14)</f>
        <v>1.4840262294225792</v>
      </c>
      <c r="O14" s="14">
        <f>MATCH(N14, K14:M14, 0)</f>
        <v>1</v>
      </c>
      <c r="P14" s="8"/>
    </row>
    <row r="15" spans="1:16" ht="17" x14ac:dyDescent="0.2">
      <c r="A15" s="9">
        <v>2</v>
      </c>
      <c r="B15" s="16" t="s">
        <v>1</v>
      </c>
      <c r="C15" s="17">
        <v>0.93600000000000005</v>
      </c>
      <c r="D15" s="21">
        <v>1202</v>
      </c>
      <c r="E15" s="19">
        <f>2.4/10</f>
        <v>0.24</v>
      </c>
      <c r="F15" s="20">
        <v>3.41</v>
      </c>
      <c r="G15" s="14">
        <f t="shared" si="2"/>
        <v>1.4295442386457422</v>
      </c>
      <c r="H15" s="14">
        <f t="shared" si="3"/>
        <v>1.6299700440472593</v>
      </c>
      <c r="I15" s="14">
        <f t="shared" si="4"/>
        <v>0.40261317869620677</v>
      </c>
      <c r="J15" s="15">
        <f t="shared" si="5"/>
        <v>1.1075093529425573</v>
      </c>
      <c r="K15" s="14">
        <f t="shared" ref="K15:K20" si="6">SUMXMY2($E$2:$H$2, $G15:$J15)</f>
        <v>10.619266738686017</v>
      </c>
      <c r="L15" s="14">
        <f t="shared" ref="L15:L20" si="7">SUMXMY2($E$3:$H$3, $G15:$J15)</f>
        <v>21.184270453765453</v>
      </c>
      <c r="M15" s="14">
        <f t="shared" ref="M15:M20" si="8">SUMXMY2($E$4:$H$4, $G15:$J15)</f>
        <v>0</v>
      </c>
      <c r="N15" s="15">
        <f t="shared" ref="N15:N20" si="9">MIN(K15:M15)</f>
        <v>0</v>
      </c>
      <c r="O15" s="14">
        <f t="shared" ref="O15:O20" si="10">MATCH(N15, K15:M15, 0)</f>
        <v>3</v>
      </c>
      <c r="P15" s="8"/>
    </row>
    <row r="16" spans="1:16" ht="34" x14ac:dyDescent="0.2">
      <c r="A16" s="9">
        <v>3</v>
      </c>
      <c r="B16" s="16" t="s">
        <v>2</v>
      </c>
      <c r="C16" s="17">
        <v>0.75</v>
      </c>
      <c r="D16" s="21">
        <v>924</v>
      </c>
      <c r="E16" s="19">
        <f>28.9/100</f>
        <v>0.28899999999999998</v>
      </c>
      <c r="F16" s="20">
        <v>2.0499999999999998</v>
      </c>
      <c r="G16" s="14">
        <f t="shared" si="2"/>
        <v>-1.2294080452353369</v>
      </c>
      <c r="H16" s="14">
        <f t="shared" si="3"/>
        <v>-0.88543178443487169</v>
      </c>
      <c r="I16" s="14">
        <f t="shared" si="4"/>
        <v>0.70023455863758377</v>
      </c>
      <c r="J16" s="15">
        <f t="shared" si="5"/>
        <v>-1.6670930260082697</v>
      </c>
      <c r="K16" s="14">
        <f t="shared" si="6"/>
        <v>7.4462005343887974</v>
      </c>
      <c r="L16" s="14">
        <f t="shared" si="7"/>
        <v>0</v>
      </c>
      <c r="M16" s="14">
        <f t="shared" si="8"/>
        <v>21.184270453765453</v>
      </c>
      <c r="N16" s="15">
        <f t="shared" si="9"/>
        <v>0</v>
      </c>
      <c r="O16" s="14">
        <f t="shared" si="10"/>
        <v>2</v>
      </c>
      <c r="P16" s="8"/>
    </row>
    <row r="17" spans="1:16" ht="17" x14ac:dyDescent="0.2">
      <c r="A17" s="9">
        <v>4</v>
      </c>
      <c r="B17" s="16" t="s">
        <v>3</v>
      </c>
      <c r="C17" s="17">
        <v>0.82</v>
      </c>
      <c r="D17" s="21">
        <v>969</v>
      </c>
      <c r="E17" s="19">
        <f>22.4/100</f>
        <v>0.22399999999999998</v>
      </c>
      <c r="F17" s="20">
        <v>2.56</v>
      </c>
      <c r="G17" s="14">
        <f t="shared" si="2"/>
        <v>-0.22872707818331878</v>
      </c>
      <c r="H17" s="14">
        <f t="shared" si="3"/>
        <v>-0.47826242370934685</v>
      </c>
      <c r="I17" s="14">
        <f t="shared" si="4"/>
        <v>0.30543068728677747</v>
      </c>
      <c r="J17" s="15">
        <f t="shared" si="5"/>
        <v>-0.62661713390170926</v>
      </c>
      <c r="K17" s="14">
        <f t="shared" si="6"/>
        <v>2.6644119625792122</v>
      </c>
      <c r="L17" s="14">
        <f t="shared" si="7"/>
        <v>2.4056094650223212</v>
      </c>
      <c r="M17" s="14">
        <f t="shared" si="8"/>
        <v>10.21114700733248</v>
      </c>
      <c r="N17" s="15">
        <f t="shared" si="9"/>
        <v>2.4056094650223212</v>
      </c>
      <c r="O17" s="14">
        <f t="shared" si="10"/>
        <v>2</v>
      </c>
      <c r="P17" s="8"/>
    </row>
    <row r="18" spans="1:16" ht="51" x14ac:dyDescent="0.2">
      <c r="A18" s="9">
        <v>5</v>
      </c>
      <c r="B18" s="16" t="s">
        <v>4</v>
      </c>
      <c r="C18" s="17">
        <v>0.8</v>
      </c>
      <c r="D18" s="21">
        <v>982</v>
      </c>
      <c r="E18" s="19">
        <f>0.1/100</f>
        <v>1E-3</v>
      </c>
      <c r="F18" s="20">
        <v>2.98</v>
      </c>
      <c r="G18" s="14">
        <f t="shared" si="2"/>
        <v>-0.51463592591246565</v>
      </c>
      <c r="H18" s="14">
        <f t="shared" si="3"/>
        <v>-0.36063571949975082</v>
      </c>
      <c r="I18" s="14">
        <f t="shared" si="4"/>
        <v>-1.0490502867321423</v>
      </c>
      <c r="J18" s="15">
        <f t="shared" si="5"/>
        <v>0.23024536548016339</v>
      </c>
      <c r="K18" s="14">
        <f t="shared" si="6"/>
        <v>0</v>
      </c>
      <c r="L18" s="14">
        <f t="shared" si="7"/>
        <v>7.4462005343887974</v>
      </c>
      <c r="M18" s="14">
        <f t="shared" si="8"/>
        <v>10.619266738686017</v>
      </c>
      <c r="N18" s="15">
        <f t="shared" si="9"/>
        <v>0</v>
      </c>
      <c r="O18" s="14">
        <f t="shared" si="10"/>
        <v>1</v>
      </c>
      <c r="P18" s="8"/>
    </row>
    <row r="19" spans="1:16" ht="17" x14ac:dyDescent="0.2">
      <c r="A19" s="9">
        <v>6</v>
      </c>
      <c r="B19" s="16" t="s">
        <v>5</v>
      </c>
      <c r="C19" s="17">
        <v>0.90600000000000003</v>
      </c>
      <c r="D19" s="21">
        <v>1113</v>
      </c>
      <c r="E19" s="19">
        <f>42.6/100</f>
        <v>0.42599999999999999</v>
      </c>
      <c r="F19" s="20">
        <v>3.29</v>
      </c>
      <c r="G19" s="14">
        <f t="shared" si="2"/>
        <v>1.0006809670520196</v>
      </c>
      <c r="H19" s="14">
        <f t="shared" si="3"/>
        <v>0.82467953061233246</v>
      </c>
      <c r="I19" s="14">
        <f t="shared" si="4"/>
        <v>1.5323596413308216</v>
      </c>
      <c r="J19" s="15">
        <f t="shared" si="5"/>
        <v>0.86269149597630768</v>
      </c>
      <c r="K19" s="14">
        <f t="shared" si="6"/>
        <v>10.764822852933396</v>
      </c>
      <c r="L19" s="14">
        <f t="shared" si="7"/>
        <v>14.990019593497241</v>
      </c>
      <c r="M19" s="14">
        <f t="shared" si="8"/>
        <v>2.1686793696753308</v>
      </c>
      <c r="N19" s="15">
        <f t="shared" si="9"/>
        <v>2.1686793696753308</v>
      </c>
      <c r="O19" s="14">
        <f t="shared" si="10"/>
        <v>3</v>
      </c>
      <c r="P19" s="8"/>
    </row>
    <row r="20" spans="1:16" ht="17" x14ac:dyDescent="0.2">
      <c r="A20" s="9">
        <v>7</v>
      </c>
      <c r="B20" s="16" t="s">
        <v>6</v>
      </c>
      <c r="C20" s="17">
        <v>0.87</v>
      </c>
      <c r="D20" s="21">
        <v>1069</v>
      </c>
      <c r="E20" s="22">
        <f>3.3/100</f>
        <v>3.3000000000000002E-2</v>
      </c>
      <c r="F20" s="20">
        <v>3.2</v>
      </c>
      <c r="G20" s="14">
        <f t="shared" si="2"/>
        <v>0.48604504113955238</v>
      </c>
      <c r="H20" s="14">
        <f t="shared" si="3"/>
        <v>0.42655837790293044</v>
      </c>
      <c r="I20" s="14">
        <f t="shared" si="4"/>
        <v>-0.85468530391328379</v>
      </c>
      <c r="J20" s="15">
        <f t="shared" si="5"/>
        <v>0.67907810325162099</v>
      </c>
      <c r="K20" s="14">
        <f t="shared" si="6"/>
        <v>1.8602655178473813</v>
      </c>
      <c r="L20" s="14">
        <f t="shared" si="7"/>
        <v>12.586392224352146</v>
      </c>
      <c r="M20" s="14">
        <f t="shared" si="8"/>
        <v>4.1027431839909587</v>
      </c>
      <c r="N20" s="15">
        <f t="shared" si="9"/>
        <v>1.8602655178473813</v>
      </c>
      <c r="O20" s="14">
        <f t="shared" si="10"/>
        <v>1</v>
      </c>
      <c r="P20" s="8"/>
    </row>
    <row r="21" spans="1:16" x14ac:dyDescent="0.2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2" spans="1:16" x14ac:dyDescent="0.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</row>
    <row r="23" spans="1:16" x14ac:dyDescent="0.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</row>
    <row r="24" spans="1:16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</row>
    <row r="25" spans="1:16" x14ac:dyDescent="0.2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7FC59-64D9-7449-BB97-077FDDE07D9C}">
  <dimension ref="A10:E17"/>
  <sheetViews>
    <sheetView workbookViewId="0">
      <selection activeCell="A11" sqref="A11:A17"/>
    </sheetView>
  </sheetViews>
  <sheetFormatPr baseColWidth="10" defaultRowHeight="16" x14ac:dyDescent="0.2"/>
  <cols>
    <col min="1" max="1" width="18.83203125" customWidth="1"/>
  </cols>
  <sheetData>
    <row r="10" spans="1:5" x14ac:dyDescent="0.2">
      <c r="A10" s="1"/>
      <c r="B10" s="3" t="s">
        <v>7</v>
      </c>
      <c r="C10" s="3" t="s">
        <v>8</v>
      </c>
      <c r="D10" s="3" t="s">
        <v>9</v>
      </c>
      <c r="E10" s="3" t="s">
        <v>10</v>
      </c>
    </row>
    <row r="11" spans="1:5" ht="28" x14ac:dyDescent="0.2">
      <c r="A11" s="2" t="s">
        <v>0</v>
      </c>
      <c r="B11" s="4">
        <v>0.77</v>
      </c>
      <c r="C11" s="5">
        <v>894</v>
      </c>
      <c r="D11" s="6">
        <f>0.3/100</f>
        <v>3.0000000000000001E-3</v>
      </c>
      <c r="E11" s="7">
        <v>2.58</v>
      </c>
    </row>
    <row r="12" spans="1:5" x14ac:dyDescent="0.2">
      <c r="A12" s="2" t="s">
        <v>1</v>
      </c>
      <c r="B12" s="4">
        <v>0.93600000000000005</v>
      </c>
      <c r="C12" s="5">
        <v>1202</v>
      </c>
      <c r="D12" s="6">
        <f>2.4/10</f>
        <v>0.24</v>
      </c>
      <c r="E12" s="7">
        <v>3.41</v>
      </c>
    </row>
    <row r="13" spans="1:5" ht="28" x14ac:dyDescent="0.2">
      <c r="A13" s="2" t="s">
        <v>2</v>
      </c>
      <c r="B13" s="4">
        <v>0.75</v>
      </c>
      <c r="C13" s="5">
        <v>924</v>
      </c>
      <c r="D13" s="6">
        <f>28.9/100</f>
        <v>0.28899999999999998</v>
      </c>
      <c r="E13" s="7">
        <v>2.0499999999999998</v>
      </c>
    </row>
    <row r="14" spans="1:5" x14ac:dyDescent="0.2">
      <c r="A14" s="2" t="s">
        <v>3</v>
      </c>
      <c r="B14" s="4">
        <v>0.82</v>
      </c>
      <c r="C14" s="5">
        <v>969</v>
      </c>
      <c r="D14" s="6">
        <f>22.4/100</f>
        <v>0.22399999999999998</v>
      </c>
      <c r="E14" s="7">
        <v>2.56</v>
      </c>
    </row>
    <row r="15" spans="1:5" ht="42" x14ac:dyDescent="0.2">
      <c r="A15" s="2" t="s">
        <v>4</v>
      </c>
      <c r="B15" s="4">
        <v>0.8</v>
      </c>
      <c r="C15" s="5">
        <v>982</v>
      </c>
      <c r="D15" s="6">
        <f>0.1/100</f>
        <v>1E-3</v>
      </c>
      <c r="E15" s="7">
        <v>2.98</v>
      </c>
    </row>
    <row r="16" spans="1:5" x14ac:dyDescent="0.2">
      <c r="A16" s="2" t="s">
        <v>5</v>
      </c>
      <c r="B16" s="4">
        <v>0.90600000000000003</v>
      </c>
      <c r="C16" s="5">
        <v>1113</v>
      </c>
      <c r="D16" s="6">
        <f>42.6/100</f>
        <v>0.42599999999999999</v>
      </c>
      <c r="E16" s="7">
        <v>3.29</v>
      </c>
    </row>
    <row r="17" spans="1:5" x14ac:dyDescent="0.2">
      <c r="A17" s="2" t="s">
        <v>6</v>
      </c>
      <c r="B17" s="4">
        <v>0.87</v>
      </c>
      <c r="C17" s="5">
        <v>1069</v>
      </c>
      <c r="D17" s="6">
        <f>3.3/100</f>
        <v>3.3000000000000002E-2</v>
      </c>
      <c r="E17" s="7">
        <v>3.2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IL cluster</vt:lpstr>
      <vt:lpstr>IL data</vt:lpstr>
      <vt:lpstr>cluster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De Castro</dc:creator>
  <cp:lastModifiedBy>Victoria De Castro</cp:lastModifiedBy>
  <dcterms:created xsi:type="dcterms:W3CDTF">2020-10-29T02:39:34Z</dcterms:created>
  <dcterms:modified xsi:type="dcterms:W3CDTF">2020-10-29T03:31:33Z</dcterms:modified>
</cp:coreProperties>
</file>