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kidecastro/Documents/Business Analytics/Midterm project/cluster by state/"/>
    </mc:Choice>
  </mc:AlternateContent>
  <xr:revisionPtr revIDLastSave="0" documentId="13_ncr:1_{4A67293B-AA78-0245-AD89-729CB6D0E8CF}" xr6:coauthVersionLast="36" xr6:coauthVersionMax="36" xr10:uidLastSave="{00000000-0000-0000-0000-000000000000}"/>
  <bookViews>
    <workbookView xWindow="6800" yWindow="460" windowWidth="26840" windowHeight="15120" activeTab="1" xr2:uid="{6F70167F-F890-3C4F-9ECB-79CB0097B6BA}"/>
  </bookViews>
  <sheets>
    <sheet name="FL data" sheetId="1" r:id="rId1"/>
    <sheet name="FL cluster" sheetId="2" r:id="rId2"/>
  </sheets>
  <definedNames>
    <definedName name="solver_adj" localSheetId="1" hidden="1">'FL cluster'!$E$3:$E$5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itr" localSheetId="1" hidden="1">2147483647</definedName>
    <definedName name="solver_lhs1" localSheetId="1" hidden="1">'FL cluster'!$E$3:$E$5</definedName>
    <definedName name="solver_lhs2" localSheetId="1" hidden="1">'FL cluster'!$E$3:$E$5</definedName>
    <definedName name="solver_lhs3" localSheetId="1" hidden="1">'FL cluster'!$E$3:$E$5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opt" localSheetId="1" hidden="1">'FL cluster'!$N$12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4</definedName>
    <definedName name="solver_rel3" localSheetId="1" hidden="1">3</definedName>
    <definedName name="solver_rhs1" localSheetId="1" hidden="1">7</definedName>
    <definedName name="solver_rhs2" localSheetId="1" hidden="1">integer</definedName>
    <definedName name="solver_rhs3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D4" i="2"/>
  <c r="D5" i="2"/>
  <c r="D3" i="2"/>
  <c r="F5" i="2"/>
  <c r="F4" i="2"/>
  <c r="F3" i="2"/>
  <c r="I4" i="2"/>
  <c r="H4" i="2"/>
  <c r="H5" i="2"/>
  <c r="G4" i="2"/>
  <c r="G5" i="2"/>
  <c r="I3" i="2"/>
  <c r="H3" i="2"/>
  <c r="G3" i="2"/>
  <c r="J16" i="2"/>
  <c r="J17" i="2"/>
  <c r="J18" i="2"/>
  <c r="J19" i="2"/>
  <c r="J20" i="2"/>
  <c r="J21" i="2"/>
  <c r="J15" i="2"/>
  <c r="I16" i="2"/>
  <c r="I17" i="2"/>
  <c r="I18" i="2"/>
  <c r="I19" i="2"/>
  <c r="I20" i="2"/>
  <c r="I21" i="2"/>
  <c r="I15" i="2"/>
  <c r="H16" i="2"/>
  <c r="H17" i="2"/>
  <c r="H18" i="2"/>
  <c r="H19" i="2"/>
  <c r="H20" i="2"/>
  <c r="H21" i="2"/>
  <c r="H15" i="2"/>
  <c r="G16" i="2"/>
  <c r="G17" i="2"/>
  <c r="G18" i="2"/>
  <c r="G19" i="2"/>
  <c r="G20" i="2"/>
  <c r="G21" i="2"/>
  <c r="G15" i="2"/>
  <c r="D13" i="2"/>
  <c r="E13" i="2"/>
  <c r="F13" i="2"/>
  <c r="D12" i="2"/>
  <c r="E12" i="2"/>
  <c r="F12" i="2"/>
  <c r="C13" i="2"/>
  <c r="C12" i="2"/>
  <c r="E21" i="2"/>
  <c r="E20" i="2"/>
  <c r="E19" i="2"/>
  <c r="E18" i="2"/>
  <c r="E17" i="2"/>
  <c r="E16" i="2"/>
  <c r="E15" i="2"/>
  <c r="D11" i="1"/>
  <c r="D10" i="1"/>
  <c r="D9" i="1"/>
  <c r="D8" i="1"/>
  <c r="D7" i="1"/>
  <c r="D6" i="1"/>
  <c r="D5" i="1"/>
  <c r="L19" i="2" l="1"/>
  <c r="M20" i="2"/>
  <c r="K19" i="2"/>
  <c r="L21" i="2"/>
  <c r="K16" i="2"/>
  <c r="M21" i="2"/>
  <c r="M17" i="2"/>
  <c r="M16" i="2"/>
  <c r="L15" i="2"/>
  <c r="L18" i="2"/>
  <c r="K18" i="2"/>
  <c r="L17" i="2"/>
  <c r="M19" i="2"/>
  <c r="K21" i="2"/>
  <c r="K17" i="2"/>
  <c r="L20" i="2"/>
  <c r="L16" i="2"/>
  <c r="M18" i="2"/>
  <c r="K15" i="2"/>
  <c r="K20" i="2"/>
  <c r="M15" i="2"/>
  <c r="N20" i="2" l="1"/>
  <c r="O20" i="2" s="1"/>
  <c r="N21" i="2"/>
  <c r="O21" i="2" s="1"/>
  <c r="N16" i="2"/>
  <c r="O16" i="2" s="1"/>
  <c r="N19" i="2"/>
  <c r="O19" i="2" s="1"/>
  <c r="N15" i="2"/>
  <c r="N17" i="2"/>
  <c r="O17" i="2" s="1"/>
  <c r="N18" i="2"/>
  <c r="O18" i="2" s="1"/>
  <c r="N12" i="2" l="1"/>
  <c r="O15" i="2"/>
</calcChain>
</file>

<file path=xl/sharedStrings.xml><?xml version="1.0" encoding="utf-8"?>
<sst xmlns="http://schemas.openxmlformats.org/spreadsheetml/2006/main" count="44" uniqueCount="33">
  <si>
    <t>American Indian/Alaska Native</t>
  </si>
  <si>
    <t>Asian American</t>
  </si>
  <si>
    <t>Black/African American</t>
  </si>
  <si>
    <t>Hispanic/Latino</t>
  </si>
  <si>
    <t>Native Hawaiian/Pacific Islander</t>
  </si>
  <si>
    <t>White</t>
  </si>
  <si>
    <t>Multiracial</t>
  </si>
  <si>
    <t>mean_SAT</t>
  </si>
  <si>
    <t>High school grad rate</t>
  </si>
  <si>
    <t>mean SAT</t>
  </si>
  <si>
    <t>Chronic abstenteeism</t>
  </si>
  <si>
    <t xml:space="preserve">mean AP </t>
  </si>
  <si>
    <t>z_HS_grad</t>
  </si>
  <si>
    <t>z_mean_SAT</t>
  </si>
  <si>
    <t>z_chrnc_abst</t>
  </si>
  <si>
    <t>z_mean_AP</t>
  </si>
  <si>
    <t>dist_1</t>
  </si>
  <si>
    <t>dist_2</t>
  </si>
  <si>
    <t>dist_3</t>
  </si>
  <si>
    <t>min_dist</t>
  </si>
  <si>
    <t>anchor number</t>
  </si>
  <si>
    <t>Mean</t>
  </si>
  <si>
    <t>St Dev</t>
  </si>
  <si>
    <t>Anchor</t>
  </si>
  <si>
    <t>Number</t>
  </si>
  <si>
    <t>chronic_abs</t>
  </si>
  <si>
    <t>mean_AP</t>
  </si>
  <si>
    <t>hs_grad_rate</t>
  </si>
  <si>
    <t>Name</t>
  </si>
  <si>
    <t>sum_dist2</t>
  </si>
  <si>
    <t>high hs grad, high mean SAT, low chronic abs, high mean AP</t>
  </si>
  <si>
    <t>avg hs grad, avg mean SAT, high chrnic abs, high/avg mean AP</t>
  </si>
  <si>
    <t xml:space="preserve">low hs grad, low mean SAT, low chronic abs, low mean AP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</si>
</sst>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Fill="1" applyBorder="1"/>
    <xf numFmtId="0" fontId="2" fillId="0" borderId="0" xfId="0" applyFont="1" applyFill="1" applyBorder="1" applyAlignment="1">
      <alignment horizontal="left" vertical="top" wrapText="1"/>
    </xf>
    <xf numFmtId="0" fontId="3" fillId="0" borderId="0" xfId="1" applyNumberFormat="1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0" applyFont="1"/>
    <xf numFmtId="0" fontId="6" fillId="0" borderId="0" xfId="0" applyFont="1"/>
    <xf numFmtId="0" fontId="6" fillId="0" borderId="2" xfId="0" applyFont="1" applyBorder="1"/>
    <xf numFmtId="0" fontId="5" fillId="0" borderId="0" xfId="0" applyFont="1" applyFill="1" applyBorder="1"/>
    <xf numFmtId="0" fontId="6" fillId="0" borderId="0" xfId="0" applyFont="1" applyFill="1" applyBorder="1"/>
    <xf numFmtId="0" fontId="6" fillId="0" borderId="2" xfId="0" applyFont="1" applyFill="1" applyBorder="1"/>
    <xf numFmtId="0" fontId="6" fillId="0" borderId="3" xfId="0" applyFont="1" applyFill="1" applyBorder="1"/>
    <xf numFmtId="0" fontId="3" fillId="0" borderId="2" xfId="0" applyFont="1" applyFill="1" applyBorder="1"/>
    <xf numFmtId="0" fontId="5" fillId="0" borderId="2" xfId="0" applyFont="1" applyFill="1" applyBorder="1"/>
    <xf numFmtId="0" fontId="5" fillId="0" borderId="3" xfId="0" applyFont="1" applyFill="1" applyBorder="1"/>
    <xf numFmtId="0" fontId="0" fillId="0" borderId="0" xfId="0" applyFont="1"/>
    <xf numFmtId="0" fontId="5" fillId="0" borderId="1" xfId="0" applyFont="1" applyFill="1" applyBorder="1"/>
    <xf numFmtId="0" fontId="6" fillId="0" borderId="1" xfId="0" applyFont="1" applyFill="1" applyBorder="1"/>
    <xf numFmtId="0" fontId="2" fillId="0" borderId="1" xfId="0" applyFont="1" applyFill="1" applyBorder="1"/>
    <xf numFmtId="0" fontId="3" fillId="0" borderId="1" xfId="0" applyFont="1" applyFill="1" applyBorder="1"/>
    <xf numFmtId="0" fontId="2" fillId="0" borderId="1" xfId="0" applyFont="1" applyFill="1" applyBorder="1" applyAlignment="1">
      <alignment horizontal="left" vertical="top" wrapText="1"/>
    </xf>
    <xf numFmtId="0" fontId="3" fillId="0" borderId="1" xfId="1" applyNumberFormat="1" applyFont="1" applyFill="1" applyBorder="1" applyAlignment="1">
      <alignment horizontal="center" vertical="top" wrapText="1"/>
    </xf>
    <xf numFmtId="0" fontId="4" fillId="0" borderId="1" xfId="0" applyFont="1" applyFill="1" applyBorder="1"/>
    <xf numFmtId="0" fontId="5" fillId="0" borderId="2" xfId="0" applyFont="1" applyBorder="1"/>
    <xf numFmtId="0" fontId="5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B0FCD-69B5-094F-A95E-49BF5AFEC561}">
  <dimension ref="A2:E12"/>
  <sheetViews>
    <sheetView workbookViewId="0">
      <selection activeCell="D20" sqref="D20"/>
    </sheetView>
  </sheetViews>
  <sheetFormatPr baseColWidth="10" defaultRowHeight="16" x14ac:dyDescent="0.2"/>
  <cols>
    <col min="1" max="1" width="18.83203125" customWidth="1"/>
    <col min="2" max="2" width="19" bestFit="1" customWidth="1"/>
    <col min="3" max="3" width="13.5" bestFit="1" customWidth="1"/>
    <col min="5" max="5" width="11.83203125" bestFit="1" customWidth="1"/>
  </cols>
  <sheetData>
    <row r="2" spans="1:5" x14ac:dyDescent="0.2">
      <c r="A2" s="6"/>
      <c r="B2" s="6"/>
      <c r="C2" s="6"/>
      <c r="D2" s="6"/>
      <c r="E2" s="6"/>
    </row>
    <row r="3" spans="1:5" x14ac:dyDescent="0.2">
      <c r="A3" s="6"/>
      <c r="B3" s="6"/>
      <c r="C3" s="6"/>
      <c r="D3" s="6"/>
      <c r="E3" s="6"/>
    </row>
    <row r="4" spans="1:5" x14ac:dyDescent="0.2">
      <c r="A4" s="17"/>
      <c r="B4" s="18" t="s">
        <v>27</v>
      </c>
      <c r="C4" s="19" t="s">
        <v>7</v>
      </c>
      <c r="D4" s="19" t="s">
        <v>25</v>
      </c>
      <c r="E4" s="19" t="s">
        <v>26</v>
      </c>
    </row>
    <row r="5" spans="1:5" ht="51" x14ac:dyDescent="0.2">
      <c r="A5" s="21" t="s">
        <v>0</v>
      </c>
      <c r="B5" s="22">
        <v>0.80100000000000005</v>
      </c>
      <c r="C5" s="20">
        <v>914</v>
      </c>
      <c r="D5" s="23">
        <f>0.4/100</f>
        <v>4.0000000000000001E-3</v>
      </c>
      <c r="E5" s="20">
        <v>2.11</v>
      </c>
    </row>
    <row r="6" spans="1:5" ht="17" x14ac:dyDescent="0.2">
      <c r="A6" s="21" t="s">
        <v>1</v>
      </c>
      <c r="B6" s="22">
        <v>0.95799999999999996</v>
      </c>
      <c r="C6" s="20">
        <v>1152</v>
      </c>
      <c r="D6" s="23">
        <f>1.2/100</f>
        <v>1.2E-2</v>
      </c>
      <c r="E6" s="20">
        <v>3.05</v>
      </c>
    </row>
    <row r="7" spans="1:5" ht="34" x14ac:dyDescent="0.2">
      <c r="A7" s="21" t="s">
        <v>2</v>
      </c>
      <c r="B7" s="22">
        <v>0.80900000000000005</v>
      </c>
      <c r="C7" s="20">
        <v>919</v>
      </c>
      <c r="D7" s="23">
        <f>23.4/100</f>
        <v>0.23399999999999999</v>
      </c>
      <c r="E7" s="20">
        <v>2</v>
      </c>
    </row>
    <row r="8" spans="1:5" ht="17" x14ac:dyDescent="0.2">
      <c r="A8" s="21" t="s">
        <v>3</v>
      </c>
      <c r="B8" s="22">
        <v>0.85099999999999998</v>
      </c>
      <c r="C8" s="20">
        <v>1005</v>
      </c>
      <c r="D8" s="23">
        <f>30.8/100</f>
        <v>0.308</v>
      </c>
      <c r="E8" s="20">
        <v>2.7</v>
      </c>
    </row>
    <row r="9" spans="1:5" ht="51" x14ac:dyDescent="0.2">
      <c r="A9" s="21" t="s">
        <v>4</v>
      </c>
      <c r="B9" s="22">
        <v>0.89200000000000002</v>
      </c>
      <c r="C9" s="20">
        <v>948</v>
      </c>
      <c r="D9" s="23">
        <f>0.1/100</f>
        <v>1E-3</v>
      </c>
      <c r="E9" s="20">
        <v>2.14</v>
      </c>
    </row>
    <row r="10" spans="1:5" ht="17" x14ac:dyDescent="0.2">
      <c r="A10" s="21" t="s">
        <v>5</v>
      </c>
      <c r="B10" s="22">
        <v>0.89</v>
      </c>
      <c r="C10" s="20">
        <v>1077</v>
      </c>
      <c r="D10" s="23">
        <f>40.9/100</f>
        <v>0.40899999999999997</v>
      </c>
      <c r="E10" s="20">
        <v>2.79</v>
      </c>
    </row>
    <row r="11" spans="1:5" ht="17" x14ac:dyDescent="0.2">
      <c r="A11" s="21" t="s">
        <v>6</v>
      </c>
      <c r="B11" s="22">
        <v>0.87</v>
      </c>
      <c r="C11" s="20">
        <v>1044</v>
      </c>
      <c r="D11" s="23">
        <f>3.2/100</f>
        <v>3.2000000000000001E-2</v>
      </c>
      <c r="E11" s="20">
        <v>2.66</v>
      </c>
    </row>
    <row r="12" spans="1:5" x14ac:dyDescent="0.2">
      <c r="A12" s="6"/>
      <c r="B12" s="6"/>
      <c r="C12" s="6"/>
      <c r="D12" s="6"/>
      <c r="E1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EA91-E563-EB41-A511-CCDDC67B61E3}">
  <dimension ref="A1:O32"/>
  <sheetViews>
    <sheetView tabSelected="1" zoomScale="75" workbookViewId="0">
      <selection activeCell="E32" sqref="E32"/>
    </sheetView>
  </sheetViews>
  <sheetFormatPr baseColWidth="10" defaultRowHeight="16" x14ac:dyDescent="0.2"/>
  <cols>
    <col min="2" max="2" width="19.33203125" customWidth="1"/>
    <col min="3" max="3" width="22.1640625" bestFit="1" customWidth="1"/>
    <col min="4" max="4" width="20.6640625" bestFit="1" customWidth="1"/>
    <col min="5" max="5" width="22.5" bestFit="1" customWidth="1"/>
    <col min="7" max="9" width="14.6640625" bestFit="1" customWidth="1"/>
    <col min="15" max="15" width="15.6640625" bestFit="1" customWidth="1"/>
  </cols>
  <sheetData>
    <row r="1" spans="1:15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">
      <c r="A2" s="6"/>
      <c r="B2" s="6"/>
      <c r="C2" s="7" t="s">
        <v>23</v>
      </c>
      <c r="D2" s="7" t="s">
        <v>28</v>
      </c>
      <c r="E2" s="7" t="s">
        <v>24</v>
      </c>
      <c r="F2" s="7" t="s">
        <v>12</v>
      </c>
      <c r="G2" s="7" t="s">
        <v>13</v>
      </c>
      <c r="H2" s="7" t="s">
        <v>14</v>
      </c>
      <c r="I2" s="8" t="s">
        <v>15</v>
      </c>
      <c r="J2" s="6"/>
      <c r="K2" s="6"/>
      <c r="L2" s="6"/>
      <c r="M2" s="6"/>
      <c r="N2" s="6"/>
      <c r="O2" s="6"/>
    </row>
    <row r="3" spans="1:15" x14ac:dyDescent="0.2">
      <c r="A3" s="6"/>
      <c r="B3" s="6"/>
      <c r="C3" s="6">
        <v>1</v>
      </c>
      <c r="D3" s="6" t="str">
        <f>VLOOKUP(E3, $A$15:$J$21, 2, 0)</f>
        <v>Asian American</v>
      </c>
      <c r="E3" s="6">
        <v>2</v>
      </c>
      <c r="F3" s="6">
        <f>VLOOKUP($E3, $A$15:$J$21, 7, 0)</f>
        <v>1.6835823275318393</v>
      </c>
      <c r="G3" s="6">
        <f>VLOOKUP($E3, $A$15:$J$21, 8, 0)</f>
        <v>1.6194489918916501</v>
      </c>
      <c r="H3" s="6">
        <f>VLOOKUP($E3, $A$15:$J$21, 9, 0)</f>
        <v>-0.76572044773678216</v>
      </c>
      <c r="I3" s="24">
        <f>VLOOKUP($E3, $A$15:$J$21, 10, 0)</f>
        <v>1.3760859093334992</v>
      </c>
      <c r="J3" s="25" t="s">
        <v>30</v>
      </c>
      <c r="K3" s="25"/>
      <c r="L3" s="25"/>
      <c r="M3" s="25"/>
      <c r="N3" s="25"/>
      <c r="O3" s="25"/>
    </row>
    <row r="4" spans="1:15" x14ac:dyDescent="0.2">
      <c r="A4" s="6"/>
      <c r="B4" s="6"/>
      <c r="C4" s="6">
        <v>2</v>
      </c>
      <c r="D4" s="6" t="str">
        <f t="shared" ref="D4:D5" si="0">VLOOKUP(E4, $A$15:$J$21, 2, 0)</f>
        <v>Hispanic/Latino</v>
      </c>
      <c r="E4" s="6">
        <v>4</v>
      </c>
      <c r="F4" s="6">
        <f>VLOOKUP($E4, $A$15:$J$21, 7, 0)</f>
        <v>-0.30224942573012448</v>
      </c>
      <c r="G4" s="6">
        <f t="shared" ref="G4:G5" si="1">VLOOKUP($E4, $A$15:$J$21, 8, 0)</f>
        <v>-3.8673408761591831E-2</v>
      </c>
      <c r="H4" s="6">
        <f t="shared" ref="H4:H5" si="2">VLOOKUP($E4, $A$15:$J$21, 9, 0)</f>
        <v>0.96634589255864667</v>
      </c>
      <c r="I4" s="24">
        <f t="shared" ref="I4" si="3">VLOOKUP($E4, $A$15:$J$21, 10, 0)</f>
        <v>0.51162168423937848</v>
      </c>
      <c r="J4" s="25" t="s">
        <v>31</v>
      </c>
      <c r="K4" s="25"/>
      <c r="L4" s="25"/>
      <c r="M4" s="25"/>
      <c r="N4" s="25"/>
      <c r="O4" s="25"/>
    </row>
    <row r="5" spans="1:15" x14ac:dyDescent="0.2">
      <c r="A5" s="6"/>
      <c r="B5" s="6"/>
      <c r="C5" s="6">
        <v>3</v>
      </c>
      <c r="D5" s="6" t="str">
        <f t="shared" si="0"/>
        <v>American Indian/Alaska Native</v>
      </c>
      <c r="E5" s="6">
        <v>1</v>
      </c>
      <c r="F5" s="6">
        <f>VLOOKUP($E5, $A$15:$J$21, 7, 0)</f>
        <v>-1.2302081889366485</v>
      </c>
      <c r="G5" s="6">
        <f t="shared" si="1"/>
        <v>-1.0651301329755036</v>
      </c>
      <c r="H5" s="6">
        <f t="shared" si="2"/>
        <v>-0.81253305152855049</v>
      </c>
      <c r="I5" s="24">
        <f>VLOOKUP($E5, $A$15:$J$21, 10, 0)</f>
        <v>-0.94561800949071295</v>
      </c>
      <c r="J5" s="25" t="s">
        <v>32</v>
      </c>
      <c r="K5" s="25"/>
      <c r="L5" s="25"/>
      <c r="M5" s="25"/>
      <c r="N5" s="25"/>
      <c r="O5" s="25"/>
    </row>
    <row r="6" spans="1:15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15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5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 t="s">
        <v>29</v>
      </c>
      <c r="O11" s="6"/>
    </row>
    <row r="12" spans="1:15" x14ac:dyDescent="0.2">
      <c r="A12" s="6"/>
      <c r="B12" s="6" t="s">
        <v>21</v>
      </c>
      <c r="C12" s="6">
        <f>AVERAGE(C15:C21)</f>
        <v>0.86728571428571422</v>
      </c>
      <c r="D12" s="6">
        <f t="shared" ref="D12:F12" si="4">AVERAGE(D15:D21)</f>
        <v>1008.4285714285714</v>
      </c>
      <c r="E12" s="6">
        <f t="shared" si="4"/>
        <v>0.14285714285714285</v>
      </c>
      <c r="F12" s="6">
        <f t="shared" si="4"/>
        <v>2.4928571428571429</v>
      </c>
      <c r="G12" s="6"/>
      <c r="H12" s="6"/>
      <c r="I12" s="6"/>
      <c r="J12" s="6"/>
      <c r="K12" s="6"/>
      <c r="L12" s="6"/>
      <c r="M12" s="6"/>
      <c r="N12" s="6">
        <f>SUM(N15:N21)</f>
        <v>9.4337368547812019</v>
      </c>
      <c r="O12" s="6"/>
    </row>
    <row r="13" spans="1:15" x14ac:dyDescent="0.2">
      <c r="A13" s="6"/>
      <c r="B13" s="6" t="s">
        <v>22</v>
      </c>
      <c r="C13" s="6">
        <f>STDEV(C15:C21)</f>
        <v>5.3881704643024171E-2</v>
      </c>
      <c r="D13" s="6">
        <f t="shared" ref="D13:F13" si="5">STDEV(D15:D21)</f>
        <v>88.654492540530882</v>
      </c>
      <c r="E13" s="6">
        <f t="shared" si="5"/>
        <v>0.17089414713151976</v>
      </c>
      <c r="F13" s="6">
        <f t="shared" si="5"/>
        <v>0.40487505421279002</v>
      </c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2">
      <c r="A14" s="9"/>
      <c r="B14" s="9"/>
      <c r="C14" s="1" t="s">
        <v>8</v>
      </c>
      <c r="D14" s="1" t="s">
        <v>9</v>
      </c>
      <c r="E14" s="10" t="s">
        <v>10</v>
      </c>
      <c r="F14" s="11" t="s">
        <v>11</v>
      </c>
      <c r="G14" s="10" t="s">
        <v>12</v>
      </c>
      <c r="H14" s="10" t="s">
        <v>13</v>
      </c>
      <c r="I14" s="10" t="s">
        <v>14</v>
      </c>
      <c r="J14" s="11" t="s">
        <v>15</v>
      </c>
      <c r="K14" s="10" t="s">
        <v>16</v>
      </c>
      <c r="L14" s="10" t="s">
        <v>17</v>
      </c>
      <c r="M14" s="11" t="s">
        <v>18</v>
      </c>
      <c r="N14" s="12" t="s">
        <v>19</v>
      </c>
      <c r="O14" s="10" t="s">
        <v>20</v>
      </c>
    </row>
    <row r="15" spans="1:15" ht="51" x14ac:dyDescent="0.2">
      <c r="A15" s="10">
        <v>1</v>
      </c>
      <c r="B15" s="2" t="s">
        <v>0</v>
      </c>
      <c r="C15" s="3">
        <v>0.80100000000000005</v>
      </c>
      <c r="D15" s="4">
        <v>914</v>
      </c>
      <c r="E15" s="5">
        <f>0.4/100</f>
        <v>4.0000000000000001E-3</v>
      </c>
      <c r="F15" s="13">
        <v>2.11</v>
      </c>
      <c r="G15" s="9">
        <f>STANDARDIZE(C15, $C$12,$C$13)</f>
        <v>-1.2302081889366485</v>
      </c>
      <c r="H15" s="9">
        <f>STANDARDIZE(D15, $D$12, $D$13)</f>
        <v>-1.0651301329755036</v>
      </c>
      <c r="I15" s="9">
        <f>STANDARDIZE(E15, $E$12, $E$13)</f>
        <v>-0.81253305152855049</v>
      </c>
      <c r="J15" s="14">
        <f>STANDARDIZE(F15, $F$12, $F$13)</f>
        <v>-0.94561800949071295</v>
      </c>
      <c r="K15" s="9">
        <f>SUMXMY2($F$3:$I$3, $G15:$J15)</f>
        <v>21.089640758091662</v>
      </c>
      <c r="L15" s="9">
        <f>SUMXMY2($F$4:$I$4, $G15:$J15)</f>
        <v>7.2026786955950879</v>
      </c>
      <c r="M15" s="14">
        <f>SUMXMY2($F$5:$I$5, $G15:$J15)</f>
        <v>0</v>
      </c>
      <c r="N15" s="15">
        <f>MIN(K15:M15)</f>
        <v>0</v>
      </c>
      <c r="O15" s="9">
        <f>MATCH(N15, K15:M15, 0)</f>
        <v>3</v>
      </c>
    </row>
    <row r="16" spans="1:15" ht="17" x14ac:dyDescent="0.2">
      <c r="A16" s="10">
        <v>2</v>
      </c>
      <c r="B16" s="2" t="s">
        <v>1</v>
      </c>
      <c r="C16" s="3">
        <v>0.95799999999999996</v>
      </c>
      <c r="D16" s="4">
        <v>1152</v>
      </c>
      <c r="E16" s="5">
        <f>1.2/100</f>
        <v>1.2E-2</v>
      </c>
      <c r="F16" s="13">
        <v>3.05</v>
      </c>
      <c r="G16" s="9">
        <f t="shared" ref="G16:G21" si="6">STANDARDIZE(C16, $C$12,$C$13)</f>
        <v>1.6835823275318393</v>
      </c>
      <c r="H16" s="9">
        <f t="shared" ref="H16:H21" si="7">STANDARDIZE(D16, $D$12, $D$13)</f>
        <v>1.6194489918916501</v>
      </c>
      <c r="I16" s="9">
        <f t="shared" ref="I16:I21" si="8">STANDARDIZE(E16, $E$12, $E$13)</f>
        <v>-0.76572044773678216</v>
      </c>
      <c r="J16" s="14">
        <f t="shared" ref="J16:J21" si="9">STANDARDIZE(F16, $F$12, $F$13)</f>
        <v>1.3760859093334992</v>
      </c>
      <c r="K16" s="9">
        <f>SUMXMY2($F$3:$I$3, $G16:$J16)</f>
        <v>0</v>
      </c>
      <c r="L16" s="9">
        <f t="shared" ref="L16:L21" si="10">SUMXMY2($F$4:$I$4, $G16:$J16)</f>
        <v>10.440249851463534</v>
      </c>
      <c r="M16" s="14">
        <f t="shared" ref="M16:M20" si="11">SUMXMY2($F$5:$I$5, $G16:$J16)</f>
        <v>21.089640758091662</v>
      </c>
      <c r="N16" s="15">
        <f t="shared" ref="N16:N21" si="12">MIN(K16:M16)</f>
        <v>0</v>
      </c>
      <c r="O16" s="9">
        <f t="shared" ref="O16:O21" si="13">MATCH(N16, K16:M16, 0)</f>
        <v>1</v>
      </c>
    </row>
    <row r="17" spans="1:15" ht="34" x14ac:dyDescent="0.2">
      <c r="A17" s="10">
        <v>3</v>
      </c>
      <c r="B17" s="2" t="s">
        <v>2</v>
      </c>
      <c r="C17" s="3">
        <v>0.80900000000000005</v>
      </c>
      <c r="D17" s="4">
        <v>919</v>
      </c>
      <c r="E17" s="5">
        <f>23.4/100</f>
        <v>0.23399999999999999</v>
      </c>
      <c r="F17" s="13">
        <v>2</v>
      </c>
      <c r="G17" s="9">
        <f t="shared" si="6"/>
        <v>-1.0817347868236042</v>
      </c>
      <c r="H17" s="9">
        <f t="shared" si="7"/>
        <v>-1.0087314118648492</v>
      </c>
      <c r="I17" s="9">
        <f t="shared" si="8"/>
        <v>0.53332930748478935</v>
      </c>
      <c r="J17" s="14">
        <f t="shared" si="9"/>
        <v>-1.2173067659488652</v>
      </c>
      <c r="K17" s="9">
        <f t="shared" ref="K17:K21" si="14">SUMXMY2($F$3:$I$3, $G17:$J17)</f>
        <v>22.967526812386239</v>
      </c>
      <c r="L17" s="9">
        <f t="shared" si="10"/>
        <v>4.7253069063630591</v>
      </c>
      <c r="M17" s="14">
        <f t="shared" si="11"/>
        <v>1.9103854366726682</v>
      </c>
      <c r="N17" s="15">
        <f t="shared" si="12"/>
        <v>1.9103854366726682</v>
      </c>
      <c r="O17" s="9">
        <f t="shared" si="13"/>
        <v>3</v>
      </c>
    </row>
    <row r="18" spans="1:15" ht="17" x14ac:dyDescent="0.2">
      <c r="A18" s="10">
        <v>4</v>
      </c>
      <c r="B18" s="2" t="s">
        <v>3</v>
      </c>
      <c r="C18" s="3">
        <v>0.85099999999999998</v>
      </c>
      <c r="D18" s="4">
        <v>1005</v>
      </c>
      <c r="E18" s="5">
        <f>30.8/100</f>
        <v>0.308</v>
      </c>
      <c r="F18" s="13">
        <v>2.7</v>
      </c>
      <c r="G18" s="9">
        <f t="shared" si="6"/>
        <v>-0.30224942573012448</v>
      </c>
      <c r="H18" s="9">
        <f t="shared" si="7"/>
        <v>-3.8673408761591831E-2</v>
      </c>
      <c r="I18" s="9">
        <f t="shared" si="8"/>
        <v>0.96634589255864667</v>
      </c>
      <c r="J18" s="14">
        <f t="shared" si="9"/>
        <v>0.51162168423937848</v>
      </c>
      <c r="K18" s="9">
        <f t="shared" si="14"/>
        <v>10.440249851463534</v>
      </c>
      <c r="L18" s="9">
        <f t="shared" si="10"/>
        <v>0</v>
      </c>
      <c r="M18" s="14">
        <f t="shared" si="11"/>
        <v>7.2026786955950879</v>
      </c>
      <c r="N18" s="15">
        <f t="shared" si="12"/>
        <v>0</v>
      </c>
      <c r="O18" s="9">
        <f t="shared" si="13"/>
        <v>2</v>
      </c>
    </row>
    <row r="19" spans="1:15" ht="51" x14ac:dyDescent="0.2">
      <c r="A19" s="10">
        <v>5</v>
      </c>
      <c r="B19" s="2" t="s">
        <v>4</v>
      </c>
      <c r="C19" s="3">
        <v>0.89200000000000002</v>
      </c>
      <c r="D19" s="4">
        <v>948</v>
      </c>
      <c r="E19" s="5">
        <f>0.1/100</f>
        <v>1E-3</v>
      </c>
      <c r="F19" s="13">
        <v>2.14</v>
      </c>
      <c r="G19" s="9">
        <f t="shared" si="6"/>
        <v>0.45867676009922692</v>
      </c>
      <c r="H19" s="9">
        <f t="shared" si="7"/>
        <v>-0.68161882942305296</v>
      </c>
      <c r="I19" s="9">
        <f t="shared" si="8"/>
        <v>-0.83008777795046373</v>
      </c>
      <c r="J19" s="14">
        <f t="shared" si="9"/>
        <v>-0.87152107591121619</v>
      </c>
      <c r="K19" s="9">
        <f t="shared" si="14"/>
        <v>11.85118708073708</v>
      </c>
      <c r="L19" s="9">
        <f t="shared" si="10"/>
        <v>6.1326453017261882</v>
      </c>
      <c r="M19" s="14">
        <f t="shared" si="11"/>
        <v>3.0052118150180442</v>
      </c>
      <c r="N19" s="15">
        <f t="shared" si="12"/>
        <v>3.0052118150180442</v>
      </c>
      <c r="O19" s="9">
        <f t="shared" si="13"/>
        <v>3</v>
      </c>
    </row>
    <row r="20" spans="1:15" ht="17" x14ac:dyDescent="0.2">
      <c r="A20" s="10">
        <v>6</v>
      </c>
      <c r="B20" s="2" t="s">
        <v>5</v>
      </c>
      <c r="C20" s="3">
        <v>0.89</v>
      </c>
      <c r="D20" s="4">
        <v>1077</v>
      </c>
      <c r="E20" s="5">
        <f>40.9/100</f>
        <v>0.40899999999999997</v>
      </c>
      <c r="F20" s="13">
        <v>2.79</v>
      </c>
      <c r="G20" s="9">
        <f t="shared" si="6"/>
        <v>0.42155840957096591</v>
      </c>
      <c r="H20" s="9">
        <f t="shared" si="7"/>
        <v>0.77346817523183287</v>
      </c>
      <c r="I20" s="9">
        <f t="shared" si="8"/>
        <v>1.557355015429722</v>
      </c>
      <c r="J20" s="14">
        <f t="shared" si="9"/>
        <v>0.73391248497786654</v>
      </c>
      <c r="K20" s="9">
        <f t="shared" si="14"/>
        <v>8.1174542261766316</v>
      </c>
      <c r="L20" s="9">
        <f t="shared" si="10"/>
        <v>1.5821767183043953</v>
      </c>
      <c r="M20" s="14">
        <f t="shared" si="11"/>
        <v>14.545968766649384</v>
      </c>
      <c r="N20" s="15">
        <f t="shared" si="12"/>
        <v>1.5821767183043953</v>
      </c>
      <c r="O20" s="9">
        <f t="shared" si="13"/>
        <v>2</v>
      </c>
    </row>
    <row r="21" spans="1:15" ht="17" x14ac:dyDescent="0.2">
      <c r="A21" s="10">
        <v>7</v>
      </c>
      <c r="B21" s="2" t="s">
        <v>6</v>
      </c>
      <c r="C21" s="3">
        <v>0.87</v>
      </c>
      <c r="D21" s="4">
        <v>1044</v>
      </c>
      <c r="E21" s="5">
        <f>3.2/100</f>
        <v>3.2000000000000001E-2</v>
      </c>
      <c r="F21" s="13">
        <v>2.66</v>
      </c>
      <c r="G21" s="9">
        <f t="shared" si="6"/>
        <v>5.0374904288355449E-2</v>
      </c>
      <c r="H21" s="9">
        <f t="shared" si="7"/>
        <v>0.40123661590151316</v>
      </c>
      <c r="I21" s="9">
        <f t="shared" si="8"/>
        <v>-0.64868893825736129</v>
      </c>
      <c r="J21" s="14">
        <f t="shared" si="9"/>
        <v>0.41282577280005017</v>
      </c>
      <c r="K21" s="9">
        <f t="shared" si="14"/>
        <v>5.092974345198626</v>
      </c>
      <c r="L21" s="9">
        <f t="shared" si="10"/>
        <v>2.9359628847860946</v>
      </c>
      <c r="M21" s="14">
        <f>SUMXMY2($F$5:$I$5, $G21:$J21)</f>
        <v>5.6623389039639278</v>
      </c>
      <c r="N21" s="15">
        <f t="shared" si="12"/>
        <v>2.9359628847860946</v>
      </c>
      <c r="O21" s="9">
        <f t="shared" si="13"/>
        <v>2</v>
      </c>
    </row>
    <row r="22" spans="1:15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x14ac:dyDescent="0.2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</row>
    <row r="24" spans="1:15" x14ac:dyDescent="0.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</row>
    <row r="25" spans="1:15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</row>
    <row r="26" spans="1:15" x14ac:dyDescent="0.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</row>
    <row r="27" spans="1:15" x14ac:dyDescent="0.2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</row>
    <row r="28" spans="1:15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</row>
    <row r="29" spans="1:15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</row>
    <row r="30" spans="1:15" x14ac:dyDescent="0.2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</row>
    <row r="31" spans="1:15" x14ac:dyDescent="0.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</row>
    <row r="32" spans="1:15" x14ac:dyDescent="0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 data</vt:lpstr>
      <vt:lpstr>FL 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De Castro</dc:creator>
  <cp:lastModifiedBy>Victoria De Castro</cp:lastModifiedBy>
  <dcterms:created xsi:type="dcterms:W3CDTF">2020-10-29T00:53:11Z</dcterms:created>
  <dcterms:modified xsi:type="dcterms:W3CDTF">2020-10-29T04:04:49Z</dcterms:modified>
</cp:coreProperties>
</file>