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##参数" sheetId="1" r:id="rId1"/>
    <sheet name="monster" sheetId="2" r:id="rId2"/>
  </sheets>
  <calcPr calcId="144525" calcCompleted="0" calcOnSave="0"/>
</workbook>
</file>

<file path=xl/comments1.xml><?xml version="1.0" encoding="utf-8"?>
<comments xmlns="http://schemas.openxmlformats.org/spreadsheetml/2006/main">
  <authors>
    <author>Administrator</author>
  </authors>
  <commentList>
    <comment ref="M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此修正为角色单独的最后修正，用于个体差异</t>
        </r>
      </text>
    </comment>
    <comment ref="N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此修正为角色单独的最后修正，用于个体差异</t>
        </r>
      </text>
    </comment>
    <comment ref="O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角色最终的数值属性</t>
        </r>
      </text>
    </comment>
    <comment ref="P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角色最终的数值属性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下拉菜单选取属性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下拉菜单选择定位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下拉菜单选择职业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下拉菜单选择射程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下拉菜单选择移动范围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此修正为角色单独的最后修正，用于个体差异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此修正为角色单独的最后修正，用于个体差异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角色最终的数值属性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角色最终的数值属性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取整后的最终数值数据，游戏内调用数值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取整后的最终数值数据，游戏内调用数值
</t>
        </r>
      </text>
    </comment>
  </commentList>
</comments>
</file>

<file path=xl/sharedStrings.xml><?xml version="1.0" encoding="utf-8"?>
<sst xmlns="http://schemas.openxmlformats.org/spreadsheetml/2006/main" count="196" uniqueCount="60">
  <si>
    <t>公式：属性总和*定位占比*职业影响*射程影响*移动影响</t>
  </si>
  <si>
    <t>射程上限为3，即隔两个格子攻击</t>
  </si>
  <si>
    <t>职业可扩充</t>
  </si>
  <si>
    <t>品质等级</t>
  </si>
  <si>
    <t>属性总和</t>
  </si>
  <si>
    <t>描述</t>
  </si>
  <si>
    <t>评级</t>
  </si>
  <si>
    <t>品质档次</t>
  </si>
  <si>
    <t>定位</t>
  </si>
  <si>
    <t>定位id</t>
  </si>
  <si>
    <t>生命占比</t>
  </si>
  <si>
    <t>攻击占比</t>
  </si>
  <si>
    <t>比例总和</t>
  </si>
  <si>
    <t>射程</t>
  </si>
  <si>
    <t>攻击修正</t>
  </si>
  <si>
    <t>生命修正</t>
  </si>
  <si>
    <t>职业</t>
  </si>
  <si>
    <t>职业id</t>
  </si>
  <si>
    <t>-</t>
  </si>
  <si>
    <t>坦克</t>
  </si>
  <si>
    <t>战士</t>
  </si>
  <si>
    <t>输出</t>
  </si>
  <si>
    <t>盗贼</t>
  </si>
  <si>
    <t>辅助</t>
  </si>
  <si>
    <t>法师</t>
  </si>
  <si>
    <t>射手</t>
  </si>
  <si>
    <t>普通</t>
  </si>
  <si>
    <t>B-</t>
  </si>
  <si>
    <t>白</t>
  </si>
  <si>
    <t>B</t>
  </si>
  <si>
    <t>移动范围为基础移动范围，不包括战斗中影响</t>
  </si>
  <si>
    <t>B+</t>
  </si>
  <si>
    <t>移动范围</t>
  </si>
  <si>
    <t>精锐</t>
  </si>
  <si>
    <t>A-</t>
  </si>
  <si>
    <t>蓝</t>
  </si>
  <si>
    <t>A</t>
  </si>
  <si>
    <t>A+</t>
  </si>
  <si>
    <t>英雄</t>
  </si>
  <si>
    <t>S</t>
  </si>
  <si>
    <t>紫</t>
  </si>
  <si>
    <t>S+</t>
  </si>
  <si>
    <t>传说</t>
  </si>
  <si>
    <t>L</t>
  </si>
  <si>
    <t>橙</t>
  </si>
  <si>
    <t>角色名称</t>
  </si>
  <si>
    <t>品质id</t>
  </si>
  <si>
    <t>角色品质</t>
  </si>
  <si>
    <t>品质颜色#</t>
  </si>
  <si>
    <t>标准生命</t>
  </si>
  <si>
    <t>标准攻击</t>
  </si>
  <si>
    <t>最终生命</t>
  </si>
  <si>
    <t>最终攻击</t>
  </si>
  <si>
    <t>角色生命</t>
  </si>
  <si>
    <t>角色攻击</t>
  </si>
  <si>
    <t>二哈</t>
  </si>
  <si>
    <t>傻咩</t>
  </si>
  <si>
    <t>呱太</t>
  </si>
  <si>
    <t>貂哥</t>
  </si>
  <si>
    <t>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</si>
</sst>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27"/>
  <sheetViews>
    <sheetView workbookViewId="0">
      <selection activeCell="I7" sqref="I7"/>
    </sheetView>
  </sheetViews>
  <sheetFormatPr defaultColWidth="9" defaultRowHeight="15.6"/>
  <cols>
    <col min="1" max="3" width="9" style="4"/>
    <col min="4" max="4" width="10.1296296296296" style="4" customWidth="1"/>
    <col min="5" max="10" width="9" style="4"/>
    <col min="11" max="12" width="9.66666666666667" style="4" customWidth="1"/>
    <col min="13" max="13" width="9" style="4"/>
    <col min="14" max="15" width="8.87962962962963" style="4" customWidth="1"/>
    <col min="16" max="16383" width="9" style="4"/>
  </cols>
  <sheetData>
    <row r="1" spans="1:1">
      <c r="A1" s="4" t="s">
        <v>0</v>
      </c>
    </row>
    <row r="2" spans="13:19">
      <c r="M2" s="4" t="s">
        <v>1</v>
      </c>
      <c r="S2" s="4" t="s">
        <v>2</v>
      </c>
    </row>
    <row r="3" spans="1:2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M3" s="2" t="s">
        <v>13</v>
      </c>
      <c r="N3" s="2" t="s">
        <v>14</v>
      </c>
      <c r="O3" s="2" t="s">
        <v>15</v>
      </c>
      <c r="R3" s="2" t="s">
        <v>16</v>
      </c>
      <c r="S3" s="2" t="s">
        <v>17</v>
      </c>
      <c r="T3" s="2" t="s">
        <v>15</v>
      </c>
      <c r="U3" s="2" t="s">
        <v>14</v>
      </c>
    </row>
    <row r="4" spans="1:21">
      <c r="A4" s="4">
        <v>1</v>
      </c>
      <c r="B4" s="4">
        <f>A4*10</f>
        <v>10</v>
      </c>
      <c r="C4" s="4" t="s">
        <v>18</v>
      </c>
      <c r="D4" s="4" t="s">
        <v>18</v>
      </c>
      <c r="E4" s="4" t="s">
        <v>18</v>
      </c>
      <c r="G4" s="4" t="s">
        <v>19</v>
      </c>
      <c r="H4" s="4">
        <v>1</v>
      </c>
      <c r="I4" s="4">
        <v>0.9</v>
      </c>
      <c r="J4" s="4">
        <f>K4-I4</f>
        <v>0.1</v>
      </c>
      <c r="K4" s="4">
        <v>1</v>
      </c>
      <c r="M4" s="4">
        <v>1</v>
      </c>
      <c r="N4" s="4">
        <f>1-((M4-1)*0.2)</f>
        <v>1</v>
      </c>
      <c r="O4" s="4">
        <f>1-(M4-1)*0.1</f>
        <v>1</v>
      </c>
      <c r="R4" s="6" t="s">
        <v>20</v>
      </c>
      <c r="S4" s="6">
        <v>1</v>
      </c>
      <c r="T4" s="6">
        <v>1.2</v>
      </c>
      <c r="U4" s="6">
        <v>0.8</v>
      </c>
    </row>
    <row r="5" spans="1:21">
      <c r="A5" s="4">
        <v>2</v>
      </c>
      <c r="B5" s="4">
        <f t="shared" ref="B5:B18" si="0">A5*10</f>
        <v>20</v>
      </c>
      <c r="C5" s="4" t="s">
        <v>18</v>
      </c>
      <c r="D5" s="4" t="s">
        <v>18</v>
      </c>
      <c r="E5" s="4" t="s">
        <v>18</v>
      </c>
      <c r="G5" s="4" t="s">
        <v>21</v>
      </c>
      <c r="H5" s="4">
        <v>2</v>
      </c>
      <c r="I5" s="4">
        <v>0.6</v>
      </c>
      <c r="J5" s="4">
        <f>K5-I5</f>
        <v>0.4</v>
      </c>
      <c r="K5" s="4">
        <v>1</v>
      </c>
      <c r="M5" s="4">
        <v>2</v>
      </c>
      <c r="N5" s="4">
        <f>1-((M5-1)*0.2)</f>
        <v>0.8</v>
      </c>
      <c r="O5" s="4">
        <f>1-(M5-1)*0.1</f>
        <v>0.9</v>
      </c>
      <c r="R5" s="6" t="s">
        <v>22</v>
      </c>
      <c r="S5" s="6">
        <v>2</v>
      </c>
      <c r="T5" s="6">
        <v>0.8</v>
      </c>
      <c r="U5" s="6">
        <v>1.2</v>
      </c>
    </row>
    <row r="6" spans="1:21">
      <c r="A6" s="4">
        <v>3</v>
      </c>
      <c r="B6" s="4">
        <f t="shared" si="0"/>
        <v>30</v>
      </c>
      <c r="C6" s="4" t="s">
        <v>18</v>
      </c>
      <c r="D6" s="4" t="s">
        <v>18</v>
      </c>
      <c r="E6" s="4" t="s">
        <v>18</v>
      </c>
      <c r="G6" s="4" t="s">
        <v>23</v>
      </c>
      <c r="H6" s="4">
        <v>3</v>
      </c>
      <c r="I6" s="4">
        <v>0.8</v>
      </c>
      <c r="J6" s="4">
        <f>K6-I6</f>
        <v>0.2</v>
      </c>
      <c r="K6" s="4">
        <v>1</v>
      </c>
      <c r="M6" s="4">
        <v>3</v>
      </c>
      <c r="N6" s="4">
        <f>1-((M6-1)*0.2)</f>
        <v>0.6</v>
      </c>
      <c r="O6" s="4">
        <f>1-(M6-1)*0.1</f>
        <v>0.8</v>
      </c>
      <c r="R6" s="6" t="s">
        <v>24</v>
      </c>
      <c r="S6" s="6">
        <v>3</v>
      </c>
      <c r="T6" s="6">
        <v>0.4</v>
      </c>
      <c r="U6" s="6">
        <v>1.6</v>
      </c>
    </row>
    <row r="7" spans="1:21">
      <c r="A7" s="4">
        <v>4</v>
      </c>
      <c r="B7" s="4">
        <f t="shared" si="0"/>
        <v>40</v>
      </c>
      <c r="C7" s="4" t="s">
        <v>18</v>
      </c>
      <c r="D7" s="4" t="s">
        <v>18</v>
      </c>
      <c r="E7" s="4" t="s">
        <v>18</v>
      </c>
      <c r="R7" s="6" t="s">
        <v>25</v>
      </c>
      <c r="S7" s="6">
        <v>4</v>
      </c>
      <c r="T7" s="6">
        <v>0.6</v>
      </c>
      <c r="U7" s="6">
        <v>1.4</v>
      </c>
    </row>
    <row r="8" spans="1:21">
      <c r="A8" s="4">
        <v>5</v>
      </c>
      <c r="B8" s="4">
        <f t="shared" si="0"/>
        <v>50</v>
      </c>
      <c r="C8" s="4" t="s">
        <v>18</v>
      </c>
      <c r="D8" s="4" t="s">
        <v>18</v>
      </c>
      <c r="E8" s="4" t="s">
        <v>18</v>
      </c>
      <c r="R8" s="6"/>
      <c r="S8" s="6"/>
      <c r="T8" s="6"/>
      <c r="U8" s="6"/>
    </row>
    <row r="9" spans="1:21">
      <c r="A9" s="4">
        <v>6</v>
      </c>
      <c r="B9" s="4">
        <f t="shared" si="0"/>
        <v>60</v>
      </c>
      <c r="C9" s="4" t="s">
        <v>18</v>
      </c>
      <c r="D9" s="4" t="s">
        <v>18</v>
      </c>
      <c r="E9" s="4" t="s">
        <v>18</v>
      </c>
      <c r="R9" s="6"/>
      <c r="S9" s="6"/>
      <c r="T9" s="6"/>
      <c r="U9" s="6"/>
    </row>
    <row r="10" spans="1:21">
      <c r="A10" s="4">
        <v>7</v>
      </c>
      <c r="B10" s="4">
        <f t="shared" si="0"/>
        <v>70</v>
      </c>
      <c r="C10" s="4" t="s">
        <v>26</v>
      </c>
      <c r="D10" s="4" t="s">
        <v>27</v>
      </c>
      <c r="E10" s="4" t="s">
        <v>28</v>
      </c>
      <c r="R10" s="6"/>
      <c r="S10" s="6"/>
      <c r="T10" s="6"/>
      <c r="U10" s="6"/>
    </row>
    <row r="11" spans="1:21">
      <c r="A11" s="4">
        <v>8</v>
      </c>
      <c r="B11" s="4">
        <f t="shared" si="0"/>
        <v>80</v>
      </c>
      <c r="C11" s="4" t="s">
        <v>26</v>
      </c>
      <c r="D11" s="4" t="s">
        <v>29</v>
      </c>
      <c r="E11" s="4" t="s">
        <v>28</v>
      </c>
      <c r="G11" s="4" t="s">
        <v>30</v>
      </c>
      <c r="R11" s="6"/>
      <c r="S11" s="6"/>
      <c r="T11" s="6"/>
      <c r="U11" s="6"/>
    </row>
    <row r="12" spans="1:16380">
      <c r="A12" s="4">
        <v>9</v>
      </c>
      <c r="B12" s="4">
        <f t="shared" si="0"/>
        <v>90</v>
      </c>
      <c r="C12" s="4" t="s">
        <v>26</v>
      </c>
      <c r="D12" s="4" t="s">
        <v>31</v>
      </c>
      <c r="E12" s="4" t="s">
        <v>28</v>
      </c>
      <c r="G12" s="2" t="s">
        <v>32</v>
      </c>
      <c r="H12" s="2" t="s">
        <v>14</v>
      </c>
      <c r="I12" s="2" t="s">
        <v>15</v>
      </c>
      <c r="R12" s="6"/>
      <c r="S12" s="6"/>
      <c r="T12" s="6"/>
      <c r="U12" s="6"/>
      <c r="XEZ12"/>
    </row>
    <row r="13" spans="1:16380">
      <c r="A13" s="4">
        <v>10</v>
      </c>
      <c r="B13" s="4">
        <f t="shared" si="0"/>
        <v>100</v>
      </c>
      <c r="C13" s="4" t="s">
        <v>33</v>
      </c>
      <c r="D13" s="4" t="s">
        <v>34</v>
      </c>
      <c r="E13" s="4" t="s">
        <v>35</v>
      </c>
      <c r="G13" s="4">
        <v>2</v>
      </c>
      <c r="H13" s="4">
        <f>1-(G13-4)*0.05</f>
        <v>1.1</v>
      </c>
      <c r="I13" s="4">
        <f>1-(G13-4)*0.3</f>
        <v>1.6</v>
      </c>
      <c r="R13" s="6"/>
      <c r="S13" s="6"/>
      <c r="T13" s="6"/>
      <c r="U13" s="6"/>
      <c r="XEZ13"/>
    </row>
    <row r="14" spans="1:16380">
      <c r="A14" s="4">
        <v>11</v>
      </c>
      <c r="B14" s="4">
        <f t="shared" si="0"/>
        <v>110</v>
      </c>
      <c r="C14" s="4" t="s">
        <v>33</v>
      </c>
      <c r="D14" s="4" t="s">
        <v>36</v>
      </c>
      <c r="E14" s="4" t="s">
        <v>35</v>
      </c>
      <c r="G14" s="4">
        <v>3</v>
      </c>
      <c r="H14" s="4">
        <f>1-(G14-4)*0.05</f>
        <v>1.05</v>
      </c>
      <c r="I14" s="4">
        <f>1-(G14-4)*0.3</f>
        <v>1.3</v>
      </c>
      <c r="R14" s="6"/>
      <c r="S14" s="6"/>
      <c r="T14" s="6"/>
      <c r="U14" s="6"/>
      <c r="XEZ14"/>
    </row>
    <row r="15" spans="1:16380">
      <c r="A15" s="4">
        <v>12</v>
      </c>
      <c r="B15" s="4">
        <f t="shared" si="0"/>
        <v>120</v>
      </c>
      <c r="C15" s="4" t="s">
        <v>33</v>
      </c>
      <c r="D15" s="4" t="s">
        <v>37</v>
      </c>
      <c r="E15" s="4" t="s">
        <v>35</v>
      </c>
      <c r="G15" s="4">
        <v>4</v>
      </c>
      <c r="H15" s="4">
        <v>1</v>
      </c>
      <c r="I15" s="4">
        <f>1-(G15-4)*0.2</f>
        <v>1</v>
      </c>
      <c r="R15" s="6"/>
      <c r="S15" s="6"/>
      <c r="T15" s="6"/>
      <c r="U15" s="6"/>
      <c r="XEZ15"/>
    </row>
    <row r="16" spans="1:16380">
      <c r="A16" s="4">
        <v>13</v>
      </c>
      <c r="B16" s="4">
        <f t="shared" si="0"/>
        <v>130</v>
      </c>
      <c r="C16" s="4" t="s">
        <v>38</v>
      </c>
      <c r="D16" s="4" t="s">
        <v>39</v>
      </c>
      <c r="E16" s="4" t="s">
        <v>40</v>
      </c>
      <c r="G16" s="4">
        <v>5</v>
      </c>
      <c r="H16" s="4">
        <f>1-(G16-4)*0.2</f>
        <v>0.8</v>
      </c>
      <c r="I16" s="4">
        <f>1-(G16-4)*0.15</f>
        <v>0.85</v>
      </c>
      <c r="R16" s="6"/>
      <c r="S16" s="6"/>
      <c r="T16" s="6"/>
      <c r="U16" s="6"/>
      <c r="XEZ16"/>
    </row>
    <row r="17" spans="1:21">
      <c r="A17" s="4">
        <v>14</v>
      </c>
      <c r="B17" s="4">
        <f t="shared" si="0"/>
        <v>140</v>
      </c>
      <c r="C17" s="4" t="s">
        <v>38</v>
      </c>
      <c r="D17" s="4" t="s">
        <v>41</v>
      </c>
      <c r="E17" s="4" t="s">
        <v>40</v>
      </c>
      <c r="G17" s="4">
        <v>6</v>
      </c>
      <c r="H17" s="4">
        <f>1-(G17-4)*0.2</f>
        <v>0.6</v>
      </c>
      <c r="I17" s="4">
        <f>1-(G17-4)*0.15</f>
        <v>0.7</v>
      </c>
      <c r="R17" s="6"/>
      <c r="S17" s="6"/>
      <c r="T17" s="6"/>
      <c r="U17" s="6"/>
    </row>
    <row r="18" spans="1:21">
      <c r="A18" s="4">
        <v>15</v>
      </c>
      <c r="B18" s="4">
        <f t="shared" si="0"/>
        <v>150</v>
      </c>
      <c r="C18" s="4" t="s">
        <v>42</v>
      </c>
      <c r="D18" s="4" t="s">
        <v>43</v>
      </c>
      <c r="E18" s="4" t="s">
        <v>44</v>
      </c>
      <c r="R18" s="6"/>
      <c r="S18" s="6"/>
      <c r="T18" s="6"/>
      <c r="U18" s="6"/>
    </row>
    <row r="19" spans="18:21">
      <c r="R19" s="6"/>
      <c r="S19" s="6"/>
      <c r="T19" s="6"/>
      <c r="U19" s="6"/>
    </row>
    <row r="20" spans="18:21">
      <c r="R20" s="6"/>
      <c r="S20" s="6"/>
      <c r="T20" s="6"/>
      <c r="U20" s="6"/>
    </row>
    <row r="21" spans="1:21">
      <c r="A21" s="2" t="s">
        <v>45</v>
      </c>
      <c r="B21" s="2" t="s">
        <v>46</v>
      </c>
      <c r="C21" s="2" t="s">
        <v>47</v>
      </c>
      <c r="D21" s="2" t="s">
        <v>48</v>
      </c>
      <c r="E21" s="2" t="s">
        <v>9</v>
      </c>
      <c r="F21" s="2" t="s">
        <v>8</v>
      </c>
      <c r="G21" s="2" t="s">
        <v>17</v>
      </c>
      <c r="H21" s="2" t="s">
        <v>16</v>
      </c>
      <c r="I21" s="2" t="s">
        <v>13</v>
      </c>
      <c r="J21" s="2" t="s">
        <v>32</v>
      </c>
      <c r="K21" s="2" t="s">
        <v>49</v>
      </c>
      <c r="L21" s="2" t="s">
        <v>50</v>
      </c>
      <c r="M21" s="2" t="s">
        <v>15</v>
      </c>
      <c r="N21" s="2" t="s">
        <v>14</v>
      </c>
      <c r="O21" s="2" t="s">
        <v>51</v>
      </c>
      <c r="P21" s="2" t="s">
        <v>52</v>
      </c>
      <c r="R21" s="6"/>
      <c r="S21" s="6"/>
      <c r="T21" s="6"/>
      <c r="U21" s="6"/>
    </row>
    <row r="22" spans="2:21">
      <c r="B22" s="4">
        <v>8</v>
      </c>
      <c r="C22" s="4" t="str">
        <f>VLOOKUP(B22,$A$4:$E$18,4,FALSE)</f>
        <v>B</v>
      </c>
      <c r="D22" s="4" t="str">
        <f>VLOOKUP($B$22,$A$4:$E$18,5,FALSE)</f>
        <v>白</v>
      </c>
      <c r="E22" s="4">
        <f>VLOOKUP(F22,$G$4:$H$6,2,FALSE)</f>
        <v>1</v>
      </c>
      <c r="F22" s="4" t="s">
        <v>19</v>
      </c>
      <c r="H22" s="4" t="s">
        <v>20</v>
      </c>
      <c r="I22" s="4">
        <v>1</v>
      </c>
      <c r="J22" s="4">
        <v>3</v>
      </c>
      <c r="R22" s="6"/>
      <c r="S22" s="6"/>
      <c r="T22" s="6"/>
      <c r="U22" s="6"/>
    </row>
    <row r="23" spans="9:21">
      <c r="I23" s="4">
        <v>1</v>
      </c>
      <c r="R23" s="6"/>
      <c r="S23" s="6"/>
      <c r="T23" s="6"/>
      <c r="U23" s="6"/>
    </row>
    <row r="24" spans="9:21">
      <c r="I24" s="4">
        <v>1</v>
      </c>
      <c r="R24" s="6"/>
      <c r="S24" s="6"/>
      <c r="T24" s="6"/>
      <c r="U24" s="6"/>
    </row>
    <row r="25" spans="9:21">
      <c r="I25" s="4">
        <v>1</v>
      </c>
      <c r="R25" s="6"/>
      <c r="S25" s="6"/>
      <c r="T25" s="6"/>
      <c r="U25" s="6"/>
    </row>
    <row r="26" spans="9:21">
      <c r="I26" s="4">
        <v>1</v>
      </c>
      <c r="R26" s="6"/>
      <c r="S26" s="6"/>
      <c r="T26" s="6"/>
      <c r="U26" s="6"/>
    </row>
    <row r="27" spans="18:21">
      <c r="R27" s="6"/>
      <c r="S27" s="6"/>
      <c r="T27" s="6"/>
      <c r="U27" s="6"/>
    </row>
  </sheetData>
  <dataValidations count="4">
    <dataValidation type="list" allowBlank="1" showInputMessage="1" showErrorMessage="1" sqref="F22">
      <formula1>"坦克,输出,辅助"</formula1>
    </dataValidation>
    <dataValidation type="list" allowBlank="1" showInputMessage="1" showErrorMessage="1" sqref="H22">
      <formula1>$R$4:$R$27</formula1>
    </dataValidation>
    <dataValidation type="list" allowBlank="1" showInputMessage="1" showErrorMessage="1" sqref="J22">
      <formula1>$G$13:$G$17</formula1>
    </dataValidation>
    <dataValidation type="list" allowBlank="1" showInputMessage="1" showErrorMessage="1" sqref="I22:I26">
      <formula1>$M$4:$M$6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tabSelected="1" workbookViewId="0">
      <selection activeCell="Q2" sqref="Q2"/>
    </sheetView>
  </sheetViews>
  <sheetFormatPr defaultColWidth="8.88888888888889" defaultRowHeight="15.6"/>
  <cols>
    <col min="1" max="4" width="8.88888888888889" style="1"/>
    <col min="5" max="5" width="10.1111111111111" style="1"/>
    <col min="6" max="10" width="8.88888888888889" style="1"/>
    <col min="11" max="11" width="9" style="1"/>
    <col min="12" max="14" width="8.88888888888889" style="1"/>
    <col min="15" max="15" width="10.2222222222222" style="1"/>
    <col min="16" max="16" width="9" style="1"/>
    <col min="17" max="16384" width="8.88888888888889" style="1"/>
  </cols>
  <sheetData>
    <row r="1" spans="1:18">
      <c r="A1" s="2" t="s">
        <v>45</v>
      </c>
      <c r="B1" s="2" t="s">
        <v>46</v>
      </c>
      <c r="C1" s="2" t="s">
        <v>47</v>
      </c>
      <c r="D1" s="2" t="s">
        <v>48</v>
      </c>
      <c r="E1" s="2" t="s">
        <v>9</v>
      </c>
      <c r="F1" s="2" t="s">
        <v>8</v>
      </c>
      <c r="G1" s="2" t="s">
        <v>17</v>
      </c>
      <c r="H1" s="2" t="s">
        <v>16</v>
      </c>
      <c r="I1" s="2" t="s">
        <v>13</v>
      </c>
      <c r="J1" s="2" t="s">
        <v>32</v>
      </c>
      <c r="K1" s="2" t="s">
        <v>49</v>
      </c>
      <c r="L1" s="2" t="s">
        <v>50</v>
      </c>
      <c r="M1" s="2" t="s">
        <v>15</v>
      </c>
      <c r="N1" s="2" t="s">
        <v>14</v>
      </c>
      <c r="O1" s="2" t="s">
        <v>51</v>
      </c>
      <c r="P1" s="2" t="s">
        <v>52</v>
      </c>
      <c r="Q1" s="2" t="s">
        <v>53</v>
      </c>
      <c r="R1" s="2" t="s">
        <v>54</v>
      </c>
    </row>
    <row r="2" spans="1:18">
      <c r="A2" s="3" t="s">
        <v>55</v>
      </c>
      <c r="B2" s="3">
        <v>8</v>
      </c>
      <c r="C2" s="3" t="str">
        <f>VLOOKUP(B2,'##参数'!$A$3:$E$18,4,FALSE)</f>
        <v>B</v>
      </c>
      <c r="D2" s="3" t="str">
        <f>VLOOKUP(B2,'##参数'!$A$3:$E$18,5,FALSE)</f>
        <v>白</v>
      </c>
      <c r="E2" s="3">
        <f>VLOOKUP(F2,'##参数'!$G$4:$H$6,2,FALSE)</f>
        <v>3</v>
      </c>
      <c r="F2" s="3" t="s">
        <v>23</v>
      </c>
      <c r="G2" s="3">
        <f>VLOOKUP(H2,'##参数'!$R$4:$S$27,2,FALSE)</f>
        <v>1</v>
      </c>
      <c r="H2" s="3" t="s">
        <v>20</v>
      </c>
      <c r="I2" s="3">
        <v>1</v>
      </c>
      <c r="J2" s="3">
        <v>4</v>
      </c>
      <c r="K2" s="3">
        <f>VLOOKUP(B2,'##参数'!$A$10:$E$18,2,FALSE)*VLOOKUP(F2,'##参数'!$G$4:$K$6,3,FALSE)*VLOOKUP(H2,'##参数'!$R$4:$U$27,3,FALSE)*VLOOKUP(I2,'##参数'!$M$4:$O$6,3,FALSE)*VLOOKUP(J2,'##参数'!$G$13:$I$17,3,FALSE)</f>
        <v>76.8</v>
      </c>
      <c r="L2" s="3">
        <f>VLOOKUP(B2,'##参数'!$A$10:$E$18,2,FALSE)*VLOOKUP(F2,'##参数'!$G$4:$K$6,4,FALSE)*VLOOKUP(H2,'##参数'!$R$4:$U$27,4,FALSE)*VLOOKUP(I2,'##参数'!$M$4:$O$6,2,FALSE)*VLOOKUP(J2,'##参数'!$G$13:$I$17,2,FALSE)</f>
        <v>12.8</v>
      </c>
      <c r="M2" s="3">
        <v>1</v>
      </c>
      <c r="N2" s="3">
        <v>1</v>
      </c>
      <c r="O2" s="3">
        <f>K2*M2</f>
        <v>76.8</v>
      </c>
      <c r="P2" s="3">
        <f>L2*N2</f>
        <v>12.8</v>
      </c>
      <c r="Q2" s="5">
        <f>ROUND(O2,0)</f>
        <v>77</v>
      </c>
      <c r="R2" s="5">
        <f>ROUND(P2,0)</f>
        <v>13</v>
      </c>
    </row>
    <row r="3" spans="1:18">
      <c r="A3" s="3" t="s">
        <v>56</v>
      </c>
      <c r="B3" s="3">
        <v>11</v>
      </c>
      <c r="C3" s="3" t="str">
        <f>VLOOKUP(B3,'##参数'!$A$3:$E$18,4,FALSE)</f>
        <v>A</v>
      </c>
      <c r="D3" s="3" t="str">
        <f>VLOOKUP(B3,'##参数'!$A$3:$E$18,5,FALSE)</f>
        <v>蓝</v>
      </c>
      <c r="E3" s="3">
        <f>VLOOKUP(F3,'##参数'!$G$4:$H$6,2,FALSE)</f>
        <v>1</v>
      </c>
      <c r="F3" s="3" t="s">
        <v>19</v>
      </c>
      <c r="G3" s="3">
        <f>VLOOKUP(H3,'##参数'!$R$4:$S$27,2,FALSE)</f>
        <v>3</v>
      </c>
      <c r="H3" s="3" t="s">
        <v>24</v>
      </c>
      <c r="I3" s="3">
        <v>2</v>
      </c>
      <c r="J3" s="3">
        <v>2</v>
      </c>
      <c r="K3" s="3">
        <f>VLOOKUP(B3,'##参数'!$A$10:$E$18,2,FALSE)*VLOOKUP(F3,'##参数'!$G$4:$K$6,3,FALSE)*VLOOKUP(H3,'##参数'!$R$4:$U$27,3,FALSE)*VLOOKUP(I3,'##参数'!$M$4:$O$6,3,FALSE)*VLOOKUP(J3,'##参数'!$G$13:$I$17,3,FALSE)</f>
        <v>57.024</v>
      </c>
      <c r="L3" s="3">
        <f>VLOOKUP(B3,'##参数'!$A$10:$E$18,2,FALSE)*VLOOKUP(F3,'##参数'!$G$4:$K$6,4,FALSE)*VLOOKUP(H3,'##参数'!$R$4:$U$27,4,FALSE)*VLOOKUP(I3,'##参数'!$M$4:$O$6,2,FALSE)*VLOOKUP(J3,'##参数'!$G$13:$I$17,2,FALSE)</f>
        <v>15.488</v>
      </c>
      <c r="M3" s="3">
        <v>1</v>
      </c>
      <c r="N3" s="3">
        <v>1</v>
      </c>
      <c r="O3" s="3">
        <f t="shared" ref="O3:O29" si="0">K3*M3</f>
        <v>57.024</v>
      </c>
      <c r="P3" s="3">
        <f t="shared" ref="P3:P29" si="1">L3*N3</f>
        <v>15.488</v>
      </c>
      <c r="Q3" s="5">
        <f t="shared" ref="Q3:Q29" si="2">ROUND(O3,0)</f>
        <v>57</v>
      </c>
      <c r="R3" s="5">
        <f t="shared" ref="R3:R29" si="3">ROUND(P3,0)</f>
        <v>15</v>
      </c>
    </row>
    <row r="4" spans="1:18">
      <c r="A4" s="3" t="s">
        <v>57</v>
      </c>
      <c r="B4" s="3">
        <v>13</v>
      </c>
      <c r="C4" s="3" t="str">
        <f>VLOOKUP(B4,'##参数'!$A$3:$E$18,4,FALSE)</f>
        <v>S</v>
      </c>
      <c r="D4" s="3" t="str">
        <f>VLOOKUP(B4,'##参数'!$A$3:$E$18,5,FALSE)</f>
        <v>紫</v>
      </c>
      <c r="E4" s="3">
        <f>VLOOKUP(F4,'##参数'!$G$4:$H$6,2,FALSE)</f>
        <v>2</v>
      </c>
      <c r="F4" s="3" t="s">
        <v>21</v>
      </c>
      <c r="G4" s="3">
        <f>VLOOKUP(H4,'##参数'!$R$4:$S$27,2,FALSE)</f>
        <v>4</v>
      </c>
      <c r="H4" s="3" t="s">
        <v>25</v>
      </c>
      <c r="I4" s="3">
        <v>3</v>
      </c>
      <c r="J4" s="3">
        <v>3</v>
      </c>
      <c r="K4" s="3">
        <f>VLOOKUP(B4,'##参数'!$A$10:$E$18,2,FALSE)*VLOOKUP(F4,'##参数'!$G$4:$K$6,3,FALSE)*VLOOKUP(H4,'##参数'!$R$4:$U$27,3,FALSE)*VLOOKUP(I4,'##参数'!$M$4:$O$6,3,FALSE)*VLOOKUP(J4,'##参数'!$G$13:$I$17,3,FALSE)</f>
        <v>48.672</v>
      </c>
      <c r="L4" s="3">
        <f>VLOOKUP(B4,'##参数'!$A$10:$E$18,2,FALSE)*VLOOKUP(F4,'##参数'!$G$4:$K$6,4,FALSE)*VLOOKUP(H4,'##参数'!$R$4:$U$27,4,FALSE)*VLOOKUP(I4,'##参数'!$M$4:$O$6,2,FALSE)*VLOOKUP(J4,'##参数'!$G$13:$I$17,2,FALSE)</f>
        <v>45.864</v>
      </c>
      <c r="M4" s="3">
        <v>1</v>
      </c>
      <c r="N4" s="3">
        <v>1</v>
      </c>
      <c r="O4" s="3">
        <f t="shared" si="0"/>
        <v>48.672</v>
      </c>
      <c r="P4" s="3">
        <f t="shared" si="1"/>
        <v>45.864</v>
      </c>
      <c r="Q4" s="5">
        <f t="shared" si="2"/>
        <v>49</v>
      </c>
      <c r="R4" s="5">
        <f t="shared" si="3"/>
        <v>46</v>
      </c>
    </row>
    <row r="5" spans="1:18">
      <c r="A5" s="3" t="s">
        <v>58</v>
      </c>
      <c r="B5" s="3">
        <v>15</v>
      </c>
      <c r="C5" s="3" t="str">
        <f>VLOOKUP(B5,'##参数'!$A$3:$E$18,4,FALSE)</f>
        <v>L</v>
      </c>
      <c r="D5" s="3" t="str">
        <f>VLOOKUP(B5,'##参数'!$A$3:$E$18,5,FALSE)</f>
        <v>橙</v>
      </c>
      <c r="E5" s="3">
        <f>VLOOKUP(F5,'##参数'!$G$4:$H$6,2,FALSE)</f>
        <v>2</v>
      </c>
      <c r="F5" s="3" t="s">
        <v>21</v>
      </c>
      <c r="G5" s="3">
        <f>VLOOKUP(H5,'##参数'!$R$4:$S$27,2,FALSE)</f>
        <v>2</v>
      </c>
      <c r="H5" s="3" t="s">
        <v>22</v>
      </c>
      <c r="I5" s="3">
        <v>2</v>
      </c>
      <c r="J5" s="3">
        <v>4</v>
      </c>
      <c r="K5" s="3">
        <f>VLOOKUP(B5,'##参数'!$A$10:$E$18,2,FALSE)*VLOOKUP(F5,'##参数'!$G$4:$K$6,3,FALSE)*VLOOKUP(H5,'##参数'!$R$4:$U$27,3,FALSE)*VLOOKUP(I5,'##参数'!$M$4:$O$6,3,FALSE)*VLOOKUP(J5,'##参数'!$G$13:$I$17,3,FALSE)</f>
        <v>64.8</v>
      </c>
      <c r="L5" s="3">
        <f>VLOOKUP(B5,'##参数'!$A$10:$E$18,2,FALSE)*VLOOKUP(F5,'##参数'!$G$4:$K$6,4,FALSE)*VLOOKUP(H5,'##参数'!$R$4:$U$27,4,FALSE)*VLOOKUP(I5,'##参数'!$M$4:$O$6,2,FALSE)*VLOOKUP(J5,'##参数'!$G$13:$I$17,2,FALSE)</f>
        <v>57.6</v>
      </c>
      <c r="M5" s="3">
        <v>1</v>
      </c>
      <c r="N5" s="3">
        <v>1</v>
      </c>
      <c r="O5" s="3">
        <f t="shared" si="0"/>
        <v>64.8</v>
      </c>
      <c r="P5" s="3">
        <f t="shared" si="1"/>
        <v>57.6</v>
      </c>
      <c r="Q5" s="5">
        <f t="shared" si="2"/>
        <v>65</v>
      </c>
      <c r="R5" s="5">
        <f t="shared" si="3"/>
        <v>58</v>
      </c>
    </row>
    <row r="6" spans="1:18">
      <c r="A6" s="4" t="s">
        <v>59</v>
      </c>
      <c r="B6" s="4">
        <v>11</v>
      </c>
      <c r="C6" s="4" t="str">
        <f>VLOOKUP(B6,'##参数'!$A$3:$E$18,4,FALSE)</f>
        <v>A</v>
      </c>
      <c r="D6" s="4" t="str">
        <f>VLOOKUP(B6,'##参数'!$A$3:$E$18,5,FALSE)</f>
        <v>蓝</v>
      </c>
      <c r="E6" s="4">
        <f>VLOOKUP(F6,'##参数'!$G$4:$H$6,2,FALSE)</f>
        <v>2</v>
      </c>
      <c r="F6" s="4" t="s">
        <v>21</v>
      </c>
      <c r="G6" s="4">
        <f>VLOOKUP(H6,'##参数'!$R$4:$S$27,2,FALSE)</f>
        <v>1</v>
      </c>
      <c r="H6" s="4" t="s">
        <v>20</v>
      </c>
      <c r="I6" s="4">
        <v>1</v>
      </c>
      <c r="J6" s="4">
        <v>3</v>
      </c>
      <c r="K6" s="4">
        <f>VLOOKUP(B6,'##参数'!$A$10:$E$18,2,FALSE)*VLOOKUP(F6,'##参数'!$G$4:$K$6,3,FALSE)*VLOOKUP(H6,'##参数'!$R$4:$U$27,3,FALSE)*VLOOKUP(I6,'##参数'!$M$4:$O$6,3,FALSE)*VLOOKUP(J6,'##参数'!$G$13:$I$17,3,FALSE)</f>
        <v>102.96</v>
      </c>
      <c r="L6" s="4">
        <f>VLOOKUP(B6,'##参数'!$A$10:$E$18,2,FALSE)*VLOOKUP(F6,'##参数'!$G$4:$K$6,4,FALSE)*VLOOKUP(H6,'##参数'!$R$4:$U$27,4,FALSE)*VLOOKUP(I6,'##参数'!$M$4:$O$6,2,FALSE)*VLOOKUP(J6,'##参数'!$G$13:$I$17,2,FALSE)</f>
        <v>36.96</v>
      </c>
      <c r="M6" s="4">
        <v>1</v>
      </c>
      <c r="N6" s="4">
        <v>1</v>
      </c>
      <c r="O6" s="4">
        <f t="shared" si="0"/>
        <v>102.96</v>
      </c>
      <c r="P6" s="4">
        <f t="shared" si="1"/>
        <v>36.96</v>
      </c>
      <c r="Q6" s="1">
        <f t="shared" si="2"/>
        <v>103</v>
      </c>
      <c r="R6" s="1">
        <f t="shared" si="3"/>
        <v>37</v>
      </c>
    </row>
    <row r="7" spans="1:18">
      <c r="A7" s="4" t="s">
        <v>59</v>
      </c>
      <c r="B7" s="4">
        <v>12</v>
      </c>
      <c r="C7" s="4" t="str">
        <f>VLOOKUP(B7,'##参数'!$A$3:$E$18,4,FALSE)</f>
        <v>A+</v>
      </c>
      <c r="D7" s="4" t="str">
        <f>VLOOKUP(B7,'##参数'!$A$3:$E$18,5,FALSE)</f>
        <v>蓝</v>
      </c>
      <c r="E7" s="4">
        <f>VLOOKUP(F7,'##参数'!$G$4:$H$6,2,FALSE)</f>
        <v>3</v>
      </c>
      <c r="F7" s="4" t="s">
        <v>23</v>
      </c>
      <c r="G7" s="4">
        <f>VLOOKUP(H7,'##参数'!$R$4:$S$27,2,FALSE)</f>
        <v>1</v>
      </c>
      <c r="H7" s="4" t="s">
        <v>20</v>
      </c>
      <c r="I7" s="4">
        <v>1</v>
      </c>
      <c r="J7" s="4">
        <v>3</v>
      </c>
      <c r="K7" s="4">
        <f>VLOOKUP(B7,'##参数'!$A$10:$E$18,2,FALSE)*VLOOKUP(F7,'##参数'!$G$4:$K$6,3,FALSE)*VLOOKUP(H7,'##参数'!$R$4:$U$27,3,FALSE)*VLOOKUP(I7,'##参数'!$M$4:$O$6,3,FALSE)*VLOOKUP(J7,'##参数'!$G$13:$I$17,3,FALSE)</f>
        <v>149.76</v>
      </c>
      <c r="L7" s="4">
        <f>VLOOKUP(B7,'##参数'!$A$10:$E$18,2,FALSE)*VLOOKUP(F7,'##参数'!$G$4:$K$6,4,FALSE)*VLOOKUP(H7,'##参数'!$R$4:$U$27,4,FALSE)*VLOOKUP(I7,'##参数'!$M$4:$O$6,2,FALSE)*VLOOKUP(J7,'##参数'!$G$13:$I$17,2,FALSE)</f>
        <v>20.16</v>
      </c>
      <c r="M7" s="4">
        <v>1</v>
      </c>
      <c r="N7" s="4">
        <v>1</v>
      </c>
      <c r="O7" s="4">
        <f t="shared" si="0"/>
        <v>149.76</v>
      </c>
      <c r="P7" s="4">
        <f t="shared" si="1"/>
        <v>20.16</v>
      </c>
      <c r="Q7" s="1">
        <f t="shared" si="2"/>
        <v>150</v>
      </c>
      <c r="R7" s="1">
        <f t="shared" si="3"/>
        <v>20</v>
      </c>
    </row>
    <row r="8" spans="1:18">
      <c r="A8" s="4" t="s">
        <v>59</v>
      </c>
      <c r="B8" s="4">
        <v>13</v>
      </c>
      <c r="C8" s="4" t="str">
        <f>VLOOKUP(B8,'##参数'!$A$3:$E$18,4,FALSE)</f>
        <v>S</v>
      </c>
      <c r="D8" s="4" t="str">
        <f>VLOOKUP(B8,'##参数'!$A$3:$E$18,5,FALSE)</f>
        <v>紫</v>
      </c>
      <c r="E8" s="4">
        <f>VLOOKUP(F8,'##参数'!$G$4:$H$6,2,FALSE)</f>
        <v>2</v>
      </c>
      <c r="F8" s="4" t="s">
        <v>21</v>
      </c>
      <c r="G8" s="4">
        <f>VLOOKUP(H8,'##参数'!$R$4:$S$27,2,FALSE)</f>
        <v>1</v>
      </c>
      <c r="H8" s="4" t="s">
        <v>20</v>
      </c>
      <c r="I8" s="4">
        <v>1</v>
      </c>
      <c r="J8" s="4">
        <v>3</v>
      </c>
      <c r="K8" s="4">
        <f>VLOOKUP(B8,'##参数'!$A$10:$E$18,2,FALSE)*VLOOKUP(F8,'##参数'!$G$4:$K$6,3,FALSE)*VLOOKUP(H8,'##参数'!$R$4:$U$27,3,FALSE)*VLOOKUP(I8,'##参数'!$M$4:$O$6,3,FALSE)*VLOOKUP(J8,'##参数'!$G$13:$I$17,3,FALSE)</f>
        <v>121.68</v>
      </c>
      <c r="L8" s="4">
        <f>VLOOKUP(B8,'##参数'!$A$10:$E$18,2,FALSE)*VLOOKUP(F8,'##参数'!$G$4:$K$6,4,FALSE)*VLOOKUP(H8,'##参数'!$R$4:$U$27,4,FALSE)*VLOOKUP(I8,'##参数'!$M$4:$O$6,2,FALSE)*VLOOKUP(J8,'##参数'!$G$13:$I$17,2,FALSE)</f>
        <v>43.68</v>
      </c>
      <c r="M8" s="4">
        <v>1</v>
      </c>
      <c r="N8" s="4">
        <v>1</v>
      </c>
      <c r="O8" s="4">
        <f t="shared" si="0"/>
        <v>121.68</v>
      </c>
      <c r="P8" s="4">
        <f t="shared" si="1"/>
        <v>43.68</v>
      </c>
      <c r="Q8" s="1">
        <f t="shared" si="2"/>
        <v>122</v>
      </c>
      <c r="R8" s="1">
        <f t="shared" si="3"/>
        <v>44</v>
      </c>
    </row>
    <row r="9" spans="1:18">
      <c r="A9" s="4" t="s">
        <v>59</v>
      </c>
      <c r="B9" s="4">
        <v>14</v>
      </c>
      <c r="C9" s="4" t="str">
        <f>VLOOKUP(B9,'##参数'!$A$3:$E$18,4,FALSE)</f>
        <v>S+</v>
      </c>
      <c r="D9" s="4" t="str">
        <f>VLOOKUP(B9,'##参数'!$A$3:$E$18,5,FALSE)</f>
        <v>紫</v>
      </c>
      <c r="E9" s="4">
        <f>VLOOKUP(F9,'##参数'!$G$4:$H$6,2,FALSE)</f>
        <v>2</v>
      </c>
      <c r="F9" s="4" t="s">
        <v>21</v>
      </c>
      <c r="G9" s="4">
        <f>VLOOKUP(H9,'##参数'!$R$4:$S$27,2,FALSE)</f>
        <v>1</v>
      </c>
      <c r="H9" s="4" t="s">
        <v>20</v>
      </c>
      <c r="I9" s="4">
        <v>1</v>
      </c>
      <c r="J9" s="4">
        <v>3</v>
      </c>
      <c r="K9" s="4">
        <f>VLOOKUP(B9,'##参数'!$A$10:$E$18,2,FALSE)*VLOOKUP(F9,'##参数'!$G$4:$K$6,3,FALSE)*VLOOKUP(H9,'##参数'!$R$4:$U$27,3,FALSE)*VLOOKUP(I9,'##参数'!$M$4:$O$6,3,FALSE)*VLOOKUP(J9,'##参数'!$G$13:$I$17,3,FALSE)</f>
        <v>131.04</v>
      </c>
      <c r="L9" s="4">
        <f>VLOOKUP(B9,'##参数'!$A$10:$E$18,2,FALSE)*VLOOKUP(F9,'##参数'!$G$4:$K$6,4,FALSE)*VLOOKUP(H9,'##参数'!$R$4:$U$27,4,FALSE)*VLOOKUP(I9,'##参数'!$M$4:$O$6,2,FALSE)*VLOOKUP(J9,'##参数'!$G$13:$I$17,2,FALSE)</f>
        <v>47.04</v>
      </c>
      <c r="M9" s="4">
        <v>1</v>
      </c>
      <c r="N9" s="4">
        <v>1</v>
      </c>
      <c r="O9" s="4">
        <f t="shared" si="0"/>
        <v>131.04</v>
      </c>
      <c r="P9" s="4">
        <f t="shared" si="1"/>
        <v>47.04</v>
      </c>
      <c r="Q9" s="1">
        <f t="shared" si="2"/>
        <v>131</v>
      </c>
      <c r="R9" s="1">
        <f t="shared" si="3"/>
        <v>47</v>
      </c>
    </row>
    <row r="10" spans="1:18">
      <c r="A10" s="4" t="s">
        <v>59</v>
      </c>
      <c r="B10" s="4">
        <v>15</v>
      </c>
      <c r="C10" s="4" t="str">
        <f>VLOOKUP(B10,'##参数'!$A$3:$E$18,4,FALSE)</f>
        <v>L</v>
      </c>
      <c r="D10" s="4" t="str">
        <f>VLOOKUP(B10,'##参数'!$A$3:$E$18,5,FALSE)</f>
        <v>橙</v>
      </c>
      <c r="E10" s="4">
        <f>VLOOKUP(F10,'##参数'!$G$4:$H$6,2,FALSE)</f>
        <v>3</v>
      </c>
      <c r="F10" s="4" t="s">
        <v>23</v>
      </c>
      <c r="G10" s="4">
        <f>VLOOKUP(H10,'##参数'!$R$4:$S$27,2,FALSE)</f>
        <v>1</v>
      </c>
      <c r="H10" s="4" t="s">
        <v>20</v>
      </c>
      <c r="I10" s="4">
        <v>3</v>
      </c>
      <c r="J10" s="4">
        <v>5</v>
      </c>
      <c r="K10" s="4">
        <f>VLOOKUP(B10,'##参数'!$A$10:$E$18,2,FALSE)*VLOOKUP(F10,'##参数'!$G$4:$K$6,3,FALSE)*VLOOKUP(H10,'##参数'!$R$4:$U$27,3,FALSE)*VLOOKUP(I10,'##参数'!$M$4:$O$6,3,FALSE)*VLOOKUP(J10,'##参数'!$G$13:$I$17,3,FALSE)</f>
        <v>97.92</v>
      </c>
      <c r="L10" s="4">
        <f>VLOOKUP(B10,'##参数'!$A$10:$E$18,2,FALSE)*VLOOKUP(F10,'##参数'!$G$4:$K$6,4,FALSE)*VLOOKUP(H10,'##参数'!$R$4:$U$27,4,FALSE)*VLOOKUP(I10,'##参数'!$M$4:$O$6,2,FALSE)*VLOOKUP(J10,'##参数'!$G$13:$I$17,2,FALSE)</f>
        <v>11.52</v>
      </c>
      <c r="M10" s="4">
        <v>1</v>
      </c>
      <c r="N10" s="4">
        <v>1</v>
      </c>
      <c r="O10" s="4">
        <f t="shared" si="0"/>
        <v>97.92</v>
      </c>
      <c r="P10" s="4">
        <f t="shared" si="1"/>
        <v>11.52</v>
      </c>
      <c r="Q10" s="1">
        <f t="shared" si="2"/>
        <v>98</v>
      </c>
      <c r="R10" s="1">
        <f t="shared" si="3"/>
        <v>12</v>
      </c>
    </row>
    <row r="11" spans="1:18">
      <c r="A11" s="4" t="s">
        <v>59</v>
      </c>
      <c r="B11" s="4">
        <v>7</v>
      </c>
      <c r="C11" s="4" t="str">
        <f>VLOOKUP(B11,'##参数'!$A$3:$E$18,4,FALSE)</f>
        <v>B-</v>
      </c>
      <c r="D11" s="4" t="str">
        <f>VLOOKUP(B11,'##参数'!$A$3:$E$18,5,FALSE)</f>
        <v>白</v>
      </c>
      <c r="E11" s="4">
        <f>VLOOKUP(F11,'##参数'!$G$4:$H$6,2,FALSE)</f>
        <v>2</v>
      </c>
      <c r="F11" s="4" t="s">
        <v>21</v>
      </c>
      <c r="G11" s="4">
        <f>VLOOKUP(H11,'##参数'!$R$4:$S$27,2,FALSE)</f>
        <v>1</v>
      </c>
      <c r="H11" s="4" t="s">
        <v>20</v>
      </c>
      <c r="I11" s="4">
        <v>1</v>
      </c>
      <c r="J11" s="4">
        <v>3</v>
      </c>
      <c r="K11" s="4">
        <f>VLOOKUP(B11,'##参数'!$A$10:$E$18,2,FALSE)*VLOOKUP(F11,'##参数'!$G$4:$K$6,3,FALSE)*VLOOKUP(H11,'##参数'!$R$4:$U$27,3,FALSE)*VLOOKUP(I11,'##参数'!$M$4:$O$6,3,FALSE)*VLOOKUP(J11,'##参数'!$G$13:$I$17,3,FALSE)</f>
        <v>65.52</v>
      </c>
      <c r="L11" s="4">
        <f>VLOOKUP(B11,'##参数'!$A$10:$E$18,2,FALSE)*VLOOKUP(F11,'##参数'!$G$4:$K$6,4,FALSE)*VLOOKUP(H11,'##参数'!$R$4:$U$27,4,FALSE)*VLOOKUP(I11,'##参数'!$M$4:$O$6,2,FALSE)*VLOOKUP(J11,'##参数'!$G$13:$I$17,2,FALSE)</f>
        <v>23.52</v>
      </c>
      <c r="M11" s="4">
        <v>1</v>
      </c>
      <c r="N11" s="4">
        <v>1</v>
      </c>
      <c r="O11" s="4">
        <f t="shared" si="0"/>
        <v>65.52</v>
      </c>
      <c r="P11" s="4">
        <f t="shared" si="1"/>
        <v>23.52</v>
      </c>
      <c r="Q11" s="1">
        <f t="shared" si="2"/>
        <v>66</v>
      </c>
      <c r="R11" s="1">
        <f t="shared" si="3"/>
        <v>24</v>
      </c>
    </row>
    <row r="12" spans="1:18">
      <c r="A12" s="4" t="s">
        <v>59</v>
      </c>
      <c r="B12" s="4">
        <v>8</v>
      </c>
      <c r="C12" s="4" t="str">
        <f>VLOOKUP(B12,'##参数'!$A$3:$E$18,4,FALSE)</f>
        <v>B</v>
      </c>
      <c r="D12" s="4" t="str">
        <f>VLOOKUP(B12,'##参数'!$A$3:$E$18,5,FALSE)</f>
        <v>白</v>
      </c>
      <c r="E12" s="4">
        <f>VLOOKUP(F12,'##参数'!$G$4:$H$6,2,FALSE)</f>
        <v>1</v>
      </c>
      <c r="F12" s="4" t="s">
        <v>19</v>
      </c>
      <c r="G12" s="4">
        <f>VLOOKUP(H12,'##参数'!$R$4:$S$27,2,FALSE)</f>
        <v>1</v>
      </c>
      <c r="H12" s="4" t="s">
        <v>20</v>
      </c>
      <c r="I12" s="4">
        <v>1</v>
      </c>
      <c r="J12" s="4">
        <v>3</v>
      </c>
      <c r="K12" s="4">
        <f>VLOOKUP(B12,'##参数'!$A$10:$E$18,2,FALSE)*VLOOKUP(F12,'##参数'!$G$4:$K$6,3,FALSE)*VLOOKUP(H12,'##参数'!$R$4:$U$27,3,FALSE)*VLOOKUP(I12,'##参数'!$M$4:$O$6,3,FALSE)*VLOOKUP(J12,'##参数'!$G$13:$I$17,3,FALSE)</f>
        <v>112.32</v>
      </c>
      <c r="L12" s="4">
        <f>VLOOKUP(B12,'##参数'!$A$10:$E$18,2,FALSE)*VLOOKUP(F12,'##参数'!$G$4:$K$6,4,FALSE)*VLOOKUP(H12,'##参数'!$R$4:$U$27,4,FALSE)*VLOOKUP(I12,'##参数'!$M$4:$O$6,2,FALSE)*VLOOKUP(J12,'##参数'!$G$13:$I$17,2,FALSE)</f>
        <v>6.72</v>
      </c>
      <c r="M12" s="4">
        <v>1</v>
      </c>
      <c r="N12" s="4">
        <v>1</v>
      </c>
      <c r="O12" s="4">
        <f t="shared" si="0"/>
        <v>112.32</v>
      </c>
      <c r="P12" s="4">
        <f t="shared" si="1"/>
        <v>6.72</v>
      </c>
      <c r="Q12" s="1">
        <f t="shared" si="2"/>
        <v>112</v>
      </c>
      <c r="R12" s="1">
        <f t="shared" si="3"/>
        <v>7</v>
      </c>
    </row>
    <row r="13" spans="1:18">
      <c r="A13" s="4" t="s">
        <v>59</v>
      </c>
      <c r="B13" s="4">
        <v>11</v>
      </c>
      <c r="C13" s="4" t="str">
        <f>VLOOKUP(B13,'##参数'!$A$3:$E$18,4,FALSE)</f>
        <v>A</v>
      </c>
      <c r="D13" s="4" t="str">
        <f>VLOOKUP(B13,'##参数'!$A$3:$E$18,5,FALSE)</f>
        <v>蓝</v>
      </c>
      <c r="E13" s="4">
        <f>VLOOKUP(F13,'##参数'!$G$4:$H$6,2,FALSE)</f>
        <v>1</v>
      </c>
      <c r="F13" s="4" t="s">
        <v>19</v>
      </c>
      <c r="G13" s="4">
        <f>VLOOKUP(H13,'##参数'!$R$4:$S$27,2,FALSE)</f>
        <v>1</v>
      </c>
      <c r="H13" s="4" t="s">
        <v>20</v>
      </c>
      <c r="I13" s="4">
        <v>1</v>
      </c>
      <c r="J13" s="4">
        <v>3</v>
      </c>
      <c r="K13" s="4">
        <f>VLOOKUP(B13,'##参数'!$A$10:$E$18,2,FALSE)*VLOOKUP(F13,'##参数'!$G$4:$K$6,3,FALSE)*VLOOKUP(H13,'##参数'!$R$4:$U$27,3,FALSE)*VLOOKUP(I13,'##参数'!$M$4:$O$6,3,FALSE)*VLOOKUP(J13,'##参数'!$G$13:$I$17,3,FALSE)</f>
        <v>154.44</v>
      </c>
      <c r="L13" s="4">
        <f>VLOOKUP(B13,'##参数'!$A$10:$E$18,2,FALSE)*VLOOKUP(F13,'##参数'!$G$4:$K$6,4,FALSE)*VLOOKUP(H13,'##参数'!$R$4:$U$27,4,FALSE)*VLOOKUP(I13,'##参数'!$M$4:$O$6,2,FALSE)*VLOOKUP(J13,'##参数'!$G$13:$I$17,2,FALSE)</f>
        <v>9.24</v>
      </c>
      <c r="M13" s="4">
        <v>1</v>
      </c>
      <c r="N13" s="4">
        <v>1</v>
      </c>
      <c r="O13" s="4">
        <f t="shared" si="0"/>
        <v>154.44</v>
      </c>
      <c r="P13" s="4">
        <f t="shared" si="1"/>
        <v>9.24</v>
      </c>
      <c r="Q13" s="1">
        <f t="shared" si="2"/>
        <v>154</v>
      </c>
      <c r="R13" s="1">
        <f t="shared" si="3"/>
        <v>9</v>
      </c>
    </row>
    <row r="14" spans="1:18">
      <c r="A14" s="4" t="s">
        <v>59</v>
      </c>
      <c r="B14" s="4">
        <v>11</v>
      </c>
      <c r="C14" s="4" t="str">
        <f>VLOOKUP(B14,'##参数'!$A$3:$E$18,4,FALSE)</f>
        <v>A</v>
      </c>
      <c r="D14" s="4" t="str">
        <f>VLOOKUP(B14,'##参数'!$A$3:$E$18,5,FALSE)</f>
        <v>蓝</v>
      </c>
      <c r="E14" s="4">
        <f>VLOOKUP(F14,'##参数'!$G$4:$H$6,2,FALSE)</f>
        <v>1</v>
      </c>
      <c r="F14" s="4" t="s">
        <v>19</v>
      </c>
      <c r="G14" s="4">
        <f>VLOOKUP(H14,'##参数'!$R$4:$S$27,2,FALSE)</f>
        <v>1</v>
      </c>
      <c r="H14" s="4" t="s">
        <v>20</v>
      </c>
      <c r="I14" s="4">
        <v>2</v>
      </c>
      <c r="J14" s="4">
        <v>3</v>
      </c>
      <c r="K14" s="4">
        <f>VLOOKUP(B14,'##参数'!$A$10:$E$18,2,FALSE)*VLOOKUP(F14,'##参数'!$G$4:$K$6,3,FALSE)*VLOOKUP(H14,'##参数'!$R$4:$U$27,3,FALSE)*VLOOKUP(I14,'##参数'!$M$4:$O$6,3,FALSE)*VLOOKUP(J14,'##参数'!$G$13:$I$17,3,FALSE)</f>
        <v>138.996</v>
      </c>
      <c r="L14" s="4">
        <f>VLOOKUP(B14,'##参数'!$A$10:$E$18,2,FALSE)*VLOOKUP(F14,'##参数'!$G$4:$K$6,4,FALSE)*VLOOKUP(H14,'##参数'!$R$4:$U$27,4,FALSE)*VLOOKUP(I14,'##参数'!$M$4:$O$6,2,FALSE)*VLOOKUP(J14,'##参数'!$G$13:$I$17,2,FALSE)</f>
        <v>7.392</v>
      </c>
      <c r="M14" s="4">
        <v>1</v>
      </c>
      <c r="N14" s="4">
        <v>1</v>
      </c>
      <c r="O14" s="4">
        <f t="shared" si="0"/>
        <v>138.996</v>
      </c>
      <c r="P14" s="4">
        <f t="shared" si="1"/>
        <v>7.392</v>
      </c>
      <c r="Q14" s="1">
        <f t="shared" si="2"/>
        <v>139</v>
      </c>
      <c r="R14" s="1">
        <f t="shared" si="3"/>
        <v>7</v>
      </c>
    </row>
    <row r="15" spans="1:18">
      <c r="A15" s="4" t="s">
        <v>59</v>
      </c>
      <c r="B15" s="4">
        <v>11</v>
      </c>
      <c r="C15" s="4" t="str">
        <f>VLOOKUP(B15,'##参数'!$A$3:$E$18,4,FALSE)</f>
        <v>A</v>
      </c>
      <c r="D15" s="4" t="str">
        <f>VLOOKUP(B15,'##参数'!$A$3:$E$18,5,FALSE)</f>
        <v>蓝</v>
      </c>
      <c r="E15" s="4">
        <f>VLOOKUP(F15,'##参数'!$G$4:$H$6,2,FALSE)</f>
        <v>1</v>
      </c>
      <c r="F15" s="4" t="s">
        <v>19</v>
      </c>
      <c r="G15" s="4">
        <f>VLOOKUP(H15,'##参数'!$R$4:$S$27,2,FALSE)</f>
        <v>2</v>
      </c>
      <c r="H15" s="4" t="s">
        <v>22</v>
      </c>
      <c r="I15" s="4">
        <v>3</v>
      </c>
      <c r="J15" s="4">
        <v>3</v>
      </c>
      <c r="K15" s="4">
        <f>VLOOKUP(B15,'##参数'!$A$10:$E$18,2,FALSE)*VLOOKUP(F15,'##参数'!$G$4:$K$6,3,FALSE)*VLOOKUP(H15,'##参数'!$R$4:$U$27,3,FALSE)*VLOOKUP(I15,'##参数'!$M$4:$O$6,3,FALSE)*VLOOKUP(J15,'##参数'!$G$13:$I$17,3,FALSE)</f>
        <v>82.368</v>
      </c>
      <c r="L15" s="4">
        <f>VLOOKUP(B15,'##参数'!$A$10:$E$18,2,FALSE)*VLOOKUP(F15,'##参数'!$G$4:$K$6,4,FALSE)*VLOOKUP(H15,'##参数'!$R$4:$U$27,4,FALSE)*VLOOKUP(I15,'##参数'!$M$4:$O$6,2,FALSE)*VLOOKUP(J15,'##参数'!$G$13:$I$17,2,FALSE)</f>
        <v>8.316</v>
      </c>
      <c r="M15" s="4">
        <v>1</v>
      </c>
      <c r="N15" s="4">
        <v>1</v>
      </c>
      <c r="O15" s="4">
        <f t="shared" si="0"/>
        <v>82.368</v>
      </c>
      <c r="P15" s="4">
        <f t="shared" si="1"/>
        <v>8.316</v>
      </c>
      <c r="Q15" s="1">
        <f t="shared" si="2"/>
        <v>82</v>
      </c>
      <c r="R15" s="1">
        <f t="shared" si="3"/>
        <v>8</v>
      </c>
    </row>
    <row r="16" spans="1:18">
      <c r="A16" s="4" t="s">
        <v>59</v>
      </c>
      <c r="B16" s="4">
        <v>11</v>
      </c>
      <c r="C16" s="4" t="str">
        <f>VLOOKUP(B16,'##参数'!$A$3:$E$18,4,FALSE)</f>
        <v>A</v>
      </c>
      <c r="D16" s="4" t="str">
        <f>VLOOKUP(B16,'##参数'!$A$3:$E$18,5,FALSE)</f>
        <v>蓝</v>
      </c>
      <c r="E16" s="4">
        <f>VLOOKUP(F16,'##参数'!$G$4:$H$6,2,FALSE)</f>
        <v>1</v>
      </c>
      <c r="F16" s="4" t="s">
        <v>19</v>
      </c>
      <c r="G16" s="4">
        <f>VLOOKUP(H16,'##参数'!$R$4:$S$27,2,FALSE)</f>
        <v>1</v>
      </c>
      <c r="H16" s="4" t="s">
        <v>20</v>
      </c>
      <c r="I16" s="4">
        <v>1</v>
      </c>
      <c r="J16" s="4">
        <v>3</v>
      </c>
      <c r="K16" s="4">
        <f>VLOOKUP(B16,'##参数'!$A$10:$E$18,2,FALSE)*VLOOKUP(F16,'##参数'!$G$4:$K$6,3,FALSE)*VLOOKUP(H16,'##参数'!$R$4:$U$27,3,FALSE)*VLOOKUP(I16,'##参数'!$M$4:$O$6,3,FALSE)*VLOOKUP(J16,'##参数'!$G$13:$I$17,3,FALSE)</f>
        <v>154.44</v>
      </c>
      <c r="L16" s="4">
        <f>VLOOKUP(B16,'##参数'!$A$10:$E$18,2,FALSE)*VLOOKUP(F16,'##参数'!$G$4:$K$6,4,FALSE)*VLOOKUP(H16,'##参数'!$R$4:$U$27,4,FALSE)*VLOOKUP(I16,'##参数'!$M$4:$O$6,2,FALSE)*VLOOKUP(J16,'##参数'!$G$13:$I$17,2,FALSE)</f>
        <v>9.24</v>
      </c>
      <c r="M16" s="4">
        <v>1</v>
      </c>
      <c r="N16" s="4">
        <v>1</v>
      </c>
      <c r="O16" s="4">
        <f t="shared" si="0"/>
        <v>154.44</v>
      </c>
      <c r="P16" s="4">
        <f t="shared" si="1"/>
        <v>9.24</v>
      </c>
      <c r="Q16" s="1">
        <f t="shared" si="2"/>
        <v>154</v>
      </c>
      <c r="R16" s="1">
        <f t="shared" si="3"/>
        <v>9</v>
      </c>
    </row>
    <row r="17" spans="1:18">
      <c r="A17" s="4" t="s">
        <v>59</v>
      </c>
      <c r="B17" s="4">
        <v>11</v>
      </c>
      <c r="C17" s="4" t="str">
        <f>VLOOKUP(B17,'##参数'!$A$3:$E$18,4,FALSE)</f>
        <v>A</v>
      </c>
      <c r="D17" s="4" t="str">
        <f>VLOOKUP(B17,'##参数'!$A$3:$E$18,5,FALSE)</f>
        <v>蓝</v>
      </c>
      <c r="E17" s="4">
        <f>VLOOKUP(F17,'##参数'!$G$4:$H$6,2,FALSE)</f>
        <v>1</v>
      </c>
      <c r="F17" s="4" t="s">
        <v>19</v>
      </c>
      <c r="G17" s="4">
        <f>VLOOKUP(H17,'##参数'!$R$4:$S$27,2,FALSE)</f>
        <v>1</v>
      </c>
      <c r="H17" s="4" t="s">
        <v>20</v>
      </c>
      <c r="I17" s="4">
        <v>1</v>
      </c>
      <c r="J17" s="4">
        <v>3</v>
      </c>
      <c r="K17" s="4">
        <f>VLOOKUP(B17,'##参数'!$A$10:$E$18,2,FALSE)*VLOOKUP(F17,'##参数'!$G$4:$K$6,3,FALSE)*VLOOKUP(H17,'##参数'!$R$4:$U$27,3,FALSE)*VLOOKUP(I17,'##参数'!$M$4:$O$6,3,FALSE)*VLOOKUP(J17,'##参数'!$G$13:$I$17,3,FALSE)</f>
        <v>154.44</v>
      </c>
      <c r="L17" s="4">
        <f>VLOOKUP(B17,'##参数'!$A$10:$E$18,2,FALSE)*VLOOKUP(F17,'##参数'!$G$4:$K$6,4,FALSE)*VLOOKUP(H17,'##参数'!$R$4:$U$27,4,FALSE)*VLOOKUP(I17,'##参数'!$M$4:$O$6,2,FALSE)*VLOOKUP(J17,'##参数'!$G$13:$I$17,2,FALSE)</f>
        <v>9.24</v>
      </c>
      <c r="M17" s="4">
        <v>1</v>
      </c>
      <c r="N17" s="4">
        <v>1</v>
      </c>
      <c r="O17" s="4">
        <f t="shared" si="0"/>
        <v>154.44</v>
      </c>
      <c r="P17" s="4">
        <f t="shared" si="1"/>
        <v>9.24</v>
      </c>
      <c r="Q17" s="1">
        <f t="shared" si="2"/>
        <v>154</v>
      </c>
      <c r="R17" s="1">
        <f t="shared" si="3"/>
        <v>9</v>
      </c>
    </row>
    <row r="18" spans="1:18">
      <c r="A18" s="4" t="s">
        <v>59</v>
      </c>
      <c r="B18" s="4">
        <v>11</v>
      </c>
      <c r="C18" s="4" t="str">
        <f>VLOOKUP(B18,'##参数'!$A$3:$E$18,4,FALSE)</f>
        <v>A</v>
      </c>
      <c r="D18" s="4" t="str">
        <f>VLOOKUP(B18,'##参数'!$A$3:$E$18,5,FALSE)</f>
        <v>蓝</v>
      </c>
      <c r="E18" s="4">
        <f>VLOOKUP(F18,'##参数'!$G$4:$H$6,2,FALSE)</f>
        <v>1</v>
      </c>
      <c r="F18" s="4" t="s">
        <v>19</v>
      </c>
      <c r="G18" s="4">
        <f>VLOOKUP(H18,'##参数'!$R$4:$S$27,2,FALSE)</f>
        <v>1</v>
      </c>
      <c r="H18" s="4" t="s">
        <v>20</v>
      </c>
      <c r="I18" s="4">
        <v>1</v>
      </c>
      <c r="J18" s="4">
        <v>3</v>
      </c>
      <c r="K18" s="4">
        <f>VLOOKUP(B18,'##参数'!$A$10:$E$18,2,FALSE)*VLOOKUP(F18,'##参数'!$G$4:$K$6,3,FALSE)*VLOOKUP(H18,'##参数'!$R$4:$U$27,3,FALSE)*VLOOKUP(I18,'##参数'!$M$4:$O$6,3,FALSE)*VLOOKUP(J18,'##参数'!$G$13:$I$17,3,FALSE)</f>
        <v>154.44</v>
      </c>
      <c r="L18" s="4">
        <f>VLOOKUP(B18,'##参数'!$A$10:$E$18,2,FALSE)*VLOOKUP(F18,'##参数'!$G$4:$K$6,4,FALSE)*VLOOKUP(H18,'##参数'!$R$4:$U$27,4,FALSE)*VLOOKUP(I18,'##参数'!$M$4:$O$6,2,FALSE)*VLOOKUP(J18,'##参数'!$G$13:$I$17,2,FALSE)</f>
        <v>9.24</v>
      </c>
      <c r="M18" s="4">
        <v>1</v>
      </c>
      <c r="N18" s="4">
        <v>1</v>
      </c>
      <c r="O18" s="4">
        <f t="shared" si="0"/>
        <v>154.44</v>
      </c>
      <c r="P18" s="4">
        <f t="shared" si="1"/>
        <v>9.24</v>
      </c>
      <c r="Q18" s="1">
        <f t="shared" si="2"/>
        <v>154</v>
      </c>
      <c r="R18" s="1">
        <f t="shared" si="3"/>
        <v>9</v>
      </c>
    </row>
    <row r="19" spans="1:18">
      <c r="A19" s="4" t="s">
        <v>59</v>
      </c>
      <c r="B19" s="4">
        <v>11</v>
      </c>
      <c r="C19" s="4" t="str">
        <f>VLOOKUP(B19,'##参数'!$A$3:$E$18,4,FALSE)</f>
        <v>A</v>
      </c>
      <c r="D19" s="4" t="str">
        <f>VLOOKUP(B19,'##参数'!$A$3:$E$18,5,FALSE)</f>
        <v>蓝</v>
      </c>
      <c r="E19" s="4">
        <f>VLOOKUP(F19,'##参数'!$G$4:$H$6,2,FALSE)</f>
        <v>1</v>
      </c>
      <c r="F19" s="4" t="s">
        <v>19</v>
      </c>
      <c r="G19" s="4">
        <f>VLOOKUP(H19,'##参数'!$R$4:$S$27,2,FALSE)</f>
        <v>1</v>
      </c>
      <c r="H19" s="4" t="s">
        <v>20</v>
      </c>
      <c r="I19" s="4">
        <v>1</v>
      </c>
      <c r="J19" s="4">
        <v>3</v>
      </c>
      <c r="K19" s="4">
        <f>VLOOKUP(B19,'##参数'!$A$10:$E$18,2,FALSE)*VLOOKUP(F19,'##参数'!$G$4:$K$6,3,FALSE)*VLOOKUP(H19,'##参数'!$R$4:$U$27,3,FALSE)*VLOOKUP(I19,'##参数'!$M$4:$O$6,3,FALSE)*VLOOKUP(J19,'##参数'!$G$13:$I$17,3,FALSE)</f>
        <v>154.44</v>
      </c>
      <c r="L19" s="4">
        <f>VLOOKUP(B19,'##参数'!$A$10:$E$18,2,FALSE)*VLOOKUP(F19,'##参数'!$G$4:$K$6,4,FALSE)*VLOOKUP(H19,'##参数'!$R$4:$U$27,4,FALSE)*VLOOKUP(I19,'##参数'!$M$4:$O$6,2,FALSE)*VLOOKUP(J19,'##参数'!$G$13:$I$17,2,FALSE)</f>
        <v>9.24</v>
      </c>
      <c r="M19" s="4">
        <v>1</v>
      </c>
      <c r="N19" s="4">
        <v>1</v>
      </c>
      <c r="O19" s="4">
        <f t="shared" si="0"/>
        <v>154.44</v>
      </c>
      <c r="P19" s="4">
        <f t="shared" si="1"/>
        <v>9.24</v>
      </c>
      <c r="Q19" s="1">
        <f t="shared" si="2"/>
        <v>154</v>
      </c>
      <c r="R19" s="1">
        <f t="shared" si="3"/>
        <v>9</v>
      </c>
    </row>
    <row r="20" spans="1:18">
      <c r="A20" s="4" t="s">
        <v>59</v>
      </c>
      <c r="B20" s="4">
        <v>11</v>
      </c>
      <c r="C20" s="4" t="str">
        <f>VLOOKUP(B20,'##参数'!$A$3:$E$18,4,FALSE)</f>
        <v>A</v>
      </c>
      <c r="D20" s="4" t="str">
        <f>VLOOKUP(B20,'##参数'!$A$3:$E$18,5,FALSE)</f>
        <v>蓝</v>
      </c>
      <c r="E20" s="4">
        <f>VLOOKUP(F20,'##参数'!$G$4:$H$6,2,FALSE)</f>
        <v>1</v>
      </c>
      <c r="F20" s="4" t="s">
        <v>19</v>
      </c>
      <c r="G20" s="4">
        <f>VLOOKUP(H20,'##参数'!$R$4:$S$27,2,FALSE)</f>
        <v>1</v>
      </c>
      <c r="H20" s="4" t="s">
        <v>20</v>
      </c>
      <c r="I20" s="4">
        <v>1</v>
      </c>
      <c r="J20" s="4">
        <v>3</v>
      </c>
      <c r="K20" s="4">
        <f>VLOOKUP(B20,'##参数'!$A$10:$E$18,2,FALSE)*VLOOKUP(F20,'##参数'!$G$4:$K$6,3,FALSE)*VLOOKUP(H20,'##参数'!$R$4:$U$27,3,FALSE)*VLOOKUP(I20,'##参数'!$M$4:$O$6,3,FALSE)*VLOOKUP(J20,'##参数'!$G$13:$I$17,3,FALSE)</f>
        <v>154.44</v>
      </c>
      <c r="L20" s="4">
        <f>VLOOKUP(B20,'##参数'!$A$10:$E$18,2,FALSE)*VLOOKUP(F20,'##参数'!$G$4:$K$6,4,FALSE)*VLOOKUP(H20,'##参数'!$R$4:$U$27,4,FALSE)*VLOOKUP(I20,'##参数'!$M$4:$O$6,2,FALSE)*VLOOKUP(J20,'##参数'!$G$13:$I$17,2,FALSE)</f>
        <v>9.24</v>
      </c>
      <c r="M20" s="4">
        <v>1</v>
      </c>
      <c r="N20" s="4">
        <v>1</v>
      </c>
      <c r="O20" s="4">
        <f t="shared" si="0"/>
        <v>154.44</v>
      </c>
      <c r="P20" s="4">
        <f t="shared" si="1"/>
        <v>9.24</v>
      </c>
      <c r="Q20" s="1">
        <f t="shared" si="2"/>
        <v>154</v>
      </c>
      <c r="R20" s="1">
        <f t="shared" si="3"/>
        <v>9</v>
      </c>
    </row>
    <row r="21" spans="1:18">
      <c r="A21" s="4" t="s">
        <v>59</v>
      </c>
      <c r="B21" s="4">
        <v>11</v>
      </c>
      <c r="C21" s="4" t="str">
        <f>VLOOKUP(B21,'##参数'!$A$3:$E$18,4,FALSE)</f>
        <v>A</v>
      </c>
      <c r="D21" s="4" t="str">
        <f>VLOOKUP(B21,'##参数'!$A$3:$E$18,5,FALSE)</f>
        <v>蓝</v>
      </c>
      <c r="E21" s="4">
        <f>VLOOKUP(F21,'##参数'!$G$4:$H$6,2,FALSE)</f>
        <v>1</v>
      </c>
      <c r="F21" s="4" t="s">
        <v>19</v>
      </c>
      <c r="G21" s="4">
        <f>VLOOKUP(H21,'##参数'!$R$4:$S$27,2,FALSE)</f>
        <v>1</v>
      </c>
      <c r="H21" s="4" t="s">
        <v>20</v>
      </c>
      <c r="I21" s="4">
        <v>1</v>
      </c>
      <c r="J21" s="4">
        <v>3</v>
      </c>
      <c r="K21" s="4">
        <f>VLOOKUP(B21,'##参数'!$A$10:$E$18,2,FALSE)*VLOOKUP(F21,'##参数'!$G$4:$K$6,3,FALSE)*VLOOKUP(H21,'##参数'!$R$4:$U$27,3,FALSE)*VLOOKUP(I21,'##参数'!$M$4:$O$6,3,FALSE)*VLOOKUP(J21,'##参数'!$G$13:$I$17,3,FALSE)</f>
        <v>154.44</v>
      </c>
      <c r="L21" s="4">
        <f>VLOOKUP(B21,'##参数'!$A$10:$E$18,2,FALSE)*VLOOKUP(F21,'##参数'!$G$4:$K$6,4,FALSE)*VLOOKUP(H21,'##参数'!$R$4:$U$27,4,FALSE)*VLOOKUP(I21,'##参数'!$M$4:$O$6,2,FALSE)*VLOOKUP(J21,'##参数'!$G$13:$I$17,2,FALSE)</f>
        <v>9.24</v>
      </c>
      <c r="M21" s="4">
        <v>1</v>
      </c>
      <c r="N21" s="4">
        <v>1</v>
      </c>
      <c r="O21" s="4">
        <f t="shared" si="0"/>
        <v>154.44</v>
      </c>
      <c r="P21" s="4">
        <f t="shared" si="1"/>
        <v>9.24</v>
      </c>
      <c r="Q21" s="1">
        <f t="shared" si="2"/>
        <v>154</v>
      </c>
      <c r="R21" s="1">
        <f t="shared" si="3"/>
        <v>9</v>
      </c>
    </row>
    <row r="22" spans="1:18">
      <c r="A22" s="4" t="s">
        <v>59</v>
      </c>
      <c r="B22" s="4">
        <v>11</v>
      </c>
      <c r="C22" s="4" t="str">
        <f>VLOOKUP(B22,'##参数'!$A$3:$E$18,4,FALSE)</f>
        <v>A</v>
      </c>
      <c r="D22" s="4" t="str">
        <f>VLOOKUP(B22,'##参数'!$A$3:$E$18,5,FALSE)</f>
        <v>蓝</v>
      </c>
      <c r="E22" s="4">
        <f>VLOOKUP(F22,'##参数'!$G$4:$H$6,2,FALSE)</f>
        <v>1</v>
      </c>
      <c r="F22" s="4" t="s">
        <v>19</v>
      </c>
      <c r="G22" s="4">
        <f>VLOOKUP(H22,'##参数'!$R$4:$S$27,2,FALSE)</f>
        <v>1</v>
      </c>
      <c r="H22" s="4" t="s">
        <v>20</v>
      </c>
      <c r="I22" s="4">
        <v>1</v>
      </c>
      <c r="J22" s="4">
        <v>3</v>
      </c>
      <c r="K22" s="4">
        <f>VLOOKUP(B22,'##参数'!$A$10:$E$18,2,FALSE)*VLOOKUP(F22,'##参数'!$G$4:$K$6,3,FALSE)*VLOOKUP(H22,'##参数'!$R$4:$U$27,3,FALSE)*VLOOKUP(I22,'##参数'!$M$4:$O$6,3,FALSE)*VLOOKUP(J22,'##参数'!$G$13:$I$17,3,FALSE)</f>
        <v>154.44</v>
      </c>
      <c r="L22" s="4">
        <f>VLOOKUP(B22,'##参数'!$A$10:$E$18,2,FALSE)*VLOOKUP(F22,'##参数'!$G$4:$K$6,4,FALSE)*VLOOKUP(H22,'##参数'!$R$4:$U$27,4,FALSE)*VLOOKUP(I22,'##参数'!$M$4:$O$6,2,FALSE)*VLOOKUP(J22,'##参数'!$G$13:$I$17,2,FALSE)</f>
        <v>9.24</v>
      </c>
      <c r="M22" s="4">
        <v>1</v>
      </c>
      <c r="N22" s="4">
        <v>1</v>
      </c>
      <c r="O22" s="4">
        <f t="shared" si="0"/>
        <v>154.44</v>
      </c>
      <c r="P22" s="4">
        <f t="shared" si="1"/>
        <v>9.24</v>
      </c>
      <c r="Q22" s="1">
        <f t="shared" si="2"/>
        <v>154</v>
      </c>
      <c r="R22" s="1">
        <f t="shared" si="3"/>
        <v>9</v>
      </c>
    </row>
    <row r="23" spans="1:18">
      <c r="A23" s="4" t="s">
        <v>59</v>
      </c>
      <c r="B23" s="4">
        <v>11</v>
      </c>
      <c r="C23" s="4" t="str">
        <f>VLOOKUP(B23,'##参数'!$A$3:$E$18,4,FALSE)</f>
        <v>A</v>
      </c>
      <c r="D23" s="4" t="str">
        <f>VLOOKUP(B23,'##参数'!$A$3:$E$18,5,FALSE)</f>
        <v>蓝</v>
      </c>
      <c r="E23" s="4">
        <f>VLOOKUP(F23,'##参数'!$G$4:$H$6,2,FALSE)</f>
        <v>1</v>
      </c>
      <c r="F23" s="4" t="s">
        <v>19</v>
      </c>
      <c r="G23" s="4">
        <f>VLOOKUP(H23,'##参数'!$R$4:$S$27,2,FALSE)</f>
        <v>1</v>
      </c>
      <c r="H23" s="4" t="s">
        <v>20</v>
      </c>
      <c r="I23" s="4">
        <v>1</v>
      </c>
      <c r="J23" s="4">
        <v>3</v>
      </c>
      <c r="K23" s="4">
        <f>VLOOKUP(B23,'##参数'!$A$10:$E$18,2,FALSE)*VLOOKUP(F23,'##参数'!$G$4:$K$6,3,FALSE)*VLOOKUP(H23,'##参数'!$R$4:$U$27,3,FALSE)*VLOOKUP(I23,'##参数'!$M$4:$O$6,3,FALSE)*VLOOKUP(J23,'##参数'!$G$13:$I$17,3,FALSE)</f>
        <v>154.44</v>
      </c>
      <c r="L23" s="4">
        <f>VLOOKUP(B23,'##参数'!$A$10:$E$18,2,FALSE)*VLOOKUP(F23,'##参数'!$G$4:$K$6,4,FALSE)*VLOOKUP(H23,'##参数'!$R$4:$U$27,4,FALSE)*VLOOKUP(I23,'##参数'!$M$4:$O$6,2,FALSE)*VLOOKUP(J23,'##参数'!$G$13:$I$17,2,FALSE)</f>
        <v>9.24</v>
      </c>
      <c r="M23" s="4">
        <v>1</v>
      </c>
      <c r="N23" s="4">
        <v>1</v>
      </c>
      <c r="O23" s="4">
        <f t="shared" si="0"/>
        <v>154.44</v>
      </c>
      <c r="P23" s="4">
        <f t="shared" si="1"/>
        <v>9.24</v>
      </c>
      <c r="Q23" s="1">
        <f t="shared" si="2"/>
        <v>154</v>
      </c>
      <c r="R23" s="1">
        <f t="shared" si="3"/>
        <v>9</v>
      </c>
    </row>
    <row r="24" spans="1:18">
      <c r="A24" s="4" t="s">
        <v>59</v>
      </c>
      <c r="B24" s="4">
        <v>11</v>
      </c>
      <c r="C24" s="4" t="str">
        <f>VLOOKUP(B24,'##参数'!$A$3:$E$18,4,FALSE)</f>
        <v>A</v>
      </c>
      <c r="D24" s="4" t="str">
        <f>VLOOKUP(B24,'##参数'!$A$3:$E$18,5,FALSE)</f>
        <v>蓝</v>
      </c>
      <c r="E24" s="4">
        <f>VLOOKUP(F24,'##参数'!$G$4:$H$6,2,FALSE)</f>
        <v>1</v>
      </c>
      <c r="F24" s="4" t="s">
        <v>19</v>
      </c>
      <c r="G24" s="4">
        <f>VLOOKUP(H24,'##参数'!$R$4:$S$27,2,FALSE)</f>
        <v>1</v>
      </c>
      <c r="H24" s="4" t="s">
        <v>20</v>
      </c>
      <c r="I24" s="4">
        <v>1</v>
      </c>
      <c r="J24" s="4">
        <v>3</v>
      </c>
      <c r="K24" s="4">
        <f>VLOOKUP(B24,'##参数'!$A$10:$E$18,2,FALSE)*VLOOKUP(F24,'##参数'!$G$4:$K$6,3,FALSE)*VLOOKUP(H24,'##参数'!$R$4:$U$27,3,FALSE)*VLOOKUP(I24,'##参数'!$M$4:$O$6,3,FALSE)*VLOOKUP(J24,'##参数'!$G$13:$I$17,3,FALSE)</f>
        <v>154.44</v>
      </c>
      <c r="L24" s="4">
        <f>VLOOKUP(B24,'##参数'!$A$10:$E$18,2,FALSE)*VLOOKUP(F24,'##参数'!$G$4:$K$6,4,FALSE)*VLOOKUP(H24,'##参数'!$R$4:$U$27,4,FALSE)*VLOOKUP(I24,'##参数'!$M$4:$O$6,2,FALSE)*VLOOKUP(J24,'##参数'!$G$13:$I$17,2,FALSE)</f>
        <v>9.24</v>
      </c>
      <c r="M24" s="4">
        <v>1</v>
      </c>
      <c r="N24" s="4">
        <v>1</v>
      </c>
      <c r="O24" s="4">
        <f t="shared" si="0"/>
        <v>154.44</v>
      </c>
      <c r="P24" s="4">
        <f t="shared" si="1"/>
        <v>9.24</v>
      </c>
      <c r="Q24" s="1">
        <f t="shared" si="2"/>
        <v>154</v>
      </c>
      <c r="R24" s="1">
        <f t="shared" si="3"/>
        <v>9</v>
      </c>
    </row>
    <row r="25" spans="1:18">
      <c r="A25" s="4" t="s">
        <v>59</v>
      </c>
      <c r="B25" s="4">
        <v>11</v>
      </c>
      <c r="C25" s="4" t="str">
        <f>VLOOKUP(B25,'##参数'!$A$3:$E$18,4,FALSE)</f>
        <v>A</v>
      </c>
      <c r="D25" s="4" t="str">
        <f>VLOOKUP(B25,'##参数'!$A$3:$E$18,5,FALSE)</f>
        <v>蓝</v>
      </c>
      <c r="E25" s="4">
        <f>VLOOKUP(F25,'##参数'!$G$4:$H$6,2,FALSE)</f>
        <v>1</v>
      </c>
      <c r="F25" s="4" t="s">
        <v>19</v>
      </c>
      <c r="G25" s="4">
        <f>VLOOKUP(H25,'##参数'!$R$4:$S$27,2,FALSE)</f>
        <v>1</v>
      </c>
      <c r="H25" s="4" t="s">
        <v>20</v>
      </c>
      <c r="I25" s="4">
        <v>1</v>
      </c>
      <c r="J25" s="4">
        <v>3</v>
      </c>
      <c r="K25" s="4">
        <f>VLOOKUP(B25,'##参数'!$A$10:$E$18,2,FALSE)*VLOOKUP(F25,'##参数'!$G$4:$K$6,3,FALSE)*VLOOKUP(H25,'##参数'!$R$4:$U$27,3,FALSE)*VLOOKUP(I25,'##参数'!$M$4:$O$6,3,FALSE)*VLOOKUP(J25,'##参数'!$G$13:$I$17,3,FALSE)</f>
        <v>154.44</v>
      </c>
      <c r="L25" s="4">
        <f>VLOOKUP(B25,'##参数'!$A$10:$E$18,2,FALSE)*VLOOKUP(F25,'##参数'!$G$4:$K$6,4,FALSE)*VLOOKUP(H25,'##参数'!$R$4:$U$27,4,FALSE)*VLOOKUP(I25,'##参数'!$M$4:$O$6,2,FALSE)*VLOOKUP(J25,'##参数'!$G$13:$I$17,2,FALSE)</f>
        <v>9.24</v>
      </c>
      <c r="M25" s="4">
        <v>1</v>
      </c>
      <c r="N25" s="4">
        <v>1</v>
      </c>
      <c r="O25" s="4">
        <f t="shared" si="0"/>
        <v>154.44</v>
      </c>
      <c r="P25" s="4">
        <f t="shared" si="1"/>
        <v>9.24</v>
      </c>
      <c r="Q25" s="1">
        <f t="shared" si="2"/>
        <v>154</v>
      </c>
      <c r="R25" s="1">
        <f t="shared" si="3"/>
        <v>9</v>
      </c>
    </row>
    <row r="26" spans="1:18">
      <c r="A26" s="4" t="s">
        <v>59</v>
      </c>
      <c r="B26" s="4">
        <v>11</v>
      </c>
      <c r="C26" s="4" t="str">
        <f>VLOOKUP(B26,'##参数'!$A$3:$E$18,4,FALSE)</f>
        <v>A</v>
      </c>
      <c r="D26" s="4" t="str">
        <f>VLOOKUP(B26,'##参数'!$A$3:$E$18,5,FALSE)</f>
        <v>蓝</v>
      </c>
      <c r="E26" s="4">
        <f>VLOOKUP(F26,'##参数'!$G$4:$H$6,2,FALSE)</f>
        <v>1</v>
      </c>
      <c r="F26" s="4" t="s">
        <v>19</v>
      </c>
      <c r="G26" s="4">
        <f>VLOOKUP(H26,'##参数'!$R$4:$S$27,2,FALSE)</f>
        <v>1</v>
      </c>
      <c r="H26" s="4" t="s">
        <v>20</v>
      </c>
      <c r="I26" s="4">
        <v>1</v>
      </c>
      <c r="J26" s="4">
        <v>3</v>
      </c>
      <c r="K26" s="4">
        <f>VLOOKUP(B26,'##参数'!$A$10:$E$18,2,FALSE)*VLOOKUP(F26,'##参数'!$G$4:$K$6,3,FALSE)*VLOOKUP(H26,'##参数'!$R$4:$U$27,3,FALSE)*VLOOKUP(I26,'##参数'!$M$4:$O$6,3,FALSE)*VLOOKUP(J26,'##参数'!$G$13:$I$17,3,FALSE)</f>
        <v>154.44</v>
      </c>
      <c r="L26" s="4">
        <f>VLOOKUP(B26,'##参数'!$A$10:$E$18,2,FALSE)*VLOOKUP(F26,'##参数'!$G$4:$K$6,4,FALSE)*VLOOKUP(H26,'##参数'!$R$4:$U$27,4,FALSE)*VLOOKUP(I26,'##参数'!$M$4:$O$6,2,FALSE)*VLOOKUP(J26,'##参数'!$G$13:$I$17,2,FALSE)</f>
        <v>9.24</v>
      </c>
      <c r="M26" s="4">
        <v>1</v>
      </c>
      <c r="N26" s="4">
        <v>1</v>
      </c>
      <c r="O26" s="4">
        <f t="shared" si="0"/>
        <v>154.44</v>
      </c>
      <c r="P26" s="4">
        <f t="shared" si="1"/>
        <v>9.24</v>
      </c>
      <c r="Q26" s="1">
        <f t="shared" si="2"/>
        <v>154</v>
      </c>
      <c r="R26" s="1">
        <f t="shared" si="3"/>
        <v>9</v>
      </c>
    </row>
    <row r="27" spans="1:18">
      <c r="A27" s="4" t="s">
        <v>59</v>
      </c>
      <c r="B27" s="4">
        <v>11</v>
      </c>
      <c r="C27" s="4" t="str">
        <f>VLOOKUP(B27,'##参数'!$A$3:$E$18,4,FALSE)</f>
        <v>A</v>
      </c>
      <c r="D27" s="4" t="str">
        <f>VLOOKUP(B27,'##参数'!$A$3:$E$18,5,FALSE)</f>
        <v>蓝</v>
      </c>
      <c r="E27" s="4">
        <f>VLOOKUP(F27,'##参数'!$G$4:$H$6,2,FALSE)</f>
        <v>1</v>
      </c>
      <c r="F27" s="4" t="s">
        <v>19</v>
      </c>
      <c r="G27" s="4">
        <f>VLOOKUP(H27,'##参数'!$R$4:$S$27,2,FALSE)</f>
        <v>1</v>
      </c>
      <c r="H27" s="4" t="s">
        <v>20</v>
      </c>
      <c r="I27" s="4">
        <v>1</v>
      </c>
      <c r="J27" s="4">
        <v>3</v>
      </c>
      <c r="K27" s="4">
        <f>VLOOKUP(B27,'##参数'!$A$10:$E$18,2,FALSE)*VLOOKUP(F27,'##参数'!$G$4:$K$6,3,FALSE)*VLOOKUP(H27,'##参数'!$R$4:$U$27,3,FALSE)*VLOOKUP(I27,'##参数'!$M$4:$O$6,3,FALSE)*VLOOKUP(J27,'##参数'!$G$13:$I$17,3,FALSE)</f>
        <v>154.44</v>
      </c>
      <c r="L27" s="4">
        <f>VLOOKUP(B27,'##参数'!$A$10:$E$18,2,FALSE)*VLOOKUP(F27,'##参数'!$G$4:$K$6,4,FALSE)*VLOOKUP(H27,'##参数'!$R$4:$U$27,4,FALSE)*VLOOKUP(I27,'##参数'!$M$4:$O$6,2,FALSE)*VLOOKUP(J27,'##参数'!$G$13:$I$17,2,FALSE)</f>
        <v>9.24</v>
      </c>
      <c r="M27" s="4">
        <v>1</v>
      </c>
      <c r="N27" s="4">
        <v>1</v>
      </c>
      <c r="O27" s="4">
        <f t="shared" si="0"/>
        <v>154.44</v>
      </c>
      <c r="P27" s="4">
        <f t="shared" si="1"/>
        <v>9.24</v>
      </c>
      <c r="Q27" s="1">
        <f t="shared" si="2"/>
        <v>154</v>
      </c>
      <c r="R27" s="1">
        <f t="shared" si="3"/>
        <v>9</v>
      </c>
    </row>
    <row r="28" spans="1:18">
      <c r="A28" s="4" t="s">
        <v>59</v>
      </c>
      <c r="B28" s="4">
        <v>11</v>
      </c>
      <c r="C28" s="4" t="str">
        <f>VLOOKUP(B28,'##参数'!$A$3:$E$18,4,FALSE)</f>
        <v>A</v>
      </c>
      <c r="D28" s="4" t="str">
        <f>VLOOKUP(B28,'##参数'!$A$3:$E$18,5,FALSE)</f>
        <v>蓝</v>
      </c>
      <c r="E28" s="4">
        <f>VLOOKUP(F28,'##参数'!$G$4:$H$6,2,FALSE)</f>
        <v>1</v>
      </c>
      <c r="F28" s="4" t="s">
        <v>19</v>
      </c>
      <c r="G28" s="4">
        <f>VLOOKUP(H28,'##参数'!$R$4:$S$27,2,FALSE)</f>
        <v>1</v>
      </c>
      <c r="H28" s="4" t="s">
        <v>20</v>
      </c>
      <c r="I28" s="4">
        <v>1</v>
      </c>
      <c r="J28" s="4">
        <v>3</v>
      </c>
      <c r="K28" s="4">
        <f>VLOOKUP(B28,'##参数'!$A$10:$E$18,2,FALSE)*VLOOKUP(F28,'##参数'!$G$4:$K$6,3,FALSE)*VLOOKUP(H28,'##参数'!$R$4:$U$27,3,FALSE)*VLOOKUP(I28,'##参数'!$M$4:$O$6,3,FALSE)*VLOOKUP(J28,'##参数'!$G$13:$I$17,3,FALSE)</f>
        <v>154.44</v>
      </c>
      <c r="L28" s="4">
        <f>VLOOKUP(B28,'##参数'!$A$10:$E$18,2,FALSE)*VLOOKUP(F28,'##参数'!$G$4:$K$6,4,FALSE)*VLOOKUP(H28,'##参数'!$R$4:$U$27,4,FALSE)*VLOOKUP(I28,'##参数'!$M$4:$O$6,2,FALSE)*VLOOKUP(J28,'##参数'!$G$13:$I$17,2,FALSE)</f>
        <v>9.24</v>
      </c>
      <c r="M28" s="4">
        <v>1</v>
      </c>
      <c r="N28" s="4">
        <v>1</v>
      </c>
      <c r="O28" s="4">
        <f t="shared" si="0"/>
        <v>154.44</v>
      </c>
      <c r="P28" s="4">
        <f t="shared" si="1"/>
        <v>9.24</v>
      </c>
      <c r="Q28" s="1">
        <f t="shared" si="2"/>
        <v>154</v>
      </c>
      <c r="R28" s="1">
        <f t="shared" si="3"/>
        <v>9</v>
      </c>
    </row>
    <row r="29" spans="1:18">
      <c r="A29" s="4" t="s">
        <v>59</v>
      </c>
      <c r="B29" s="4">
        <v>11</v>
      </c>
      <c r="C29" s="4" t="str">
        <f>VLOOKUP(B29,'##参数'!$A$3:$E$18,4,FALSE)</f>
        <v>A</v>
      </c>
      <c r="D29" s="4" t="str">
        <f>VLOOKUP(B29,'##参数'!$A$3:$E$18,5,FALSE)</f>
        <v>蓝</v>
      </c>
      <c r="E29" s="4">
        <f>VLOOKUP(F29,'##参数'!$G$4:$H$6,2,FALSE)</f>
        <v>1</v>
      </c>
      <c r="F29" s="4" t="s">
        <v>19</v>
      </c>
      <c r="G29" s="4">
        <f>VLOOKUP(H29,'##参数'!$R$4:$S$27,2,FALSE)</f>
        <v>1</v>
      </c>
      <c r="H29" s="4" t="s">
        <v>20</v>
      </c>
      <c r="I29" s="4">
        <v>1</v>
      </c>
      <c r="J29" s="4">
        <v>3</v>
      </c>
      <c r="K29" s="4">
        <f>VLOOKUP(B29,'##参数'!$A$10:$E$18,2,FALSE)*VLOOKUP(F29,'##参数'!$G$4:$K$6,3,FALSE)*VLOOKUP(H29,'##参数'!$R$4:$U$27,3,FALSE)*VLOOKUP(I29,'##参数'!$M$4:$O$6,3,FALSE)*VLOOKUP(J29,'##参数'!$G$13:$I$17,3,FALSE)</f>
        <v>154.44</v>
      </c>
      <c r="L29" s="4">
        <f>VLOOKUP(B29,'##参数'!$A$10:$E$18,2,FALSE)*VLOOKUP(F29,'##参数'!$G$4:$K$6,4,FALSE)*VLOOKUP(H29,'##参数'!$R$4:$U$27,4,FALSE)*VLOOKUP(I29,'##参数'!$M$4:$O$6,2,FALSE)*VLOOKUP(J29,'##参数'!$G$13:$I$17,2,FALSE)</f>
        <v>9.24</v>
      </c>
      <c r="M29" s="4">
        <v>1</v>
      </c>
      <c r="N29" s="4">
        <v>1</v>
      </c>
      <c r="O29" s="4">
        <f t="shared" si="0"/>
        <v>154.44</v>
      </c>
      <c r="P29" s="4">
        <f t="shared" si="1"/>
        <v>9.24</v>
      </c>
      <c r="Q29" s="1">
        <f t="shared" si="2"/>
        <v>154</v>
      </c>
      <c r="R29" s="1">
        <f t="shared" si="3"/>
        <v>9</v>
      </c>
    </row>
  </sheetData>
  <dataValidations count="5">
    <dataValidation type="list" allowBlank="1" showInputMessage="1" showErrorMessage="1" sqref="I2 I3 I4 I5 I6 I7 I8 I9 I10 I11 I12 I13 I14 I15 I16 I17 I18 I19 I20 I21 I22 I23 I24 I25 I26 I27 I28 I29">
      <formula1>'##参数'!$M$4:$M$6</formula1>
    </dataValidation>
    <dataValidation type="list" allowBlank="1" showInputMessage="1" showErrorMessage="1" sqref="J2 J3 J4 J5 J6 J7 J8 J9 J10 J11 J12 J13 J14 J15 J16 J17 J18 J19 J20 J21 J22 J23 J24 J25 J26 J27 J28 J29">
      <formula1>'##参数'!$G$13:$G$17</formula1>
    </dataValidation>
    <dataValidation type="list" allowBlank="1" showInputMessage="1" showErrorMessage="1" sqref="B2:B16 B17:B29">
      <formula1>'##参数'!$A$10:$A$18</formula1>
    </dataValidation>
    <dataValidation type="list" allowBlank="1" showInputMessage="1" showErrorMessage="1" sqref="F2:F29">
      <formula1>"坦克,输出,辅助"</formula1>
    </dataValidation>
    <dataValidation type="list" allowBlank="1" showInputMessage="1" showErrorMessage="1" sqref="H2:H11 H12:H29">
      <formula1>'##参数'!$R$4:$R$27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##参数</vt:lpstr>
      <vt:lpstr>monster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lady饼干</cp:lastModifiedBy>
  <dcterms:created xsi:type="dcterms:W3CDTF">2020-03-20T08:59:00Z</dcterms:created>
  <dcterms:modified xsi:type="dcterms:W3CDTF">2020-03-22T11:04:14Z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