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gavinhawkins/Documents/GitHub/WB-Social-Protection-Capstone/02 raw data/raw/"/>
    </mc:Choice>
  </mc:AlternateContent>
  <xr:revisionPtr revIDLastSave="0" documentId="13_ncr:1_{15C4692E-B9B7-1F48-9E85-6A333120D55D}" xr6:coauthVersionLast="47" xr6:coauthVersionMax="47" xr10:uidLastSave="{00000000-0000-0000-0000-000000000000}"/>
  <bookViews>
    <workbookView xWindow="520" yWindow="500" windowWidth="27460" windowHeight="16140" firstSheet="1" activeTab="1" xr2:uid="{00000000-000D-0000-FFFF-FFFF00000000}"/>
  </bookViews>
  <sheets>
    <sheet name="Sheet Key" sheetId="10" r:id="rId1"/>
    <sheet name="Main" sheetId="17" r:id="rId2"/>
    <sheet name="GDP in $" sheetId="3" r:id="rId3"/>
    <sheet name="Social Assistance Exp. as %GDP" sheetId="4" r:id="rId4"/>
    <sheet name="Migrant Population %Pop" sheetId="5" r:id="rId5"/>
    <sheet name="Literacy Rate %Pop" sheetId="6" r:id="rId6"/>
    <sheet name="Internet Access %Pop" sheetId="7" r:id="rId7"/>
    <sheet name="Informal %GDP  DGE" sheetId="8" r:id="rId8"/>
    <sheet name="Informal %GDP MIMIC" sheetId="9" r:id="rId9"/>
    <sheet name="Pension %LF Pension_p" sheetId="12" r:id="rId10"/>
    <sheet name=" Informal Employment %Emp Infem" sheetId="13" r:id="rId11"/>
    <sheet name="Outside LF Employment %Emp  Inf" sheetId="14" r:id="rId12"/>
    <sheet name="Fin Acct Ownership %Pop" sheetId="16" r:id="rId13"/>
    <sheet name="JAM Index" sheetId="18" r:id="rId14"/>
    <sheet name="GDP Per Capita" sheetId="19" r:id="rId1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S2" i="17" l="1"/>
  <c r="BS3" i="17"/>
  <c r="BS4" i="17"/>
  <c r="BS5" i="17"/>
  <c r="BS6" i="17"/>
  <c r="BS7" i="17"/>
  <c r="BS8" i="17"/>
  <c r="BS9" i="17"/>
  <c r="BS10" i="17"/>
  <c r="BS11" i="17"/>
  <c r="BS12" i="17"/>
  <c r="BS13" i="17"/>
  <c r="BS14" i="17"/>
  <c r="BS15" i="17"/>
  <c r="BS16" i="17"/>
  <c r="BS17" i="17"/>
  <c r="BS18" i="17"/>
  <c r="BS19" i="17"/>
  <c r="BS20" i="17"/>
  <c r="BS21" i="17"/>
  <c r="BS22" i="17"/>
  <c r="BS23" i="17"/>
  <c r="BS24" i="17"/>
  <c r="BS25" i="17"/>
  <c r="BS26" i="17"/>
  <c r="BS27" i="17"/>
  <c r="BS28" i="17"/>
  <c r="BS29" i="17"/>
  <c r="BS30" i="17"/>
  <c r="BS31" i="17"/>
  <c r="BS32" i="17"/>
  <c r="BS33" i="17"/>
  <c r="BS34" i="17"/>
  <c r="BS35" i="17"/>
  <c r="BS36" i="17"/>
  <c r="BS37" i="17"/>
  <c r="BS38" i="17"/>
  <c r="BS39" i="17"/>
  <c r="BS40" i="17"/>
  <c r="BS41" i="17"/>
  <c r="BS42" i="17"/>
  <c r="BS43" i="17"/>
  <c r="BS44" i="17"/>
  <c r="BS45" i="17"/>
  <c r="BS46" i="17"/>
  <c r="BS47" i="17"/>
  <c r="BS48" i="17"/>
  <c r="BS49" i="17"/>
  <c r="BS50" i="17"/>
  <c r="BS51" i="17"/>
  <c r="BS52" i="17"/>
  <c r="BS53" i="17"/>
  <c r="BS54" i="17"/>
  <c r="BS55" i="17"/>
  <c r="BS56" i="17"/>
  <c r="BS57" i="17"/>
  <c r="BS58" i="17"/>
  <c r="BS59" i="17"/>
  <c r="BS60" i="17"/>
  <c r="BS61" i="17"/>
  <c r="BS62" i="17"/>
  <c r="BS63" i="17"/>
  <c r="BS64" i="17"/>
  <c r="BS65" i="17"/>
  <c r="BS66" i="17"/>
  <c r="BS67" i="17"/>
  <c r="BS68" i="17"/>
  <c r="BS69" i="17"/>
  <c r="BS70" i="17"/>
  <c r="BS71" i="17"/>
  <c r="BS72" i="17"/>
  <c r="BS73" i="17"/>
  <c r="BS74" i="17"/>
  <c r="BS75" i="17"/>
  <c r="BS76" i="17"/>
  <c r="BS77" i="17"/>
  <c r="BS78" i="17"/>
  <c r="BS79" i="17"/>
  <c r="BS80" i="17"/>
  <c r="BS81" i="17"/>
  <c r="BS82" i="17"/>
  <c r="BS83" i="17"/>
  <c r="BS84" i="17"/>
  <c r="BS85" i="17"/>
  <c r="BS86" i="17"/>
  <c r="BS87" i="17"/>
  <c r="BS88" i="17"/>
  <c r="BS89" i="17"/>
  <c r="BS90" i="17"/>
  <c r="BS91" i="17"/>
  <c r="BS92" i="17"/>
  <c r="BS93" i="17"/>
  <c r="BS94" i="17"/>
  <c r="BS95" i="17"/>
  <c r="BS96" i="17"/>
  <c r="BS97" i="17"/>
  <c r="BS98" i="17"/>
  <c r="BS99" i="17"/>
  <c r="BS100" i="17"/>
  <c r="BS101" i="17"/>
  <c r="BS102" i="17"/>
  <c r="BS103" i="17"/>
  <c r="BS104" i="17"/>
  <c r="BS105" i="17"/>
  <c r="BS106" i="17"/>
  <c r="BS107" i="17"/>
  <c r="BS108" i="17"/>
  <c r="BS109" i="17"/>
  <c r="BS110" i="17"/>
  <c r="BS111" i="17"/>
  <c r="BS112" i="17"/>
  <c r="BS113" i="17"/>
  <c r="BS114" i="17"/>
  <c r="BS115" i="17"/>
  <c r="BS116" i="17"/>
  <c r="BS117" i="17"/>
  <c r="BS118" i="17"/>
  <c r="BS119" i="17"/>
  <c r="BS120" i="17"/>
  <c r="BS121" i="17"/>
  <c r="BS122" i="17"/>
  <c r="BS123" i="17"/>
  <c r="BS124" i="17"/>
  <c r="BS125" i="17"/>
  <c r="BS126" i="17"/>
  <c r="BS127" i="17"/>
  <c r="BS128" i="17"/>
  <c r="BS129" i="17"/>
  <c r="BS130" i="17"/>
  <c r="BS131" i="17"/>
  <c r="BS132" i="17"/>
  <c r="BS133" i="17"/>
  <c r="BS134" i="17"/>
  <c r="BS135" i="17"/>
  <c r="BS136" i="17"/>
  <c r="BS137" i="17"/>
  <c r="BS138" i="17"/>
  <c r="BS139" i="17"/>
  <c r="BS140" i="17"/>
  <c r="BS141" i="17"/>
  <c r="BS142" i="17"/>
  <c r="BS143" i="17"/>
  <c r="BS144" i="17"/>
  <c r="BS145" i="17"/>
  <c r="BS146" i="17"/>
  <c r="BS147" i="17"/>
  <c r="BS148" i="17"/>
  <c r="BS149" i="17"/>
  <c r="BS150" i="17"/>
  <c r="BS151" i="17"/>
  <c r="BS152" i="17"/>
  <c r="BS153" i="17"/>
  <c r="BS154" i="17"/>
  <c r="BS155" i="17"/>
  <c r="BS156" i="17"/>
  <c r="BS157" i="17"/>
  <c r="BS158" i="17"/>
  <c r="BS159" i="17"/>
  <c r="BS160" i="17"/>
  <c r="BS161" i="17"/>
  <c r="BS162" i="17"/>
  <c r="BS163" i="17"/>
  <c r="BS164" i="17"/>
  <c r="BS165" i="17"/>
  <c r="BS166" i="17"/>
  <c r="BS167" i="17"/>
  <c r="BS168" i="17"/>
  <c r="BS169" i="17"/>
  <c r="BS170" i="17"/>
  <c r="BS171" i="17"/>
  <c r="BS172" i="17"/>
  <c r="BS173" i="17"/>
  <c r="BS174" i="17"/>
  <c r="BS175" i="17"/>
  <c r="BS176" i="17"/>
  <c r="BS177" i="17"/>
  <c r="BS178" i="17"/>
  <c r="BS179" i="17"/>
  <c r="BS180" i="17"/>
  <c r="BS181" i="17"/>
  <c r="BS182" i="17"/>
  <c r="BS183" i="17"/>
  <c r="BS184" i="17"/>
  <c r="BS185" i="17"/>
  <c r="BS186" i="17"/>
  <c r="BS187" i="17"/>
  <c r="BS188" i="17"/>
  <c r="BS189" i="17"/>
  <c r="BS190" i="17"/>
  <c r="BS191" i="17"/>
  <c r="BS192" i="17"/>
  <c r="BS193" i="17"/>
  <c r="BS194" i="17"/>
  <c r="BS195" i="17"/>
  <c r="BS196" i="17"/>
  <c r="BS197" i="17"/>
  <c r="BS198" i="17"/>
  <c r="BS199" i="17"/>
  <c r="BS200" i="17"/>
  <c r="BS201" i="17"/>
  <c r="BS202" i="17"/>
  <c r="BS203" i="17"/>
  <c r="BS204" i="17"/>
  <c r="BS205" i="17"/>
  <c r="BS206" i="17"/>
  <c r="BS207" i="17"/>
  <c r="BS208" i="17"/>
  <c r="BS209" i="17"/>
  <c r="BS210" i="17"/>
  <c r="BS211" i="17"/>
  <c r="BS212" i="17"/>
  <c r="BS213" i="17"/>
  <c r="BS214" i="17"/>
  <c r="BS215" i="17"/>
  <c r="BS216" i="17"/>
  <c r="BS217" i="17"/>
  <c r="BS218" i="17"/>
  <c r="BS219" i="17"/>
  <c r="BS220" i="17"/>
  <c r="BS221" i="17"/>
  <c r="BS222" i="17"/>
  <c r="BS223" i="17"/>
  <c r="BS224" i="17"/>
  <c r="BS225" i="17"/>
  <c r="BS226" i="17"/>
  <c r="BS227" i="17"/>
  <c r="BS228" i="17"/>
  <c r="BS229" i="17"/>
  <c r="BS230" i="17"/>
  <c r="BS231" i="17"/>
  <c r="BS232" i="17"/>
  <c r="BS233" i="17"/>
  <c r="BS234" i="17"/>
  <c r="BS235" i="17"/>
  <c r="BS236" i="17"/>
  <c r="BS237" i="17"/>
  <c r="BS238" i="17"/>
  <c r="BS239" i="17"/>
  <c r="BS240" i="17"/>
  <c r="BS241" i="17"/>
  <c r="BS242" i="17"/>
  <c r="BS243" i="17"/>
  <c r="BS244" i="17"/>
  <c r="BS245" i="17"/>
  <c r="BS246" i="17"/>
  <c r="BS247" i="17"/>
  <c r="BS248" i="17"/>
  <c r="BS249" i="17"/>
  <c r="BS250" i="17"/>
  <c r="BS251" i="17"/>
  <c r="BS252" i="17"/>
  <c r="BS253" i="17"/>
  <c r="BS254" i="17"/>
  <c r="BS255" i="17"/>
  <c r="BS256" i="17"/>
  <c r="BS257" i="17"/>
  <c r="BS258" i="17"/>
  <c r="BS259" i="17"/>
  <c r="BS260" i="17"/>
  <c r="BS261" i="17"/>
  <c r="BS262" i="17"/>
  <c r="BS263" i="17"/>
  <c r="BS264" i="17"/>
  <c r="BS265" i="17"/>
  <c r="BS266" i="17"/>
  <c r="BS267" i="17"/>
  <c r="BR2" i="17"/>
  <c r="BR3" i="17"/>
  <c r="BR4" i="17"/>
  <c r="BR5" i="17"/>
  <c r="BR6" i="17"/>
  <c r="BR7" i="17"/>
  <c r="BR8" i="17"/>
  <c r="BR9" i="17"/>
  <c r="BR10" i="17"/>
  <c r="BR11" i="17"/>
  <c r="BR12" i="17"/>
  <c r="BR13" i="17"/>
  <c r="BR14" i="17"/>
  <c r="BR15" i="17"/>
  <c r="BR16" i="17"/>
  <c r="BR17" i="17"/>
  <c r="BR18" i="17"/>
  <c r="BR19" i="17"/>
  <c r="BR20" i="17"/>
  <c r="BR21" i="17"/>
  <c r="BR22" i="17"/>
  <c r="BR23" i="17"/>
  <c r="BR24" i="17"/>
  <c r="BR25" i="17"/>
  <c r="BR26" i="17"/>
  <c r="BR27" i="17"/>
  <c r="BR28" i="17"/>
  <c r="BR29" i="17"/>
  <c r="BR30" i="17"/>
  <c r="BR31" i="17"/>
  <c r="BR32" i="17"/>
  <c r="BR33" i="17"/>
  <c r="BR34" i="17"/>
  <c r="BR35" i="17"/>
  <c r="BR36" i="17"/>
  <c r="BR37" i="17"/>
  <c r="BR38" i="17"/>
  <c r="BR39" i="17"/>
  <c r="BR40" i="17"/>
  <c r="BR41" i="17"/>
  <c r="BR42" i="17"/>
  <c r="BR43" i="17"/>
  <c r="BR44" i="17"/>
  <c r="BR45" i="17"/>
  <c r="BR46" i="17"/>
  <c r="BR47" i="17"/>
  <c r="BR48" i="17"/>
  <c r="BR49" i="17"/>
  <c r="BR50" i="17"/>
  <c r="BR51" i="17"/>
  <c r="BR52" i="17"/>
  <c r="BR53" i="17"/>
  <c r="BR54" i="17"/>
  <c r="BR55" i="17"/>
  <c r="BR56" i="17"/>
  <c r="BR57" i="17"/>
  <c r="BR58" i="17"/>
  <c r="BR59" i="17"/>
  <c r="BR60" i="17"/>
  <c r="BR61" i="17"/>
  <c r="BR62" i="17"/>
  <c r="BR63" i="17"/>
  <c r="BR64" i="17"/>
  <c r="BR65" i="17"/>
  <c r="BR66" i="17"/>
  <c r="BR67" i="17"/>
  <c r="BR68" i="17"/>
  <c r="BR69" i="17"/>
  <c r="BR70" i="17"/>
  <c r="BR71" i="17"/>
  <c r="BR72" i="17"/>
  <c r="BR73" i="17"/>
  <c r="BR74" i="17"/>
  <c r="BR75" i="17"/>
  <c r="BR76" i="17"/>
  <c r="BR77" i="17"/>
  <c r="BR78" i="17"/>
  <c r="BR79" i="17"/>
  <c r="BR80" i="17"/>
  <c r="BR81" i="17"/>
  <c r="BR82" i="17"/>
  <c r="BR83" i="17"/>
  <c r="BR84" i="17"/>
  <c r="BR85" i="17"/>
  <c r="BR86" i="17"/>
  <c r="BR87" i="17"/>
  <c r="BR88" i="17"/>
  <c r="BR89" i="17"/>
  <c r="BR90" i="17"/>
  <c r="BR91" i="17"/>
  <c r="BR92" i="17"/>
  <c r="BR93" i="17"/>
  <c r="BR94" i="17"/>
  <c r="BR95" i="17"/>
  <c r="BR96" i="17"/>
  <c r="BR97" i="17"/>
  <c r="BR98" i="17"/>
  <c r="BR99" i="17"/>
  <c r="BR100" i="17"/>
  <c r="BR101" i="17"/>
  <c r="BR102" i="17"/>
  <c r="BR103" i="17"/>
  <c r="BR104" i="17"/>
  <c r="BR105" i="17"/>
  <c r="BR106" i="17"/>
  <c r="BR107" i="17"/>
  <c r="BR108" i="17"/>
  <c r="BR109" i="17"/>
  <c r="BR110" i="17"/>
  <c r="BR111" i="17"/>
  <c r="BR112" i="17"/>
  <c r="BR113" i="17"/>
  <c r="BR114" i="17"/>
  <c r="BR115" i="17"/>
  <c r="BR116" i="17"/>
  <c r="BR117" i="17"/>
  <c r="BR118" i="17"/>
  <c r="BR119" i="17"/>
  <c r="BR120" i="17"/>
  <c r="BR121" i="17"/>
  <c r="BR122" i="17"/>
  <c r="BR123" i="17"/>
  <c r="BR124" i="17"/>
  <c r="BR125" i="17"/>
  <c r="BR126" i="17"/>
  <c r="BR127" i="17"/>
  <c r="BR128" i="17"/>
  <c r="BR129" i="17"/>
  <c r="BR130" i="17"/>
  <c r="BR131" i="17"/>
  <c r="BR132" i="17"/>
  <c r="BR133" i="17"/>
  <c r="BR134" i="17"/>
  <c r="BR135" i="17"/>
  <c r="BR136" i="17"/>
  <c r="BR137" i="17"/>
  <c r="BR138" i="17"/>
  <c r="BR139" i="17"/>
  <c r="BR140" i="17"/>
  <c r="BR141" i="17"/>
  <c r="BR142" i="17"/>
  <c r="BR143" i="17"/>
  <c r="BR144" i="17"/>
  <c r="BR145" i="17"/>
  <c r="BR146" i="17"/>
  <c r="BR147" i="17"/>
  <c r="BR148" i="17"/>
  <c r="BR149" i="17"/>
  <c r="BR150" i="17"/>
  <c r="BR151" i="17"/>
  <c r="BR152" i="17"/>
  <c r="BR153" i="17"/>
  <c r="BR154" i="17"/>
  <c r="BR155" i="17"/>
  <c r="BR156" i="17"/>
  <c r="BR157" i="17"/>
  <c r="BR158" i="17"/>
  <c r="BR159" i="17"/>
  <c r="BR160" i="17"/>
  <c r="BR161" i="17"/>
  <c r="BR162" i="17"/>
  <c r="BR163" i="17"/>
  <c r="BR164" i="17"/>
  <c r="BR165" i="17"/>
  <c r="BR166" i="17"/>
  <c r="BR167" i="17"/>
  <c r="BR168" i="17"/>
  <c r="BR169" i="17"/>
  <c r="BR170" i="17"/>
  <c r="BR171" i="17"/>
  <c r="BR172" i="17"/>
  <c r="BR173" i="17"/>
  <c r="BR174" i="17"/>
  <c r="BR175" i="17"/>
  <c r="BR176" i="17"/>
  <c r="BR177" i="17"/>
  <c r="BR178" i="17"/>
  <c r="BR179" i="17"/>
  <c r="BR180" i="17"/>
  <c r="BR181" i="17"/>
  <c r="BR182" i="17"/>
  <c r="BR183" i="17"/>
  <c r="BR184" i="17"/>
  <c r="BR185" i="17"/>
  <c r="BR186" i="17"/>
  <c r="BR187" i="17"/>
  <c r="BR188" i="17"/>
  <c r="BR189" i="17"/>
  <c r="BR190" i="17"/>
  <c r="BR191" i="17"/>
  <c r="BR192" i="17"/>
  <c r="BR193" i="17"/>
  <c r="BR194" i="17"/>
  <c r="BR195" i="17"/>
  <c r="BR196" i="17"/>
  <c r="BR197" i="17"/>
  <c r="BR198" i="17"/>
  <c r="BR199" i="17"/>
  <c r="BR200" i="17"/>
  <c r="BR201" i="17"/>
  <c r="BR202" i="17"/>
  <c r="BR203" i="17"/>
  <c r="BR204" i="17"/>
  <c r="BR205" i="17"/>
  <c r="BR206" i="17"/>
  <c r="BR207" i="17"/>
  <c r="BR208" i="17"/>
  <c r="BR209" i="17"/>
  <c r="BR210" i="17"/>
  <c r="BR211" i="17"/>
  <c r="BR212" i="17"/>
  <c r="BR213" i="17"/>
  <c r="BR214" i="17"/>
  <c r="BR215" i="17"/>
  <c r="BR216" i="17"/>
  <c r="BR217" i="17"/>
  <c r="BR218" i="17"/>
  <c r="BR219" i="17"/>
  <c r="BR220" i="17"/>
  <c r="BR221" i="17"/>
  <c r="BR222" i="17"/>
  <c r="BR223" i="17"/>
  <c r="BR224" i="17"/>
  <c r="BR225" i="17"/>
  <c r="BR226" i="17"/>
  <c r="BR227" i="17"/>
  <c r="BR228" i="17"/>
  <c r="BR229" i="17"/>
  <c r="BR230" i="17"/>
  <c r="BR231" i="17"/>
  <c r="BR232" i="17"/>
  <c r="BR233" i="17"/>
  <c r="BR234" i="17"/>
  <c r="BR235" i="17"/>
  <c r="BR236" i="17"/>
  <c r="BR237" i="17"/>
  <c r="BR238" i="17"/>
  <c r="BR239" i="17"/>
  <c r="BR240" i="17"/>
  <c r="BR241" i="17"/>
  <c r="BR242" i="17"/>
  <c r="BR243" i="17"/>
  <c r="BR244" i="17"/>
  <c r="BR245" i="17"/>
  <c r="BR246" i="17"/>
  <c r="BR247" i="17"/>
  <c r="BR248" i="17"/>
  <c r="BR249" i="17"/>
  <c r="BR250" i="17"/>
  <c r="BR251" i="17"/>
  <c r="BR252" i="17"/>
  <c r="BR253" i="17"/>
  <c r="BR254" i="17"/>
  <c r="BR255" i="17"/>
  <c r="BR256" i="17"/>
  <c r="BR257" i="17"/>
  <c r="BR258" i="17"/>
  <c r="BR259" i="17"/>
  <c r="BR260" i="17"/>
  <c r="BR261" i="17"/>
  <c r="BR262" i="17"/>
  <c r="BR263" i="17"/>
  <c r="BR264" i="17"/>
  <c r="BR265" i="17"/>
  <c r="BR266" i="17"/>
  <c r="BR267" i="17"/>
  <c r="BQ2" i="17"/>
  <c r="BQ3" i="17"/>
  <c r="BQ4" i="17"/>
  <c r="BQ5" i="17"/>
  <c r="BQ6" i="17"/>
  <c r="BQ7" i="17"/>
  <c r="BQ8" i="17"/>
  <c r="BQ9" i="17"/>
  <c r="BQ10" i="17"/>
  <c r="BQ11" i="17"/>
  <c r="BQ12" i="17"/>
  <c r="BQ13" i="17"/>
  <c r="BQ14" i="17"/>
  <c r="BQ15" i="17"/>
  <c r="BQ16" i="17"/>
  <c r="BQ17" i="17"/>
  <c r="BQ18" i="17"/>
  <c r="BQ19" i="17"/>
  <c r="BQ20" i="17"/>
  <c r="BQ21" i="17"/>
  <c r="BQ22" i="17"/>
  <c r="BQ23" i="17"/>
  <c r="BQ24" i="17"/>
  <c r="BQ25" i="17"/>
  <c r="BQ26" i="17"/>
  <c r="BQ27" i="17"/>
  <c r="BQ28" i="17"/>
  <c r="BQ29" i="17"/>
  <c r="BQ30" i="17"/>
  <c r="BQ31" i="17"/>
  <c r="BQ32" i="17"/>
  <c r="BQ33" i="17"/>
  <c r="BQ34" i="17"/>
  <c r="BQ35" i="17"/>
  <c r="BQ36" i="17"/>
  <c r="BQ37" i="17"/>
  <c r="BQ38" i="17"/>
  <c r="BQ39" i="17"/>
  <c r="BQ40" i="17"/>
  <c r="BQ41" i="17"/>
  <c r="BQ42" i="17"/>
  <c r="BQ43" i="17"/>
  <c r="BQ44" i="17"/>
  <c r="BQ45" i="17"/>
  <c r="BQ46" i="17"/>
  <c r="BQ47" i="17"/>
  <c r="BQ48" i="17"/>
  <c r="BQ49" i="17"/>
  <c r="BQ50" i="17"/>
  <c r="BQ51" i="17"/>
  <c r="BQ52" i="17"/>
  <c r="BQ53" i="17"/>
  <c r="BQ54" i="17"/>
  <c r="BQ55" i="17"/>
  <c r="BQ56" i="17"/>
  <c r="BQ57" i="17"/>
  <c r="BQ58" i="17"/>
  <c r="BQ59" i="17"/>
  <c r="BQ60" i="17"/>
  <c r="BQ61" i="17"/>
  <c r="BQ62" i="17"/>
  <c r="BQ63" i="17"/>
  <c r="BQ64" i="17"/>
  <c r="BQ65" i="17"/>
  <c r="BQ66" i="17"/>
  <c r="BQ67" i="17"/>
  <c r="BQ68" i="17"/>
  <c r="BQ69" i="17"/>
  <c r="BQ70" i="17"/>
  <c r="BQ71" i="17"/>
  <c r="BQ72" i="17"/>
  <c r="BQ73" i="17"/>
  <c r="BQ74" i="17"/>
  <c r="BQ75" i="17"/>
  <c r="BQ76" i="17"/>
  <c r="BQ77" i="17"/>
  <c r="BQ78" i="17"/>
  <c r="BQ79" i="17"/>
  <c r="BQ80" i="17"/>
  <c r="BQ81" i="17"/>
  <c r="BQ82" i="17"/>
  <c r="BQ83" i="17"/>
  <c r="BQ84" i="17"/>
  <c r="BQ85" i="17"/>
  <c r="BQ86" i="17"/>
  <c r="BQ87" i="17"/>
  <c r="BQ88" i="17"/>
  <c r="BQ89" i="17"/>
  <c r="BQ90" i="17"/>
  <c r="BQ91" i="17"/>
  <c r="BQ92" i="17"/>
  <c r="BQ93" i="17"/>
  <c r="BQ94" i="17"/>
  <c r="BQ95" i="17"/>
  <c r="BQ96" i="17"/>
  <c r="BQ97" i="17"/>
  <c r="BQ98" i="17"/>
  <c r="BQ99" i="17"/>
  <c r="BQ100" i="17"/>
  <c r="BQ101" i="17"/>
  <c r="BQ102" i="17"/>
  <c r="BQ103" i="17"/>
  <c r="BQ104" i="17"/>
  <c r="BQ105" i="17"/>
  <c r="BQ106" i="17"/>
  <c r="BQ107" i="17"/>
  <c r="BQ108" i="17"/>
  <c r="BQ109" i="17"/>
  <c r="BQ110" i="17"/>
  <c r="BQ111" i="17"/>
  <c r="BQ112" i="17"/>
  <c r="BQ113" i="17"/>
  <c r="BQ114" i="17"/>
  <c r="BQ115" i="17"/>
  <c r="BQ116" i="17"/>
  <c r="BQ117" i="17"/>
  <c r="BQ118" i="17"/>
  <c r="BQ119" i="17"/>
  <c r="BQ120" i="17"/>
  <c r="BQ121" i="17"/>
  <c r="BQ122" i="17"/>
  <c r="BQ123" i="17"/>
  <c r="BQ124" i="17"/>
  <c r="BQ125" i="17"/>
  <c r="BQ126" i="17"/>
  <c r="BQ127" i="17"/>
  <c r="BQ128" i="17"/>
  <c r="BQ129" i="17"/>
  <c r="BQ130" i="17"/>
  <c r="BQ131" i="17"/>
  <c r="BQ132" i="17"/>
  <c r="BQ133" i="17"/>
  <c r="BQ134" i="17"/>
  <c r="BQ135" i="17"/>
  <c r="BQ136" i="17"/>
  <c r="BQ137" i="17"/>
  <c r="BQ138" i="17"/>
  <c r="BQ139" i="17"/>
  <c r="BQ140" i="17"/>
  <c r="BQ141" i="17"/>
  <c r="BQ142" i="17"/>
  <c r="BQ143" i="17"/>
  <c r="BQ144" i="17"/>
  <c r="BQ145" i="17"/>
  <c r="BQ146" i="17"/>
  <c r="BQ147" i="17"/>
  <c r="BQ148" i="17"/>
  <c r="BQ149" i="17"/>
  <c r="BQ150" i="17"/>
  <c r="BQ151" i="17"/>
  <c r="BQ152" i="17"/>
  <c r="BQ153" i="17"/>
  <c r="BQ154" i="17"/>
  <c r="BQ155" i="17"/>
  <c r="BQ156" i="17"/>
  <c r="BQ157" i="17"/>
  <c r="BQ158" i="17"/>
  <c r="BQ159" i="17"/>
  <c r="BQ160" i="17"/>
  <c r="BQ161" i="17"/>
  <c r="BQ162" i="17"/>
  <c r="BQ163" i="17"/>
  <c r="BQ164" i="17"/>
  <c r="BQ165" i="17"/>
  <c r="BQ166" i="17"/>
  <c r="BQ167" i="17"/>
  <c r="BQ168" i="17"/>
  <c r="BQ169" i="17"/>
  <c r="BQ170" i="17"/>
  <c r="BQ171" i="17"/>
  <c r="BQ172" i="17"/>
  <c r="BQ173" i="17"/>
  <c r="BQ174" i="17"/>
  <c r="BQ175" i="17"/>
  <c r="BQ176" i="17"/>
  <c r="BQ177" i="17"/>
  <c r="BQ178" i="17"/>
  <c r="BQ179" i="17"/>
  <c r="BQ180" i="17"/>
  <c r="BQ181" i="17"/>
  <c r="BQ182" i="17"/>
  <c r="BQ183" i="17"/>
  <c r="BQ184" i="17"/>
  <c r="BQ185" i="17"/>
  <c r="BQ186" i="17"/>
  <c r="BQ187" i="17"/>
  <c r="BQ188" i="17"/>
  <c r="BQ189" i="17"/>
  <c r="BQ190" i="17"/>
  <c r="BQ191" i="17"/>
  <c r="BQ192" i="17"/>
  <c r="BQ193" i="17"/>
  <c r="BQ194" i="17"/>
  <c r="BQ195" i="17"/>
  <c r="BQ196" i="17"/>
  <c r="BQ197" i="17"/>
  <c r="BQ198" i="17"/>
  <c r="BQ199" i="17"/>
  <c r="BQ200" i="17"/>
  <c r="BQ201" i="17"/>
  <c r="BQ202" i="17"/>
  <c r="BQ203" i="17"/>
  <c r="BQ204" i="17"/>
  <c r="BQ205" i="17"/>
  <c r="BQ206" i="17"/>
  <c r="BQ207" i="17"/>
  <c r="BQ208" i="17"/>
  <c r="BQ209" i="17"/>
  <c r="BQ210" i="17"/>
  <c r="BQ211" i="17"/>
  <c r="BQ212" i="17"/>
  <c r="BQ213" i="17"/>
  <c r="BQ214" i="17"/>
  <c r="BQ215" i="17"/>
  <c r="BQ216" i="17"/>
  <c r="BQ217" i="17"/>
  <c r="BQ218" i="17"/>
  <c r="BQ219" i="17"/>
  <c r="BQ220" i="17"/>
  <c r="BQ221" i="17"/>
  <c r="BQ222" i="17"/>
  <c r="BQ223" i="17"/>
  <c r="BQ224" i="17"/>
  <c r="BQ225" i="17"/>
  <c r="BQ226" i="17"/>
  <c r="BQ227" i="17"/>
  <c r="BQ228" i="17"/>
  <c r="BQ229" i="17"/>
  <c r="BQ230" i="17"/>
  <c r="BQ231" i="17"/>
  <c r="BQ232" i="17"/>
  <c r="BQ233" i="17"/>
  <c r="BQ234" i="17"/>
  <c r="BQ235" i="17"/>
  <c r="BQ236" i="17"/>
  <c r="BQ237" i="17"/>
  <c r="BQ238" i="17"/>
  <c r="BQ239" i="17"/>
  <c r="BQ240" i="17"/>
  <c r="BQ241" i="17"/>
  <c r="BQ242" i="17"/>
  <c r="BQ243" i="17"/>
  <c r="BQ244" i="17"/>
  <c r="BQ245" i="17"/>
  <c r="BQ246" i="17"/>
  <c r="BQ247" i="17"/>
  <c r="BQ248" i="17"/>
  <c r="BQ249" i="17"/>
  <c r="BQ250" i="17"/>
  <c r="BQ251" i="17"/>
  <c r="BQ252" i="17"/>
  <c r="BQ253" i="17"/>
  <c r="BQ254" i="17"/>
  <c r="BQ255" i="17"/>
  <c r="BQ256" i="17"/>
  <c r="BQ257" i="17"/>
  <c r="BQ258" i="17"/>
  <c r="BQ259" i="17"/>
  <c r="BQ260" i="17"/>
  <c r="BQ261" i="17"/>
  <c r="BQ262" i="17"/>
  <c r="BQ263" i="17"/>
  <c r="BQ264" i="17"/>
  <c r="BQ265" i="17"/>
  <c r="BQ266" i="17"/>
  <c r="BQ267" i="17"/>
  <c r="BP1" i="17"/>
  <c r="BP2" i="17"/>
  <c r="BP3" i="17"/>
  <c r="BP4" i="17"/>
  <c r="BP5" i="17"/>
  <c r="BP6" i="17"/>
  <c r="BP7" i="17"/>
  <c r="BP8" i="17"/>
  <c r="BP9" i="17"/>
  <c r="BP10" i="17"/>
  <c r="BP11" i="17"/>
  <c r="BP12" i="17"/>
  <c r="BP13" i="17"/>
  <c r="BP14" i="17"/>
  <c r="BP15" i="17"/>
  <c r="BP16" i="17"/>
  <c r="BP17" i="17"/>
  <c r="BP18" i="17"/>
  <c r="BP19" i="17"/>
  <c r="BP20" i="17"/>
  <c r="BP21" i="17"/>
  <c r="BP22" i="17"/>
  <c r="BP23" i="17"/>
  <c r="BP24" i="17"/>
  <c r="BP25" i="17"/>
  <c r="BP26" i="17"/>
  <c r="BP27" i="17"/>
  <c r="BP28" i="17"/>
  <c r="BP29" i="17"/>
  <c r="BP30" i="17"/>
  <c r="BP31" i="17"/>
  <c r="BP32" i="17"/>
  <c r="BP33" i="17"/>
  <c r="BP34" i="17"/>
  <c r="BP35" i="17"/>
  <c r="BP36" i="17"/>
  <c r="BP37" i="17"/>
  <c r="BP38" i="17"/>
  <c r="BP39" i="17"/>
  <c r="BP40" i="17"/>
  <c r="BP41" i="17"/>
  <c r="BP42" i="17"/>
  <c r="BP43" i="17"/>
  <c r="BP44" i="17"/>
  <c r="BP45" i="17"/>
  <c r="BP46" i="17"/>
  <c r="BP47" i="17"/>
  <c r="BP48" i="17"/>
  <c r="BP49" i="17"/>
  <c r="BP50" i="17"/>
  <c r="BP51" i="17"/>
  <c r="BP52" i="17"/>
  <c r="BP53" i="17"/>
  <c r="BP54" i="17"/>
  <c r="BP55" i="17"/>
  <c r="BP56" i="17"/>
  <c r="BP57" i="17"/>
  <c r="BP58" i="17"/>
  <c r="BP59" i="17"/>
  <c r="BP60" i="17"/>
  <c r="BP61" i="17"/>
  <c r="BP62" i="17"/>
  <c r="BP63" i="17"/>
  <c r="BP64" i="17"/>
  <c r="BP65" i="17"/>
  <c r="BP66" i="17"/>
  <c r="BP67" i="17"/>
  <c r="BP68" i="17"/>
  <c r="BP69" i="17"/>
  <c r="BP70" i="17"/>
  <c r="BP71" i="17"/>
  <c r="BP72" i="17"/>
  <c r="BP73" i="17"/>
  <c r="BP74" i="17"/>
  <c r="BP75" i="17"/>
  <c r="BP76" i="17"/>
  <c r="BP77" i="17"/>
  <c r="BP78" i="17"/>
  <c r="BP79" i="17"/>
  <c r="BP80" i="17"/>
  <c r="BP81" i="17"/>
  <c r="BP82" i="17"/>
  <c r="BP83" i="17"/>
  <c r="BP84" i="17"/>
  <c r="BP85" i="17"/>
  <c r="BP86" i="17"/>
  <c r="BP87" i="17"/>
  <c r="BP88" i="17"/>
  <c r="BP89" i="17"/>
  <c r="BP90" i="17"/>
  <c r="BP91" i="17"/>
  <c r="BP92" i="17"/>
  <c r="BP93" i="17"/>
  <c r="BP94" i="17"/>
  <c r="BP95" i="17"/>
  <c r="BP96" i="17"/>
  <c r="BP97" i="17"/>
  <c r="BP98" i="17"/>
  <c r="BP99" i="17"/>
  <c r="BP100" i="17"/>
  <c r="BP101" i="17"/>
  <c r="BP102" i="17"/>
  <c r="BP103" i="17"/>
  <c r="BP104" i="17"/>
  <c r="BP105" i="17"/>
  <c r="BP106" i="17"/>
  <c r="BP107" i="17"/>
  <c r="BP108" i="17"/>
  <c r="BP109" i="17"/>
  <c r="BP110" i="17"/>
  <c r="BP111" i="17"/>
  <c r="BP112" i="17"/>
  <c r="BP113" i="17"/>
  <c r="BP114" i="17"/>
  <c r="BP115" i="17"/>
  <c r="BP116" i="17"/>
  <c r="BP117" i="17"/>
  <c r="BP118" i="17"/>
  <c r="BP119" i="17"/>
  <c r="BP120" i="17"/>
  <c r="BP121" i="17"/>
  <c r="BP122" i="17"/>
  <c r="BP123" i="17"/>
  <c r="BP124" i="17"/>
  <c r="BP125" i="17"/>
  <c r="BP126" i="17"/>
  <c r="BP127" i="17"/>
  <c r="BP128" i="17"/>
  <c r="BP129" i="17"/>
  <c r="BP130" i="17"/>
  <c r="BP131" i="17"/>
  <c r="BP132" i="17"/>
  <c r="BP133" i="17"/>
  <c r="BP134" i="17"/>
  <c r="BP135" i="17"/>
  <c r="BP136" i="17"/>
  <c r="BP137" i="17"/>
  <c r="BP138" i="17"/>
  <c r="BP139" i="17"/>
  <c r="BP140" i="17"/>
  <c r="BP141" i="17"/>
  <c r="BP142" i="17"/>
  <c r="BP143" i="17"/>
  <c r="BP144" i="17"/>
  <c r="BP145" i="17"/>
  <c r="BP146" i="17"/>
  <c r="BP147" i="17"/>
  <c r="BP148" i="17"/>
  <c r="BP149" i="17"/>
  <c r="BP150" i="17"/>
  <c r="BP151" i="17"/>
  <c r="BP152" i="17"/>
  <c r="BP153" i="17"/>
  <c r="BP154" i="17"/>
  <c r="BP155" i="17"/>
  <c r="BP156" i="17"/>
  <c r="BP157" i="17"/>
  <c r="BP158" i="17"/>
  <c r="BP159" i="17"/>
  <c r="BP160" i="17"/>
  <c r="BP161" i="17"/>
  <c r="BP162" i="17"/>
  <c r="BP163" i="17"/>
  <c r="BP164" i="17"/>
  <c r="BP165" i="17"/>
  <c r="BP166" i="17"/>
  <c r="BP167" i="17"/>
  <c r="BP168" i="17"/>
  <c r="BP169" i="17"/>
  <c r="BP170" i="17"/>
  <c r="BP171" i="17"/>
  <c r="BP172" i="17"/>
  <c r="BP173" i="17"/>
  <c r="BP174" i="17"/>
  <c r="BP175" i="17"/>
  <c r="BP176" i="17"/>
  <c r="BP177" i="17"/>
  <c r="BP178" i="17"/>
  <c r="BP179" i="17"/>
  <c r="BP180" i="17"/>
  <c r="BP181" i="17"/>
  <c r="BP182" i="17"/>
  <c r="BP183" i="17"/>
  <c r="BP184" i="17"/>
  <c r="BP185" i="17"/>
  <c r="BP186" i="17"/>
  <c r="BP187" i="17"/>
  <c r="BP188" i="17"/>
  <c r="BP189" i="17"/>
  <c r="BP190" i="17"/>
  <c r="BP191" i="17"/>
  <c r="BP192" i="17"/>
  <c r="BP193" i="17"/>
  <c r="BP194" i="17"/>
  <c r="BP195" i="17"/>
  <c r="BP196" i="17"/>
  <c r="BP197" i="17"/>
  <c r="BP198" i="17"/>
  <c r="BP199" i="17"/>
  <c r="BP200" i="17"/>
  <c r="BP201" i="17"/>
  <c r="BP202" i="17"/>
  <c r="BP203" i="17"/>
  <c r="BP204" i="17"/>
  <c r="BP205" i="17"/>
  <c r="BP206" i="17"/>
  <c r="BP207" i="17"/>
  <c r="BP208" i="17"/>
  <c r="BP209" i="17"/>
  <c r="BP210" i="17"/>
  <c r="BP211" i="17"/>
  <c r="BP212" i="17"/>
  <c r="BP213" i="17"/>
  <c r="BP214" i="17"/>
  <c r="BP215" i="17"/>
  <c r="BP216" i="17"/>
  <c r="BP217" i="17"/>
  <c r="BP218" i="17"/>
  <c r="BP219" i="17"/>
  <c r="BP220" i="17"/>
  <c r="BP221" i="17"/>
  <c r="BP222" i="17"/>
  <c r="BP223" i="17"/>
  <c r="BP224" i="17"/>
  <c r="BP225" i="17"/>
  <c r="BP226" i="17"/>
  <c r="BP227" i="17"/>
  <c r="BP228" i="17"/>
  <c r="BP229" i="17"/>
  <c r="BP230" i="17"/>
  <c r="BP231" i="17"/>
  <c r="BP232" i="17"/>
  <c r="BP233" i="17"/>
  <c r="BP234" i="17"/>
  <c r="BP235" i="17"/>
  <c r="BP236" i="17"/>
  <c r="BP237" i="17"/>
  <c r="BP238" i="17"/>
  <c r="BP239" i="17"/>
  <c r="BP240" i="17"/>
  <c r="BP241" i="17"/>
  <c r="BP242" i="17"/>
  <c r="BP243" i="17"/>
  <c r="BP244" i="17"/>
  <c r="BP245" i="17"/>
  <c r="BP246" i="17"/>
  <c r="BP247" i="17"/>
  <c r="BP248" i="17"/>
  <c r="BP249" i="17"/>
  <c r="BP250" i="17"/>
  <c r="BP251" i="17"/>
  <c r="BP252" i="17"/>
  <c r="BP253" i="17"/>
  <c r="BP254" i="17"/>
  <c r="BP255" i="17"/>
  <c r="BP256" i="17"/>
  <c r="BP257" i="17"/>
  <c r="BP258" i="17"/>
  <c r="BP259" i="17"/>
  <c r="BP260" i="17"/>
  <c r="BP261" i="17"/>
  <c r="BP262" i="17"/>
  <c r="BP263" i="17"/>
  <c r="BP264" i="17"/>
  <c r="BP265" i="17"/>
  <c r="BP266" i="17"/>
  <c r="BP267" i="17"/>
  <c r="BO2" i="17"/>
  <c r="BO3" i="17"/>
  <c r="BO4" i="17"/>
  <c r="BO5" i="17"/>
  <c r="BO6" i="17"/>
  <c r="BO7" i="17"/>
  <c r="BO8" i="17"/>
  <c r="BO9" i="17"/>
  <c r="BO10" i="17"/>
  <c r="BO11" i="17"/>
  <c r="BO12" i="17"/>
  <c r="BO13" i="17"/>
  <c r="BO14" i="17"/>
  <c r="BO15" i="17"/>
  <c r="BO16" i="17"/>
  <c r="BO17" i="17"/>
  <c r="BO18" i="17"/>
  <c r="BO19" i="17"/>
  <c r="BO20" i="17"/>
  <c r="BO21" i="17"/>
  <c r="BO22" i="17"/>
  <c r="BO23" i="17"/>
  <c r="BO24" i="17"/>
  <c r="BO25" i="17"/>
  <c r="BO26" i="17"/>
  <c r="BO27" i="17"/>
  <c r="BO28" i="17"/>
  <c r="BO29" i="17"/>
  <c r="BO30" i="17"/>
  <c r="BO31" i="17"/>
  <c r="BO32" i="17"/>
  <c r="BO33" i="17"/>
  <c r="BO34" i="17"/>
  <c r="BO35" i="17"/>
  <c r="BO36" i="17"/>
  <c r="BO37" i="17"/>
  <c r="BO38" i="17"/>
  <c r="BO39" i="17"/>
  <c r="BO40" i="17"/>
  <c r="BO41" i="17"/>
  <c r="BO42" i="17"/>
  <c r="BO43" i="17"/>
  <c r="BO44" i="17"/>
  <c r="BO45" i="17"/>
  <c r="BO46" i="17"/>
  <c r="BO47" i="17"/>
  <c r="BO48" i="17"/>
  <c r="BO49" i="17"/>
  <c r="BO50" i="17"/>
  <c r="BO51" i="17"/>
  <c r="BO52" i="17"/>
  <c r="BO53" i="17"/>
  <c r="BO54" i="17"/>
  <c r="BO55" i="17"/>
  <c r="BO56" i="17"/>
  <c r="BO57" i="17"/>
  <c r="BO58" i="17"/>
  <c r="BO59" i="17"/>
  <c r="BO60" i="17"/>
  <c r="BO61" i="17"/>
  <c r="BO62" i="17"/>
  <c r="BO63" i="17"/>
  <c r="BO64" i="17"/>
  <c r="BO65" i="17"/>
  <c r="BO66" i="17"/>
  <c r="BO67" i="17"/>
  <c r="BO68" i="17"/>
  <c r="BO69" i="17"/>
  <c r="BO70" i="17"/>
  <c r="BO71" i="17"/>
  <c r="BO72" i="17"/>
  <c r="BO73" i="17"/>
  <c r="BO74" i="17"/>
  <c r="BO75" i="17"/>
  <c r="BO76" i="17"/>
  <c r="BO77" i="17"/>
  <c r="BO78" i="17"/>
  <c r="BO79" i="17"/>
  <c r="BO80" i="17"/>
  <c r="BO81" i="17"/>
  <c r="BO82" i="17"/>
  <c r="BO83" i="17"/>
  <c r="BO84" i="17"/>
  <c r="BO85" i="17"/>
  <c r="BO86" i="17"/>
  <c r="BO87" i="17"/>
  <c r="BO88" i="17"/>
  <c r="BO89" i="17"/>
  <c r="BO90" i="17"/>
  <c r="BO91" i="17"/>
  <c r="BO92" i="17"/>
  <c r="BO93" i="17"/>
  <c r="BO94" i="17"/>
  <c r="BO95" i="17"/>
  <c r="BO96" i="17"/>
  <c r="BO97" i="17"/>
  <c r="BO98" i="17"/>
  <c r="BO99" i="17"/>
  <c r="BO100" i="17"/>
  <c r="BO101" i="17"/>
  <c r="BO102" i="17"/>
  <c r="BO103" i="17"/>
  <c r="BO104" i="17"/>
  <c r="BO105" i="17"/>
  <c r="BO106" i="17"/>
  <c r="BO107" i="17"/>
  <c r="BO108" i="17"/>
  <c r="BO109" i="17"/>
  <c r="BO110" i="17"/>
  <c r="BO111" i="17"/>
  <c r="BO112" i="17"/>
  <c r="BO113" i="17"/>
  <c r="BO114" i="17"/>
  <c r="BO115" i="17"/>
  <c r="BO116" i="17"/>
  <c r="BO117" i="17"/>
  <c r="BO118" i="17"/>
  <c r="BO119" i="17"/>
  <c r="BO120" i="17"/>
  <c r="BO121" i="17"/>
  <c r="BO122" i="17"/>
  <c r="BO123" i="17"/>
  <c r="BO124" i="17"/>
  <c r="BO125" i="17"/>
  <c r="BO126" i="17"/>
  <c r="BO127" i="17"/>
  <c r="BO128" i="17"/>
  <c r="BO129" i="17"/>
  <c r="BO130" i="17"/>
  <c r="BO131" i="17"/>
  <c r="BO132" i="17"/>
  <c r="BO133" i="17"/>
  <c r="BO134" i="17"/>
  <c r="BO135" i="17"/>
  <c r="BO136" i="17"/>
  <c r="BO137" i="17"/>
  <c r="BO138" i="17"/>
  <c r="BO139" i="17"/>
  <c r="BO140" i="17"/>
  <c r="BO141" i="17"/>
  <c r="BO142" i="17"/>
  <c r="BO143" i="17"/>
  <c r="BO144" i="17"/>
  <c r="BO145" i="17"/>
  <c r="BO146" i="17"/>
  <c r="BO147" i="17"/>
  <c r="BO148" i="17"/>
  <c r="BO149" i="17"/>
  <c r="BO150" i="17"/>
  <c r="BO151" i="17"/>
  <c r="BO152" i="17"/>
  <c r="BO153" i="17"/>
  <c r="BO154" i="17"/>
  <c r="BO155" i="17"/>
  <c r="BO156" i="17"/>
  <c r="BO157" i="17"/>
  <c r="BO158" i="17"/>
  <c r="BO159" i="17"/>
  <c r="BO160" i="17"/>
  <c r="BO161" i="17"/>
  <c r="BO162" i="17"/>
  <c r="BO163" i="17"/>
  <c r="BO164" i="17"/>
  <c r="BO165" i="17"/>
  <c r="BO166" i="17"/>
  <c r="BO167" i="17"/>
  <c r="BO168" i="17"/>
  <c r="BO169" i="17"/>
  <c r="BO170" i="17"/>
  <c r="BO171" i="17"/>
  <c r="BO172" i="17"/>
  <c r="BO173" i="17"/>
  <c r="BO174" i="17"/>
  <c r="BO175" i="17"/>
  <c r="BO176" i="17"/>
  <c r="BO177" i="17"/>
  <c r="BO178" i="17"/>
  <c r="BO179" i="17"/>
  <c r="BO180" i="17"/>
  <c r="BO181" i="17"/>
  <c r="BO182" i="17"/>
  <c r="BO183" i="17"/>
  <c r="BO184" i="17"/>
  <c r="BO185" i="17"/>
  <c r="BO186" i="17"/>
  <c r="BO187" i="17"/>
  <c r="BO188" i="17"/>
  <c r="BO189" i="17"/>
  <c r="BO190" i="17"/>
  <c r="BO191" i="17"/>
  <c r="BO192" i="17"/>
  <c r="BO193" i="17"/>
  <c r="BO194" i="17"/>
  <c r="BO195" i="17"/>
  <c r="BO196" i="17"/>
  <c r="BO197" i="17"/>
  <c r="BO198" i="17"/>
  <c r="BO199" i="17"/>
  <c r="BO200" i="17"/>
  <c r="BO201" i="17"/>
  <c r="BO202" i="17"/>
  <c r="BO203" i="17"/>
  <c r="BO204" i="17"/>
  <c r="BO205" i="17"/>
  <c r="BO206" i="17"/>
  <c r="BO207" i="17"/>
  <c r="BO208" i="17"/>
  <c r="BO209" i="17"/>
  <c r="BO210" i="17"/>
  <c r="BO211" i="17"/>
  <c r="BO212" i="17"/>
  <c r="BO213" i="17"/>
  <c r="BO214" i="17"/>
  <c r="BO215" i="17"/>
  <c r="BO216" i="17"/>
  <c r="BO217" i="17"/>
  <c r="BO218" i="17"/>
  <c r="BO219" i="17"/>
  <c r="BO220" i="17"/>
  <c r="BO221" i="17"/>
  <c r="BO222" i="17"/>
  <c r="BO223" i="17"/>
  <c r="BO224" i="17"/>
  <c r="BO225" i="17"/>
  <c r="BO226" i="17"/>
  <c r="BO227" i="17"/>
  <c r="BO228" i="17"/>
  <c r="BO229" i="17"/>
  <c r="BO230" i="17"/>
  <c r="BO231" i="17"/>
  <c r="BO232" i="17"/>
  <c r="BO233" i="17"/>
  <c r="BO234" i="17"/>
  <c r="BO235" i="17"/>
  <c r="BO236" i="17"/>
  <c r="BO237" i="17"/>
  <c r="BO238" i="17"/>
  <c r="BO239" i="17"/>
  <c r="BO240" i="17"/>
  <c r="BO241" i="17"/>
  <c r="BO242" i="17"/>
  <c r="BO243" i="17"/>
  <c r="BO244" i="17"/>
  <c r="BO245" i="17"/>
  <c r="BO246" i="17"/>
  <c r="BO247" i="17"/>
  <c r="BO248" i="17"/>
  <c r="BO249" i="17"/>
  <c r="BO250" i="17"/>
  <c r="BO251" i="17"/>
  <c r="BO252" i="17"/>
  <c r="BO253" i="17"/>
  <c r="BO254" i="17"/>
  <c r="BO255" i="17"/>
  <c r="BO256" i="17"/>
  <c r="BO257" i="17"/>
  <c r="BO258" i="17"/>
  <c r="BO259" i="17"/>
  <c r="BO260" i="17"/>
  <c r="BO261" i="17"/>
  <c r="BO262" i="17"/>
  <c r="BO263" i="17"/>
  <c r="BO264" i="17"/>
  <c r="BO265" i="17"/>
  <c r="BO266" i="17"/>
  <c r="BO267" i="17"/>
  <c r="BN2" i="17"/>
  <c r="BN3" i="17"/>
  <c r="BN4" i="17"/>
  <c r="BN5" i="17"/>
  <c r="BN6" i="17"/>
  <c r="BN7" i="17"/>
  <c r="BN8" i="17"/>
  <c r="BN9" i="17"/>
  <c r="BN10" i="17"/>
  <c r="BN11" i="17"/>
  <c r="BN12" i="17"/>
  <c r="BN13" i="17"/>
  <c r="BN14" i="17"/>
  <c r="BN15" i="17"/>
  <c r="BN16" i="17"/>
  <c r="BN17" i="17"/>
  <c r="BN18" i="17"/>
  <c r="BN19" i="17"/>
  <c r="BN20" i="17"/>
  <c r="BN21" i="17"/>
  <c r="BN22" i="17"/>
  <c r="BN23" i="17"/>
  <c r="BN24" i="17"/>
  <c r="BN25" i="17"/>
  <c r="BN26" i="17"/>
  <c r="BN27" i="17"/>
  <c r="BN28" i="17"/>
  <c r="BN29" i="17"/>
  <c r="BN30" i="17"/>
  <c r="BN31" i="17"/>
  <c r="BN32" i="17"/>
  <c r="BN33" i="17"/>
  <c r="BN34" i="17"/>
  <c r="BN35" i="17"/>
  <c r="BN36" i="17"/>
  <c r="BN37" i="17"/>
  <c r="BN38" i="17"/>
  <c r="BN39" i="17"/>
  <c r="BN40" i="17"/>
  <c r="BN41" i="17"/>
  <c r="BN42" i="17"/>
  <c r="BN43" i="17"/>
  <c r="BN44" i="17"/>
  <c r="BN45" i="17"/>
  <c r="BN46" i="17"/>
  <c r="BN47" i="17"/>
  <c r="BN48" i="17"/>
  <c r="BN49" i="17"/>
  <c r="BN50" i="17"/>
  <c r="BN51" i="17"/>
  <c r="BN52" i="17"/>
  <c r="BN53" i="17"/>
  <c r="BN54" i="17"/>
  <c r="BN55" i="17"/>
  <c r="BN56" i="17"/>
  <c r="BN57" i="17"/>
  <c r="BN58" i="17"/>
  <c r="BN59" i="17"/>
  <c r="BN60" i="17"/>
  <c r="BN61" i="17"/>
  <c r="BN62" i="17"/>
  <c r="BN63" i="17"/>
  <c r="BN64" i="17"/>
  <c r="BN65" i="17"/>
  <c r="BN66" i="17"/>
  <c r="BN67" i="17"/>
  <c r="BN68" i="17"/>
  <c r="BN69" i="17"/>
  <c r="BN70" i="17"/>
  <c r="BN71" i="17"/>
  <c r="BN72" i="17"/>
  <c r="BN73" i="17"/>
  <c r="BN74" i="17"/>
  <c r="BN75" i="17"/>
  <c r="BN76" i="17"/>
  <c r="BN77" i="17"/>
  <c r="BN78" i="17"/>
  <c r="BN79" i="17"/>
  <c r="BN80" i="17"/>
  <c r="BN81" i="17"/>
  <c r="BN82" i="17"/>
  <c r="BN83" i="17"/>
  <c r="BN84" i="17"/>
  <c r="BN85" i="17"/>
  <c r="BN86" i="17"/>
  <c r="BN87" i="17"/>
  <c r="BN88" i="17"/>
  <c r="BN89" i="17"/>
  <c r="BN90" i="17"/>
  <c r="BN91" i="17"/>
  <c r="BN92" i="17"/>
  <c r="BN93" i="17"/>
  <c r="BN94" i="17"/>
  <c r="BN95" i="17"/>
  <c r="BN96" i="17"/>
  <c r="BN97" i="17"/>
  <c r="BN98" i="17"/>
  <c r="BN99" i="17"/>
  <c r="BN100" i="17"/>
  <c r="BN101" i="17"/>
  <c r="BN102" i="17"/>
  <c r="BN103" i="17"/>
  <c r="BN104" i="17"/>
  <c r="BN105" i="17"/>
  <c r="BN106" i="17"/>
  <c r="BN107" i="17"/>
  <c r="BN108" i="17"/>
  <c r="BN109" i="17"/>
  <c r="BN110" i="17"/>
  <c r="BN111" i="17"/>
  <c r="BN112" i="17"/>
  <c r="BN113" i="17"/>
  <c r="BN114" i="17"/>
  <c r="BN115" i="17"/>
  <c r="BN116" i="17"/>
  <c r="BN117" i="17"/>
  <c r="BN118" i="17"/>
  <c r="BN119" i="17"/>
  <c r="BN120" i="17"/>
  <c r="BN121" i="17"/>
  <c r="BN122" i="17"/>
  <c r="BN123" i="17"/>
  <c r="BN124" i="17"/>
  <c r="BN125" i="17"/>
  <c r="BN126" i="17"/>
  <c r="BN127" i="17"/>
  <c r="BN128" i="17"/>
  <c r="BN129" i="17"/>
  <c r="BN130" i="17"/>
  <c r="BN131" i="17"/>
  <c r="BN132" i="17"/>
  <c r="BN133" i="17"/>
  <c r="BN134" i="17"/>
  <c r="BN135" i="17"/>
  <c r="BN136" i="17"/>
  <c r="BN137" i="17"/>
  <c r="BN138" i="17"/>
  <c r="BN139" i="17"/>
  <c r="BN140" i="17"/>
  <c r="BN141" i="17"/>
  <c r="BN142" i="17"/>
  <c r="BN143" i="17"/>
  <c r="BN144" i="17"/>
  <c r="BN145" i="17"/>
  <c r="BN146" i="17"/>
  <c r="BN147" i="17"/>
  <c r="BN148" i="17"/>
  <c r="BN149" i="17"/>
  <c r="BN150" i="17"/>
  <c r="BN151" i="17"/>
  <c r="BN152" i="17"/>
  <c r="BN153" i="17"/>
  <c r="BN154" i="17"/>
  <c r="BN155" i="17"/>
  <c r="BN156" i="17"/>
  <c r="BN157" i="17"/>
  <c r="BN158" i="17"/>
  <c r="BN159" i="17"/>
  <c r="BN160" i="17"/>
  <c r="BN161" i="17"/>
  <c r="BN162" i="17"/>
  <c r="BN163" i="17"/>
  <c r="BN164" i="17"/>
  <c r="BN165" i="17"/>
  <c r="BN166" i="17"/>
  <c r="BN167" i="17"/>
  <c r="BN168" i="17"/>
  <c r="BN169" i="17"/>
  <c r="BN170" i="17"/>
  <c r="BN171" i="17"/>
  <c r="BN172" i="17"/>
  <c r="BN173" i="17"/>
  <c r="BN174" i="17"/>
  <c r="BN175" i="17"/>
  <c r="BN176" i="17"/>
  <c r="BN177" i="17"/>
  <c r="BN178" i="17"/>
  <c r="BN179" i="17"/>
  <c r="BN180" i="17"/>
  <c r="BN181" i="17"/>
  <c r="BN182" i="17"/>
  <c r="BN183" i="17"/>
  <c r="BN184" i="17"/>
  <c r="BN185" i="17"/>
  <c r="BN186" i="17"/>
  <c r="BN187" i="17"/>
  <c r="BN188" i="17"/>
  <c r="BN189" i="17"/>
  <c r="BN190" i="17"/>
  <c r="BN191" i="17"/>
  <c r="BN192" i="17"/>
  <c r="BN193" i="17"/>
  <c r="BN194" i="17"/>
  <c r="BN195" i="17"/>
  <c r="BN196" i="17"/>
  <c r="BN197" i="17"/>
  <c r="BN198" i="17"/>
  <c r="BN199" i="17"/>
  <c r="BN200" i="17"/>
  <c r="BN201" i="17"/>
  <c r="BN202" i="17"/>
  <c r="BN203" i="17"/>
  <c r="BN204" i="17"/>
  <c r="BN205" i="17"/>
  <c r="BN206" i="17"/>
  <c r="BN207" i="17"/>
  <c r="BN208" i="17"/>
  <c r="BN209" i="17"/>
  <c r="BN210" i="17"/>
  <c r="BN211" i="17"/>
  <c r="BN212" i="17"/>
  <c r="BN213" i="17"/>
  <c r="BN214" i="17"/>
  <c r="BN215" i="17"/>
  <c r="BN216" i="17"/>
  <c r="BN217" i="17"/>
  <c r="BN218" i="17"/>
  <c r="BN219" i="17"/>
  <c r="BN220" i="17"/>
  <c r="BN221" i="17"/>
  <c r="BN222" i="17"/>
  <c r="BN223" i="17"/>
  <c r="BN224" i="17"/>
  <c r="BN225" i="17"/>
  <c r="BN226" i="17"/>
  <c r="BN227" i="17"/>
  <c r="BN228" i="17"/>
  <c r="BN229" i="17"/>
  <c r="BN230" i="17"/>
  <c r="BN231" i="17"/>
  <c r="BN232" i="17"/>
  <c r="BN233" i="17"/>
  <c r="BN234" i="17"/>
  <c r="BN235" i="17"/>
  <c r="BN236" i="17"/>
  <c r="BN237" i="17"/>
  <c r="BN238" i="17"/>
  <c r="BN239" i="17"/>
  <c r="BN240" i="17"/>
  <c r="BN241" i="17"/>
  <c r="BN242" i="17"/>
  <c r="BN243" i="17"/>
  <c r="BN244" i="17"/>
  <c r="BN245" i="17"/>
  <c r="BN246" i="17"/>
  <c r="BN247" i="17"/>
  <c r="BN248" i="17"/>
  <c r="BN249" i="17"/>
  <c r="BN250" i="17"/>
  <c r="BN251" i="17"/>
  <c r="BN252" i="17"/>
  <c r="BN253" i="17"/>
  <c r="BN254" i="17"/>
  <c r="BN255" i="17"/>
  <c r="BN256" i="17"/>
  <c r="BN257" i="17"/>
  <c r="BN258" i="17"/>
  <c r="BN259" i="17"/>
  <c r="BN260" i="17"/>
  <c r="BN261" i="17"/>
  <c r="BN262" i="17"/>
  <c r="BN263" i="17"/>
  <c r="BN264" i="17"/>
  <c r="BN265" i="17"/>
  <c r="BN266" i="17"/>
  <c r="BN267" i="17"/>
  <c r="BM2" i="17"/>
  <c r="BM3" i="17"/>
  <c r="BM4" i="17"/>
  <c r="BM5" i="17"/>
  <c r="BM6" i="17"/>
  <c r="BM7" i="17"/>
  <c r="BM8" i="17"/>
  <c r="BM9" i="17"/>
  <c r="BM10" i="17"/>
  <c r="BM11" i="17"/>
  <c r="BM12" i="17"/>
  <c r="BM13" i="17"/>
  <c r="BM14" i="17"/>
  <c r="BM15" i="17"/>
  <c r="BM16" i="17"/>
  <c r="BM17" i="17"/>
  <c r="BM18" i="17"/>
  <c r="BM19" i="17"/>
  <c r="BM20" i="17"/>
  <c r="BM21" i="17"/>
  <c r="BM22" i="17"/>
  <c r="BM23" i="17"/>
  <c r="BM24" i="17"/>
  <c r="BM25" i="17"/>
  <c r="BM26" i="17"/>
  <c r="BM27" i="17"/>
  <c r="BM28" i="17"/>
  <c r="BM29" i="17"/>
  <c r="BM30" i="17"/>
  <c r="BM31" i="17"/>
  <c r="BM32" i="17"/>
  <c r="BM33" i="17"/>
  <c r="BM34" i="17"/>
  <c r="BM35" i="17"/>
  <c r="BM36" i="17"/>
  <c r="BM37" i="17"/>
  <c r="BM38" i="17"/>
  <c r="BM39" i="17"/>
  <c r="BM40" i="17"/>
  <c r="BM41" i="17"/>
  <c r="BM42" i="17"/>
  <c r="BM43" i="17"/>
  <c r="BM44" i="17"/>
  <c r="BM45" i="17"/>
  <c r="BM46" i="17"/>
  <c r="BM47" i="17"/>
  <c r="BM48" i="17"/>
  <c r="BM49" i="17"/>
  <c r="BM50" i="17"/>
  <c r="BM51" i="17"/>
  <c r="BM52" i="17"/>
  <c r="BM53" i="17"/>
  <c r="BM54" i="17"/>
  <c r="BM55" i="17"/>
  <c r="BM56" i="17"/>
  <c r="BM57" i="17"/>
  <c r="BM58" i="17"/>
  <c r="BM59" i="17"/>
  <c r="BM60" i="17"/>
  <c r="BM61" i="17"/>
  <c r="BM62" i="17"/>
  <c r="BM63" i="17"/>
  <c r="BM64" i="17"/>
  <c r="BM65" i="17"/>
  <c r="BM66" i="17"/>
  <c r="BM67" i="17"/>
  <c r="BM68" i="17"/>
  <c r="BM69" i="17"/>
  <c r="BM70" i="17"/>
  <c r="BM71" i="17"/>
  <c r="BM72" i="17"/>
  <c r="BM73" i="17"/>
  <c r="BM74" i="17"/>
  <c r="BM75" i="17"/>
  <c r="BM76" i="17"/>
  <c r="BM77" i="17"/>
  <c r="BM78" i="17"/>
  <c r="BM79" i="17"/>
  <c r="BM80" i="17"/>
  <c r="BM81" i="17"/>
  <c r="BM82" i="17"/>
  <c r="BM83" i="17"/>
  <c r="BM84" i="17"/>
  <c r="BM85" i="17"/>
  <c r="BM86" i="17"/>
  <c r="BM87" i="17"/>
  <c r="BM88" i="17"/>
  <c r="BM89" i="17"/>
  <c r="BM90" i="17"/>
  <c r="BM91" i="17"/>
  <c r="BM92" i="17"/>
  <c r="BM93" i="17"/>
  <c r="BM94" i="17"/>
  <c r="BM95" i="17"/>
  <c r="BM96" i="17"/>
  <c r="BM97" i="17"/>
  <c r="BM98" i="17"/>
  <c r="BM99" i="17"/>
  <c r="BM100" i="17"/>
  <c r="BM101" i="17"/>
  <c r="BM102" i="17"/>
  <c r="BM103" i="17"/>
  <c r="BM104" i="17"/>
  <c r="BM105" i="17"/>
  <c r="BM106" i="17"/>
  <c r="BM107" i="17"/>
  <c r="BM108" i="17"/>
  <c r="BM109" i="17"/>
  <c r="BM110" i="17"/>
  <c r="BM111" i="17"/>
  <c r="BM112" i="17"/>
  <c r="BM113" i="17"/>
  <c r="BM114" i="17"/>
  <c r="BM115" i="17"/>
  <c r="BM116" i="17"/>
  <c r="BM117" i="17"/>
  <c r="BM118" i="17"/>
  <c r="BM119" i="17"/>
  <c r="BM120" i="17"/>
  <c r="BM121" i="17"/>
  <c r="BM122" i="17"/>
  <c r="BM123" i="17"/>
  <c r="BM124" i="17"/>
  <c r="BM125" i="17"/>
  <c r="BM126" i="17"/>
  <c r="BM127" i="17"/>
  <c r="BM128" i="17"/>
  <c r="BM129" i="17"/>
  <c r="BM130" i="17"/>
  <c r="BM131" i="17"/>
  <c r="BM132" i="17"/>
  <c r="BM133" i="17"/>
  <c r="BM134" i="17"/>
  <c r="BM135" i="17"/>
  <c r="BM136" i="17"/>
  <c r="BM137" i="17"/>
  <c r="BM138" i="17"/>
  <c r="BM139" i="17"/>
  <c r="BM140" i="17"/>
  <c r="BM141" i="17"/>
  <c r="BM142" i="17"/>
  <c r="BM143" i="17"/>
  <c r="BM144" i="17"/>
  <c r="BM145" i="17"/>
  <c r="BM146" i="17"/>
  <c r="BM147" i="17"/>
  <c r="BM148" i="17"/>
  <c r="BM149" i="17"/>
  <c r="BM150" i="17"/>
  <c r="BM151" i="17"/>
  <c r="BM152" i="17"/>
  <c r="BM153" i="17"/>
  <c r="BM154" i="17"/>
  <c r="BM155" i="17"/>
  <c r="BM156" i="17"/>
  <c r="BM157" i="17"/>
  <c r="BM158" i="17"/>
  <c r="BM159" i="17"/>
  <c r="BM160" i="17"/>
  <c r="BM161" i="17"/>
  <c r="BM162" i="17"/>
  <c r="BM163" i="17"/>
  <c r="BM164" i="17"/>
  <c r="BM165" i="17"/>
  <c r="BM166" i="17"/>
  <c r="BM167" i="17"/>
  <c r="BM168" i="17"/>
  <c r="BM169" i="17"/>
  <c r="BM170" i="17"/>
  <c r="BM171" i="17"/>
  <c r="BM172" i="17"/>
  <c r="BM173" i="17"/>
  <c r="BM174" i="17"/>
  <c r="BM175" i="17"/>
  <c r="BM176" i="17"/>
  <c r="BM177" i="17"/>
  <c r="BM178" i="17"/>
  <c r="BM179" i="17"/>
  <c r="BM180" i="17"/>
  <c r="BM181" i="17"/>
  <c r="BM182" i="17"/>
  <c r="BM183" i="17"/>
  <c r="BM184" i="17"/>
  <c r="BM185" i="17"/>
  <c r="BM186" i="17"/>
  <c r="BM187" i="17"/>
  <c r="BM188" i="17"/>
  <c r="BM189" i="17"/>
  <c r="BM190" i="17"/>
  <c r="BM191" i="17"/>
  <c r="BM192" i="17"/>
  <c r="BM193" i="17"/>
  <c r="BM194" i="17"/>
  <c r="BM195" i="17"/>
  <c r="BM196" i="17"/>
  <c r="BM197" i="17"/>
  <c r="BM198" i="17"/>
  <c r="BM199" i="17"/>
  <c r="BM200" i="17"/>
  <c r="BM201" i="17"/>
  <c r="BM202" i="17"/>
  <c r="BM203" i="17"/>
  <c r="BM204" i="17"/>
  <c r="BM205" i="17"/>
  <c r="BM206" i="17"/>
  <c r="BM207" i="17"/>
  <c r="BM208" i="17"/>
  <c r="BM209" i="17"/>
  <c r="BM210" i="17"/>
  <c r="BM211" i="17"/>
  <c r="BM212" i="17"/>
  <c r="BM213" i="17"/>
  <c r="BM214" i="17"/>
  <c r="BM215" i="17"/>
  <c r="BM216" i="17"/>
  <c r="BM217" i="17"/>
  <c r="BM218" i="17"/>
  <c r="BM219" i="17"/>
  <c r="BM220" i="17"/>
  <c r="BM221" i="17"/>
  <c r="BM222" i="17"/>
  <c r="BM223" i="17"/>
  <c r="BM224" i="17"/>
  <c r="BM225" i="17"/>
  <c r="BM226" i="17"/>
  <c r="BM227" i="17"/>
  <c r="BM228" i="17"/>
  <c r="BM229" i="17"/>
  <c r="BM230" i="17"/>
  <c r="BM231" i="17"/>
  <c r="BM232" i="17"/>
  <c r="BM233" i="17"/>
  <c r="BM234" i="17"/>
  <c r="BM235" i="17"/>
  <c r="BM236" i="17"/>
  <c r="BM237" i="17"/>
  <c r="BM238" i="17"/>
  <c r="BM239" i="17"/>
  <c r="BM240" i="17"/>
  <c r="BM241" i="17"/>
  <c r="BM242" i="17"/>
  <c r="BM243" i="17"/>
  <c r="BM244" i="17"/>
  <c r="BM245" i="17"/>
  <c r="BM246" i="17"/>
  <c r="BM247" i="17"/>
  <c r="BM248" i="17"/>
  <c r="BM249" i="17"/>
  <c r="BM250" i="17"/>
  <c r="BM251" i="17"/>
  <c r="BM252" i="17"/>
  <c r="BM253" i="17"/>
  <c r="BM254" i="17"/>
  <c r="BM255" i="17"/>
  <c r="BM256" i="17"/>
  <c r="BM257" i="17"/>
  <c r="BM258" i="17"/>
  <c r="BM259" i="17"/>
  <c r="BM260" i="17"/>
  <c r="BM261" i="17"/>
  <c r="BM262" i="17"/>
  <c r="BM263" i="17"/>
  <c r="BM264" i="17"/>
  <c r="BM265" i="17"/>
  <c r="BM266" i="17"/>
  <c r="BM267" i="17"/>
  <c r="BL2" i="17"/>
  <c r="BL3" i="17"/>
  <c r="BL4" i="17"/>
  <c r="BL5" i="17"/>
  <c r="BL6" i="17"/>
  <c r="BL7" i="17"/>
  <c r="BL8" i="17"/>
  <c r="BL9" i="17"/>
  <c r="BL10" i="17"/>
  <c r="BL11" i="17"/>
  <c r="BL12" i="17"/>
  <c r="BL13" i="17"/>
  <c r="BL14" i="17"/>
  <c r="BL15" i="17"/>
  <c r="BL16" i="17"/>
  <c r="BL17" i="17"/>
  <c r="BL18" i="17"/>
  <c r="BL19" i="17"/>
  <c r="BL20" i="17"/>
  <c r="BL21" i="17"/>
  <c r="BL22" i="17"/>
  <c r="BL23" i="17"/>
  <c r="BL24" i="17"/>
  <c r="BL25" i="17"/>
  <c r="BL26" i="17"/>
  <c r="BL27" i="17"/>
  <c r="BL28" i="17"/>
  <c r="BL29" i="17"/>
  <c r="BL30" i="17"/>
  <c r="BL31" i="17"/>
  <c r="BL32" i="17"/>
  <c r="BL33" i="17"/>
  <c r="BL34" i="17"/>
  <c r="BL35" i="17"/>
  <c r="BL36" i="17"/>
  <c r="BL37" i="17"/>
  <c r="BL38" i="17"/>
  <c r="BL39" i="17"/>
  <c r="BL40" i="17"/>
  <c r="BL41" i="17"/>
  <c r="BL42" i="17"/>
  <c r="BL43" i="17"/>
  <c r="BL44" i="17"/>
  <c r="BL45" i="17"/>
  <c r="BL46" i="17"/>
  <c r="BL47" i="17"/>
  <c r="BL48" i="17"/>
  <c r="BL49" i="17"/>
  <c r="BL50" i="17"/>
  <c r="BL51" i="17"/>
  <c r="BL52" i="17"/>
  <c r="BL53" i="17"/>
  <c r="BL54" i="17"/>
  <c r="BL55" i="17"/>
  <c r="BL56" i="17"/>
  <c r="BL57" i="17"/>
  <c r="BL58" i="17"/>
  <c r="BL59" i="17"/>
  <c r="BL60" i="17"/>
  <c r="BL61" i="17"/>
  <c r="BL62" i="17"/>
  <c r="BL63" i="17"/>
  <c r="BL64" i="17"/>
  <c r="BL65" i="17"/>
  <c r="BL66" i="17"/>
  <c r="BL67" i="17"/>
  <c r="BL68" i="17"/>
  <c r="BL69" i="17"/>
  <c r="BL70" i="17"/>
  <c r="BL71" i="17"/>
  <c r="BL72" i="17"/>
  <c r="BL73" i="17"/>
  <c r="BL74" i="17"/>
  <c r="BL75" i="17"/>
  <c r="BL76" i="17"/>
  <c r="BL77" i="17"/>
  <c r="BL78" i="17"/>
  <c r="BL79" i="17"/>
  <c r="BL80" i="17"/>
  <c r="BL81" i="17"/>
  <c r="BL82" i="17"/>
  <c r="BL83" i="17"/>
  <c r="BL84" i="17"/>
  <c r="BL85" i="17"/>
  <c r="BL86" i="17"/>
  <c r="BL87" i="17"/>
  <c r="BL88" i="17"/>
  <c r="BL89" i="17"/>
  <c r="BL90" i="17"/>
  <c r="BL91" i="17"/>
  <c r="BL92" i="17"/>
  <c r="BL93" i="17"/>
  <c r="BL94" i="17"/>
  <c r="BL95" i="17"/>
  <c r="BL96" i="17"/>
  <c r="BL97" i="17"/>
  <c r="BL98" i="17"/>
  <c r="BL99" i="17"/>
  <c r="BL100" i="17"/>
  <c r="BL101" i="17"/>
  <c r="BL102" i="17"/>
  <c r="BL103" i="17"/>
  <c r="BL104" i="17"/>
  <c r="BL105" i="17"/>
  <c r="BL106" i="17"/>
  <c r="BL107" i="17"/>
  <c r="BL108" i="17"/>
  <c r="BL109" i="17"/>
  <c r="BL110" i="17"/>
  <c r="BL111" i="17"/>
  <c r="BL112" i="17"/>
  <c r="BL113" i="17"/>
  <c r="BL114" i="17"/>
  <c r="BL115" i="17"/>
  <c r="BL116" i="17"/>
  <c r="BL117" i="17"/>
  <c r="BL118" i="17"/>
  <c r="BL119" i="17"/>
  <c r="BL120" i="17"/>
  <c r="BL121" i="17"/>
  <c r="BL122" i="17"/>
  <c r="BL123" i="17"/>
  <c r="BL124" i="17"/>
  <c r="BL125" i="17"/>
  <c r="BL126" i="17"/>
  <c r="BL127" i="17"/>
  <c r="BL128" i="17"/>
  <c r="BL129" i="17"/>
  <c r="BL130" i="17"/>
  <c r="BL131" i="17"/>
  <c r="BL132" i="17"/>
  <c r="BL133" i="17"/>
  <c r="BL134" i="17"/>
  <c r="BL135" i="17"/>
  <c r="BL136" i="17"/>
  <c r="BL137" i="17"/>
  <c r="BL138" i="17"/>
  <c r="BL139" i="17"/>
  <c r="BL140" i="17"/>
  <c r="BL141" i="17"/>
  <c r="BL142" i="17"/>
  <c r="BL143" i="17"/>
  <c r="BL144" i="17"/>
  <c r="BL145" i="17"/>
  <c r="BL146" i="17"/>
  <c r="BL147" i="17"/>
  <c r="BL148" i="17"/>
  <c r="BL149" i="17"/>
  <c r="BL150" i="17"/>
  <c r="BL151" i="17"/>
  <c r="BL152" i="17"/>
  <c r="BL153" i="17"/>
  <c r="BL154" i="17"/>
  <c r="BL155" i="17"/>
  <c r="BL156" i="17"/>
  <c r="BL157" i="17"/>
  <c r="BL158" i="17"/>
  <c r="BL159" i="17"/>
  <c r="BL160" i="17"/>
  <c r="BL161" i="17"/>
  <c r="BL162" i="17"/>
  <c r="BL163" i="17"/>
  <c r="BL164" i="17"/>
  <c r="BL165" i="17"/>
  <c r="BL166" i="17"/>
  <c r="BL167" i="17"/>
  <c r="BL168" i="17"/>
  <c r="BL169" i="17"/>
  <c r="BL170" i="17"/>
  <c r="BL171" i="17"/>
  <c r="BL172" i="17"/>
  <c r="BL173" i="17"/>
  <c r="BL174" i="17"/>
  <c r="BL175" i="17"/>
  <c r="BL176" i="17"/>
  <c r="BL177" i="17"/>
  <c r="BL178" i="17"/>
  <c r="BL179" i="17"/>
  <c r="BL180" i="17"/>
  <c r="BL181" i="17"/>
  <c r="BL182" i="17"/>
  <c r="BL183" i="17"/>
  <c r="BL184" i="17"/>
  <c r="BL185" i="17"/>
  <c r="BL186" i="17"/>
  <c r="BL187" i="17"/>
  <c r="BL188" i="17"/>
  <c r="BL189" i="17"/>
  <c r="BL190" i="17"/>
  <c r="BL191" i="17"/>
  <c r="BL192" i="17"/>
  <c r="BL193" i="17"/>
  <c r="BL194" i="17"/>
  <c r="BL195" i="17"/>
  <c r="BL196" i="17"/>
  <c r="BL197" i="17"/>
  <c r="BL198" i="17"/>
  <c r="BL199" i="17"/>
  <c r="BL200" i="17"/>
  <c r="BL201" i="17"/>
  <c r="BL202" i="17"/>
  <c r="BL203" i="17"/>
  <c r="BL204" i="17"/>
  <c r="BL205" i="17"/>
  <c r="BL206" i="17"/>
  <c r="BL207" i="17"/>
  <c r="BL208" i="17"/>
  <c r="BL209" i="17"/>
  <c r="BL210" i="17"/>
  <c r="BL211" i="17"/>
  <c r="BL212" i="17"/>
  <c r="BL213" i="17"/>
  <c r="BL214" i="17"/>
  <c r="BL215" i="17"/>
  <c r="BL216" i="17"/>
  <c r="BL217" i="17"/>
  <c r="BL218" i="17"/>
  <c r="BL219" i="17"/>
  <c r="BL220" i="17"/>
  <c r="BL221" i="17"/>
  <c r="BL222" i="17"/>
  <c r="BL223" i="17"/>
  <c r="BL224" i="17"/>
  <c r="BL225" i="17"/>
  <c r="BL226" i="17"/>
  <c r="BL227" i="17"/>
  <c r="BL228" i="17"/>
  <c r="BL229" i="17"/>
  <c r="BL230" i="17"/>
  <c r="BL231" i="17"/>
  <c r="BL232" i="17"/>
  <c r="BL233" i="17"/>
  <c r="BL234" i="17"/>
  <c r="BL235" i="17"/>
  <c r="BL236" i="17"/>
  <c r="BL237" i="17"/>
  <c r="BL238" i="17"/>
  <c r="BL239" i="17"/>
  <c r="BL240" i="17"/>
  <c r="BL241" i="17"/>
  <c r="BL242" i="17"/>
  <c r="BL243" i="17"/>
  <c r="BL244" i="17"/>
  <c r="BL245" i="17"/>
  <c r="BL246" i="17"/>
  <c r="BL247" i="17"/>
  <c r="BL248" i="17"/>
  <c r="BL249" i="17"/>
  <c r="BL250" i="17"/>
  <c r="BL251" i="17"/>
  <c r="BL252" i="17"/>
  <c r="BL253" i="17"/>
  <c r="BL254" i="17"/>
  <c r="BL255" i="17"/>
  <c r="BL256" i="17"/>
  <c r="BL257" i="17"/>
  <c r="BL258" i="17"/>
  <c r="BL259" i="17"/>
  <c r="BL260" i="17"/>
  <c r="BL261" i="17"/>
  <c r="BL262" i="17"/>
  <c r="BL263" i="17"/>
  <c r="BL264" i="17"/>
  <c r="BL265" i="17"/>
  <c r="BL266" i="17"/>
  <c r="BL267" i="17"/>
  <c r="BK2" i="17"/>
  <c r="BK3" i="17"/>
  <c r="BK4" i="17"/>
  <c r="BK5" i="17"/>
  <c r="BK6" i="17"/>
  <c r="BK7" i="17"/>
  <c r="BK8" i="17"/>
  <c r="BK9" i="17"/>
  <c r="BK10" i="17"/>
  <c r="BK11" i="17"/>
  <c r="BK12" i="17"/>
  <c r="BK13" i="17"/>
  <c r="BK14" i="17"/>
  <c r="BK15" i="17"/>
  <c r="BK16" i="17"/>
  <c r="BK17" i="17"/>
  <c r="BK18" i="17"/>
  <c r="BK19" i="17"/>
  <c r="BK20" i="17"/>
  <c r="BK21" i="17"/>
  <c r="BK22" i="17"/>
  <c r="BK23" i="17"/>
  <c r="BK24" i="17"/>
  <c r="BK25" i="17"/>
  <c r="BK26" i="17"/>
  <c r="BK27" i="17"/>
  <c r="BK28" i="17"/>
  <c r="BK29" i="17"/>
  <c r="BK30" i="17"/>
  <c r="BK31" i="17"/>
  <c r="BK32" i="17"/>
  <c r="BK33" i="17"/>
  <c r="BK34" i="17"/>
  <c r="BK35" i="17"/>
  <c r="BK36" i="17"/>
  <c r="BK37" i="17"/>
  <c r="BK38" i="17"/>
  <c r="BK39" i="17"/>
  <c r="BK40" i="17"/>
  <c r="BK41" i="17"/>
  <c r="BK42" i="17"/>
  <c r="BK43" i="17"/>
  <c r="BK44" i="17"/>
  <c r="BK45" i="17"/>
  <c r="BK46" i="17"/>
  <c r="BK47" i="17"/>
  <c r="BK48" i="17"/>
  <c r="BK49" i="17"/>
  <c r="BK50" i="17"/>
  <c r="BK51" i="17"/>
  <c r="BK52" i="17"/>
  <c r="BK53" i="17"/>
  <c r="BK54" i="17"/>
  <c r="BK55" i="17"/>
  <c r="BK56" i="17"/>
  <c r="BK57" i="17"/>
  <c r="BK58" i="17"/>
  <c r="BK59" i="17"/>
  <c r="BK60" i="17"/>
  <c r="BK61" i="17"/>
  <c r="BK62" i="17"/>
  <c r="BK63" i="17"/>
  <c r="BK64" i="17"/>
  <c r="BK65" i="17"/>
  <c r="BK66" i="17"/>
  <c r="BK67" i="17"/>
  <c r="BK68" i="17"/>
  <c r="BK69" i="17"/>
  <c r="BK70" i="17"/>
  <c r="BK71" i="17"/>
  <c r="BK72" i="17"/>
  <c r="BK73" i="17"/>
  <c r="BK74" i="17"/>
  <c r="BK75" i="17"/>
  <c r="BK76" i="17"/>
  <c r="BK77" i="17"/>
  <c r="BK78" i="17"/>
  <c r="BK79" i="17"/>
  <c r="BK80" i="17"/>
  <c r="BK81" i="17"/>
  <c r="BK82" i="17"/>
  <c r="BK83" i="17"/>
  <c r="BK84" i="17"/>
  <c r="BK85" i="17"/>
  <c r="BK86" i="17"/>
  <c r="BK87" i="17"/>
  <c r="BK88" i="17"/>
  <c r="BK89" i="17"/>
  <c r="BK90" i="17"/>
  <c r="BK91" i="17"/>
  <c r="BK92" i="17"/>
  <c r="BK93" i="17"/>
  <c r="BK94" i="17"/>
  <c r="BK95" i="17"/>
  <c r="BK96" i="17"/>
  <c r="BK97" i="17"/>
  <c r="BK98" i="17"/>
  <c r="BK99" i="17"/>
  <c r="BK100" i="17"/>
  <c r="BK101" i="17"/>
  <c r="BK102" i="17"/>
  <c r="BK103" i="17"/>
  <c r="BK104" i="17"/>
  <c r="BK105" i="17"/>
  <c r="BK106" i="17"/>
  <c r="BK107" i="17"/>
  <c r="BK108" i="17"/>
  <c r="BK109" i="17"/>
  <c r="BK110" i="17"/>
  <c r="BK111" i="17"/>
  <c r="BK112" i="17"/>
  <c r="BK113" i="17"/>
  <c r="BK114" i="17"/>
  <c r="BK115" i="17"/>
  <c r="BK116" i="17"/>
  <c r="BK117" i="17"/>
  <c r="BK118" i="17"/>
  <c r="BK119" i="17"/>
  <c r="BK120" i="17"/>
  <c r="BK121" i="17"/>
  <c r="BK122" i="17"/>
  <c r="BK123" i="17"/>
  <c r="BK124" i="17"/>
  <c r="BK125" i="17"/>
  <c r="BK126" i="17"/>
  <c r="BK127" i="17"/>
  <c r="BK128" i="17"/>
  <c r="BK129" i="17"/>
  <c r="BK130" i="17"/>
  <c r="BK131" i="17"/>
  <c r="BK132" i="17"/>
  <c r="BK133" i="17"/>
  <c r="BK134" i="17"/>
  <c r="BK135" i="17"/>
  <c r="BK136" i="17"/>
  <c r="BK137" i="17"/>
  <c r="BK138" i="17"/>
  <c r="BK139" i="17"/>
  <c r="BK140" i="17"/>
  <c r="BK141" i="17"/>
  <c r="BK142" i="17"/>
  <c r="BK143" i="17"/>
  <c r="BK144" i="17"/>
  <c r="BK145" i="17"/>
  <c r="BK146" i="17"/>
  <c r="BK147" i="17"/>
  <c r="BK148" i="17"/>
  <c r="BK149" i="17"/>
  <c r="BK150" i="17"/>
  <c r="BK151" i="17"/>
  <c r="BK152" i="17"/>
  <c r="BK153" i="17"/>
  <c r="BK154" i="17"/>
  <c r="BK155" i="17"/>
  <c r="BK156" i="17"/>
  <c r="BK157" i="17"/>
  <c r="BK158" i="17"/>
  <c r="BK159" i="17"/>
  <c r="BK160" i="17"/>
  <c r="BK161" i="17"/>
  <c r="BK162" i="17"/>
  <c r="BK163" i="17"/>
  <c r="BK164" i="17"/>
  <c r="BK165" i="17"/>
  <c r="BK166" i="17"/>
  <c r="BK167" i="17"/>
  <c r="BK168" i="17"/>
  <c r="BK169" i="17"/>
  <c r="BK170" i="17"/>
  <c r="BK171" i="17"/>
  <c r="BK172" i="17"/>
  <c r="BK173" i="17"/>
  <c r="BK174" i="17"/>
  <c r="BK175" i="17"/>
  <c r="BK176" i="17"/>
  <c r="BK177" i="17"/>
  <c r="BK178" i="17"/>
  <c r="BK179" i="17"/>
  <c r="BK180" i="17"/>
  <c r="BK181" i="17"/>
  <c r="BK182" i="17"/>
  <c r="BK183" i="17"/>
  <c r="BK184" i="17"/>
  <c r="BK185" i="17"/>
  <c r="BK186" i="17"/>
  <c r="BK187" i="17"/>
  <c r="BK188" i="17"/>
  <c r="BK189" i="17"/>
  <c r="BK190" i="17"/>
  <c r="BK191" i="17"/>
  <c r="BK192" i="17"/>
  <c r="BK193" i="17"/>
  <c r="BK194" i="17"/>
  <c r="BK195" i="17"/>
  <c r="BK196" i="17"/>
  <c r="BK197" i="17"/>
  <c r="BK198" i="17"/>
  <c r="BK199" i="17"/>
  <c r="BK200" i="17"/>
  <c r="BK201" i="17"/>
  <c r="BK202" i="17"/>
  <c r="BK203" i="17"/>
  <c r="BK204" i="17"/>
  <c r="BK205" i="17"/>
  <c r="BK206" i="17"/>
  <c r="BK207" i="17"/>
  <c r="BK208" i="17"/>
  <c r="BK209" i="17"/>
  <c r="BK210" i="17"/>
  <c r="BK211" i="17"/>
  <c r="BK212" i="17"/>
  <c r="BK213" i="17"/>
  <c r="BK214" i="17"/>
  <c r="BK215" i="17"/>
  <c r="BK216" i="17"/>
  <c r="BK217" i="17"/>
  <c r="BK218" i="17"/>
  <c r="BK219" i="17"/>
  <c r="BK220" i="17"/>
  <c r="BK221" i="17"/>
  <c r="BK222" i="17"/>
  <c r="BK223" i="17"/>
  <c r="BK224" i="17"/>
  <c r="BK225" i="17"/>
  <c r="BK226" i="17"/>
  <c r="BK227" i="17"/>
  <c r="BK228" i="17"/>
  <c r="BK229" i="17"/>
  <c r="BK230" i="17"/>
  <c r="BK231" i="17"/>
  <c r="BK232" i="17"/>
  <c r="BK233" i="17"/>
  <c r="BK234" i="17"/>
  <c r="BK235" i="17"/>
  <c r="BK236" i="17"/>
  <c r="BK237" i="17"/>
  <c r="BK238" i="17"/>
  <c r="BK239" i="17"/>
  <c r="BK240" i="17"/>
  <c r="BK241" i="17"/>
  <c r="BK242" i="17"/>
  <c r="BK243" i="17"/>
  <c r="BK244" i="17"/>
  <c r="BK245" i="17"/>
  <c r="BK246" i="17"/>
  <c r="BK247" i="17"/>
  <c r="BK248" i="17"/>
  <c r="BK249" i="17"/>
  <c r="BK250" i="17"/>
  <c r="BK251" i="17"/>
  <c r="BK252" i="17"/>
  <c r="BK253" i="17"/>
  <c r="BK254" i="17"/>
  <c r="BK255" i="17"/>
  <c r="BK256" i="17"/>
  <c r="BK257" i="17"/>
  <c r="BK258" i="17"/>
  <c r="BK259" i="17"/>
  <c r="BK260" i="17"/>
  <c r="BK261" i="17"/>
  <c r="BK262" i="17"/>
  <c r="BK263" i="17"/>
  <c r="BK264" i="17"/>
  <c r="BK265" i="17"/>
  <c r="BK266" i="17"/>
  <c r="BK267" i="17"/>
  <c r="BO1" i="17"/>
  <c r="BN1" i="17"/>
  <c r="BM1" i="17"/>
  <c r="BL1" i="17"/>
  <c r="BK1" i="17"/>
  <c r="BJ2" i="17"/>
  <c r="BJ3" i="17"/>
  <c r="BJ4" i="17"/>
  <c r="BJ5" i="17"/>
  <c r="BJ6" i="17"/>
  <c r="BJ7" i="17"/>
  <c r="BJ8" i="17"/>
  <c r="BJ9" i="17"/>
  <c r="BJ10" i="17"/>
  <c r="BJ11" i="17"/>
  <c r="BJ12" i="17"/>
  <c r="BJ13" i="17"/>
  <c r="BJ14" i="17"/>
  <c r="BJ15" i="17"/>
  <c r="BJ16" i="17"/>
  <c r="BJ17" i="17"/>
  <c r="BJ18" i="17"/>
  <c r="BJ19" i="17"/>
  <c r="BJ20" i="17"/>
  <c r="BJ21" i="17"/>
  <c r="BJ22" i="17"/>
  <c r="BJ23" i="17"/>
  <c r="BJ24" i="17"/>
  <c r="BJ25" i="17"/>
  <c r="BJ26" i="17"/>
  <c r="BJ27" i="17"/>
  <c r="BJ28" i="17"/>
  <c r="BJ29" i="17"/>
  <c r="BJ30" i="17"/>
  <c r="BJ31" i="17"/>
  <c r="BJ32" i="17"/>
  <c r="BJ33" i="17"/>
  <c r="BJ34" i="17"/>
  <c r="BJ35" i="17"/>
  <c r="BJ36" i="17"/>
  <c r="BJ37" i="17"/>
  <c r="BJ38" i="17"/>
  <c r="BJ39" i="17"/>
  <c r="BJ40" i="17"/>
  <c r="BJ41" i="17"/>
  <c r="BJ42" i="17"/>
  <c r="BJ43" i="17"/>
  <c r="BJ44" i="17"/>
  <c r="BJ45" i="17"/>
  <c r="BJ46" i="17"/>
  <c r="BJ47" i="17"/>
  <c r="BJ48" i="17"/>
  <c r="BJ49" i="17"/>
  <c r="BJ50" i="17"/>
  <c r="BJ51" i="17"/>
  <c r="BJ52" i="17"/>
  <c r="BJ53" i="17"/>
  <c r="BJ54" i="17"/>
  <c r="BJ55" i="17"/>
  <c r="BJ56" i="17"/>
  <c r="BJ57" i="17"/>
  <c r="BJ58" i="17"/>
  <c r="BJ59" i="17"/>
  <c r="BJ60" i="17"/>
  <c r="BJ61" i="17"/>
  <c r="BJ62" i="17"/>
  <c r="BJ63" i="17"/>
  <c r="BJ64" i="17"/>
  <c r="BJ65" i="17"/>
  <c r="BJ66" i="17"/>
  <c r="BJ67" i="17"/>
  <c r="BJ68" i="17"/>
  <c r="BJ69" i="17"/>
  <c r="BJ70" i="17"/>
  <c r="BJ71" i="17"/>
  <c r="BJ72" i="17"/>
  <c r="BJ73" i="17"/>
  <c r="BJ74" i="17"/>
  <c r="BJ75" i="17"/>
  <c r="BJ76" i="17"/>
  <c r="BJ77" i="17"/>
  <c r="BJ78" i="17"/>
  <c r="BJ79" i="17"/>
  <c r="BJ80" i="17"/>
  <c r="BJ81" i="17"/>
  <c r="BJ82" i="17"/>
  <c r="BJ83" i="17"/>
  <c r="BJ84" i="17"/>
  <c r="BJ85" i="17"/>
  <c r="BJ86" i="17"/>
  <c r="BJ87" i="17"/>
  <c r="BJ88" i="17"/>
  <c r="BJ89" i="17"/>
  <c r="BJ90" i="17"/>
  <c r="BJ91" i="17"/>
  <c r="BJ92" i="17"/>
  <c r="BJ93" i="17"/>
  <c r="BJ94" i="17"/>
  <c r="BJ95" i="17"/>
  <c r="BJ96" i="17"/>
  <c r="BJ97" i="17"/>
  <c r="BJ98" i="17"/>
  <c r="BJ99" i="17"/>
  <c r="BJ100" i="17"/>
  <c r="BJ101" i="17"/>
  <c r="BJ102" i="17"/>
  <c r="BJ103" i="17"/>
  <c r="BJ104" i="17"/>
  <c r="BJ105" i="17"/>
  <c r="BJ106" i="17"/>
  <c r="BJ107" i="17"/>
  <c r="BJ108" i="17"/>
  <c r="BJ109" i="17"/>
  <c r="BJ110" i="17"/>
  <c r="BJ111" i="17"/>
  <c r="BJ112" i="17"/>
  <c r="BJ113" i="17"/>
  <c r="BJ114" i="17"/>
  <c r="BJ115" i="17"/>
  <c r="BJ116" i="17"/>
  <c r="BJ117" i="17"/>
  <c r="BJ118" i="17"/>
  <c r="BJ119" i="17"/>
  <c r="BJ120" i="17"/>
  <c r="BJ121" i="17"/>
  <c r="BJ122" i="17"/>
  <c r="BJ123" i="17"/>
  <c r="BJ124" i="17"/>
  <c r="BJ125" i="17"/>
  <c r="BJ126" i="17"/>
  <c r="BJ127" i="17"/>
  <c r="BJ128" i="17"/>
  <c r="BJ129" i="17"/>
  <c r="BJ130" i="17"/>
  <c r="BJ131" i="17"/>
  <c r="BJ132" i="17"/>
  <c r="BJ133" i="17"/>
  <c r="BJ134" i="17"/>
  <c r="BJ135" i="17"/>
  <c r="BJ136" i="17"/>
  <c r="BJ137" i="17"/>
  <c r="BJ138" i="17"/>
  <c r="BJ139" i="17"/>
  <c r="BJ140" i="17"/>
  <c r="BJ141" i="17"/>
  <c r="BJ142" i="17"/>
  <c r="BJ143" i="17"/>
  <c r="BJ144" i="17"/>
  <c r="BJ145" i="17"/>
  <c r="BJ146" i="17"/>
  <c r="BJ147" i="17"/>
  <c r="BJ148" i="17"/>
  <c r="BJ149" i="17"/>
  <c r="BJ150" i="17"/>
  <c r="BJ151" i="17"/>
  <c r="BJ152" i="17"/>
  <c r="BJ153" i="17"/>
  <c r="BJ154" i="17"/>
  <c r="BJ155" i="17"/>
  <c r="BJ156" i="17"/>
  <c r="BJ157" i="17"/>
  <c r="BJ158" i="17"/>
  <c r="BJ159" i="17"/>
  <c r="BJ160" i="17"/>
  <c r="BJ161" i="17"/>
  <c r="BJ162" i="17"/>
  <c r="BJ163" i="17"/>
  <c r="BJ164" i="17"/>
  <c r="BJ165" i="17"/>
  <c r="BJ166" i="17"/>
  <c r="BJ167" i="17"/>
  <c r="BJ168" i="17"/>
  <c r="BJ169" i="17"/>
  <c r="BJ170" i="17"/>
  <c r="BJ171" i="17"/>
  <c r="BJ172" i="17"/>
  <c r="BJ173" i="17"/>
  <c r="BJ174" i="17"/>
  <c r="BJ175" i="17"/>
  <c r="BJ176" i="17"/>
  <c r="BJ177" i="17"/>
  <c r="BJ178" i="17"/>
  <c r="BJ179" i="17"/>
  <c r="BJ180" i="17"/>
  <c r="BJ181" i="17"/>
  <c r="BJ182" i="17"/>
  <c r="BJ183" i="17"/>
  <c r="BJ184" i="17"/>
  <c r="BJ185" i="17"/>
  <c r="BJ186" i="17"/>
  <c r="BJ187" i="17"/>
  <c r="BJ188" i="17"/>
  <c r="BJ189" i="17"/>
  <c r="BJ190" i="17"/>
  <c r="BJ191" i="17"/>
  <c r="BJ192" i="17"/>
  <c r="BJ193" i="17"/>
  <c r="BJ194" i="17"/>
  <c r="BJ195" i="17"/>
  <c r="BJ196" i="17"/>
  <c r="BJ197" i="17"/>
  <c r="BJ198" i="17"/>
  <c r="BJ199" i="17"/>
  <c r="BJ200" i="17"/>
  <c r="BJ201" i="17"/>
  <c r="BJ202" i="17"/>
  <c r="BJ203" i="17"/>
  <c r="BJ204" i="17"/>
  <c r="BJ205" i="17"/>
  <c r="BJ206" i="17"/>
  <c r="BJ207" i="17"/>
  <c r="BJ208" i="17"/>
  <c r="BJ209" i="17"/>
  <c r="BJ210" i="17"/>
  <c r="BJ211" i="17"/>
  <c r="BJ212" i="17"/>
  <c r="BJ213" i="17"/>
  <c r="BJ214" i="17"/>
  <c r="BJ215" i="17"/>
  <c r="BJ216" i="17"/>
  <c r="BJ217" i="17"/>
  <c r="BJ218" i="17"/>
  <c r="BJ219" i="17"/>
  <c r="BJ220" i="17"/>
  <c r="BJ221" i="17"/>
  <c r="BJ222" i="17"/>
  <c r="BJ223" i="17"/>
  <c r="BJ224" i="17"/>
  <c r="BJ225" i="17"/>
  <c r="BJ226" i="17"/>
  <c r="BJ227" i="17"/>
  <c r="BJ228" i="17"/>
  <c r="BJ229" i="17"/>
  <c r="BJ230" i="17"/>
  <c r="BJ231" i="17"/>
  <c r="BJ232" i="17"/>
  <c r="BJ233" i="17"/>
  <c r="BJ234" i="17"/>
  <c r="BJ235" i="17"/>
  <c r="BJ236" i="17"/>
  <c r="BJ237" i="17"/>
  <c r="BJ238" i="17"/>
  <c r="BJ239" i="17"/>
  <c r="BJ240" i="17"/>
  <c r="BJ241" i="17"/>
  <c r="BJ242" i="17"/>
  <c r="BJ243" i="17"/>
  <c r="BJ244" i="17"/>
  <c r="BJ245" i="17"/>
  <c r="BJ246" i="17"/>
  <c r="BJ247" i="17"/>
  <c r="BJ248" i="17"/>
  <c r="BJ249" i="17"/>
  <c r="BJ250" i="17"/>
  <c r="BJ251" i="17"/>
  <c r="BJ252" i="17"/>
  <c r="BJ253" i="17"/>
  <c r="BJ254" i="17"/>
  <c r="BJ255" i="17"/>
  <c r="BJ256" i="17"/>
  <c r="BJ257" i="17"/>
  <c r="BJ258" i="17"/>
  <c r="BJ259" i="17"/>
  <c r="BJ260" i="17"/>
  <c r="BJ261" i="17"/>
  <c r="BJ262" i="17"/>
  <c r="BJ263" i="17"/>
  <c r="BJ264" i="17"/>
  <c r="BJ265" i="17"/>
  <c r="BJ266" i="17"/>
  <c r="BJ267" i="17"/>
  <c r="BJ1" i="17"/>
  <c r="H94" i="18"/>
  <c r="H93" i="18"/>
  <c r="H92" i="18"/>
  <c r="H91" i="18"/>
  <c r="H90" i="18"/>
  <c r="H89" i="18"/>
  <c r="H88" i="18"/>
  <c r="H87" i="18"/>
  <c r="H86" i="18"/>
  <c r="H85" i="18"/>
  <c r="H84" i="18"/>
  <c r="H83" i="18"/>
  <c r="H82" i="18"/>
  <c r="H81" i="18"/>
  <c r="H80" i="18"/>
  <c r="H79" i="18"/>
  <c r="H78" i="18"/>
  <c r="H77" i="18"/>
  <c r="H76" i="18"/>
  <c r="H75" i="18"/>
  <c r="H74" i="18"/>
  <c r="H73" i="18"/>
  <c r="H72" i="18"/>
  <c r="H71" i="18"/>
  <c r="H70" i="18"/>
  <c r="H69" i="18"/>
  <c r="H68" i="18"/>
  <c r="H67" i="18"/>
  <c r="H66" i="18"/>
  <c r="H65" i="18"/>
  <c r="H64" i="18"/>
  <c r="H63" i="18"/>
  <c r="H62" i="18"/>
  <c r="H61" i="18"/>
  <c r="H60" i="18"/>
  <c r="H59" i="18"/>
  <c r="H58" i="18"/>
  <c r="H57" i="18"/>
  <c r="H56" i="18"/>
  <c r="H55" i="18"/>
  <c r="H54" i="18"/>
  <c r="H53" i="18"/>
  <c r="H52" i="18"/>
  <c r="H51" i="18"/>
  <c r="H50" i="18"/>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H13" i="18"/>
  <c r="H12" i="18"/>
  <c r="H11" i="18"/>
  <c r="H10" i="18"/>
  <c r="H9" i="18"/>
  <c r="H8" i="18"/>
  <c r="H7" i="18"/>
  <c r="H6" i="18"/>
  <c r="H5" i="18"/>
  <c r="H4" i="18"/>
  <c r="H3" i="18"/>
  <c r="H2" i="18"/>
  <c r="BG2" i="17" l="1"/>
  <c r="BH2" i="17"/>
  <c r="BI2" i="17"/>
  <c r="BG3" i="17"/>
  <c r="BH3" i="17"/>
  <c r="BI3" i="17"/>
  <c r="BG4" i="17"/>
  <c r="BH4" i="17"/>
  <c r="BI4" i="17"/>
  <c r="BG5" i="17"/>
  <c r="BH5" i="17"/>
  <c r="BI5" i="17"/>
  <c r="BG6" i="17"/>
  <c r="BH6" i="17"/>
  <c r="BI6" i="17"/>
  <c r="BG7" i="17"/>
  <c r="BH7" i="17"/>
  <c r="BI7" i="17"/>
  <c r="BG8" i="17"/>
  <c r="BH8" i="17"/>
  <c r="BI8" i="17"/>
  <c r="BG9" i="17"/>
  <c r="BH9" i="17"/>
  <c r="BI9" i="17"/>
  <c r="BG10" i="17"/>
  <c r="BH10" i="17"/>
  <c r="BI10" i="17"/>
  <c r="BG11" i="17"/>
  <c r="BH11" i="17"/>
  <c r="BI11" i="17"/>
  <c r="BG12" i="17"/>
  <c r="BH12" i="17"/>
  <c r="BI12" i="17"/>
  <c r="BG13" i="17"/>
  <c r="BH13" i="17"/>
  <c r="BI13" i="17"/>
  <c r="BG14" i="17"/>
  <c r="BH14" i="17"/>
  <c r="BI14" i="17"/>
  <c r="BG15" i="17"/>
  <c r="BH15" i="17"/>
  <c r="BI15" i="17"/>
  <c r="BG16" i="17"/>
  <c r="BH16" i="17"/>
  <c r="BI16" i="17"/>
  <c r="BG17" i="17"/>
  <c r="BH17" i="17"/>
  <c r="BI17" i="17"/>
  <c r="BG18" i="17"/>
  <c r="BH18" i="17"/>
  <c r="BI18" i="17"/>
  <c r="BG19" i="17"/>
  <c r="BH19" i="17"/>
  <c r="BI19" i="17"/>
  <c r="BG20" i="17"/>
  <c r="BH20" i="17"/>
  <c r="BI20" i="17"/>
  <c r="BG21" i="17"/>
  <c r="BH21" i="17"/>
  <c r="BI21" i="17"/>
  <c r="BG22" i="17"/>
  <c r="BH22" i="17"/>
  <c r="BI22" i="17"/>
  <c r="BG23" i="17"/>
  <c r="BH23" i="17"/>
  <c r="BI23" i="17"/>
  <c r="BG24" i="17"/>
  <c r="BH24" i="17"/>
  <c r="BI24" i="17"/>
  <c r="BG25" i="17"/>
  <c r="BH25" i="17"/>
  <c r="BI25" i="17"/>
  <c r="BG26" i="17"/>
  <c r="BH26" i="17"/>
  <c r="BI26" i="17"/>
  <c r="BG27" i="17"/>
  <c r="BH27" i="17"/>
  <c r="BI27" i="17"/>
  <c r="BG28" i="17"/>
  <c r="BH28" i="17"/>
  <c r="BI28" i="17"/>
  <c r="BG29" i="17"/>
  <c r="BH29" i="17"/>
  <c r="BI29" i="17"/>
  <c r="BG30" i="17"/>
  <c r="BH30" i="17"/>
  <c r="BI30" i="17"/>
  <c r="BG31" i="17"/>
  <c r="BH31" i="17"/>
  <c r="BI31" i="17"/>
  <c r="BG32" i="17"/>
  <c r="BH32" i="17"/>
  <c r="BI32" i="17"/>
  <c r="BG33" i="17"/>
  <c r="BH33" i="17"/>
  <c r="BI33" i="17"/>
  <c r="BG34" i="17"/>
  <c r="BH34" i="17"/>
  <c r="BI34" i="17"/>
  <c r="BG35" i="17"/>
  <c r="BH35" i="17"/>
  <c r="BI35" i="17"/>
  <c r="BG36" i="17"/>
  <c r="BH36" i="17"/>
  <c r="BI36" i="17"/>
  <c r="BG37" i="17"/>
  <c r="BH37" i="17"/>
  <c r="BI37" i="17"/>
  <c r="BG38" i="17"/>
  <c r="BH38" i="17"/>
  <c r="BI38" i="17"/>
  <c r="BG39" i="17"/>
  <c r="BH39" i="17"/>
  <c r="BI39" i="17"/>
  <c r="BG40" i="17"/>
  <c r="BH40" i="17"/>
  <c r="BI40" i="17"/>
  <c r="BG41" i="17"/>
  <c r="BH41" i="17"/>
  <c r="BI41" i="17"/>
  <c r="BG42" i="17"/>
  <c r="BH42" i="17"/>
  <c r="BI42" i="17"/>
  <c r="BG43" i="17"/>
  <c r="BH43" i="17"/>
  <c r="BI43" i="17"/>
  <c r="BG44" i="17"/>
  <c r="BH44" i="17"/>
  <c r="BI44" i="17"/>
  <c r="BG45" i="17"/>
  <c r="BH45" i="17"/>
  <c r="BI45" i="17"/>
  <c r="BG46" i="17"/>
  <c r="BH46" i="17"/>
  <c r="BI46" i="17"/>
  <c r="BG47" i="17"/>
  <c r="BH47" i="17"/>
  <c r="BI47" i="17"/>
  <c r="BG48" i="17"/>
  <c r="BH48" i="17"/>
  <c r="BI48" i="17"/>
  <c r="BG49" i="17"/>
  <c r="BH49" i="17"/>
  <c r="BI49" i="17"/>
  <c r="BG50" i="17"/>
  <c r="BH50" i="17"/>
  <c r="BI50" i="17"/>
  <c r="BG51" i="17"/>
  <c r="BH51" i="17"/>
  <c r="BI51" i="17"/>
  <c r="BG52" i="17"/>
  <c r="BH52" i="17"/>
  <c r="BI52" i="17"/>
  <c r="BG53" i="17"/>
  <c r="BH53" i="17"/>
  <c r="BI53" i="17"/>
  <c r="BG54" i="17"/>
  <c r="BH54" i="17"/>
  <c r="BI54" i="17"/>
  <c r="BG55" i="17"/>
  <c r="BH55" i="17"/>
  <c r="BI55" i="17"/>
  <c r="BG56" i="17"/>
  <c r="BH56" i="17"/>
  <c r="BI56" i="17"/>
  <c r="BG57" i="17"/>
  <c r="BH57" i="17"/>
  <c r="BI57" i="17"/>
  <c r="BG58" i="17"/>
  <c r="BH58" i="17"/>
  <c r="BI58" i="17"/>
  <c r="BG59" i="17"/>
  <c r="BH59" i="17"/>
  <c r="BI59" i="17"/>
  <c r="BG60" i="17"/>
  <c r="BH60" i="17"/>
  <c r="BI60" i="17"/>
  <c r="BG61" i="17"/>
  <c r="BH61" i="17"/>
  <c r="BI61" i="17"/>
  <c r="BG62" i="17"/>
  <c r="BH62" i="17"/>
  <c r="BI62" i="17"/>
  <c r="BG63" i="17"/>
  <c r="BH63" i="17"/>
  <c r="BI63" i="17"/>
  <c r="BG64" i="17"/>
  <c r="BH64" i="17"/>
  <c r="BI64" i="17"/>
  <c r="BG65" i="17"/>
  <c r="BH65" i="17"/>
  <c r="BI65" i="17"/>
  <c r="BG66" i="17"/>
  <c r="BH66" i="17"/>
  <c r="BI66" i="17"/>
  <c r="BG67" i="17"/>
  <c r="BH67" i="17"/>
  <c r="BI67" i="17"/>
  <c r="BG68" i="17"/>
  <c r="BH68" i="17"/>
  <c r="BI68" i="17"/>
  <c r="BG69" i="17"/>
  <c r="BH69" i="17"/>
  <c r="BI69" i="17"/>
  <c r="BG70" i="17"/>
  <c r="BH70" i="17"/>
  <c r="BI70" i="17"/>
  <c r="BG71" i="17"/>
  <c r="BH71" i="17"/>
  <c r="BI71" i="17"/>
  <c r="BG72" i="17"/>
  <c r="BH72" i="17"/>
  <c r="BI72" i="17"/>
  <c r="BG73" i="17"/>
  <c r="BH73" i="17"/>
  <c r="BI73" i="17"/>
  <c r="BG74" i="17"/>
  <c r="BH74" i="17"/>
  <c r="BI74" i="17"/>
  <c r="BG75" i="17"/>
  <c r="BH75" i="17"/>
  <c r="BI75" i="17"/>
  <c r="BG76" i="17"/>
  <c r="BH76" i="17"/>
  <c r="BI76" i="17"/>
  <c r="BG77" i="17"/>
  <c r="BH77" i="17"/>
  <c r="BI77" i="17"/>
  <c r="BG78" i="17"/>
  <c r="BH78" i="17"/>
  <c r="BI78" i="17"/>
  <c r="BG79" i="17"/>
  <c r="BH79" i="17"/>
  <c r="BI79" i="17"/>
  <c r="BG80" i="17"/>
  <c r="BH80" i="17"/>
  <c r="BI80" i="17"/>
  <c r="BG81" i="17"/>
  <c r="BH81" i="17"/>
  <c r="BI81" i="17"/>
  <c r="BG82" i="17"/>
  <c r="BH82" i="17"/>
  <c r="BI82" i="17"/>
  <c r="BG83" i="17"/>
  <c r="BH83" i="17"/>
  <c r="BI83" i="17"/>
  <c r="BG84" i="17"/>
  <c r="BH84" i="17"/>
  <c r="BI84" i="17"/>
  <c r="BG85" i="17"/>
  <c r="BH85" i="17"/>
  <c r="BI85" i="17"/>
  <c r="BG86" i="17"/>
  <c r="BH86" i="17"/>
  <c r="BI86" i="17"/>
  <c r="BG87" i="17"/>
  <c r="BH87" i="17"/>
  <c r="BI87" i="17"/>
  <c r="BG88" i="17"/>
  <c r="BH88" i="17"/>
  <c r="BI88" i="17"/>
  <c r="BG89" i="17"/>
  <c r="BH89" i="17"/>
  <c r="BI89" i="17"/>
  <c r="BG90" i="17"/>
  <c r="BH90" i="17"/>
  <c r="BI90" i="17"/>
  <c r="BG91" i="17"/>
  <c r="BH91" i="17"/>
  <c r="BI91" i="17"/>
  <c r="BG92" i="17"/>
  <c r="BH92" i="17"/>
  <c r="BI92" i="17"/>
  <c r="BG93" i="17"/>
  <c r="BH93" i="17"/>
  <c r="BI93" i="17"/>
  <c r="BG94" i="17"/>
  <c r="BH94" i="17"/>
  <c r="BI94" i="17"/>
  <c r="BG95" i="17"/>
  <c r="BH95" i="17"/>
  <c r="BI95" i="17"/>
  <c r="BG96" i="17"/>
  <c r="BH96" i="17"/>
  <c r="BI96" i="17"/>
  <c r="BG97" i="17"/>
  <c r="BH97" i="17"/>
  <c r="BI97" i="17"/>
  <c r="BG98" i="17"/>
  <c r="BH98" i="17"/>
  <c r="BI98" i="17"/>
  <c r="BG99" i="17"/>
  <c r="BH99" i="17"/>
  <c r="BI99" i="17"/>
  <c r="BG100" i="17"/>
  <c r="BH100" i="17"/>
  <c r="BI100" i="17"/>
  <c r="BG101" i="17"/>
  <c r="BH101" i="17"/>
  <c r="BI101" i="17"/>
  <c r="BG102" i="17"/>
  <c r="BH102" i="17"/>
  <c r="BI102" i="17"/>
  <c r="BG103" i="17"/>
  <c r="BH103" i="17"/>
  <c r="BI103" i="17"/>
  <c r="BG104" i="17"/>
  <c r="BH104" i="17"/>
  <c r="BI104" i="17"/>
  <c r="BG105" i="17"/>
  <c r="BH105" i="17"/>
  <c r="BI105" i="17"/>
  <c r="BG106" i="17"/>
  <c r="BH106" i="17"/>
  <c r="BI106" i="17"/>
  <c r="BG107" i="17"/>
  <c r="BH107" i="17"/>
  <c r="BI107" i="17"/>
  <c r="BG108" i="17"/>
  <c r="BH108" i="17"/>
  <c r="BI108" i="17"/>
  <c r="BG109" i="17"/>
  <c r="BH109" i="17"/>
  <c r="BI109" i="17"/>
  <c r="BG110" i="17"/>
  <c r="BH110" i="17"/>
  <c r="BI110" i="17"/>
  <c r="BG111" i="17"/>
  <c r="BH111" i="17"/>
  <c r="BI111" i="17"/>
  <c r="BG112" i="17"/>
  <c r="BH112" i="17"/>
  <c r="BI112" i="17"/>
  <c r="BG113" i="17"/>
  <c r="BH113" i="17"/>
  <c r="BI113" i="17"/>
  <c r="BG114" i="17"/>
  <c r="BH114" i="17"/>
  <c r="BI114" i="17"/>
  <c r="BG115" i="17"/>
  <c r="BH115" i="17"/>
  <c r="BI115" i="17"/>
  <c r="BG116" i="17"/>
  <c r="BH116" i="17"/>
  <c r="BI116" i="17"/>
  <c r="BG117" i="17"/>
  <c r="BH117" i="17"/>
  <c r="BI117" i="17"/>
  <c r="BG118" i="17"/>
  <c r="BH118" i="17"/>
  <c r="BI118" i="17"/>
  <c r="BG119" i="17"/>
  <c r="BH119" i="17"/>
  <c r="BI119" i="17"/>
  <c r="BG120" i="17"/>
  <c r="BH120" i="17"/>
  <c r="BI120" i="17"/>
  <c r="BG121" i="17"/>
  <c r="BH121" i="17"/>
  <c r="BI121" i="17"/>
  <c r="BG122" i="17"/>
  <c r="BH122" i="17"/>
  <c r="BI122" i="17"/>
  <c r="BG123" i="17"/>
  <c r="BH123" i="17"/>
  <c r="BI123" i="17"/>
  <c r="BG124" i="17"/>
  <c r="BH124" i="17"/>
  <c r="BI124" i="17"/>
  <c r="BG125" i="17"/>
  <c r="BH125" i="17"/>
  <c r="BI125" i="17"/>
  <c r="BG126" i="17"/>
  <c r="BH126" i="17"/>
  <c r="BI126" i="17"/>
  <c r="BG127" i="17"/>
  <c r="BH127" i="17"/>
  <c r="BI127" i="17"/>
  <c r="BG128" i="17"/>
  <c r="BH128" i="17"/>
  <c r="BI128" i="17"/>
  <c r="BG129" i="17"/>
  <c r="BH129" i="17"/>
  <c r="BI129" i="17"/>
  <c r="BG130" i="17"/>
  <c r="BH130" i="17"/>
  <c r="BI130" i="17"/>
  <c r="BG131" i="17"/>
  <c r="BH131" i="17"/>
  <c r="BI131" i="17"/>
  <c r="BG132" i="17"/>
  <c r="BH132" i="17"/>
  <c r="BI132" i="17"/>
  <c r="BG133" i="17"/>
  <c r="BH133" i="17"/>
  <c r="BI133" i="17"/>
  <c r="BG134" i="17"/>
  <c r="BH134" i="17"/>
  <c r="BI134" i="17"/>
  <c r="BG135" i="17"/>
  <c r="BH135" i="17"/>
  <c r="BI135" i="17"/>
  <c r="BG136" i="17"/>
  <c r="BH136" i="17"/>
  <c r="BI136" i="17"/>
  <c r="BG137" i="17"/>
  <c r="BH137" i="17"/>
  <c r="BI137" i="17"/>
  <c r="BG138" i="17"/>
  <c r="BH138" i="17"/>
  <c r="BI138" i="17"/>
  <c r="BG139" i="17"/>
  <c r="BH139" i="17"/>
  <c r="BI139" i="17"/>
  <c r="BG140" i="17"/>
  <c r="BH140" i="17"/>
  <c r="BI140" i="17"/>
  <c r="BG141" i="17"/>
  <c r="BH141" i="17"/>
  <c r="BI141" i="17"/>
  <c r="BG142" i="17"/>
  <c r="BH142" i="17"/>
  <c r="BI142" i="17"/>
  <c r="BG143" i="17"/>
  <c r="BH143" i="17"/>
  <c r="BI143" i="17"/>
  <c r="BG144" i="17"/>
  <c r="BH144" i="17"/>
  <c r="BI144" i="17"/>
  <c r="BG145" i="17"/>
  <c r="BH145" i="17"/>
  <c r="BI145" i="17"/>
  <c r="BG146" i="17"/>
  <c r="BH146" i="17"/>
  <c r="BI146" i="17"/>
  <c r="BG147" i="17"/>
  <c r="BH147" i="17"/>
  <c r="BI147" i="17"/>
  <c r="BG148" i="17"/>
  <c r="BH148" i="17"/>
  <c r="BI148" i="17"/>
  <c r="BG149" i="17"/>
  <c r="BH149" i="17"/>
  <c r="BI149" i="17"/>
  <c r="BG150" i="17"/>
  <c r="BH150" i="17"/>
  <c r="BI150" i="17"/>
  <c r="BG151" i="17"/>
  <c r="BH151" i="17"/>
  <c r="BI151" i="17"/>
  <c r="BG152" i="17"/>
  <c r="BH152" i="17"/>
  <c r="BI152" i="17"/>
  <c r="BG153" i="17"/>
  <c r="BH153" i="17"/>
  <c r="BI153" i="17"/>
  <c r="BG154" i="17"/>
  <c r="BH154" i="17"/>
  <c r="BI154" i="17"/>
  <c r="BG155" i="17"/>
  <c r="BH155" i="17"/>
  <c r="BI155" i="17"/>
  <c r="BG156" i="17"/>
  <c r="BH156" i="17"/>
  <c r="BI156" i="17"/>
  <c r="BG157" i="17"/>
  <c r="BH157" i="17"/>
  <c r="BI157" i="17"/>
  <c r="BG158" i="17"/>
  <c r="BH158" i="17"/>
  <c r="BI158" i="17"/>
  <c r="BG159" i="17"/>
  <c r="BH159" i="17"/>
  <c r="BI159" i="17"/>
  <c r="BG160" i="17"/>
  <c r="BH160" i="17"/>
  <c r="BI160" i="17"/>
  <c r="BG161" i="17"/>
  <c r="BH161" i="17"/>
  <c r="BI161" i="17"/>
  <c r="BG162" i="17"/>
  <c r="BH162" i="17"/>
  <c r="BI162" i="17"/>
  <c r="BG163" i="17"/>
  <c r="BH163" i="17"/>
  <c r="BI163" i="17"/>
  <c r="BG164" i="17"/>
  <c r="BH164" i="17"/>
  <c r="BI164" i="17"/>
  <c r="BG165" i="17"/>
  <c r="BH165" i="17"/>
  <c r="BI165" i="17"/>
  <c r="BG166" i="17"/>
  <c r="BH166" i="17"/>
  <c r="BI166" i="17"/>
  <c r="BG167" i="17"/>
  <c r="BH167" i="17"/>
  <c r="BI167" i="17"/>
  <c r="BG168" i="17"/>
  <c r="BH168" i="17"/>
  <c r="BI168" i="17"/>
  <c r="BG169" i="17"/>
  <c r="BH169" i="17"/>
  <c r="BI169" i="17"/>
  <c r="BG170" i="17"/>
  <c r="BH170" i="17"/>
  <c r="BI170" i="17"/>
  <c r="BG171" i="17"/>
  <c r="BH171" i="17"/>
  <c r="BI171" i="17"/>
  <c r="BG172" i="17"/>
  <c r="BH172" i="17"/>
  <c r="BI172" i="17"/>
  <c r="BG173" i="17"/>
  <c r="BH173" i="17"/>
  <c r="BI173" i="17"/>
  <c r="BG174" i="17"/>
  <c r="BH174" i="17"/>
  <c r="BI174" i="17"/>
  <c r="BG175" i="17"/>
  <c r="BH175" i="17"/>
  <c r="BI175" i="17"/>
  <c r="BG176" i="17"/>
  <c r="BH176" i="17"/>
  <c r="BI176" i="17"/>
  <c r="BG177" i="17"/>
  <c r="BH177" i="17"/>
  <c r="BI177" i="17"/>
  <c r="BG178" i="17"/>
  <c r="BH178" i="17"/>
  <c r="BI178" i="17"/>
  <c r="BG179" i="17"/>
  <c r="BH179" i="17"/>
  <c r="BI179" i="17"/>
  <c r="BG180" i="17"/>
  <c r="BH180" i="17"/>
  <c r="BI180" i="17"/>
  <c r="BG181" i="17"/>
  <c r="BH181" i="17"/>
  <c r="BI181" i="17"/>
  <c r="BG182" i="17"/>
  <c r="BH182" i="17"/>
  <c r="BI182" i="17"/>
  <c r="BG183" i="17"/>
  <c r="BH183" i="17"/>
  <c r="BI183" i="17"/>
  <c r="BG184" i="17"/>
  <c r="BH184" i="17"/>
  <c r="BI184" i="17"/>
  <c r="BG185" i="17"/>
  <c r="BH185" i="17"/>
  <c r="BI185" i="17"/>
  <c r="BG186" i="17"/>
  <c r="BH186" i="17"/>
  <c r="BI186" i="17"/>
  <c r="BG187" i="17"/>
  <c r="BH187" i="17"/>
  <c r="BI187" i="17"/>
  <c r="BG188" i="17"/>
  <c r="BH188" i="17"/>
  <c r="BI188" i="17"/>
  <c r="BG189" i="17"/>
  <c r="BH189" i="17"/>
  <c r="BI189" i="17"/>
  <c r="BG190" i="17"/>
  <c r="BH190" i="17"/>
  <c r="BI190" i="17"/>
  <c r="BG191" i="17"/>
  <c r="BH191" i="17"/>
  <c r="BI191" i="17"/>
  <c r="BG192" i="17"/>
  <c r="BH192" i="17"/>
  <c r="BI192" i="17"/>
  <c r="BG193" i="17"/>
  <c r="BH193" i="17"/>
  <c r="BI193" i="17"/>
  <c r="BG194" i="17"/>
  <c r="BH194" i="17"/>
  <c r="BI194" i="17"/>
  <c r="BG195" i="17"/>
  <c r="BH195" i="17"/>
  <c r="BI195" i="17"/>
  <c r="BG196" i="17"/>
  <c r="BH196" i="17"/>
  <c r="BI196" i="17"/>
  <c r="BG197" i="17"/>
  <c r="BH197" i="17"/>
  <c r="BI197" i="17"/>
  <c r="BG198" i="17"/>
  <c r="BH198" i="17"/>
  <c r="BI198" i="17"/>
  <c r="BG199" i="17"/>
  <c r="BH199" i="17"/>
  <c r="BI199" i="17"/>
  <c r="BG200" i="17"/>
  <c r="BH200" i="17"/>
  <c r="BI200" i="17"/>
  <c r="BG201" i="17"/>
  <c r="BH201" i="17"/>
  <c r="BI201" i="17"/>
  <c r="BG202" i="17"/>
  <c r="BH202" i="17"/>
  <c r="BI202" i="17"/>
  <c r="BG203" i="17"/>
  <c r="BH203" i="17"/>
  <c r="BI203" i="17"/>
  <c r="BG204" i="17"/>
  <c r="BH204" i="17"/>
  <c r="BI204" i="17"/>
  <c r="BG205" i="17"/>
  <c r="BH205" i="17"/>
  <c r="BI205" i="17"/>
  <c r="BG206" i="17"/>
  <c r="BH206" i="17"/>
  <c r="BI206" i="17"/>
  <c r="BG207" i="17"/>
  <c r="BH207" i="17"/>
  <c r="BI207" i="17"/>
  <c r="BG208" i="17"/>
  <c r="BH208" i="17"/>
  <c r="BI208" i="17"/>
  <c r="BG209" i="17"/>
  <c r="BH209" i="17"/>
  <c r="BI209" i="17"/>
  <c r="BG210" i="17"/>
  <c r="BH210" i="17"/>
  <c r="BI210" i="17"/>
  <c r="BG211" i="17"/>
  <c r="BH211" i="17"/>
  <c r="BI211" i="17"/>
  <c r="BG212" i="17"/>
  <c r="BH212" i="17"/>
  <c r="BI212" i="17"/>
  <c r="BG213" i="17"/>
  <c r="BH213" i="17"/>
  <c r="BI213" i="17"/>
  <c r="BG214" i="17"/>
  <c r="BH214" i="17"/>
  <c r="BI214" i="17"/>
  <c r="BG215" i="17"/>
  <c r="BH215" i="17"/>
  <c r="BI215" i="17"/>
  <c r="BG216" i="17"/>
  <c r="BH216" i="17"/>
  <c r="BI216" i="17"/>
  <c r="BG217" i="17"/>
  <c r="BH217" i="17"/>
  <c r="BI217" i="17"/>
  <c r="BG218" i="17"/>
  <c r="BH218" i="17"/>
  <c r="BI218" i="17"/>
  <c r="BG219" i="17"/>
  <c r="BH219" i="17"/>
  <c r="BI219" i="17"/>
  <c r="BG220" i="17"/>
  <c r="BH220" i="17"/>
  <c r="BI220" i="17"/>
  <c r="BG221" i="17"/>
  <c r="BH221" i="17"/>
  <c r="BI221" i="17"/>
  <c r="BG222" i="17"/>
  <c r="BH222" i="17"/>
  <c r="BI222" i="17"/>
  <c r="BG223" i="17"/>
  <c r="BH223" i="17"/>
  <c r="BI223" i="17"/>
  <c r="BG224" i="17"/>
  <c r="BH224" i="17"/>
  <c r="BI224" i="17"/>
  <c r="BG225" i="17"/>
  <c r="BH225" i="17"/>
  <c r="BI225" i="17"/>
  <c r="BG226" i="17"/>
  <c r="BH226" i="17"/>
  <c r="BI226" i="17"/>
  <c r="BG227" i="17"/>
  <c r="BH227" i="17"/>
  <c r="BI227" i="17"/>
  <c r="BG228" i="17"/>
  <c r="BH228" i="17"/>
  <c r="BI228" i="17"/>
  <c r="BG229" i="17"/>
  <c r="BH229" i="17"/>
  <c r="BI229" i="17"/>
  <c r="BG230" i="17"/>
  <c r="BH230" i="17"/>
  <c r="BI230" i="17"/>
  <c r="BG231" i="17"/>
  <c r="BH231" i="17"/>
  <c r="BI231" i="17"/>
  <c r="BG232" i="17"/>
  <c r="BH232" i="17"/>
  <c r="BI232" i="17"/>
  <c r="BG233" i="17"/>
  <c r="BH233" i="17"/>
  <c r="BI233" i="17"/>
  <c r="BG234" i="17"/>
  <c r="BH234" i="17"/>
  <c r="BI234" i="17"/>
  <c r="BG235" i="17"/>
  <c r="BH235" i="17"/>
  <c r="BI235" i="17"/>
  <c r="BG236" i="17"/>
  <c r="BH236" i="17"/>
  <c r="BI236" i="17"/>
  <c r="BG237" i="17"/>
  <c r="BH237" i="17"/>
  <c r="BI237" i="17"/>
  <c r="BG238" i="17"/>
  <c r="BH238" i="17"/>
  <c r="BI238" i="17"/>
  <c r="BG239" i="17"/>
  <c r="BH239" i="17"/>
  <c r="BI239" i="17"/>
  <c r="BG240" i="17"/>
  <c r="BH240" i="17"/>
  <c r="BI240" i="17"/>
  <c r="BG241" i="17"/>
  <c r="BH241" i="17"/>
  <c r="BI241" i="17"/>
  <c r="BG242" i="17"/>
  <c r="BH242" i="17"/>
  <c r="BI242" i="17"/>
  <c r="BG243" i="17"/>
  <c r="BH243" i="17"/>
  <c r="BI243" i="17"/>
  <c r="BG244" i="17"/>
  <c r="BH244" i="17"/>
  <c r="BI244" i="17"/>
  <c r="BG245" i="17"/>
  <c r="BH245" i="17"/>
  <c r="BI245" i="17"/>
  <c r="BG246" i="17"/>
  <c r="BH246" i="17"/>
  <c r="BI246" i="17"/>
  <c r="BG247" i="17"/>
  <c r="BH247" i="17"/>
  <c r="BI247" i="17"/>
  <c r="BG248" i="17"/>
  <c r="BH248" i="17"/>
  <c r="BI248" i="17"/>
  <c r="BG249" i="17"/>
  <c r="BH249" i="17"/>
  <c r="BI249" i="17"/>
  <c r="BG250" i="17"/>
  <c r="BH250" i="17"/>
  <c r="BI250" i="17"/>
  <c r="BG251" i="17"/>
  <c r="BH251" i="17"/>
  <c r="BI251" i="17"/>
  <c r="BG252" i="17"/>
  <c r="BH252" i="17"/>
  <c r="BI252" i="17"/>
  <c r="BG253" i="17"/>
  <c r="BH253" i="17"/>
  <c r="BI253" i="17"/>
  <c r="BG254" i="17"/>
  <c r="BH254" i="17"/>
  <c r="BI254" i="17"/>
  <c r="BG255" i="17"/>
  <c r="BH255" i="17"/>
  <c r="BI255" i="17"/>
  <c r="BG256" i="17"/>
  <c r="BH256" i="17"/>
  <c r="BI256" i="17"/>
  <c r="BG257" i="17"/>
  <c r="BH257" i="17"/>
  <c r="BI257" i="17"/>
  <c r="BG258" i="17"/>
  <c r="BH258" i="17"/>
  <c r="BI258" i="17"/>
  <c r="BG259" i="17"/>
  <c r="BH259" i="17"/>
  <c r="BI259" i="17"/>
  <c r="BG260" i="17"/>
  <c r="BH260" i="17"/>
  <c r="BI260" i="17"/>
  <c r="BG261" i="17"/>
  <c r="BH261" i="17"/>
  <c r="BI261" i="17"/>
  <c r="BG262" i="17"/>
  <c r="BH262" i="17"/>
  <c r="BI262" i="17"/>
  <c r="BG263" i="17"/>
  <c r="BH263" i="17"/>
  <c r="BI263" i="17"/>
  <c r="BG264" i="17"/>
  <c r="BH264" i="17"/>
  <c r="BI264" i="17"/>
  <c r="BG265" i="17"/>
  <c r="BH265" i="17"/>
  <c r="BI265" i="17"/>
  <c r="BG266" i="17"/>
  <c r="BH266" i="17"/>
  <c r="BI266" i="17"/>
  <c r="BG267" i="17"/>
  <c r="BH267" i="17"/>
  <c r="BI267" i="17"/>
  <c r="BI1" i="17"/>
  <c r="BH1" i="17"/>
  <c r="BG1" i="17"/>
  <c r="BA2" i="17"/>
  <c r="BB2" i="17"/>
  <c r="BC2" i="17"/>
  <c r="BD2" i="17"/>
  <c r="BE2" i="17"/>
  <c r="BF2" i="17"/>
  <c r="BA3" i="17"/>
  <c r="BB3" i="17"/>
  <c r="BC3" i="17"/>
  <c r="BD3" i="17"/>
  <c r="BE3" i="17"/>
  <c r="BF3" i="17"/>
  <c r="BA4" i="17"/>
  <c r="BB4" i="17"/>
  <c r="BC4" i="17"/>
  <c r="BD4" i="17"/>
  <c r="BE4" i="17"/>
  <c r="BF4" i="17"/>
  <c r="BA5" i="17"/>
  <c r="BB5" i="17"/>
  <c r="BC5" i="17"/>
  <c r="BD5" i="17"/>
  <c r="BE5" i="17"/>
  <c r="BF5" i="17"/>
  <c r="BA6" i="17"/>
  <c r="BB6" i="17"/>
  <c r="BC6" i="17"/>
  <c r="BD6" i="17"/>
  <c r="BE6" i="17"/>
  <c r="BF6" i="17"/>
  <c r="BA7" i="17"/>
  <c r="BB7" i="17"/>
  <c r="BC7" i="17"/>
  <c r="BD7" i="17"/>
  <c r="BE7" i="17"/>
  <c r="BF7" i="17"/>
  <c r="BA8" i="17"/>
  <c r="BB8" i="17"/>
  <c r="BC8" i="17"/>
  <c r="BD8" i="17"/>
  <c r="BE8" i="17"/>
  <c r="BF8" i="17"/>
  <c r="BA9" i="17"/>
  <c r="BB9" i="17"/>
  <c r="BC9" i="17"/>
  <c r="BD9" i="17"/>
  <c r="BE9" i="17"/>
  <c r="BF9" i="17"/>
  <c r="BA10" i="17"/>
  <c r="BB10" i="17"/>
  <c r="BC10" i="17"/>
  <c r="BD10" i="17"/>
  <c r="BE10" i="17"/>
  <c r="BF10" i="17"/>
  <c r="BA11" i="17"/>
  <c r="BB11" i="17"/>
  <c r="BC11" i="17"/>
  <c r="BD11" i="17"/>
  <c r="BE11" i="17"/>
  <c r="BF11" i="17"/>
  <c r="BA12" i="17"/>
  <c r="BB12" i="17"/>
  <c r="BC12" i="17"/>
  <c r="BD12" i="17"/>
  <c r="BE12" i="17"/>
  <c r="BF12" i="17"/>
  <c r="BA13" i="17"/>
  <c r="BB13" i="17"/>
  <c r="BC13" i="17"/>
  <c r="BD13" i="17"/>
  <c r="BE13" i="17"/>
  <c r="BF13" i="17"/>
  <c r="BA14" i="17"/>
  <c r="BB14" i="17"/>
  <c r="BC14" i="17"/>
  <c r="BD14" i="17"/>
  <c r="BE14" i="17"/>
  <c r="BF14" i="17"/>
  <c r="BA15" i="17"/>
  <c r="BB15" i="17"/>
  <c r="BC15" i="17"/>
  <c r="BD15" i="17"/>
  <c r="BE15" i="17"/>
  <c r="BF15" i="17"/>
  <c r="BA16" i="17"/>
  <c r="BB16" i="17"/>
  <c r="BC16" i="17"/>
  <c r="BD16" i="17"/>
  <c r="BE16" i="17"/>
  <c r="BF16" i="17"/>
  <c r="BA17" i="17"/>
  <c r="BB17" i="17"/>
  <c r="BC17" i="17"/>
  <c r="BD17" i="17"/>
  <c r="BE17" i="17"/>
  <c r="BF17" i="17"/>
  <c r="BA18" i="17"/>
  <c r="BB18" i="17"/>
  <c r="BC18" i="17"/>
  <c r="BD18" i="17"/>
  <c r="BE18" i="17"/>
  <c r="BF18" i="17"/>
  <c r="BA19" i="17"/>
  <c r="BB19" i="17"/>
  <c r="BC19" i="17"/>
  <c r="BD19" i="17"/>
  <c r="BE19" i="17"/>
  <c r="BF19" i="17"/>
  <c r="BA20" i="17"/>
  <c r="BB20" i="17"/>
  <c r="BC20" i="17"/>
  <c r="BD20" i="17"/>
  <c r="BE20" i="17"/>
  <c r="BF20" i="17"/>
  <c r="BA21" i="17"/>
  <c r="BB21" i="17"/>
  <c r="BC21" i="17"/>
  <c r="BD21" i="17"/>
  <c r="BE21" i="17"/>
  <c r="BF21" i="17"/>
  <c r="BA22" i="17"/>
  <c r="BB22" i="17"/>
  <c r="BC22" i="17"/>
  <c r="BD22" i="17"/>
  <c r="BE22" i="17"/>
  <c r="BF22" i="17"/>
  <c r="BA23" i="17"/>
  <c r="BB23" i="17"/>
  <c r="BC23" i="17"/>
  <c r="BD23" i="17"/>
  <c r="BE23" i="17"/>
  <c r="BF23" i="17"/>
  <c r="BA24" i="17"/>
  <c r="BB24" i="17"/>
  <c r="BC24" i="17"/>
  <c r="BD24" i="17"/>
  <c r="BE24" i="17"/>
  <c r="BF24" i="17"/>
  <c r="BA25" i="17"/>
  <c r="BB25" i="17"/>
  <c r="BC25" i="17"/>
  <c r="BD25" i="17"/>
  <c r="BE25" i="17"/>
  <c r="BF25" i="17"/>
  <c r="BA26" i="17"/>
  <c r="BB26" i="17"/>
  <c r="BC26" i="17"/>
  <c r="BD26" i="17"/>
  <c r="BE26" i="17"/>
  <c r="BF26" i="17"/>
  <c r="BA27" i="17"/>
  <c r="BB27" i="17"/>
  <c r="BC27" i="17"/>
  <c r="BD27" i="17"/>
  <c r="BE27" i="17"/>
  <c r="BF27" i="17"/>
  <c r="BA28" i="17"/>
  <c r="BB28" i="17"/>
  <c r="BC28" i="17"/>
  <c r="BD28" i="17"/>
  <c r="BE28" i="17"/>
  <c r="BF28" i="17"/>
  <c r="BA29" i="17"/>
  <c r="BB29" i="17"/>
  <c r="BC29" i="17"/>
  <c r="BD29" i="17"/>
  <c r="BE29" i="17"/>
  <c r="BF29" i="17"/>
  <c r="BA30" i="17"/>
  <c r="BB30" i="17"/>
  <c r="BC30" i="17"/>
  <c r="BD30" i="17"/>
  <c r="BE30" i="17"/>
  <c r="BF30" i="17"/>
  <c r="BA31" i="17"/>
  <c r="BB31" i="17"/>
  <c r="BC31" i="17"/>
  <c r="BD31" i="17"/>
  <c r="BE31" i="17"/>
  <c r="BF31" i="17"/>
  <c r="BA32" i="17"/>
  <c r="BB32" i="17"/>
  <c r="BC32" i="17"/>
  <c r="BD32" i="17"/>
  <c r="BE32" i="17"/>
  <c r="BF32" i="17"/>
  <c r="BA33" i="17"/>
  <c r="BB33" i="17"/>
  <c r="BC33" i="17"/>
  <c r="BD33" i="17"/>
  <c r="BE33" i="17"/>
  <c r="BF33" i="17"/>
  <c r="BA34" i="17"/>
  <c r="BB34" i="17"/>
  <c r="BC34" i="17"/>
  <c r="BD34" i="17"/>
  <c r="BE34" i="17"/>
  <c r="BF34" i="17"/>
  <c r="BA35" i="17"/>
  <c r="BB35" i="17"/>
  <c r="BC35" i="17"/>
  <c r="BD35" i="17"/>
  <c r="BE35" i="17"/>
  <c r="BF35" i="17"/>
  <c r="BA36" i="17"/>
  <c r="BB36" i="17"/>
  <c r="BC36" i="17"/>
  <c r="BD36" i="17"/>
  <c r="BE36" i="17"/>
  <c r="BF36" i="17"/>
  <c r="BA37" i="17"/>
  <c r="BB37" i="17"/>
  <c r="BC37" i="17"/>
  <c r="BD37" i="17"/>
  <c r="BE37" i="17"/>
  <c r="BF37" i="17"/>
  <c r="BA38" i="17"/>
  <c r="BB38" i="17"/>
  <c r="BC38" i="17"/>
  <c r="BD38" i="17"/>
  <c r="BE38" i="17"/>
  <c r="BF38" i="17"/>
  <c r="BA39" i="17"/>
  <c r="BB39" i="17"/>
  <c r="BC39" i="17"/>
  <c r="BD39" i="17"/>
  <c r="BE39" i="17"/>
  <c r="BF39" i="17"/>
  <c r="BA40" i="17"/>
  <c r="BB40" i="17"/>
  <c r="BC40" i="17"/>
  <c r="BD40" i="17"/>
  <c r="BE40" i="17"/>
  <c r="BF40" i="17"/>
  <c r="BA41" i="17"/>
  <c r="BB41" i="17"/>
  <c r="BC41" i="17"/>
  <c r="BD41" i="17"/>
  <c r="BE41" i="17"/>
  <c r="BF41" i="17"/>
  <c r="BA42" i="17"/>
  <c r="BB42" i="17"/>
  <c r="BC42" i="17"/>
  <c r="BD42" i="17"/>
  <c r="BE42" i="17"/>
  <c r="BF42" i="17"/>
  <c r="BA43" i="17"/>
  <c r="BB43" i="17"/>
  <c r="BC43" i="17"/>
  <c r="BD43" i="17"/>
  <c r="BE43" i="17"/>
  <c r="BF43" i="17"/>
  <c r="BA44" i="17"/>
  <c r="BB44" i="17"/>
  <c r="BC44" i="17"/>
  <c r="BD44" i="17"/>
  <c r="BE44" i="17"/>
  <c r="BF44" i="17"/>
  <c r="BA45" i="17"/>
  <c r="BB45" i="17"/>
  <c r="BC45" i="17"/>
  <c r="BD45" i="17"/>
  <c r="BE45" i="17"/>
  <c r="BF45" i="17"/>
  <c r="BA46" i="17"/>
  <c r="BB46" i="17"/>
  <c r="BC46" i="17"/>
  <c r="BD46" i="17"/>
  <c r="BE46" i="17"/>
  <c r="BF46" i="17"/>
  <c r="BA47" i="17"/>
  <c r="BB47" i="17"/>
  <c r="BC47" i="17"/>
  <c r="BD47" i="17"/>
  <c r="BE47" i="17"/>
  <c r="BF47" i="17"/>
  <c r="BA48" i="17"/>
  <c r="BB48" i="17"/>
  <c r="BC48" i="17"/>
  <c r="BD48" i="17"/>
  <c r="BE48" i="17"/>
  <c r="BF48" i="17"/>
  <c r="BA49" i="17"/>
  <c r="BB49" i="17"/>
  <c r="BC49" i="17"/>
  <c r="BD49" i="17"/>
  <c r="BE49" i="17"/>
  <c r="BF49" i="17"/>
  <c r="BA50" i="17"/>
  <c r="BB50" i="17"/>
  <c r="BC50" i="17"/>
  <c r="BD50" i="17"/>
  <c r="BE50" i="17"/>
  <c r="BF50" i="17"/>
  <c r="BA51" i="17"/>
  <c r="BB51" i="17"/>
  <c r="BC51" i="17"/>
  <c r="BD51" i="17"/>
  <c r="BE51" i="17"/>
  <c r="BF51" i="17"/>
  <c r="BA52" i="17"/>
  <c r="BB52" i="17"/>
  <c r="BC52" i="17"/>
  <c r="BD52" i="17"/>
  <c r="BE52" i="17"/>
  <c r="BF52" i="17"/>
  <c r="BA53" i="17"/>
  <c r="BB53" i="17"/>
  <c r="BC53" i="17"/>
  <c r="BD53" i="17"/>
  <c r="BE53" i="17"/>
  <c r="BF53" i="17"/>
  <c r="BA54" i="17"/>
  <c r="BB54" i="17"/>
  <c r="BC54" i="17"/>
  <c r="BD54" i="17"/>
  <c r="BE54" i="17"/>
  <c r="BF54" i="17"/>
  <c r="BA55" i="17"/>
  <c r="BB55" i="17"/>
  <c r="BC55" i="17"/>
  <c r="BD55" i="17"/>
  <c r="BE55" i="17"/>
  <c r="BF55" i="17"/>
  <c r="BA56" i="17"/>
  <c r="BB56" i="17"/>
  <c r="BC56" i="17"/>
  <c r="BD56" i="17"/>
  <c r="BE56" i="17"/>
  <c r="BF56" i="17"/>
  <c r="BA57" i="17"/>
  <c r="BB57" i="17"/>
  <c r="BC57" i="17"/>
  <c r="BD57" i="17"/>
  <c r="BE57" i="17"/>
  <c r="BF57" i="17"/>
  <c r="BA58" i="17"/>
  <c r="BB58" i="17"/>
  <c r="BC58" i="17"/>
  <c r="BD58" i="17"/>
  <c r="BE58" i="17"/>
  <c r="BF58" i="17"/>
  <c r="BA59" i="17"/>
  <c r="BB59" i="17"/>
  <c r="BC59" i="17"/>
  <c r="BD59" i="17"/>
  <c r="BE59" i="17"/>
  <c r="BF59" i="17"/>
  <c r="BA60" i="17"/>
  <c r="BB60" i="17"/>
  <c r="BC60" i="17"/>
  <c r="BD60" i="17"/>
  <c r="BE60" i="17"/>
  <c r="BF60" i="17"/>
  <c r="BA61" i="17"/>
  <c r="BB61" i="17"/>
  <c r="BC61" i="17"/>
  <c r="BD61" i="17"/>
  <c r="BE61" i="17"/>
  <c r="BF61" i="17"/>
  <c r="BA62" i="17"/>
  <c r="BB62" i="17"/>
  <c r="BC62" i="17"/>
  <c r="BD62" i="17"/>
  <c r="BE62" i="17"/>
  <c r="BF62" i="17"/>
  <c r="BA63" i="17"/>
  <c r="BB63" i="17"/>
  <c r="BC63" i="17"/>
  <c r="BD63" i="17"/>
  <c r="BE63" i="17"/>
  <c r="BF63" i="17"/>
  <c r="BA64" i="17"/>
  <c r="BB64" i="17"/>
  <c r="BC64" i="17"/>
  <c r="BD64" i="17"/>
  <c r="BE64" i="17"/>
  <c r="BF64" i="17"/>
  <c r="BA65" i="17"/>
  <c r="BB65" i="17"/>
  <c r="BC65" i="17"/>
  <c r="BD65" i="17"/>
  <c r="BE65" i="17"/>
  <c r="BF65" i="17"/>
  <c r="BA66" i="17"/>
  <c r="BB66" i="17"/>
  <c r="BC66" i="17"/>
  <c r="BD66" i="17"/>
  <c r="BE66" i="17"/>
  <c r="BF66" i="17"/>
  <c r="BA67" i="17"/>
  <c r="BB67" i="17"/>
  <c r="BC67" i="17"/>
  <c r="BD67" i="17"/>
  <c r="BE67" i="17"/>
  <c r="BF67" i="17"/>
  <c r="BA68" i="17"/>
  <c r="BB68" i="17"/>
  <c r="BC68" i="17"/>
  <c r="BD68" i="17"/>
  <c r="BE68" i="17"/>
  <c r="BF68" i="17"/>
  <c r="BA69" i="17"/>
  <c r="BB69" i="17"/>
  <c r="BC69" i="17"/>
  <c r="BD69" i="17"/>
  <c r="BE69" i="17"/>
  <c r="BF69" i="17"/>
  <c r="BA70" i="17"/>
  <c r="BB70" i="17"/>
  <c r="BC70" i="17"/>
  <c r="BD70" i="17"/>
  <c r="BE70" i="17"/>
  <c r="BF70" i="17"/>
  <c r="BA71" i="17"/>
  <c r="BB71" i="17"/>
  <c r="BC71" i="17"/>
  <c r="BD71" i="17"/>
  <c r="BE71" i="17"/>
  <c r="BF71" i="17"/>
  <c r="BA72" i="17"/>
  <c r="BB72" i="17"/>
  <c r="BC72" i="17"/>
  <c r="BD72" i="17"/>
  <c r="BE72" i="17"/>
  <c r="BF72" i="17"/>
  <c r="BA73" i="17"/>
  <c r="BB73" i="17"/>
  <c r="BC73" i="17"/>
  <c r="BD73" i="17"/>
  <c r="BE73" i="17"/>
  <c r="BF73" i="17"/>
  <c r="BA74" i="17"/>
  <c r="BB74" i="17"/>
  <c r="BC74" i="17"/>
  <c r="BD74" i="17"/>
  <c r="BE74" i="17"/>
  <c r="BF74" i="17"/>
  <c r="BA75" i="17"/>
  <c r="BB75" i="17"/>
  <c r="BC75" i="17"/>
  <c r="BD75" i="17"/>
  <c r="BE75" i="17"/>
  <c r="BF75" i="17"/>
  <c r="BA76" i="17"/>
  <c r="BB76" i="17"/>
  <c r="BC76" i="17"/>
  <c r="BD76" i="17"/>
  <c r="BE76" i="17"/>
  <c r="BF76" i="17"/>
  <c r="BA77" i="17"/>
  <c r="BB77" i="17"/>
  <c r="BC77" i="17"/>
  <c r="BD77" i="17"/>
  <c r="BE77" i="17"/>
  <c r="BF77" i="17"/>
  <c r="BA78" i="17"/>
  <c r="BB78" i="17"/>
  <c r="BC78" i="17"/>
  <c r="BD78" i="17"/>
  <c r="BE78" i="17"/>
  <c r="BF78" i="17"/>
  <c r="BA79" i="17"/>
  <c r="BB79" i="17"/>
  <c r="BC79" i="17"/>
  <c r="BD79" i="17"/>
  <c r="BE79" i="17"/>
  <c r="BF79" i="17"/>
  <c r="BA80" i="17"/>
  <c r="BB80" i="17"/>
  <c r="BC80" i="17"/>
  <c r="BD80" i="17"/>
  <c r="BE80" i="17"/>
  <c r="BF80" i="17"/>
  <c r="BA81" i="17"/>
  <c r="BB81" i="17"/>
  <c r="BC81" i="17"/>
  <c r="BD81" i="17"/>
  <c r="BE81" i="17"/>
  <c r="BF81" i="17"/>
  <c r="BA82" i="17"/>
  <c r="BB82" i="17"/>
  <c r="BC82" i="17"/>
  <c r="BD82" i="17"/>
  <c r="BE82" i="17"/>
  <c r="BF82" i="17"/>
  <c r="BA83" i="17"/>
  <c r="BB83" i="17"/>
  <c r="BC83" i="17"/>
  <c r="BD83" i="17"/>
  <c r="BE83" i="17"/>
  <c r="BF83" i="17"/>
  <c r="BA84" i="17"/>
  <c r="BB84" i="17"/>
  <c r="BC84" i="17"/>
  <c r="BD84" i="17"/>
  <c r="BE84" i="17"/>
  <c r="BF84" i="17"/>
  <c r="BA85" i="17"/>
  <c r="BB85" i="17"/>
  <c r="BC85" i="17"/>
  <c r="BD85" i="17"/>
  <c r="BE85" i="17"/>
  <c r="BF85" i="17"/>
  <c r="BA86" i="17"/>
  <c r="BB86" i="17"/>
  <c r="BC86" i="17"/>
  <c r="BD86" i="17"/>
  <c r="BE86" i="17"/>
  <c r="BF86" i="17"/>
  <c r="BA87" i="17"/>
  <c r="BB87" i="17"/>
  <c r="BC87" i="17"/>
  <c r="BD87" i="17"/>
  <c r="BE87" i="17"/>
  <c r="BF87" i="17"/>
  <c r="BA88" i="17"/>
  <c r="BB88" i="17"/>
  <c r="BC88" i="17"/>
  <c r="BD88" i="17"/>
  <c r="BE88" i="17"/>
  <c r="BF88" i="17"/>
  <c r="BA89" i="17"/>
  <c r="BB89" i="17"/>
  <c r="BC89" i="17"/>
  <c r="BD89" i="17"/>
  <c r="BE89" i="17"/>
  <c r="BF89" i="17"/>
  <c r="BA90" i="17"/>
  <c r="BB90" i="17"/>
  <c r="BC90" i="17"/>
  <c r="BD90" i="17"/>
  <c r="BE90" i="17"/>
  <c r="BF90" i="17"/>
  <c r="BA91" i="17"/>
  <c r="BB91" i="17"/>
  <c r="BC91" i="17"/>
  <c r="BD91" i="17"/>
  <c r="BE91" i="17"/>
  <c r="BF91" i="17"/>
  <c r="BA92" i="17"/>
  <c r="BB92" i="17"/>
  <c r="BC92" i="17"/>
  <c r="BD92" i="17"/>
  <c r="BE92" i="17"/>
  <c r="BF92" i="17"/>
  <c r="BA93" i="17"/>
  <c r="BB93" i="17"/>
  <c r="BC93" i="17"/>
  <c r="BD93" i="17"/>
  <c r="BE93" i="17"/>
  <c r="BF93" i="17"/>
  <c r="BA94" i="17"/>
  <c r="BB94" i="17"/>
  <c r="BC94" i="17"/>
  <c r="BD94" i="17"/>
  <c r="BE94" i="17"/>
  <c r="BF94" i="17"/>
  <c r="BA95" i="17"/>
  <c r="BB95" i="17"/>
  <c r="BC95" i="17"/>
  <c r="BD95" i="17"/>
  <c r="BE95" i="17"/>
  <c r="BF95" i="17"/>
  <c r="BA96" i="17"/>
  <c r="BB96" i="17"/>
  <c r="BC96" i="17"/>
  <c r="BD96" i="17"/>
  <c r="BE96" i="17"/>
  <c r="BF96" i="17"/>
  <c r="BA97" i="17"/>
  <c r="BB97" i="17"/>
  <c r="BC97" i="17"/>
  <c r="BD97" i="17"/>
  <c r="BE97" i="17"/>
  <c r="BF97" i="17"/>
  <c r="BA98" i="17"/>
  <c r="BB98" i="17"/>
  <c r="BC98" i="17"/>
  <c r="BD98" i="17"/>
  <c r="BE98" i="17"/>
  <c r="BF98" i="17"/>
  <c r="BA99" i="17"/>
  <c r="BB99" i="17"/>
  <c r="BC99" i="17"/>
  <c r="BD99" i="17"/>
  <c r="BE99" i="17"/>
  <c r="BF99" i="17"/>
  <c r="BA100" i="17"/>
  <c r="BB100" i="17"/>
  <c r="BC100" i="17"/>
  <c r="BD100" i="17"/>
  <c r="BE100" i="17"/>
  <c r="BF100" i="17"/>
  <c r="BA101" i="17"/>
  <c r="BB101" i="17"/>
  <c r="BC101" i="17"/>
  <c r="BD101" i="17"/>
  <c r="BE101" i="17"/>
  <c r="BF101" i="17"/>
  <c r="BA102" i="17"/>
  <c r="BB102" i="17"/>
  <c r="BC102" i="17"/>
  <c r="BD102" i="17"/>
  <c r="BE102" i="17"/>
  <c r="BF102" i="17"/>
  <c r="BA103" i="17"/>
  <c r="BB103" i="17"/>
  <c r="BC103" i="17"/>
  <c r="BD103" i="17"/>
  <c r="BE103" i="17"/>
  <c r="BF103" i="17"/>
  <c r="BA104" i="17"/>
  <c r="BB104" i="17"/>
  <c r="BC104" i="17"/>
  <c r="BD104" i="17"/>
  <c r="BE104" i="17"/>
  <c r="BF104" i="17"/>
  <c r="BA105" i="17"/>
  <c r="BB105" i="17"/>
  <c r="BC105" i="17"/>
  <c r="BD105" i="17"/>
  <c r="BE105" i="17"/>
  <c r="BF105" i="17"/>
  <c r="BA106" i="17"/>
  <c r="BB106" i="17"/>
  <c r="BC106" i="17"/>
  <c r="BD106" i="17"/>
  <c r="BE106" i="17"/>
  <c r="BF106" i="17"/>
  <c r="BA107" i="17"/>
  <c r="BB107" i="17"/>
  <c r="BC107" i="17"/>
  <c r="BD107" i="17"/>
  <c r="BE107" i="17"/>
  <c r="BF107" i="17"/>
  <c r="BA108" i="17"/>
  <c r="BB108" i="17"/>
  <c r="BC108" i="17"/>
  <c r="BD108" i="17"/>
  <c r="BE108" i="17"/>
  <c r="BF108" i="17"/>
  <c r="BA109" i="17"/>
  <c r="BB109" i="17"/>
  <c r="BC109" i="17"/>
  <c r="BD109" i="17"/>
  <c r="BE109" i="17"/>
  <c r="BF109" i="17"/>
  <c r="BA110" i="17"/>
  <c r="BB110" i="17"/>
  <c r="BC110" i="17"/>
  <c r="BD110" i="17"/>
  <c r="BE110" i="17"/>
  <c r="BF110" i="17"/>
  <c r="BA111" i="17"/>
  <c r="BB111" i="17"/>
  <c r="BC111" i="17"/>
  <c r="BD111" i="17"/>
  <c r="BE111" i="17"/>
  <c r="BF111" i="17"/>
  <c r="BA112" i="17"/>
  <c r="BB112" i="17"/>
  <c r="BC112" i="17"/>
  <c r="BD112" i="17"/>
  <c r="BE112" i="17"/>
  <c r="BF112" i="17"/>
  <c r="BA113" i="17"/>
  <c r="BB113" i="17"/>
  <c r="BC113" i="17"/>
  <c r="BD113" i="17"/>
  <c r="BE113" i="17"/>
  <c r="BF113" i="17"/>
  <c r="BA114" i="17"/>
  <c r="BB114" i="17"/>
  <c r="BC114" i="17"/>
  <c r="BD114" i="17"/>
  <c r="BE114" i="17"/>
  <c r="BF114" i="17"/>
  <c r="BA115" i="17"/>
  <c r="BB115" i="17"/>
  <c r="BC115" i="17"/>
  <c r="BD115" i="17"/>
  <c r="BE115" i="17"/>
  <c r="BF115" i="17"/>
  <c r="BA116" i="17"/>
  <c r="BB116" i="17"/>
  <c r="BC116" i="17"/>
  <c r="BD116" i="17"/>
  <c r="BE116" i="17"/>
  <c r="BF116" i="17"/>
  <c r="BA117" i="17"/>
  <c r="BB117" i="17"/>
  <c r="BC117" i="17"/>
  <c r="BD117" i="17"/>
  <c r="BE117" i="17"/>
  <c r="BF117" i="17"/>
  <c r="BA118" i="17"/>
  <c r="BB118" i="17"/>
  <c r="BC118" i="17"/>
  <c r="BD118" i="17"/>
  <c r="BE118" i="17"/>
  <c r="BF118" i="17"/>
  <c r="BA119" i="17"/>
  <c r="BB119" i="17"/>
  <c r="BC119" i="17"/>
  <c r="BD119" i="17"/>
  <c r="BE119" i="17"/>
  <c r="BF119" i="17"/>
  <c r="BA120" i="17"/>
  <c r="BB120" i="17"/>
  <c r="BC120" i="17"/>
  <c r="BD120" i="17"/>
  <c r="BE120" i="17"/>
  <c r="BF120" i="17"/>
  <c r="BA121" i="17"/>
  <c r="BB121" i="17"/>
  <c r="BC121" i="17"/>
  <c r="BD121" i="17"/>
  <c r="BE121" i="17"/>
  <c r="BF121" i="17"/>
  <c r="BA122" i="17"/>
  <c r="BB122" i="17"/>
  <c r="BC122" i="17"/>
  <c r="BD122" i="17"/>
  <c r="BE122" i="17"/>
  <c r="BF122" i="17"/>
  <c r="BA123" i="17"/>
  <c r="BB123" i="17"/>
  <c r="BC123" i="17"/>
  <c r="BD123" i="17"/>
  <c r="BE123" i="17"/>
  <c r="BF123" i="17"/>
  <c r="BA124" i="17"/>
  <c r="BB124" i="17"/>
  <c r="BC124" i="17"/>
  <c r="BD124" i="17"/>
  <c r="BE124" i="17"/>
  <c r="BF124" i="17"/>
  <c r="BA125" i="17"/>
  <c r="BB125" i="17"/>
  <c r="BC125" i="17"/>
  <c r="BD125" i="17"/>
  <c r="BE125" i="17"/>
  <c r="BF125" i="17"/>
  <c r="BA126" i="17"/>
  <c r="BB126" i="17"/>
  <c r="BC126" i="17"/>
  <c r="BD126" i="17"/>
  <c r="BE126" i="17"/>
  <c r="BF126" i="17"/>
  <c r="BA127" i="17"/>
  <c r="BB127" i="17"/>
  <c r="BC127" i="17"/>
  <c r="BD127" i="17"/>
  <c r="BE127" i="17"/>
  <c r="BF127" i="17"/>
  <c r="BA128" i="17"/>
  <c r="BB128" i="17"/>
  <c r="BC128" i="17"/>
  <c r="BD128" i="17"/>
  <c r="BE128" i="17"/>
  <c r="BF128" i="17"/>
  <c r="BA129" i="17"/>
  <c r="BB129" i="17"/>
  <c r="BC129" i="17"/>
  <c r="BD129" i="17"/>
  <c r="BE129" i="17"/>
  <c r="BF129" i="17"/>
  <c r="BA130" i="17"/>
  <c r="BB130" i="17"/>
  <c r="BC130" i="17"/>
  <c r="BD130" i="17"/>
  <c r="BE130" i="17"/>
  <c r="BF130" i="17"/>
  <c r="BA131" i="17"/>
  <c r="BB131" i="17"/>
  <c r="BC131" i="17"/>
  <c r="BD131" i="17"/>
  <c r="BE131" i="17"/>
  <c r="BF131" i="17"/>
  <c r="BA132" i="17"/>
  <c r="BB132" i="17"/>
  <c r="BC132" i="17"/>
  <c r="BD132" i="17"/>
  <c r="BE132" i="17"/>
  <c r="BF132" i="17"/>
  <c r="BA133" i="17"/>
  <c r="BB133" i="17"/>
  <c r="BC133" i="17"/>
  <c r="BD133" i="17"/>
  <c r="BE133" i="17"/>
  <c r="BF133" i="17"/>
  <c r="BA134" i="17"/>
  <c r="BB134" i="17"/>
  <c r="BC134" i="17"/>
  <c r="BD134" i="17"/>
  <c r="BE134" i="17"/>
  <c r="BF134" i="17"/>
  <c r="BA135" i="17"/>
  <c r="BB135" i="17"/>
  <c r="BC135" i="17"/>
  <c r="BD135" i="17"/>
  <c r="BE135" i="17"/>
  <c r="BF135" i="17"/>
  <c r="BA136" i="17"/>
  <c r="BB136" i="17"/>
  <c r="BC136" i="17"/>
  <c r="BD136" i="17"/>
  <c r="BE136" i="17"/>
  <c r="BF136" i="17"/>
  <c r="BA137" i="17"/>
  <c r="BB137" i="17"/>
  <c r="BC137" i="17"/>
  <c r="BD137" i="17"/>
  <c r="BE137" i="17"/>
  <c r="BF137" i="17"/>
  <c r="BA138" i="17"/>
  <c r="BB138" i="17"/>
  <c r="BC138" i="17"/>
  <c r="BD138" i="17"/>
  <c r="BE138" i="17"/>
  <c r="BF138" i="17"/>
  <c r="BA139" i="17"/>
  <c r="BB139" i="17"/>
  <c r="BC139" i="17"/>
  <c r="BD139" i="17"/>
  <c r="BE139" i="17"/>
  <c r="BF139" i="17"/>
  <c r="BA140" i="17"/>
  <c r="BB140" i="17"/>
  <c r="BC140" i="17"/>
  <c r="BD140" i="17"/>
  <c r="BE140" i="17"/>
  <c r="BF140" i="17"/>
  <c r="BA141" i="17"/>
  <c r="BB141" i="17"/>
  <c r="BC141" i="17"/>
  <c r="BD141" i="17"/>
  <c r="BE141" i="17"/>
  <c r="BF141" i="17"/>
  <c r="BA142" i="17"/>
  <c r="BB142" i="17"/>
  <c r="BC142" i="17"/>
  <c r="BD142" i="17"/>
  <c r="BE142" i="17"/>
  <c r="BF142" i="17"/>
  <c r="BA143" i="17"/>
  <c r="BB143" i="17"/>
  <c r="BC143" i="17"/>
  <c r="BD143" i="17"/>
  <c r="BE143" i="17"/>
  <c r="BF143" i="17"/>
  <c r="BA144" i="17"/>
  <c r="BB144" i="17"/>
  <c r="BC144" i="17"/>
  <c r="BD144" i="17"/>
  <c r="BE144" i="17"/>
  <c r="BF144" i="17"/>
  <c r="BA145" i="17"/>
  <c r="BB145" i="17"/>
  <c r="BC145" i="17"/>
  <c r="BD145" i="17"/>
  <c r="BE145" i="17"/>
  <c r="BF145" i="17"/>
  <c r="BA146" i="17"/>
  <c r="BB146" i="17"/>
  <c r="BC146" i="17"/>
  <c r="BD146" i="17"/>
  <c r="BE146" i="17"/>
  <c r="BF146" i="17"/>
  <c r="BA147" i="17"/>
  <c r="BB147" i="17"/>
  <c r="BC147" i="17"/>
  <c r="BD147" i="17"/>
  <c r="BE147" i="17"/>
  <c r="BF147" i="17"/>
  <c r="BA148" i="17"/>
  <c r="BB148" i="17"/>
  <c r="BC148" i="17"/>
  <c r="BD148" i="17"/>
  <c r="BE148" i="17"/>
  <c r="BF148" i="17"/>
  <c r="BA149" i="17"/>
  <c r="BB149" i="17"/>
  <c r="BC149" i="17"/>
  <c r="BD149" i="17"/>
  <c r="BE149" i="17"/>
  <c r="BF149" i="17"/>
  <c r="BA150" i="17"/>
  <c r="BB150" i="17"/>
  <c r="BC150" i="17"/>
  <c r="BD150" i="17"/>
  <c r="BE150" i="17"/>
  <c r="BF150" i="17"/>
  <c r="BA151" i="17"/>
  <c r="BB151" i="17"/>
  <c r="BC151" i="17"/>
  <c r="BD151" i="17"/>
  <c r="BE151" i="17"/>
  <c r="BF151" i="17"/>
  <c r="BA152" i="17"/>
  <c r="BB152" i="17"/>
  <c r="BC152" i="17"/>
  <c r="BD152" i="17"/>
  <c r="BE152" i="17"/>
  <c r="BF152" i="17"/>
  <c r="BA153" i="17"/>
  <c r="BB153" i="17"/>
  <c r="BC153" i="17"/>
  <c r="BD153" i="17"/>
  <c r="BE153" i="17"/>
  <c r="BF153" i="17"/>
  <c r="BA154" i="17"/>
  <c r="BB154" i="17"/>
  <c r="BC154" i="17"/>
  <c r="BD154" i="17"/>
  <c r="BE154" i="17"/>
  <c r="BF154" i="17"/>
  <c r="BA155" i="17"/>
  <c r="BB155" i="17"/>
  <c r="BC155" i="17"/>
  <c r="BD155" i="17"/>
  <c r="BE155" i="17"/>
  <c r="BF155" i="17"/>
  <c r="BA156" i="17"/>
  <c r="BB156" i="17"/>
  <c r="BC156" i="17"/>
  <c r="BD156" i="17"/>
  <c r="BE156" i="17"/>
  <c r="BF156" i="17"/>
  <c r="BA157" i="17"/>
  <c r="BB157" i="17"/>
  <c r="BC157" i="17"/>
  <c r="BD157" i="17"/>
  <c r="BE157" i="17"/>
  <c r="BF157" i="17"/>
  <c r="BA158" i="17"/>
  <c r="BB158" i="17"/>
  <c r="BC158" i="17"/>
  <c r="BD158" i="17"/>
  <c r="BE158" i="17"/>
  <c r="BF158" i="17"/>
  <c r="BA159" i="17"/>
  <c r="BB159" i="17"/>
  <c r="BC159" i="17"/>
  <c r="BD159" i="17"/>
  <c r="BE159" i="17"/>
  <c r="BF159" i="17"/>
  <c r="BA160" i="17"/>
  <c r="BB160" i="17"/>
  <c r="BC160" i="17"/>
  <c r="BD160" i="17"/>
  <c r="BE160" i="17"/>
  <c r="BF160" i="17"/>
  <c r="BA161" i="17"/>
  <c r="BB161" i="17"/>
  <c r="BC161" i="17"/>
  <c r="BD161" i="17"/>
  <c r="BE161" i="17"/>
  <c r="BF161" i="17"/>
  <c r="BA162" i="17"/>
  <c r="BB162" i="17"/>
  <c r="BC162" i="17"/>
  <c r="BD162" i="17"/>
  <c r="BE162" i="17"/>
  <c r="BF162" i="17"/>
  <c r="BA163" i="17"/>
  <c r="BB163" i="17"/>
  <c r="BC163" i="17"/>
  <c r="BD163" i="17"/>
  <c r="BE163" i="17"/>
  <c r="BF163" i="17"/>
  <c r="BA164" i="17"/>
  <c r="BB164" i="17"/>
  <c r="BC164" i="17"/>
  <c r="BD164" i="17"/>
  <c r="BE164" i="17"/>
  <c r="BF164" i="17"/>
  <c r="BA165" i="17"/>
  <c r="BB165" i="17"/>
  <c r="BC165" i="17"/>
  <c r="BD165" i="17"/>
  <c r="BE165" i="17"/>
  <c r="BF165" i="17"/>
  <c r="BA166" i="17"/>
  <c r="BB166" i="17"/>
  <c r="BC166" i="17"/>
  <c r="BD166" i="17"/>
  <c r="BE166" i="17"/>
  <c r="BF166" i="17"/>
  <c r="BA167" i="17"/>
  <c r="BB167" i="17"/>
  <c r="BC167" i="17"/>
  <c r="BD167" i="17"/>
  <c r="BE167" i="17"/>
  <c r="BF167" i="17"/>
  <c r="BA168" i="17"/>
  <c r="BB168" i="17"/>
  <c r="BC168" i="17"/>
  <c r="BD168" i="17"/>
  <c r="BE168" i="17"/>
  <c r="BF168" i="17"/>
  <c r="BA169" i="17"/>
  <c r="BB169" i="17"/>
  <c r="BC169" i="17"/>
  <c r="BD169" i="17"/>
  <c r="BE169" i="17"/>
  <c r="BF169" i="17"/>
  <c r="BA170" i="17"/>
  <c r="BB170" i="17"/>
  <c r="BC170" i="17"/>
  <c r="BD170" i="17"/>
  <c r="BE170" i="17"/>
  <c r="BF170" i="17"/>
  <c r="BA171" i="17"/>
  <c r="BB171" i="17"/>
  <c r="BC171" i="17"/>
  <c r="BD171" i="17"/>
  <c r="BE171" i="17"/>
  <c r="BF171" i="17"/>
  <c r="BA172" i="17"/>
  <c r="BB172" i="17"/>
  <c r="BC172" i="17"/>
  <c r="BD172" i="17"/>
  <c r="BE172" i="17"/>
  <c r="BF172" i="17"/>
  <c r="BA173" i="17"/>
  <c r="BB173" i="17"/>
  <c r="BC173" i="17"/>
  <c r="BD173" i="17"/>
  <c r="BE173" i="17"/>
  <c r="BF173" i="17"/>
  <c r="BA174" i="17"/>
  <c r="BB174" i="17"/>
  <c r="BC174" i="17"/>
  <c r="BD174" i="17"/>
  <c r="BE174" i="17"/>
  <c r="BF174" i="17"/>
  <c r="BA175" i="17"/>
  <c r="BB175" i="17"/>
  <c r="BC175" i="17"/>
  <c r="BD175" i="17"/>
  <c r="BE175" i="17"/>
  <c r="BF175" i="17"/>
  <c r="BA176" i="17"/>
  <c r="BB176" i="17"/>
  <c r="BC176" i="17"/>
  <c r="BD176" i="17"/>
  <c r="BE176" i="17"/>
  <c r="BF176" i="17"/>
  <c r="BA177" i="17"/>
  <c r="BB177" i="17"/>
  <c r="BC177" i="17"/>
  <c r="BD177" i="17"/>
  <c r="BE177" i="17"/>
  <c r="BF177" i="17"/>
  <c r="BA178" i="17"/>
  <c r="BB178" i="17"/>
  <c r="BC178" i="17"/>
  <c r="BD178" i="17"/>
  <c r="BE178" i="17"/>
  <c r="BF178" i="17"/>
  <c r="BA179" i="17"/>
  <c r="BB179" i="17"/>
  <c r="BC179" i="17"/>
  <c r="BD179" i="17"/>
  <c r="BE179" i="17"/>
  <c r="BF179" i="17"/>
  <c r="BA180" i="17"/>
  <c r="BB180" i="17"/>
  <c r="BC180" i="17"/>
  <c r="BD180" i="17"/>
  <c r="BE180" i="17"/>
  <c r="BF180" i="17"/>
  <c r="BA181" i="17"/>
  <c r="BB181" i="17"/>
  <c r="BC181" i="17"/>
  <c r="BD181" i="17"/>
  <c r="BE181" i="17"/>
  <c r="BF181" i="17"/>
  <c r="BA182" i="17"/>
  <c r="BB182" i="17"/>
  <c r="BC182" i="17"/>
  <c r="BD182" i="17"/>
  <c r="BE182" i="17"/>
  <c r="BF182" i="17"/>
  <c r="BA183" i="17"/>
  <c r="BB183" i="17"/>
  <c r="BC183" i="17"/>
  <c r="BD183" i="17"/>
  <c r="BE183" i="17"/>
  <c r="BF183" i="17"/>
  <c r="BA184" i="17"/>
  <c r="BB184" i="17"/>
  <c r="BC184" i="17"/>
  <c r="BD184" i="17"/>
  <c r="BE184" i="17"/>
  <c r="BF184" i="17"/>
  <c r="BA185" i="17"/>
  <c r="BB185" i="17"/>
  <c r="BC185" i="17"/>
  <c r="BD185" i="17"/>
  <c r="BE185" i="17"/>
  <c r="BF185" i="17"/>
  <c r="BA186" i="17"/>
  <c r="BB186" i="17"/>
  <c r="BC186" i="17"/>
  <c r="BD186" i="17"/>
  <c r="BE186" i="17"/>
  <c r="BF186" i="17"/>
  <c r="BA187" i="17"/>
  <c r="BB187" i="17"/>
  <c r="BC187" i="17"/>
  <c r="BD187" i="17"/>
  <c r="BE187" i="17"/>
  <c r="BF187" i="17"/>
  <c r="BA188" i="17"/>
  <c r="BB188" i="17"/>
  <c r="BC188" i="17"/>
  <c r="BD188" i="17"/>
  <c r="BE188" i="17"/>
  <c r="BF188" i="17"/>
  <c r="BA189" i="17"/>
  <c r="BB189" i="17"/>
  <c r="BC189" i="17"/>
  <c r="BD189" i="17"/>
  <c r="BE189" i="17"/>
  <c r="BF189" i="17"/>
  <c r="BA190" i="17"/>
  <c r="BB190" i="17"/>
  <c r="BC190" i="17"/>
  <c r="BD190" i="17"/>
  <c r="BE190" i="17"/>
  <c r="BF190" i="17"/>
  <c r="BA191" i="17"/>
  <c r="BB191" i="17"/>
  <c r="BC191" i="17"/>
  <c r="BD191" i="17"/>
  <c r="BE191" i="17"/>
  <c r="BF191" i="17"/>
  <c r="BA192" i="17"/>
  <c r="BB192" i="17"/>
  <c r="BC192" i="17"/>
  <c r="BD192" i="17"/>
  <c r="BE192" i="17"/>
  <c r="BF192" i="17"/>
  <c r="BA193" i="17"/>
  <c r="BB193" i="17"/>
  <c r="BC193" i="17"/>
  <c r="BD193" i="17"/>
  <c r="BE193" i="17"/>
  <c r="BF193" i="17"/>
  <c r="BA194" i="17"/>
  <c r="BB194" i="17"/>
  <c r="BC194" i="17"/>
  <c r="BD194" i="17"/>
  <c r="BE194" i="17"/>
  <c r="BF194" i="17"/>
  <c r="BA195" i="17"/>
  <c r="BB195" i="17"/>
  <c r="BC195" i="17"/>
  <c r="BD195" i="17"/>
  <c r="BE195" i="17"/>
  <c r="BF195" i="17"/>
  <c r="BA196" i="17"/>
  <c r="BB196" i="17"/>
  <c r="BC196" i="17"/>
  <c r="BD196" i="17"/>
  <c r="BE196" i="17"/>
  <c r="BF196" i="17"/>
  <c r="BA197" i="17"/>
  <c r="BB197" i="17"/>
  <c r="BC197" i="17"/>
  <c r="BD197" i="17"/>
  <c r="BE197" i="17"/>
  <c r="BF197" i="17"/>
  <c r="BA198" i="17"/>
  <c r="BB198" i="17"/>
  <c r="BC198" i="17"/>
  <c r="BD198" i="17"/>
  <c r="BE198" i="17"/>
  <c r="BF198" i="17"/>
  <c r="BA199" i="17"/>
  <c r="BB199" i="17"/>
  <c r="BC199" i="17"/>
  <c r="BD199" i="17"/>
  <c r="BE199" i="17"/>
  <c r="BF199" i="17"/>
  <c r="BA200" i="17"/>
  <c r="BB200" i="17"/>
  <c r="BC200" i="17"/>
  <c r="BD200" i="17"/>
  <c r="BE200" i="17"/>
  <c r="BF200" i="17"/>
  <c r="BA201" i="17"/>
  <c r="BB201" i="17"/>
  <c r="BC201" i="17"/>
  <c r="BD201" i="17"/>
  <c r="BE201" i="17"/>
  <c r="BF201" i="17"/>
  <c r="BA202" i="17"/>
  <c r="BB202" i="17"/>
  <c r="BC202" i="17"/>
  <c r="BD202" i="17"/>
  <c r="BE202" i="17"/>
  <c r="BF202" i="17"/>
  <c r="BA203" i="17"/>
  <c r="BB203" i="17"/>
  <c r="BC203" i="17"/>
  <c r="BD203" i="17"/>
  <c r="BE203" i="17"/>
  <c r="BF203" i="17"/>
  <c r="BA204" i="17"/>
  <c r="BB204" i="17"/>
  <c r="BC204" i="17"/>
  <c r="BD204" i="17"/>
  <c r="BE204" i="17"/>
  <c r="BF204" i="17"/>
  <c r="BA205" i="17"/>
  <c r="BB205" i="17"/>
  <c r="BC205" i="17"/>
  <c r="BD205" i="17"/>
  <c r="BE205" i="17"/>
  <c r="BF205" i="17"/>
  <c r="BA206" i="17"/>
  <c r="BB206" i="17"/>
  <c r="BC206" i="17"/>
  <c r="BD206" i="17"/>
  <c r="BE206" i="17"/>
  <c r="BF206" i="17"/>
  <c r="BA207" i="17"/>
  <c r="BB207" i="17"/>
  <c r="BC207" i="17"/>
  <c r="BD207" i="17"/>
  <c r="BE207" i="17"/>
  <c r="BF207" i="17"/>
  <c r="BA208" i="17"/>
  <c r="BB208" i="17"/>
  <c r="BC208" i="17"/>
  <c r="BD208" i="17"/>
  <c r="BE208" i="17"/>
  <c r="BF208" i="17"/>
  <c r="BA209" i="17"/>
  <c r="BB209" i="17"/>
  <c r="BC209" i="17"/>
  <c r="BD209" i="17"/>
  <c r="BE209" i="17"/>
  <c r="BF209" i="17"/>
  <c r="BA210" i="17"/>
  <c r="BB210" i="17"/>
  <c r="BC210" i="17"/>
  <c r="BD210" i="17"/>
  <c r="BE210" i="17"/>
  <c r="BF210" i="17"/>
  <c r="BA211" i="17"/>
  <c r="BB211" i="17"/>
  <c r="BC211" i="17"/>
  <c r="BD211" i="17"/>
  <c r="BE211" i="17"/>
  <c r="BF211" i="17"/>
  <c r="BA212" i="17"/>
  <c r="BB212" i="17"/>
  <c r="BC212" i="17"/>
  <c r="BD212" i="17"/>
  <c r="BE212" i="17"/>
  <c r="BF212" i="17"/>
  <c r="BA213" i="17"/>
  <c r="BB213" i="17"/>
  <c r="BC213" i="17"/>
  <c r="BD213" i="17"/>
  <c r="BE213" i="17"/>
  <c r="BF213" i="17"/>
  <c r="BA214" i="17"/>
  <c r="BB214" i="17"/>
  <c r="BC214" i="17"/>
  <c r="BD214" i="17"/>
  <c r="BE214" i="17"/>
  <c r="BF214" i="17"/>
  <c r="BA215" i="17"/>
  <c r="BB215" i="17"/>
  <c r="BC215" i="17"/>
  <c r="BD215" i="17"/>
  <c r="BE215" i="17"/>
  <c r="BF215" i="17"/>
  <c r="BA216" i="17"/>
  <c r="BB216" i="17"/>
  <c r="BC216" i="17"/>
  <c r="BD216" i="17"/>
  <c r="BE216" i="17"/>
  <c r="BF216" i="17"/>
  <c r="BA217" i="17"/>
  <c r="BB217" i="17"/>
  <c r="BC217" i="17"/>
  <c r="BD217" i="17"/>
  <c r="BE217" i="17"/>
  <c r="BF217" i="17"/>
  <c r="BA218" i="17"/>
  <c r="BB218" i="17"/>
  <c r="BC218" i="17"/>
  <c r="BD218" i="17"/>
  <c r="BE218" i="17"/>
  <c r="BF218" i="17"/>
  <c r="BA219" i="17"/>
  <c r="BB219" i="17"/>
  <c r="BC219" i="17"/>
  <c r="BD219" i="17"/>
  <c r="BE219" i="17"/>
  <c r="BF219" i="17"/>
  <c r="BA220" i="17"/>
  <c r="BB220" i="17"/>
  <c r="BC220" i="17"/>
  <c r="BD220" i="17"/>
  <c r="BE220" i="17"/>
  <c r="BF220" i="17"/>
  <c r="BA221" i="17"/>
  <c r="BB221" i="17"/>
  <c r="BC221" i="17"/>
  <c r="BD221" i="17"/>
  <c r="BE221" i="17"/>
  <c r="BF221" i="17"/>
  <c r="BA222" i="17"/>
  <c r="BB222" i="17"/>
  <c r="BC222" i="17"/>
  <c r="BD222" i="17"/>
  <c r="BE222" i="17"/>
  <c r="BF222" i="17"/>
  <c r="BA223" i="17"/>
  <c r="BB223" i="17"/>
  <c r="BC223" i="17"/>
  <c r="BD223" i="17"/>
  <c r="BE223" i="17"/>
  <c r="BF223" i="17"/>
  <c r="BA224" i="17"/>
  <c r="BB224" i="17"/>
  <c r="BC224" i="17"/>
  <c r="BD224" i="17"/>
  <c r="BE224" i="17"/>
  <c r="BF224" i="17"/>
  <c r="BA225" i="17"/>
  <c r="BB225" i="17"/>
  <c r="BC225" i="17"/>
  <c r="BD225" i="17"/>
  <c r="BE225" i="17"/>
  <c r="BF225" i="17"/>
  <c r="BA226" i="17"/>
  <c r="BB226" i="17"/>
  <c r="BC226" i="17"/>
  <c r="BD226" i="17"/>
  <c r="BE226" i="17"/>
  <c r="BF226" i="17"/>
  <c r="BA227" i="17"/>
  <c r="BB227" i="17"/>
  <c r="BC227" i="17"/>
  <c r="BD227" i="17"/>
  <c r="BE227" i="17"/>
  <c r="BF227" i="17"/>
  <c r="BA228" i="17"/>
  <c r="BB228" i="17"/>
  <c r="BC228" i="17"/>
  <c r="BD228" i="17"/>
  <c r="BE228" i="17"/>
  <c r="BF228" i="17"/>
  <c r="BA229" i="17"/>
  <c r="BB229" i="17"/>
  <c r="BC229" i="17"/>
  <c r="BD229" i="17"/>
  <c r="BE229" i="17"/>
  <c r="BF229" i="17"/>
  <c r="BA230" i="17"/>
  <c r="BB230" i="17"/>
  <c r="BC230" i="17"/>
  <c r="BD230" i="17"/>
  <c r="BE230" i="17"/>
  <c r="BF230" i="17"/>
  <c r="BA231" i="17"/>
  <c r="BB231" i="17"/>
  <c r="BC231" i="17"/>
  <c r="BD231" i="17"/>
  <c r="BE231" i="17"/>
  <c r="BF231" i="17"/>
  <c r="BA232" i="17"/>
  <c r="BB232" i="17"/>
  <c r="BC232" i="17"/>
  <c r="BD232" i="17"/>
  <c r="BE232" i="17"/>
  <c r="BF232" i="17"/>
  <c r="BA233" i="17"/>
  <c r="BB233" i="17"/>
  <c r="BC233" i="17"/>
  <c r="BD233" i="17"/>
  <c r="BE233" i="17"/>
  <c r="BF233" i="17"/>
  <c r="BA234" i="17"/>
  <c r="BB234" i="17"/>
  <c r="BC234" i="17"/>
  <c r="BD234" i="17"/>
  <c r="BE234" i="17"/>
  <c r="BF234" i="17"/>
  <c r="BA235" i="17"/>
  <c r="BB235" i="17"/>
  <c r="BC235" i="17"/>
  <c r="BD235" i="17"/>
  <c r="BE235" i="17"/>
  <c r="BF235" i="17"/>
  <c r="BA236" i="17"/>
  <c r="BB236" i="17"/>
  <c r="BC236" i="17"/>
  <c r="BD236" i="17"/>
  <c r="BE236" i="17"/>
  <c r="BF236" i="17"/>
  <c r="BA237" i="17"/>
  <c r="BB237" i="17"/>
  <c r="BC237" i="17"/>
  <c r="BD237" i="17"/>
  <c r="BE237" i="17"/>
  <c r="BF237" i="17"/>
  <c r="BA238" i="17"/>
  <c r="BB238" i="17"/>
  <c r="BC238" i="17"/>
  <c r="BD238" i="17"/>
  <c r="BE238" i="17"/>
  <c r="BF238" i="17"/>
  <c r="BA239" i="17"/>
  <c r="BB239" i="17"/>
  <c r="BC239" i="17"/>
  <c r="BD239" i="17"/>
  <c r="BE239" i="17"/>
  <c r="BF239" i="17"/>
  <c r="BA240" i="17"/>
  <c r="BB240" i="17"/>
  <c r="BC240" i="17"/>
  <c r="BD240" i="17"/>
  <c r="BE240" i="17"/>
  <c r="BF240" i="17"/>
  <c r="BA241" i="17"/>
  <c r="BB241" i="17"/>
  <c r="BC241" i="17"/>
  <c r="BD241" i="17"/>
  <c r="BE241" i="17"/>
  <c r="BF241" i="17"/>
  <c r="BA242" i="17"/>
  <c r="BB242" i="17"/>
  <c r="BC242" i="17"/>
  <c r="BD242" i="17"/>
  <c r="BE242" i="17"/>
  <c r="BF242" i="17"/>
  <c r="BA243" i="17"/>
  <c r="BB243" i="17"/>
  <c r="BC243" i="17"/>
  <c r="BD243" i="17"/>
  <c r="BE243" i="17"/>
  <c r="BF243" i="17"/>
  <c r="BA244" i="17"/>
  <c r="BB244" i="17"/>
  <c r="BC244" i="17"/>
  <c r="BD244" i="17"/>
  <c r="BE244" i="17"/>
  <c r="BF244" i="17"/>
  <c r="BA245" i="17"/>
  <c r="BB245" i="17"/>
  <c r="BC245" i="17"/>
  <c r="BD245" i="17"/>
  <c r="BE245" i="17"/>
  <c r="BF245" i="17"/>
  <c r="BA246" i="17"/>
  <c r="BB246" i="17"/>
  <c r="BC246" i="17"/>
  <c r="BD246" i="17"/>
  <c r="BE246" i="17"/>
  <c r="BF246" i="17"/>
  <c r="BA247" i="17"/>
  <c r="BB247" i="17"/>
  <c r="BC247" i="17"/>
  <c r="BD247" i="17"/>
  <c r="BE247" i="17"/>
  <c r="BF247" i="17"/>
  <c r="BA248" i="17"/>
  <c r="BB248" i="17"/>
  <c r="BC248" i="17"/>
  <c r="BD248" i="17"/>
  <c r="BE248" i="17"/>
  <c r="BF248" i="17"/>
  <c r="BA249" i="17"/>
  <c r="BB249" i="17"/>
  <c r="BC249" i="17"/>
  <c r="BD249" i="17"/>
  <c r="BE249" i="17"/>
  <c r="BF249" i="17"/>
  <c r="BA250" i="17"/>
  <c r="BB250" i="17"/>
  <c r="BC250" i="17"/>
  <c r="BD250" i="17"/>
  <c r="BE250" i="17"/>
  <c r="BF250" i="17"/>
  <c r="BA251" i="17"/>
  <c r="BB251" i="17"/>
  <c r="BC251" i="17"/>
  <c r="BD251" i="17"/>
  <c r="BE251" i="17"/>
  <c r="BF251" i="17"/>
  <c r="BA252" i="17"/>
  <c r="BB252" i="17"/>
  <c r="BC252" i="17"/>
  <c r="BD252" i="17"/>
  <c r="BE252" i="17"/>
  <c r="BF252" i="17"/>
  <c r="BA253" i="17"/>
  <c r="BB253" i="17"/>
  <c r="BC253" i="17"/>
  <c r="BD253" i="17"/>
  <c r="BE253" i="17"/>
  <c r="BF253" i="17"/>
  <c r="BA254" i="17"/>
  <c r="BB254" i="17"/>
  <c r="BC254" i="17"/>
  <c r="BD254" i="17"/>
  <c r="BE254" i="17"/>
  <c r="BF254" i="17"/>
  <c r="BA255" i="17"/>
  <c r="BB255" i="17"/>
  <c r="BC255" i="17"/>
  <c r="BD255" i="17"/>
  <c r="BE255" i="17"/>
  <c r="BF255" i="17"/>
  <c r="BA256" i="17"/>
  <c r="BB256" i="17"/>
  <c r="BC256" i="17"/>
  <c r="BD256" i="17"/>
  <c r="BE256" i="17"/>
  <c r="BF256" i="17"/>
  <c r="BA257" i="17"/>
  <c r="BB257" i="17"/>
  <c r="BC257" i="17"/>
  <c r="BD257" i="17"/>
  <c r="BE257" i="17"/>
  <c r="BF257" i="17"/>
  <c r="BA258" i="17"/>
  <c r="BB258" i="17"/>
  <c r="BC258" i="17"/>
  <c r="BD258" i="17"/>
  <c r="BE258" i="17"/>
  <c r="BF258" i="17"/>
  <c r="BA259" i="17"/>
  <c r="BB259" i="17"/>
  <c r="BC259" i="17"/>
  <c r="BD259" i="17"/>
  <c r="BE259" i="17"/>
  <c r="BF259" i="17"/>
  <c r="BA260" i="17"/>
  <c r="BB260" i="17"/>
  <c r="BC260" i="17"/>
  <c r="BD260" i="17"/>
  <c r="BE260" i="17"/>
  <c r="BF260" i="17"/>
  <c r="BA261" i="17"/>
  <c r="BB261" i="17"/>
  <c r="BC261" i="17"/>
  <c r="BD261" i="17"/>
  <c r="BE261" i="17"/>
  <c r="BF261" i="17"/>
  <c r="BA262" i="17"/>
  <c r="BB262" i="17"/>
  <c r="BC262" i="17"/>
  <c r="BD262" i="17"/>
  <c r="BE262" i="17"/>
  <c r="BF262" i="17"/>
  <c r="BA263" i="17"/>
  <c r="BB263" i="17"/>
  <c r="BC263" i="17"/>
  <c r="BD263" i="17"/>
  <c r="BE263" i="17"/>
  <c r="BF263" i="17"/>
  <c r="BA264" i="17"/>
  <c r="BB264" i="17"/>
  <c r="BC264" i="17"/>
  <c r="BD264" i="17"/>
  <c r="BE264" i="17"/>
  <c r="BF264" i="17"/>
  <c r="BA265" i="17"/>
  <c r="BB265" i="17"/>
  <c r="BC265" i="17"/>
  <c r="BD265" i="17"/>
  <c r="BE265" i="17"/>
  <c r="BF265" i="17"/>
  <c r="BA266" i="17"/>
  <c r="BB266" i="17"/>
  <c r="BC266" i="17"/>
  <c r="BD266" i="17"/>
  <c r="BE266" i="17"/>
  <c r="BF266" i="17"/>
  <c r="BA267" i="17"/>
  <c r="BB267" i="17"/>
  <c r="BC267" i="17"/>
  <c r="BD267" i="17"/>
  <c r="BE267" i="17"/>
  <c r="BF267" i="17"/>
  <c r="BF1" i="17"/>
  <c r="BE1" i="17"/>
  <c r="BD1" i="17"/>
  <c r="BC1" i="17"/>
  <c r="BB1" i="17"/>
  <c r="BA1" i="17"/>
  <c r="AU2" i="17"/>
  <c r="AV2" i="17"/>
  <c r="AW2" i="17"/>
  <c r="AX2" i="17"/>
  <c r="AY2" i="17"/>
  <c r="AZ2" i="17"/>
  <c r="AU3" i="17"/>
  <c r="AV3" i="17"/>
  <c r="AW3" i="17"/>
  <c r="AX3" i="17"/>
  <c r="AY3" i="17"/>
  <c r="AZ3" i="17"/>
  <c r="AU4" i="17"/>
  <c r="AV4" i="17"/>
  <c r="AW4" i="17"/>
  <c r="AX4" i="17"/>
  <c r="AY4" i="17"/>
  <c r="AZ4" i="17"/>
  <c r="AU5" i="17"/>
  <c r="AV5" i="17"/>
  <c r="AW5" i="17"/>
  <c r="AX5" i="17"/>
  <c r="AY5" i="17"/>
  <c r="AZ5" i="17"/>
  <c r="AU6" i="17"/>
  <c r="AV6" i="17"/>
  <c r="AW6" i="17"/>
  <c r="AX6" i="17"/>
  <c r="AY6" i="17"/>
  <c r="AZ6" i="17"/>
  <c r="AU7" i="17"/>
  <c r="AV7" i="17"/>
  <c r="AW7" i="17"/>
  <c r="AX7" i="17"/>
  <c r="AY7" i="17"/>
  <c r="AZ7" i="17"/>
  <c r="AU8" i="17"/>
  <c r="AV8" i="17"/>
  <c r="AW8" i="17"/>
  <c r="AX8" i="17"/>
  <c r="AY8" i="17"/>
  <c r="AZ8" i="17"/>
  <c r="AU9" i="17"/>
  <c r="AV9" i="17"/>
  <c r="AW9" i="17"/>
  <c r="AX9" i="17"/>
  <c r="AY9" i="17"/>
  <c r="AZ9" i="17"/>
  <c r="AU10" i="17"/>
  <c r="AV10" i="17"/>
  <c r="AW10" i="17"/>
  <c r="AX10" i="17"/>
  <c r="AY10" i="17"/>
  <c r="AZ10" i="17"/>
  <c r="AU11" i="17"/>
  <c r="AV11" i="17"/>
  <c r="AW11" i="17"/>
  <c r="AX11" i="17"/>
  <c r="AY11" i="17"/>
  <c r="AZ11" i="17"/>
  <c r="AU12" i="17"/>
  <c r="AV12" i="17"/>
  <c r="AW12" i="17"/>
  <c r="AX12" i="17"/>
  <c r="AY12" i="17"/>
  <c r="AZ12" i="17"/>
  <c r="AU13" i="17"/>
  <c r="AV13" i="17"/>
  <c r="AW13" i="17"/>
  <c r="AX13" i="17"/>
  <c r="AY13" i="17"/>
  <c r="AZ13" i="17"/>
  <c r="AU14" i="17"/>
  <c r="AV14" i="17"/>
  <c r="AW14" i="17"/>
  <c r="AX14" i="17"/>
  <c r="AY14" i="17"/>
  <c r="AZ14" i="17"/>
  <c r="AU15" i="17"/>
  <c r="AV15" i="17"/>
  <c r="AW15" i="17"/>
  <c r="AX15" i="17"/>
  <c r="AY15" i="17"/>
  <c r="AZ15" i="17"/>
  <c r="AU16" i="17"/>
  <c r="AV16" i="17"/>
  <c r="AW16" i="17"/>
  <c r="AX16" i="17"/>
  <c r="AY16" i="17"/>
  <c r="AZ16" i="17"/>
  <c r="AU17" i="17"/>
  <c r="AV17" i="17"/>
  <c r="AW17" i="17"/>
  <c r="AX17" i="17"/>
  <c r="AY17" i="17"/>
  <c r="AZ17" i="17"/>
  <c r="AU18" i="17"/>
  <c r="AV18" i="17"/>
  <c r="AW18" i="17"/>
  <c r="AX18" i="17"/>
  <c r="AY18" i="17"/>
  <c r="AZ18" i="17"/>
  <c r="AU19" i="17"/>
  <c r="AV19" i="17"/>
  <c r="AW19" i="17"/>
  <c r="AX19" i="17"/>
  <c r="AY19" i="17"/>
  <c r="AZ19" i="17"/>
  <c r="AU20" i="17"/>
  <c r="AV20" i="17"/>
  <c r="AW20" i="17"/>
  <c r="AX20" i="17"/>
  <c r="AY20" i="17"/>
  <c r="AZ20" i="17"/>
  <c r="AU21" i="17"/>
  <c r="AV21" i="17"/>
  <c r="AW21" i="17"/>
  <c r="AX21" i="17"/>
  <c r="AY21" i="17"/>
  <c r="AZ21" i="17"/>
  <c r="AU22" i="17"/>
  <c r="AV22" i="17"/>
  <c r="AW22" i="17"/>
  <c r="AX22" i="17"/>
  <c r="AY22" i="17"/>
  <c r="AZ22" i="17"/>
  <c r="AU23" i="17"/>
  <c r="AV23" i="17"/>
  <c r="AW23" i="17"/>
  <c r="AX23" i="17"/>
  <c r="AY23" i="17"/>
  <c r="AZ23" i="17"/>
  <c r="AU24" i="17"/>
  <c r="AV24" i="17"/>
  <c r="AW24" i="17"/>
  <c r="AX24" i="17"/>
  <c r="AY24" i="17"/>
  <c r="AZ24" i="17"/>
  <c r="AU25" i="17"/>
  <c r="AV25" i="17"/>
  <c r="AW25" i="17"/>
  <c r="AX25" i="17"/>
  <c r="AY25" i="17"/>
  <c r="AZ25" i="17"/>
  <c r="AU26" i="17"/>
  <c r="AV26" i="17"/>
  <c r="AW26" i="17"/>
  <c r="AX26" i="17"/>
  <c r="AY26" i="17"/>
  <c r="AZ26" i="17"/>
  <c r="AU27" i="17"/>
  <c r="AV27" i="17"/>
  <c r="AW27" i="17"/>
  <c r="AX27" i="17"/>
  <c r="AY27" i="17"/>
  <c r="AZ27" i="17"/>
  <c r="AU28" i="17"/>
  <c r="AV28" i="17"/>
  <c r="AW28" i="17"/>
  <c r="AX28" i="17"/>
  <c r="AY28" i="17"/>
  <c r="AZ28" i="17"/>
  <c r="AU29" i="17"/>
  <c r="AV29" i="17"/>
  <c r="AW29" i="17"/>
  <c r="AX29" i="17"/>
  <c r="AY29" i="17"/>
  <c r="AZ29" i="17"/>
  <c r="AU30" i="17"/>
  <c r="AV30" i="17"/>
  <c r="AW30" i="17"/>
  <c r="AX30" i="17"/>
  <c r="AY30" i="17"/>
  <c r="AZ30" i="17"/>
  <c r="AU31" i="17"/>
  <c r="AV31" i="17"/>
  <c r="AW31" i="17"/>
  <c r="AX31" i="17"/>
  <c r="AY31" i="17"/>
  <c r="AZ31" i="17"/>
  <c r="AU32" i="17"/>
  <c r="AV32" i="17"/>
  <c r="AW32" i="17"/>
  <c r="AX32" i="17"/>
  <c r="AY32" i="17"/>
  <c r="AZ32" i="17"/>
  <c r="AU33" i="17"/>
  <c r="AV33" i="17"/>
  <c r="AW33" i="17"/>
  <c r="AX33" i="17"/>
  <c r="AY33" i="17"/>
  <c r="AZ33" i="17"/>
  <c r="AU34" i="17"/>
  <c r="AV34" i="17"/>
  <c r="AW34" i="17"/>
  <c r="AX34" i="17"/>
  <c r="AY34" i="17"/>
  <c r="AZ34" i="17"/>
  <c r="AU35" i="17"/>
  <c r="AV35" i="17"/>
  <c r="AW35" i="17"/>
  <c r="AX35" i="17"/>
  <c r="AY35" i="17"/>
  <c r="AZ35" i="17"/>
  <c r="AU36" i="17"/>
  <c r="AV36" i="17"/>
  <c r="AW36" i="17"/>
  <c r="AX36" i="17"/>
  <c r="AY36" i="17"/>
  <c r="AZ36" i="17"/>
  <c r="AU37" i="17"/>
  <c r="AV37" i="17"/>
  <c r="AW37" i="17"/>
  <c r="AX37" i="17"/>
  <c r="AY37" i="17"/>
  <c r="AZ37" i="17"/>
  <c r="AU38" i="17"/>
  <c r="AV38" i="17"/>
  <c r="AW38" i="17"/>
  <c r="AX38" i="17"/>
  <c r="AY38" i="17"/>
  <c r="AZ38" i="17"/>
  <c r="AU39" i="17"/>
  <c r="AV39" i="17"/>
  <c r="AW39" i="17"/>
  <c r="AX39" i="17"/>
  <c r="AY39" i="17"/>
  <c r="AZ39" i="17"/>
  <c r="AU40" i="17"/>
  <c r="AV40" i="17"/>
  <c r="AW40" i="17"/>
  <c r="AX40" i="17"/>
  <c r="AY40" i="17"/>
  <c r="AZ40" i="17"/>
  <c r="AU41" i="17"/>
  <c r="AV41" i="17"/>
  <c r="AW41" i="17"/>
  <c r="AX41" i="17"/>
  <c r="AY41" i="17"/>
  <c r="AZ41" i="17"/>
  <c r="AU42" i="17"/>
  <c r="AV42" i="17"/>
  <c r="AW42" i="17"/>
  <c r="AX42" i="17"/>
  <c r="AY42" i="17"/>
  <c r="AZ42" i="17"/>
  <c r="AU43" i="17"/>
  <c r="AV43" i="17"/>
  <c r="AW43" i="17"/>
  <c r="AX43" i="17"/>
  <c r="AY43" i="17"/>
  <c r="AZ43" i="17"/>
  <c r="AU44" i="17"/>
  <c r="AV44" i="17"/>
  <c r="AW44" i="17"/>
  <c r="AX44" i="17"/>
  <c r="AY44" i="17"/>
  <c r="AZ44" i="17"/>
  <c r="AU45" i="17"/>
  <c r="AV45" i="17"/>
  <c r="AW45" i="17"/>
  <c r="AX45" i="17"/>
  <c r="AY45" i="17"/>
  <c r="AZ45" i="17"/>
  <c r="AU46" i="17"/>
  <c r="AV46" i="17"/>
  <c r="AW46" i="17"/>
  <c r="AX46" i="17"/>
  <c r="AY46" i="17"/>
  <c r="AZ46" i="17"/>
  <c r="AU47" i="17"/>
  <c r="AV47" i="17"/>
  <c r="AW47" i="17"/>
  <c r="AX47" i="17"/>
  <c r="AY47" i="17"/>
  <c r="AZ47" i="17"/>
  <c r="AU48" i="17"/>
  <c r="AV48" i="17"/>
  <c r="AW48" i="17"/>
  <c r="AX48" i="17"/>
  <c r="AY48" i="17"/>
  <c r="AZ48" i="17"/>
  <c r="AU49" i="17"/>
  <c r="AV49" i="17"/>
  <c r="AW49" i="17"/>
  <c r="AX49" i="17"/>
  <c r="AY49" i="17"/>
  <c r="AZ49" i="17"/>
  <c r="AU50" i="17"/>
  <c r="AV50" i="17"/>
  <c r="AW50" i="17"/>
  <c r="AX50" i="17"/>
  <c r="AY50" i="17"/>
  <c r="AZ50" i="17"/>
  <c r="AU51" i="17"/>
  <c r="AV51" i="17"/>
  <c r="AW51" i="17"/>
  <c r="AX51" i="17"/>
  <c r="AY51" i="17"/>
  <c r="AZ51" i="17"/>
  <c r="AU52" i="17"/>
  <c r="AV52" i="17"/>
  <c r="AW52" i="17"/>
  <c r="AX52" i="17"/>
  <c r="AY52" i="17"/>
  <c r="AZ52" i="17"/>
  <c r="AU53" i="17"/>
  <c r="AV53" i="17"/>
  <c r="AW53" i="17"/>
  <c r="AX53" i="17"/>
  <c r="AY53" i="17"/>
  <c r="AZ53" i="17"/>
  <c r="AU54" i="17"/>
  <c r="AV54" i="17"/>
  <c r="AW54" i="17"/>
  <c r="AX54" i="17"/>
  <c r="AY54" i="17"/>
  <c r="AZ54" i="17"/>
  <c r="AU55" i="17"/>
  <c r="AV55" i="17"/>
  <c r="AW55" i="17"/>
  <c r="AX55" i="17"/>
  <c r="AY55" i="17"/>
  <c r="AZ55" i="17"/>
  <c r="AU56" i="17"/>
  <c r="AV56" i="17"/>
  <c r="AW56" i="17"/>
  <c r="AX56" i="17"/>
  <c r="AY56" i="17"/>
  <c r="AZ56" i="17"/>
  <c r="AU57" i="17"/>
  <c r="AV57" i="17"/>
  <c r="AW57" i="17"/>
  <c r="AX57" i="17"/>
  <c r="AY57" i="17"/>
  <c r="AZ57" i="17"/>
  <c r="AU58" i="17"/>
  <c r="AV58" i="17"/>
  <c r="AW58" i="17"/>
  <c r="AX58" i="17"/>
  <c r="AY58" i="17"/>
  <c r="AZ58" i="17"/>
  <c r="AU59" i="17"/>
  <c r="AV59" i="17"/>
  <c r="AW59" i="17"/>
  <c r="AX59" i="17"/>
  <c r="AY59" i="17"/>
  <c r="AZ59" i="17"/>
  <c r="AU60" i="17"/>
  <c r="AV60" i="17"/>
  <c r="AW60" i="17"/>
  <c r="AX60" i="17"/>
  <c r="AY60" i="17"/>
  <c r="AZ60" i="17"/>
  <c r="AU61" i="17"/>
  <c r="AV61" i="17"/>
  <c r="AW61" i="17"/>
  <c r="AX61" i="17"/>
  <c r="AY61" i="17"/>
  <c r="AZ61" i="17"/>
  <c r="AU62" i="17"/>
  <c r="AV62" i="17"/>
  <c r="AW62" i="17"/>
  <c r="AX62" i="17"/>
  <c r="AY62" i="17"/>
  <c r="AZ62" i="17"/>
  <c r="AU63" i="17"/>
  <c r="AV63" i="17"/>
  <c r="AW63" i="17"/>
  <c r="AX63" i="17"/>
  <c r="AY63" i="17"/>
  <c r="AZ63" i="17"/>
  <c r="AU64" i="17"/>
  <c r="AV64" i="17"/>
  <c r="AW64" i="17"/>
  <c r="AX64" i="17"/>
  <c r="AY64" i="17"/>
  <c r="AZ64" i="17"/>
  <c r="AU65" i="17"/>
  <c r="AV65" i="17"/>
  <c r="AW65" i="17"/>
  <c r="AX65" i="17"/>
  <c r="AY65" i="17"/>
  <c r="AZ65" i="17"/>
  <c r="AU66" i="17"/>
  <c r="AV66" i="17"/>
  <c r="AW66" i="17"/>
  <c r="AX66" i="17"/>
  <c r="AY66" i="17"/>
  <c r="AZ66" i="17"/>
  <c r="AU67" i="17"/>
  <c r="AV67" i="17"/>
  <c r="AW67" i="17"/>
  <c r="AX67" i="17"/>
  <c r="AY67" i="17"/>
  <c r="AZ67" i="17"/>
  <c r="AU68" i="17"/>
  <c r="AV68" i="17"/>
  <c r="AW68" i="17"/>
  <c r="AX68" i="17"/>
  <c r="AY68" i="17"/>
  <c r="AZ68" i="17"/>
  <c r="AU69" i="17"/>
  <c r="AV69" i="17"/>
  <c r="AW69" i="17"/>
  <c r="AX69" i="17"/>
  <c r="AY69" i="17"/>
  <c r="AZ69" i="17"/>
  <c r="AU70" i="17"/>
  <c r="AV70" i="17"/>
  <c r="AW70" i="17"/>
  <c r="AX70" i="17"/>
  <c r="AY70" i="17"/>
  <c r="AZ70" i="17"/>
  <c r="AU71" i="17"/>
  <c r="AV71" i="17"/>
  <c r="AW71" i="17"/>
  <c r="AX71" i="17"/>
  <c r="AY71" i="17"/>
  <c r="AZ71" i="17"/>
  <c r="AU72" i="17"/>
  <c r="AV72" i="17"/>
  <c r="AW72" i="17"/>
  <c r="AX72" i="17"/>
  <c r="AY72" i="17"/>
  <c r="AZ72" i="17"/>
  <c r="AU73" i="17"/>
  <c r="AV73" i="17"/>
  <c r="AW73" i="17"/>
  <c r="AX73" i="17"/>
  <c r="AY73" i="17"/>
  <c r="AZ73" i="17"/>
  <c r="AU74" i="17"/>
  <c r="AV74" i="17"/>
  <c r="AW74" i="17"/>
  <c r="AX74" i="17"/>
  <c r="AY74" i="17"/>
  <c r="AZ74" i="17"/>
  <c r="AU75" i="17"/>
  <c r="AV75" i="17"/>
  <c r="AW75" i="17"/>
  <c r="AX75" i="17"/>
  <c r="AY75" i="17"/>
  <c r="AZ75" i="17"/>
  <c r="AU76" i="17"/>
  <c r="AV76" i="17"/>
  <c r="AW76" i="17"/>
  <c r="AX76" i="17"/>
  <c r="AY76" i="17"/>
  <c r="AZ76" i="17"/>
  <c r="AU77" i="17"/>
  <c r="AV77" i="17"/>
  <c r="AW77" i="17"/>
  <c r="AX77" i="17"/>
  <c r="AY77" i="17"/>
  <c r="AZ77" i="17"/>
  <c r="AU78" i="17"/>
  <c r="AV78" i="17"/>
  <c r="AW78" i="17"/>
  <c r="AX78" i="17"/>
  <c r="AY78" i="17"/>
  <c r="AZ78" i="17"/>
  <c r="AU79" i="17"/>
  <c r="AV79" i="17"/>
  <c r="AW79" i="17"/>
  <c r="AX79" i="17"/>
  <c r="AY79" i="17"/>
  <c r="AZ79" i="17"/>
  <c r="AU80" i="17"/>
  <c r="AV80" i="17"/>
  <c r="AW80" i="17"/>
  <c r="AX80" i="17"/>
  <c r="AY80" i="17"/>
  <c r="AZ80" i="17"/>
  <c r="AU81" i="17"/>
  <c r="AV81" i="17"/>
  <c r="AW81" i="17"/>
  <c r="AX81" i="17"/>
  <c r="AY81" i="17"/>
  <c r="AZ81" i="17"/>
  <c r="AU82" i="17"/>
  <c r="AV82" i="17"/>
  <c r="AW82" i="17"/>
  <c r="AX82" i="17"/>
  <c r="AY82" i="17"/>
  <c r="AZ82" i="17"/>
  <c r="AU83" i="17"/>
  <c r="AV83" i="17"/>
  <c r="AW83" i="17"/>
  <c r="AX83" i="17"/>
  <c r="AY83" i="17"/>
  <c r="AZ83" i="17"/>
  <c r="AU84" i="17"/>
  <c r="AV84" i="17"/>
  <c r="AW84" i="17"/>
  <c r="AX84" i="17"/>
  <c r="AY84" i="17"/>
  <c r="AZ84" i="17"/>
  <c r="AU85" i="17"/>
  <c r="AV85" i="17"/>
  <c r="AW85" i="17"/>
  <c r="AX85" i="17"/>
  <c r="AY85" i="17"/>
  <c r="AZ85" i="17"/>
  <c r="AU86" i="17"/>
  <c r="AV86" i="17"/>
  <c r="AW86" i="17"/>
  <c r="AX86" i="17"/>
  <c r="AY86" i="17"/>
  <c r="AZ86" i="17"/>
  <c r="AU87" i="17"/>
  <c r="AV87" i="17"/>
  <c r="AW87" i="17"/>
  <c r="AX87" i="17"/>
  <c r="AY87" i="17"/>
  <c r="AZ87" i="17"/>
  <c r="AU88" i="17"/>
  <c r="AV88" i="17"/>
  <c r="AW88" i="17"/>
  <c r="AX88" i="17"/>
  <c r="AY88" i="17"/>
  <c r="AZ88" i="17"/>
  <c r="AU89" i="17"/>
  <c r="AV89" i="17"/>
  <c r="AW89" i="17"/>
  <c r="AX89" i="17"/>
  <c r="AY89" i="17"/>
  <c r="AZ89" i="17"/>
  <c r="AU90" i="17"/>
  <c r="AV90" i="17"/>
  <c r="AW90" i="17"/>
  <c r="AX90" i="17"/>
  <c r="AY90" i="17"/>
  <c r="AZ90" i="17"/>
  <c r="AU91" i="17"/>
  <c r="AV91" i="17"/>
  <c r="AW91" i="17"/>
  <c r="AX91" i="17"/>
  <c r="AY91" i="17"/>
  <c r="AZ91" i="17"/>
  <c r="AU92" i="17"/>
  <c r="AV92" i="17"/>
  <c r="AW92" i="17"/>
  <c r="AX92" i="17"/>
  <c r="AY92" i="17"/>
  <c r="AZ92" i="17"/>
  <c r="AU93" i="17"/>
  <c r="AV93" i="17"/>
  <c r="AW93" i="17"/>
  <c r="AX93" i="17"/>
  <c r="AY93" i="17"/>
  <c r="AZ93" i="17"/>
  <c r="AU94" i="17"/>
  <c r="AV94" i="17"/>
  <c r="AW94" i="17"/>
  <c r="AX94" i="17"/>
  <c r="AY94" i="17"/>
  <c r="AZ94" i="17"/>
  <c r="AU95" i="17"/>
  <c r="AV95" i="17"/>
  <c r="AW95" i="17"/>
  <c r="AX95" i="17"/>
  <c r="AY95" i="17"/>
  <c r="AZ95" i="17"/>
  <c r="AU96" i="17"/>
  <c r="AV96" i="17"/>
  <c r="AW96" i="17"/>
  <c r="AX96" i="17"/>
  <c r="AY96" i="17"/>
  <c r="AZ96" i="17"/>
  <c r="AU97" i="17"/>
  <c r="AV97" i="17"/>
  <c r="AW97" i="17"/>
  <c r="AX97" i="17"/>
  <c r="AY97" i="17"/>
  <c r="AZ97" i="17"/>
  <c r="AU98" i="17"/>
  <c r="AV98" i="17"/>
  <c r="AW98" i="17"/>
  <c r="AX98" i="17"/>
  <c r="AY98" i="17"/>
  <c r="AZ98" i="17"/>
  <c r="AU99" i="17"/>
  <c r="AV99" i="17"/>
  <c r="AW99" i="17"/>
  <c r="AX99" i="17"/>
  <c r="AY99" i="17"/>
  <c r="AZ99" i="17"/>
  <c r="AU100" i="17"/>
  <c r="AV100" i="17"/>
  <c r="AW100" i="17"/>
  <c r="AX100" i="17"/>
  <c r="AY100" i="17"/>
  <c r="AZ100" i="17"/>
  <c r="AU101" i="17"/>
  <c r="AV101" i="17"/>
  <c r="AW101" i="17"/>
  <c r="AX101" i="17"/>
  <c r="AY101" i="17"/>
  <c r="AZ101" i="17"/>
  <c r="AU102" i="17"/>
  <c r="AV102" i="17"/>
  <c r="AW102" i="17"/>
  <c r="AX102" i="17"/>
  <c r="AY102" i="17"/>
  <c r="AZ102" i="17"/>
  <c r="AU103" i="17"/>
  <c r="AV103" i="17"/>
  <c r="AW103" i="17"/>
  <c r="AX103" i="17"/>
  <c r="AY103" i="17"/>
  <c r="AZ103" i="17"/>
  <c r="AU104" i="17"/>
  <c r="AV104" i="17"/>
  <c r="AW104" i="17"/>
  <c r="AX104" i="17"/>
  <c r="AY104" i="17"/>
  <c r="AZ104" i="17"/>
  <c r="AU105" i="17"/>
  <c r="AV105" i="17"/>
  <c r="AW105" i="17"/>
  <c r="AX105" i="17"/>
  <c r="AY105" i="17"/>
  <c r="AZ105" i="17"/>
  <c r="AU106" i="17"/>
  <c r="AV106" i="17"/>
  <c r="AW106" i="17"/>
  <c r="AX106" i="17"/>
  <c r="AY106" i="17"/>
  <c r="AZ106" i="17"/>
  <c r="AU107" i="17"/>
  <c r="AV107" i="17"/>
  <c r="AW107" i="17"/>
  <c r="AX107" i="17"/>
  <c r="AY107" i="17"/>
  <c r="AZ107" i="17"/>
  <c r="AU108" i="17"/>
  <c r="AV108" i="17"/>
  <c r="AW108" i="17"/>
  <c r="AX108" i="17"/>
  <c r="AY108" i="17"/>
  <c r="AZ108" i="17"/>
  <c r="AU109" i="17"/>
  <c r="AV109" i="17"/>
  <c r="AW109" i="17"/>
  <c r="AX109" i="17"/>
  <c r="AY109" i="17"/>
  <c r="AZ109" i="17"/>
  <c r="AU110" i="17"/>
  <c r="AV110" i="17"/>
  <c r="AW110" i="17"/>
  <c r="AX110" i="17"/>
  <c r="AY110" i="17"/>
  <c r="AZ110" i="17"/>
  <c r="AU111" i="17"/>
  <c r="AV111" i="17"/>
  <c r="AW111" i="17"/>
  <c r="AX111" i="17"/>
  <c r="AY111" i="17"/>
  <c r="AZ111" i="17"/>
  <c r="AU112" i="17"/>
  <c r="AV112" i="17"/>
  <c r="AW112" i="17"/>
  <c r="AX112" i="17"/>
  <c r="AY112" i="17"/>
  <c r="AZ112" i="17"/>
  <c r="AU113" i="17"/>
  <c r="AV113" i="17"/>
  <c r="AW113" i="17"/>
  <c r="AX113" i="17"/>
  <c r="AY113" i="17"/>
  <c r="AZ113" i="17"/>
  <c r="AU114" i="17"/>
  <c r="AV114" i="17"/>
  <c r="AW114" i="17"/>
  <c r="AX114" i="17"/>
  <c r="AY114" i="17"/>
  <c r="AZ114" i="17"/>
  <c r="AU115" i="17"/>
  <c r="AV115" i="17"/>
  <c r="AW115" i="17"/>
  <c r="AX115" i="17"/>
  <c r="AY115" i="17"/>
  <c r="AZ115" i="17"/>
  <c r="AU116" i="17"/>
  <c r="AV116" i="17"/>
  <c r="AW116" i="17"/>
  <c r="AX116" i="17"/>
  <c r="AY116" i="17"/>
  <c r="AZ116" i="17"/>
  <c r="AU117" i="17"/>
  <c r="AV117" i="17"/>
  <c r="AW117" i="17"/>
  <c r="AX117" i="17"/>
  <c r="AY117" i="17"/>
  <c r="AZ117" i="17"/>
  <c r="AU118" i="17"/>
  <c r="AV118" i="17"/>
  <c r="AW118" i="17"/>
  <c r="AX118" i="17"/>
  <c r="AY118" i="17"/>
  <c r="AZ118" i="17"/>
  <c r="AU119" i="17"/>
  <c r="AV119" i="17"/>
  <c r="AW119" i="17"/>
  <c r="AX119" i="17"/>
  <c r="AY119" i="17"/>
  <c r="AZ119" i="17"/>
  <c r="AU120" i="17"/>
  <c r="AV120" i="17"/>
  <c r="AW120" i="17"/>
  <c r="AX120" i="17"/>
  <c r="AY120" i="17"/>
  <c r="AZ120" i="17"/>
  <c r="AU121" i="17"/>
  <c r="AV121" i="17"/>
  <c r="AW121" i="17"/>
  <c r="AX121" i="17"/>
  <c r="AY121" i="17"/>
  <c r="AZ121" i="17"/>
  <c r="AU122" i="17"/>
  <c r="AV122" i="17"/>
  <c r="AW122" i="17"/>
  <c r="AX122" i="17"/>
  <c r="AY122" i="17"/>
  <c r="AZ122" i="17"/>
  <c r="AU123" i="17"/>
  <c r="AV123" i="17"/>
  <c r="AW123" i="17"/>
  <c r="AX123" i="17"/>
  <c r="AY123" i="17"/>
  <c r="AZ123" i="17"/>
  <c r="AU124" i="17"/>
  <c r="AV124" i="17"/>
  <c r="AW124" i="17"/>
  <c r="AX124" i="17"/>
  <c r="AY124" i="17"/>
  <c r="AZ124" i="17"/>
  <c r="AU125" i="17"/>
  <c r="AV125" i="17"/>
  <c r="AW125" i="17"/>
  <c r="AX125" i="17"/>
  <c r="AY125" i="17"/>
  <c r="AZ125" i="17"/>
  <c r="AU126" i="17"/>
  <c r="AV126" i="17"/>
  <c r="AW126" i="17"/>
  <c r="AX126" i="17"/>
  <c r="AY126" i="17"/>
  <c r="AZ126" i="17"/>
  <c r="AU127" i="17"/>
  <c r="AV127" i="17"/>
  <c r="AW127" i="17"/>
  <c r="AX127" i="17"/>
  <c r="AY127" i="17"/>
  <c r="AZ127" i="17"/>
  <c r="AU128" i="17"/>
  <c r="AV128" i="17"/>
  <c r="AW128" i="17"/>
  <c r="AX128" i="17"/>
  <c r="AY128" i="17"/>
  <c r="AZ128" i="17"/>
  <c r="AU129" i="17"/>
  <c r="AV129" i="17"/>
  <c r="AW129" i="17"/>
  <c r="AX129" i="17"/>
  <c r="AY129" i="17"/>
  <c r="AZ129" i="17"/>
  <c r="AU130" i="17"/>
  <c r="AV130" i="17"/>
  <c r="AW130" i="17"/>
  <c r="AX130" i="17"/>
  <c r="AY130" i="17"/>
  <c r="AZ130" i="17"/>
  <c r="AU131" i="17"/>
  <c r="AV131" i="17"/>
  <c r="AW131" i="17"/>
  <c r="AX131" i="17"/>
  <c r="AY131" i="17"/>
  <c r="AZ131" i="17"/>
  <c r="AU132" i="17"/>
  <c r="AV132" i="17"/>
  <c r="AW132" i="17"/>
  <c r="AX132" i="17"/>
  <c r="AY132" i="17"/>
  <c r="AZ132" i="17"/>
  <c r="AU133" i="17"/>
  <c r="AV133" i="17"/>
  <c r="AW133" i="17"/>
  <c r="AX133" i="17"/>
  <c r="AY133" i="17"/>
  <c r="AZ133" i="17"/>
  <c r="AU134" i="17"/>
  <c r="AV134" i="17"/>
  <c r="AW134" i="17"/>
  <c r="AX134" i="17"/>
  <c r="AY134" i="17"/>
  <c r="AZ134" i="17"/>
  <c r="AU135" i="17"/>
  <c r="AV135" i="17"/>
  <c r="AW135" i="17"/>
  <c r="AX135" i="17"/>
  <c r="AY135" i="17"/>
  <c r="AZ135" i="17"/>
  <c r="AU136" i="17"/>
  <c r="AV136" i="17"/>
  <c r="AW136" i="17"/>
  <c r="AX136" i="17"/>
  <c r="AY136" i="17"/>
  <c r="AZ136" i="17"/>
  <c r="AU137" i="17"/>
  <c r="AV137" i="17"/>
  <c r="AW137" i="17"/>
  <c r="AX137" i="17"/>
  <c r="AY137" i="17"/>
  <c r="AZ137" i="17"/>
  <c r="AU138" i="17"/>
  <c r="AV138" i="17"/>
  <c r="AW138" i="17"/>
  <c r="AX138" i="17"/>
  <c r="AY138" i="17"/>
  <c r="AZ138" i="17"/>
  <c r="AU139" i="17"/>
  <c r="AV139" i="17"/>
  <c r="AW139" i="17"/>
  <c r="AX139" i="17"/>
  <c r="AY139" i="17"/>
  <c r="AZ139" i="17"/>
  <c r="AU140" i="17"/>
  <c r="AV140" i="17"/>
  <c r="AW140" i="17"/>
  <c r="AX140" i="17"/>
  <c r="AY140" i="17"/>
  <c r="AZ140" i="17"/>
  <c r="AU141" i="17"/>
  <c r="AV141" i="17"/>
  <c r="AW141" i="17"/>
  <c r="AX141" i="17"/>
  <c r="AY141" i="17"/>
  <c r="AZ141" i="17"/>
  <c r="AU142" i="17"/>
  <c r="AV142" i="17"/>
  <c r="AW142" i="17"/>
  <c r="AX142" i="17"/>
  <c r="AY142" i="17"/>
  <c r="AZ142" i="17"/>
  <c r="AU143" i="17"/>
  <c r="AV143" i="17"/>
  <c r="AW143" i="17"/>
  <c r="AX143" i="17"/>
  <c r="AY143" i="17"/>
  <c r="AZ143" i="17"/>
  <c r="AU144" i="17"/>
  <c r="AV144" i="17"/>
  <c r="AW144" i="17"/>
  <c r="AX144" i="17"/>
  <c r="AY144" i="17"/>
  <c r="AZ144" i="17"/>
  <c r="AU145" i="17"/>
  <c r="AV145" i="17"/>
  <c r="AW145" i="17"/>
  <c r="AX145" i="17"/>
  <c r="AY145" i="17"/>
  <c r="AZ145" i="17"/>
  <c r="AU146" i="17"/>
  <c r="AV146" i="17"/>
  <c r="AW146" i="17"/>
  <c r="AX146" i="17"/>
  <c r="AY146" i="17"/>
  <c r="AZ146" i="17"/>
  <c r="AU147" i="17"/>
  <c r="AV147" i="17"/>
  <c r="AW147" i="17"/>
  <c r="AX147" i="17"/>
  <c r="AY147" i="17"/>
  <c r="AZ147" i="17"/>
  <c r="AU148" i="17"/>
  <c r="AV148" i="17"/>
  <c r="AW148" i="17"/>
  <c r="AX148" i="17"/>
  <c r="AY148" i="17"/>
  <c r="AZ148" i="17"/>
  <c r="AU149" i="17"/>
  <c r="AV149" i="17"/>
  <c r="AW149" i="17"/>
  <c r="AX149" i="17"/>
  <c r="AY149" i="17"/>
  <c r="AZ149" i="17"/>
  <c r="AU150" i="17"/>
  <c r="AV150" i="17"/>
  <c r="AW150" i="17"/>
  <c r="AX150" i="17"/>
  <c r="AY150" i="17"/>
  <c r="AZ150" i="17"/>
  <c r="AU151" i="17"/>
  <c r="AV151" i="17"/>
  <c r="AW151" i="17"/>
  <c r="AX151" i="17"/>
  <c r="AY151" i="17"/>
  <c r="AZ151" i="17"/>
  <c r="AU152" i="17"/>
  <c r="AV152" i="17"/>
  <c r="AW152" i="17"/>
  <c r="AX152" i="17"/>
  <c r="AY152" i="17"/>
  <c r="AZ152" i="17"/>
  <c r="AU153" i="17"/>
  <c r="AV153" i="17"/>
  <c r="AW153" i="17"/>
  <c r="AX153" i="17"/>
  <c r="AY153" i="17"/>
  <c r="AZ153" i="17"/>
  <c r="AU154" i="17"/>
  <c r="AV154" i="17"/>
  <c r="AW154" i="17"/>
  <c r="AX154" i="17"/>
  <c r="AY154" i="17"/>
  <c r="AZ154" i="17"/>
  <c r="AU155" i="17"/>
  <c r="AV155" i="17"/>
  <c r="AW155" i="17"/>
  <c r="AX155" i="17"/>
  <c r="AY155" i="17"/>
  <c r="AZ155" i="17"/>
  <c r="AU156" i="17"/>
  <c r="AV156" i="17"/>
  <c r="AW156" i="17"/>
  <c r="AX156" i="17"/>
  <c r="AY156" i="17"/>
  <c r="AZ156" i="17"/>
  <c r="AU157" i="17"/>
  <c r="AV157" i="17"/>
  <c r="AW157" i="17"/>
  <c r="AX157" i="17"/>
  <c r="AY157" i="17"/>
  <c r="AZ157" i="17"/>
  <c r="AU158" i="17"/>
  <c r="AV158" i="17"/>
  <c r="AW158" i="17"/>
  <c r="AX158" i="17"/>
  <c r="AY158" i="17"/>
  <c r="AZ158" i="17"/>
  <c r="AU159" i="17"/>
  <c r="AV159" i="17"/>
  <c r="AW159" i="17"/>
  <c r="AX159" i="17"/>
  <c r="AY159" i="17"/>
  <c r="AZ159" i="17"/>
  <c r="AU160" i="17"/>
  <c r="AV160" i="17"/>
  <c r="AW160" i="17"/>
  <c r="AX160" i="17"/>
  <c r="AY160" i="17"/>
  <c r="AZ160" i="17"/>
  <c r="AU161" i="17"/>
  <c r="AV161" i="17"/>
  <c r="AW161" i="17"/>
  <c r="AX161" i="17"/>
  <c r="AY161" i="17"/>
  <c r="AZ161" i="17"/>
  <c r="AU162" i="17"/>
  <c r="AV162" i="17"/>
  <c r="AW162" i="17"/>
  <c r="AX162" i="17"/>
  <c r="AY162" i="17"/>
  <c r="AZ162" i="17"/>
  <c r="AU163" i="17"/>
  <c r="AV163" i="17"/>
  <c r="AW163" i="17"/>
  <c r="AX163" i="17"/>
  <c r="AY163" i="17"/>
  <c r="AZ163" i="17"/>
  <c r="AU164" i="17"/>
  <c r="AV164" i="17"/>
  <c r="AW164" i="17"/>
  <c r="AX164" i="17"/>
  <c r="AY164" i="17"/>
  <c r="AZ164" i="17"/>
  <c r="AU165" i="17"/>
  <c r="AV165" i="17"/>
  <c r="AW165" i="17"/>
  <c r="AX165" i="17"/>
  <c r="AY165" i="17"/>
  <c r="AZ165" i="17"/>
  <c r="AU166" i="17"/>
  <c r="AV166" i="17"/>
  <c r="AW166" i="17"/>
  <c r="AX166" i="17"/>
  <c r="AY166" i="17"/>
  <c r="AZ166" i="17"/>
  <c r="AU167" i="17"/>
  <c r="AV167" i="17"/>
  <c r="AW167" i="17"/>
  <c r="AX167" i="17"/>
  <c r="AY167" i="17"/>
  <c r="AZ167" i="17"/>
  <c r="AU168" i="17"/>
  <c r="AV168" i="17"/>
  <c r="AW168" i="17"/>
  <c r="AX168" i="17"/>
  <c r="AY168" i="17"/>
  <c r="AZ168" i="17"/>
  <c r="AU169" i="17"/>
  <c r="AV169" i="17"/>
  <c r="AW169" i="17"/>
  <c r="AX169" i="17"/>
  <c r="AY169" i="17"/>
  <c r="AZ169" i="17"/>
  <c r="AU170" i="17"/>
  <c r="AV170" i="17"/>
  <c r="AW170" i="17"/>
  <c r="AX170" i="17"/>
  <c r="AY170" i="17"/>
  <c r="AZ170" i="17"/>
  <c r="AU171" i="17"/>
  <c r="AV171" i="17"/>
  <c r="AW171" i="17"/>
  <c r="AX171" i="17"/>
  <c r="AY171" i="17"/>
  <c r="AZ171" i="17"/>
  <c r="AU172" i="17"/>
  <c r="AV172" i="17"/>
  <c r="AW172" i="17"/>
  <c r="AX172" i="17"/>
  <c r="AY172" i="17"/>
  <c r="AZ172" i="17"/>
  <c r="AU173" i="17"/>
  <c r="AV173" i="17"/>
  <c r="AW173" i="17"/>
  <c r="AX173" i="17"/>
  <c r="AY173" i="17"/>
  <c r="AZ173" i="17"/>
  <c r="AU174" i="17"/>
  <c r="AV174" i="17"/>
  <c r="AW174" i="17"/>
  <c r="AX174" i="17"/>
  <c r="AY174" i="17"/>
  <c r="AZ174" i="17"/>
  <c r="AU175" i="17"/>
  <c r="AV175" i="17"/>
  <c r="AW175" i="17"/>
  <c r="AX175" i="17"/>
  <c r="AY175" i="17"/>
  <c r="AZ175" i="17"/>
  <c r="AU176" i="17"/>
  <c r="AV176" i="17"/>
  <c r="AW176" i="17"/>
  <c r="AX176" i="17"/>
  <c r="AY176" i="17"/>
  <c r="AZ176" i="17"/>
  <c r="AU177" i="17"/>
  <c r="AV177" i="17"/>
  <c r="AW177" i="17"/>
  <c r="AX177" i="17"/>
  <c r="AY177" i="17"/>
  <c r="AZ177" i="17"/>
  <c r="AU178" i="17"/>
  <c r="AV178" i="17"/>
  <c r="AW178" i="17"/>
  <c r="AX178" i="17"/>
  <c r="AY178" i="17"/>
  <c r="AZ178" i="17"/>
  <c r="AU179" i="17"/>
  <c r="AV179" i="17"/>
  <c r="AW179" i="17"/>
  <c r="AX179" i="17"/>
  <c r="AY179" i="17"/>
  <c r="AZ179" i="17"/>
  <c r="AU180" i="17"/>
  <c r="AV180" i="17"/>
  <c r="AW180" i="17"/>
  <c r="AX180" i="17"/>
  <c r="AY180" i="17"/>
  <c r="AZ180" i="17"/>
  <c r="AU181" i="17"/>
  <c r="AV181" i="17"/>
  <c r="AW181" i="17"/>
  <c r="AX181" i="17"/>
  <c r="AY181" i="17"/>
  <c r="AZ181" i="17"/>
  <c r="AU182" i="17"/>
  <c r="AV182" i="17"/>
  <c r="AW182" i="17"/>
  <c r="AX182" i="17"/>
  <c r="AY182" i="17"/>
  <c r="AZ182" i="17"/>
  <c r="AU183" i="17"/>
  <c r="AV183" i="17"/>
  <c r="AW183" i="17"/>
  <c r="AX183" i="17"/>
  <c r="AY183" i="17"/>
  <c r="AZ183" i="17"/>
  <c r="AU184" i="17"/>
  <c r="AV184" i="17"/>
  <c r="AW184" i="17"/>
  <c r="AX184" i="17"/>
  <c r="AY184" i="17"/>
  <c r="AZ184" i="17"/>
  <c r="AU185" i="17"/>
  <c r="AV185" i="17"/>
  <c r="AW185" i="17"/>
  <c r="AX185" i="17"/>
  <c r="AY185" i="17"/>
  <c r="AZ185" i="17"/>
  <c r="AU186" i="17"/>
  <c r="AV186" i="17"/>
  <c r="AW186" i="17"/>
  <c r="AX186" i="17"/>
  <c r="AY186" i="17"/>
  <c r="AZ186" i="17"/>
  <c r="AU187" i="17"/>
  <c r="AV187" i="17"/>
  <c r="AW187" i="17"/>
  <c r="AX187" i="17"/>
  <c r="AY187" i="17"/>
  <c r="AZ187" i="17"/>
  <c r="AU188" i="17"/>
  <c r="AV188" i="17"/>
  <c r="AW188" i="17"/>
  <c r="AX188" i="17"/>
  <c r="AY188" i="17"/>
  <c r="AZ188" i="17"/>
  <c r="AU189" i="17"/>
  <c r="AV189" i="17"/>
  <c r="AW189" i="17"/>
  <c r="AX189" i="17"/>
  <c r="AY189" i="17"/>
  <c r="AZ189" i="17"/>
  <c r="AU190" i="17"/>
  <c r="AV190" i="17"/>
  <c r="AW190" i="17"/>
  <c r="AX190" i="17"/>
  <c r="AY190" i="17"/>
  <c r="AZ190" i="17"/>
  <c r="AU191" i="17"/>
  <c r="AV191" i="17"/>
  <c r="AW191" i="17"/>
  <c r="AX191" i="17"/>
  <c r="AY191" i="17"/>
  <c r="AZ191" i="17"/>
  <c r="AU192" i="17"/>
  <c r="AV192" i="17"/>
  <c r="AW192" i="17"/>
  <c r="AX192" i="17"/>
  <c r="AY192" i="17"/>
  <c r="AZ192" i="17"/>
  <c r="AU193" i="17"/>
  <c r="AV193" i="17"/>
  <c r="AW193" i="17"/>
  <c r="AX193" i="17"/>
  <c r="AY193" i="17"/>
  <c r="AZ193" i="17"/>
  <c r="AU194" i="17"/>
  <c r="AV194" i="17"/>
  <c r="AW194" i="17"/>
  <c r="AX194" i="17"/>
  <c r="AY194" i="17"/>
  <c r="AZ194" i="17"/>
  <c r="AU195" i="17"/>
  <c r="AV195" i="17"/>
  <c r="AW195" i="17"/>
  <c r="AX195" i="17"/>
  <c r="AY195" i="17"/>
  <c r="AZ195" i="17"/>
  <c r="AU196" i="17"/>
  <c r="AV196" i="17"/>
  <c r="AW196" i="17"/>
  <c r="AX196" i="17"/>
  <c r="AY196" i="17"/>
  <c r="AZ196" i="17"/>
  <c r="AU197" i="17"/>
  <c r="AV197" i="17"/>
  <c r="AW197" i="17"/>
  <c r="AX197" i="17"/>
  <c r="AY197" i="17"/>
  <c r="AZ197" i="17"/>
  <c r="AU198" i="17"/>
  <c r="AV198" i="17"/>
  <c r="AW198" i="17"/>
  <c r="AX198" i="17"/>
  <c r="AY198" i="17"/>
  <c r="AZ198" i="17"/>
  <c r="AU199" i="17"/>
  <c r="AV199" i="17"/>
  <c r="AW199" i="17"/>
  <c r="AX199" i="17"/>
  <c r="AY199" i="17"/>
  <c r="AZ199" i="17"/>
  <c r="AU200" i="17"/>
  <c r="AV200" i="17"/>
  <c r="AW200" i="17"/>
  <c r="AX200" i="17"/>
  <c r="AY200" i="17"/>
  <c r="AZ200" i="17"/>
  <c r="AU201" i="17"/>
  <c r="AV201" i="17"/>
  <c r="AW201" i="17"/>
  <c r="AX201" i="17"/>
  <c r="AY201" i="17"/>
  <c r="AZ201" i="17"/>
  <c r="AU202" i="17"/>
  <c r="AV202" i="17"/>
  <c r="AW202" i="17"/>
  <c r="AX202" i="17"/>
  <c r="AY202" i="17"/>
  <c r="AZ202" i="17"/>
  <c r="AU203" i="17"/>
  <c r="AV203" i="17"/>
  <c r="AW203" i="17"/>
  <c r="AX203" i="17"/>
  <c r="AY203" i="17"/>
  <c r="AZ203" i="17"/>
  <c r="AU204" i="17"/>
  <c r="AV204" i="17"/>
  <c r="AW204" i="17"/>
  <c r="AX204" i="17"/>
  <c r="AY204" i="17"/>
  <c r="AZ204" i="17"/>
  <c r="AU205" i="17"/>
  <c r="AV205" i="17"/>
  <c r="AW205" i="17"/>
  <c r="AX205" i="17"/>
  <c r="AY205" i="17"/>
  <c r="AZ205" i="17"/>
  <c r="AU206" i="17"/>
  <c r="AV206" i="17"/>
  <c r="AW206" i="17"/>
  <c r="AX206" i="17"/>
  <c r="AY206" i="17"/>
  <c r="AZ206" i="17"/>
  <c r="AU207" i="17"/>
  <c r="AV207" i="17"/>
  <c r="AW207" i="17"/>
  <c r="AX207" i="17"/>
  <c r="AY207" i="17"/>
  <c r="AZ207" i="17"/>
  <c r="AU208" i="17"/>
  <c r="AV208" i="17"/>
  <c r="AW208" i="17"/>
  <c r="AX208" i="17"/>
  <c r="AY208" i="17"/>
  <c r="AZ208" i="17"/>
  <c r="AU209" i="17"/>
  <c r="AV209" i="17"/>
  <c r="AW209" i="17"/>
  <c r="AX209" i="17"/>
  <c r="AY209" i="17"/>
  <c r="AZ209" i="17"/>
  <c r="AU210" i="17"/>
  <c r="AV210" i="17"/>
  <c r="AW210" i="17"/>
  <c r="AX210" i="17"/>
  <c r="AY210" i="17"/>
  <c r="AZ210" i="17"/>
  <c r="AU211" i="17"/>
  <c r="AV211" i="17"/>
  <c r="AW211" i="17"/>
  <c r="AX211" i="17"/>
  <c r="AY211" i="17"/>
  <c r="AZ211" i="17"/>
  <c r="AU212" i="17"/>
  <c r="AV212" i="17"/>
  <c r="AW212" i="17"/>
  <c r="AX212" i="17"/>
  <c r="AY212" i="17"/>
  <c r="AZ212" i="17"/>
  <c r="AU213" i="17"/>
  <c r="AV213" i="17"/>
  <c r="AW213" i="17"/>
  <c r="AX213" i="17"/>
  <c r="AY213" i="17"/>
  <c r="AZ213" i="17"/>
  <c r="AU214" i="17"/>
  <c r="AV214" i="17"/>
  <c r="AW214" i="17"/>
  <c r="AX214" i="17"/>
  <c r="AY214" i="17"/>
  <c r="AZ214" i="17"/>
  <c r="AU215" i="17"/>
  <c r="AV215" i="17"/>
  <c r="AW215" i="17"/>
  <c r="AX215" i="17"/>
  <c r="AY215" i="17"/>
  <c r="AZ215" i="17"/>
  <c r="AU216" i="17"/>
  <c r="AV216" i="17"/>
  <c r="AW216" i="17"/>
  <c r="AX216" i="17"/>
  <c r="AY216" i="17"/>
  <c r="AZ216" i="17"/>
  <c r="AU217" i="17"/>
  <c r="AV217" i="17"/>
  <c r="AW217" i="17"/>
  <c r="AX217" i="17"/>
  <c r="AY217" i="17"/>
  <c r="AZ217" i="17"/>
  <c r="AU218" i="17"/>
  <c r="AV218" i="17"/>
  <c r="AW218" i="17"/>
  <c r="AX218" i="17"/>
  <c r="AY218" i="17"/>
  <c r="AZ218" i="17"/>
  <c r="AU219" i="17"/>
  <c r="AV219" i="17"/>
  <c r="AW219" i="17"/>
  <c r="AX219" i="17"/>
  <c r="AY219" i="17"/>
  <c r="AZ219" i="17"/>
  <c r="AU220" i="17"/>
  <c r="AV220" i="17"/>
  <c r="AW220" i="17"/>
  <c r="AX220" i="17"/>
  <c r="AY220" i="17"/>
  <c r="AZ220" i="17"/>
  <c r="AU221" i="17"/>
  <c r="AV221" i="17"/>
  <c r="AW221" i="17"/>
  <c r="AX221" i="17"/>
  <c r="AY221" i="17"/>
  <c r="AZ221" i="17"/>
  <c r="AU222" i="17"/>
  <c r="AV222" i="17"/>
  <c r="AW222" i="17"/>
  <c r="AX222" i="17"/>
  <c r="AY222" i="17"/>
  <c r="AZ222" i="17"/>
  <c r="AU223" i="17"/>
  <c r="AV223" i="17"/>
  <c r="AW223" i="17"/>
  <c r="AX223" i="17"/>
  <c r="AY223" i="17"/>
  <c r="AZ223" i="17"/>
  <c r="AU224" i="17"/>
  <c r="AV224" i="17"/>
  <c r="AW224" i="17"/>
  <c r="AX224" i="17"/>
  <c r="AY224" i="17"/>
  <c r="AZ224" i="17"/>
  <c r="AU225" i="17"/>
  <c r="AV225" i="17"/>
  <c r="AW225" i="17"/>
  <c r="AX225" i="17"/>
  <c r="AY225" i="17"/>
  <c r="AZ225" i="17"/>
  <c r="AU226" i="17"/>
  <c r="AV226" i="17"/>
  <c r="AW226" i="17"/>
  <c r="AX226" i="17"/>
  <c r="AY226" i="17"/>
  <c r="AZ226" i="17"/>
  <c r="AU227" i="17"/>
  <c r="AV227" i="17"/>
  <c r="AW227" i="17"/>
  <c r="AX227" i="17"/>
  <c r="AY227" i="17"/>
  <c r="AZ227" i="17"/>
  <c r="AU228" i="17"/>
  <c r="AV228" i="17"/>
  <c r="AW228" i="17"/>
  <c r="AX228" i="17"/>
  <c r="AY228" i="17"/>
  <c r="AZ228" i="17"/>
  <c r="AU229" i="17"/>
  <c r="AV229" i="17"/>
  <c r="AW229" i="17"/>
  <c r="AX229" i="17"/>
  <c r="AY229" i="17"/>
  <c r="AZ229" i="17"/>
  <c r="AU230" i="17"/>
  <c r="AV230" i="17"/>
  <c r="AW230" i="17"/>
  <c r="AX230" i="17"/>
  <c r="AY230" i="17"/>
  <c r="AZ230" i="17"/>
  <c r="AU231" i="17"/>
  <c r="AV231" i="17"/>
  <c r="AW231" i="17"/>
  <c r="AX231" i="17"/>
  <c r="AY231" i="17"/>
  <c r="AZ231" i="17"/>
  <c r="AU232" i="17"/>
  <c r="AV232" i="17"/>
  <c r="AW232" i="17"/>
  <c r="AX232" i="17"/>
  <c r="AY232" i="17"/>
  <c r="AZ232" i="17"/>
  <c r="AU233" i="17"/>
  <c r="AV233" i="17"/>
  <c r="AW233" i="17"/>
  <c r="AX233" i="17"/>
  <c r="AY233" i="17"/>
  <c r="AZ233" i="17"/>
  <c r="AU234" i="17"/>
  <c r="AV234" i="17"/>
  <c r="AW234" i="17"/>
  <c r="AX234" i="17"/>
  <c r="AY234" i="17"/>
  <c r="AZ234" i="17"/>
  <c r="AU235" i="17"/>
  <c r="AV235" i="17"/>
  <c r="AW235" i="17"/>
  <c r="AX235" i="17"/>
  <c r="AY235" i="17"/>
  <c r="AZ235" i="17"/>
  <c r="AU236" i="17"/>
  <c r="AV236" i="17"/>
  <c r="AW236" i="17"/>
  <c r="AX236" i="17"/>
  <c r="AY236" i="17"/>
  <c r="AZ236" i="17"/>
  <c r="AU237" i="17"/>
  <c r="AV237" i="17"/>
  <c r="AW237" i="17"/>
  <c r="AX237" i="17"/>
  <c r="AY237" i="17"/>
  <c r="AZ237" i="17"/>
  <c r="AU238" i="17"/>
  <c r="AV238" i="17"/>
  <c r="AW238" i="17"/>
  <c r="AX238" i="17"/>
  <c r="AY238" i="17"/>
  <c r="AZ238" i="17"/>
  <c r="AU239" i="17"/>
  <c r="AV239" i="17"/>
  <c r="AW239" i="17"/>
  <c r="AX239" i="17"/>
  <c r="AY239" i="17"/>
  <c r="AZ239" i="17"/>
  <c r="AU240" i="17"/>
  <c r="AV240" i="17"/>
  <c r="AW240" i="17"/>
  <c r="AX240" i="17"/>
  <c r="AY240" i="17"/>
  <c r="AZ240" i="17"/>
  <c r="AU241" i="17"/>
  <c r="AV241" i="17"/>
  <c r="AW241" i="17"/>
  <c r="AX241" i="17"/>
  <c r="AY241" i="17"/>
  <c r="AZ241" i="17"/>
  <c r="AU242" i="17"/>
  <c r="AV242" i="17"/>
  <c r="AW242" i="17"/>
  <c r="AX242" i="17"/>
  <c r="AY242" i="17"/>
  <c r="AZ242" i="17"/>
  <c r="AU243" i="17"/>
  <c r="AV243" i="17"/>
  <c r="AW243" i="17"/>
  <c r="AX243" i="17"/>
  <c r="AY243" i="17"/>
  <c r="AZ243" i="17"/>
  <c r="AU244" i="17"/>
  <c r="AV244" i="17"/>
  <c r="AW244" i="17"/>
  <c r="AX244" i="17"/>
  <c r="AY244" i="17"/>
  <c r="AZ244" i="17"/>
  <c r="AU245" i="17"/>
  <c r="AV245" i="17"/>
  <c r="AW245" i="17"/>
  <c r="AX245" i="17"/>
  <c r="AY245" i="17"/>
  <c r="AZ245" i="17"/>
  <c r="AU246" i="17"/>
  <c r="AV246" i="17"/>
  <c r="AW246" i="17"/>
  <c r="AX246" i="17"/>
  <c r="AY246" i="17"/>
  <c r="AZ246" i="17"/>
  <c r="AU247" i="17"/>
  <c r="AV247" i="17"/>
  <c r="AW247" i="17"/>
  <c r="AX247" i="17"/>
  <c r="AY247" i="17"/>
  <c r="AZ247" i="17"/>
  <c r="AU248" i="17"/>
  <c r="AV248" i="17"/>
  <c r="AW248" i="17"/>
  <c r="AX248" i="17"/>
  <c r="AY248" i="17"/>
  <c r="AZ248" i="17"/>
  <c r="AU249" i="17"/>
  <c r="AV249" i="17"/>
  <c r="AW249" i="17"/>
  <c r="AX249" i="17"/>
  <c r="AY249" i="17"/>
  <c r="AZ249" i="17"/>
  <c r="AU250" i="17"/>
  <c r="AV250" i="17"/>
  <c r="AW250" i="17"/>
  <c r="AX250" i="17"/>
  <c r="AY250" i="17"/>
  <c r="AZ250" i="17"/>
  <c r="AU251" i="17"/>
  <c r="AV251" i="17"/>
  <c r="AW251" i="17"/>
  <c r="AX251" i="17"/>
  <c r="AY251" i="17"/>
  <c r="AZ251" i="17"/>
  <c r="AU252" i="17"/>
  <c r="AV252" i="17"/>
  <c r="AW252" i="17"/>
  <c r="AX252" i="17"/>
  <c r="AY252" i="17"/>
  <c r="AZ252" i="17"/>
  <c r="AU253" i="17"/>
  <c r="AV253" i="17"/>
  <c r="AW253" i="17"/>
  <c r="AX253" i="17"/>
  <c r="AY253" i="17"/>
  <c r="AZ253" i="17"/>
  <c r="AU254" i="17"/>
  <c r="AV254" i="17"/>
  <c r="AW254" i="17"/>
  <c r="AX254" i="17"/>
  <c r="AY254" i="17"/>
  <c r="AZ254" i="17"/>
  <c r="AU255" i="17"/>
  <c r="AV255" i="17"/>
  <c r="AW255" i="17"/>
  <c r="AX255" i="17"/>
  <c r="AY255" i="17"/>
  <c r="AZ255" i="17"/>
  <c r="AU256" i="17"/>
  <c r="AV256" i="17"/>
  <c r="AW256" i="17"/>
  <c r="AX256" i="17"/>
  <c r="AY256" i="17"/>
  <c r="AZ256" i="17"/>
  <c r="AU257" i="17"/>
  <c r="AV257" i="17"/>
  <c r="AW257" i="17"/>
  <c r="AX257" i="17"/>
  <c r="AY257" i="17"/>
  <c r="AZ257" i="17"/>
  <c r="AU258" i="17"/>
  <c r="AV258" i="17"/>
  <c r="AW258" i="17"/>
  <c r="AX258" i="17"/>
  <c r="AY258" i="17"/>
  <c r="AZ258" i="17"/>
  <c r="AU259" i="17"/>
  <c r="AV259" i="17"/>
  <c r="AW259" i="17"/>
  <c r="AX259" i="17"/>
  <c r="AY259" i="17"/>
  <c r="AZ259" i="17"/>
  <c r="AU260" i="17"/>
  <c r="AV260" i="17"/>
  <c r="AW260" i="17"/>
  <c r="AX260" i="17"/>
  <c r="AY260" i="17"/>
  <c r="AZ260" i="17"/>
  <c r="AU261" i="17"/>
  <c r="AV261" i="17"/>
  <c r="AW261" i="17"/>
  <c r="AX261" i="17"/>
  <c r="AY261" i="17"/>
  <c r="AZ261" i="17"/>
  <c r="AU262" i="17"/>
  <c r="AV262" i="17"/>
  <c r="AW262" i="17"/>
  <c r="AX262" i="17"/>
  <c r="AY262" i="17"/>
  <c r="AZ262" i="17"/>
  <c r="AU263" i="17"/>
  <c r="AV263" i="17"/>
  <c r="AW263" i="17"/>
  <c r="AX263" i="17"/>
  <c r="AY263" i="17"/>
  <c r="AZ263" i="17"/>
  <c r="AU264" i="17"/>
  <c r="AV264" i="17"/>
  <c r="AW264" i="17"/>
  <c r="AX264" i="17"/>
  <c r="AY264" i="17"/>
  <c r="AZ264" i="17"/>
  <c r="AU265" i="17"/>
  <c r="AV265" i="17"/>
  <c r="AW265" i="17"/>
  <c r="AX265" i="17"/>
  <c r="AY265" i="17"/>
  <c r="AZ265" i="17"/>
  <c r="AU266" i="17"/>
  <c r="AV266" i="17"/>
  <c r="AW266" i="17"/>
  <c r="AX266" i="17"/>
  <c r="AY266" i="17"/>
  <c r="AZ266" i="17"/>
  <c r="AU267" i="17"/>
  <c r="AV267" i="17"/>
  <c r="AW267" i="17"/>
  <c r="AX267" i="17"/>
  <c r="AY267" i="17"/>
  <c r="AZ267" i="17"/>
  <c r="AZ1" i="17"/>
  <c r="AY1" i="17"/>
  <c r="AX1" i="17"/>
  <c r="AW1" i="17"/>
  <c r="AV1" i="17"/>
  <c r="AU1" i="17"/>
  <c r="AN2" i="17"/>
  <c r="AO2" i="17"/>
  <c r="AP2" i="17"/>
  <c r="AQ2" i="17"/>
  <c r="AR2" i="17"/>
  <c r="AS2" i="17"/>
  <c r="AT2" i="17"/>
  <c r="AN3" i="17"/>
  <c r="AO3" i="17"/>
  <c r="AP3" i="17"/>
  <c r="AQ3" i="17"/>
  <c r="AR3" i="17"/>
  <c r="AS3" i="17"/>
  <c r="AT3" i="17"/>
  <c r="AN4" i="17"/>
  <c r="AO4" i="17"/>
  <c r="AP4" i="17"/>
  <c r="AQ4" i="17"/>
  <c r="AR4" i="17"/>
  <c r="AS4" i="17"/>
  <c r="AT4" i="17"/>
  <c r="AN5" i="17"/>
  <c r="AO5" i="17"/>
  <c r="AP5" i="17"/>
  <c r="AQ5" i="17"/>
  <c r="AR5" i="17"/>
  <c r="AS5" i="17"/>
  <c r="AT5" i="17"/>
  <c r="AN6" i="17"/>
  <c r="AO6" i="17"/>
  <c r="AP6" i="17"/>
  <c r="AQ6" i="17"/>
  <c r="AR6" i="17"/>
  <c r="AS6" i="17"/>
  <c r="AT6" i="17"/>
  <c r="AN7" i="17"/>
  <c r="AO7" i="17"/>
  <c r="AP7" i="17"/>
  <c r="AQ7" i="17"/>
  <c r="AR7" i="17"/>
  <c r="AS7" i="17"/>
  <c r="AT7" i="17"/>
  <c r="AN8" i="17"/>
  <c r="AO8" i="17"/>
  <c r="AP8" i="17"/>
  <c r="AQ8" i="17"/>
  <c r="AR8" i="17"/>
  <c r="AS8" i="17"/>
  <c r="AT8" i="17"/>
  <c r="AN9" i="17"/>
  <c r="AO9" i="17"/>
  <c r="AP9" i="17"/>
  <c r="AQ9" i="17"/>
  <c r="AR9" i="17"/>
  <c r="AS9" i="17"/>
  <c r="AT9" i="17"/>
  <c r="AN10" i="17"/>
  <c r="AO10" i="17"/>
  <c r="AP10" i="17"/>
  <c r="AQ10" i="17"/>
  <c r="AR10" i="17"/>
  <c r="AS10" i="17"/>
  <c r="AT10" i="17"/>
  <c r="AN11" i="17"/>
  <c r="AO11" i="17"/>
  <c r="AP11" i="17"/>
  <c r="AQ11" i="17"/>
  <c r="AR11" i="17"/>
  <c r="AS11" i="17"/>
  <c r="AT11" i="17"/>
  <c r="AN12" i="17"/>
  <c r="AO12" i="17"/>
  <c r="AP12" i="17"/>
  <c r="AQ12" i="17"/>
  <c r="AR12" i="17"/>
  <c r="AS12" i="17"/>
  <c r="AT12" i="17"/>
  <c r="AN13" i="17"/>
  <c r="AO13" i="17"/>
  <c r="AP13" i="17"/>
  <c r="AQ13" i="17"/>
  <c r="AR13" i="17"/>
  <c r="AS13" i="17"/>
  <c r="AT13" i="17"/>
  <c r="AN14" i="17"/>
  <c r="AO14" i="17"/>
  <c r="AP14" i="17"/>
  <c r="AQ14" i="17"/>
  <c r="AR14" i="17"/>
  <c r="AS14" i="17"/>
  <c r="AT14" i="17"/>
  <c r="AN15" i="17"/>
  <c r="AO15" i="17"/>
  <c r="AP15" i="17"/>
  <c r="AQ15" i="17"/>
  <c r="AR15" i="17"/>
  <c r="AS15" i="17"/>
  <c r="AT15" i="17"/>
  <c r="AN16" i="17"/>
  <c r="AO16" i="17"/>
  <c r="AP16" i="17"/>
  <c r="AQ16" i="17"/>
  <c r="AR16" i="17"/>
  <c r="AS16" i="17"/>
  <c r="AT16" i="17"/>
  <c r="AN17" i="17"/>
  <c r="AO17" i="17"/>
  <c r="AP17" i="17"/>
  <c r="AQ17" i="17"/>
  <c r="AR17" i="17"/>
  <c r="AS17" i="17"/>
  <c r="AT17" i="17"/>
  <c r="AN18" i="17"/>
  <c r="AO18" i="17"/>
  <c r="AP18" i="17"/>
  <c r="AQ18" i="17"/>
  <c r="AR18" i="17"/>
  <c r="AS18" i="17"/>
  <c r="AT18" i="17"/>
  <c r="AN19" i="17"/>
  <c r="AO19" i="17"/>
  <c r="AP19" i="17"/>
  <c r="AQ19" i="17"/>
  <c r="AR19" i="17"/>
  <c r="AS19" i="17"/>
  <c r="AT19" i="17"/>
  <c r="AN20" i="17"/>
  <c r="AO20" i="17"/>
  <c r="AP20" i="17"/>
  <c r="AQ20" i="17"/>
  <c r="AR20" i="17"/>
  <c r="AS20" i="17"/>
  <c r="AT20" i="17"/>
  <c r="AN21" i="17"/>
  <c r="AO21" i="17"/>
  <c r="AP21" i="17"/>
  <c r="AQ21" i="17"/>
  <c r="AR21" i="17"/>
  <c r="AS21" i="17"/>
  <c r="AT21" i="17"/>
  <c r="AN22" i="17"/>
  <c r="AO22" i="17"/>
  <c r="AP22" i="17"/>
  <c r="AQ22" i="17"/>
  <c r="AR22" i="17"/>
  <c r="AS22" i="17"/>
  <c r="AT22" i="17"/>
  <c r="AN23" i="17"/>
  <c r="AO23" i="17"/>
  <c r="AP23" i="17"/>
  <c r="AQ23" i="17"/>
  <c r="AR23" i="17"/>
  <c r="AS23" i="17"/>
  <c r="AT23" i="17"/>
  <c r="AN24" i="17"/>
  <c r="AO24" i="17"/>
  <c r="AP24" i="17"/>
  <c r="AQ24" i="17"/>
  <c r="AR24" i="17"/>
  <c r="AS24" i="17"/>
  <c r="AT24" i="17"/>
  <c r="AN25" i="17"/>
  <c r="AO25" i="17"/>
  <c r="AP25" i="17"/>
  <c r="AQ25" i="17"/>
  <c r="AR25" i="17"/>
  <c r="AS25" i="17"/>
  <c r="AT25" i="17"/>
  <c r="AN26" i="17"/>
  <c r="AO26" i="17"/>
  <c r="AP26" i="17"/>
  <c r="AQ26" i="17"/>
  <c r="AR26" i="17"/>
  <c r="AS26" i="17"/>
  <c r="AT26" i="17"/>
  <c r="AN27" i="17"/>
  <c r="AO27" i="17"/>
  <c r="AP27" i="17"/>
  <c r="AQ27" i="17"/>
  <c r="AR27" i="17"/>
  <c r="AS27" i="17"/>
  <c r="AT27" i="17"/>
  <c r="AN28" i="17"/>
  <c r="AO28" i="17"/>
  <c r="AP28" i="17"/>
  <c r="AQ28" i="17"/>
  <c r="AR28" i="17"/>
  <c r="AS28" i="17"/>
  <c r="AT28" i="17"/>
  <c r="AN29" i="17"/>
  <c r="AO29" i="17"/>
  <c r="AP29" i="17"/>
  <c r="AQ29" i="17"/>
  <c r="AR29" i="17"/>
  <c r="AS29" i="17"/>
  <c r="AT29" i="17"/>
  <c r="AN30" i="17"/>
  <c r="AO30" i="17"/>
  <c r="AP30" i="17"/>
  <c r="AQ30" i="17"/>
  <c r="AR30" i="17"/>
  <c r="AS30" i="17"/>
  <c r="AT30" i="17"/>
  <c r="AN31" i="17"/>
  <c r="AO31" i="17"/>
  <c r="AP31" i="17"/>
  <c r="AQ31" i="17"/>
  <c r="AR31" i="17"/>
  <c r="AS31" i="17"/>
  <c r="AT31" i="17"/>
  <c r="AN32" i="17"/>
  <c r="AO32" i="17"/>
  <c r="AP32" i="17"/>
  <c r="AQ32" i="17"/>
  <c r="AR32" i="17"/>
  <c r="AS32" i="17"/>
  <c r="AT32" i="17"/>
  <c r="AN33" i="17"/>
  <c r="AO33" i="17"/>
  <c r="AP33" i="17"/>
  <c r="AQ33" i="17"/>
  <c r="AR33" i="17"/>
  <c r="AS33" i="17"/>
  <c r="AT33" i="17"/>
  <c r="AN34" i="17"/>
  <c r="AO34" i="17"/>
  <c r="AP34" i="17"/>
  <c r="AQ34" i="17"/>
  <c r="AR34" i="17"/>
  <c r="AS34" i="17"/>
  <c r="AT34" i="17"/>
  <c r="AN35" i="17"/>
  <c r="AO35" i="17"/>
  <c r="AP35" i="17"/>
  <c r="AQ35" i="17"/>
  <c r="AR35" i="17"/>
  <c r="AS35" i="17"/>
  <c r="AT35" i="17"/>
  <c r="AN36" i="17"/>
  <c r="AO36" i="17"/>
  <c r="AP36" i="17"/>
  <c r="AQ36" i="17"/>
  <c r="AR36" i="17"/>
  <c r="AS36" i="17"/>
  <c r="AT36" i="17"/>
  <c r="AN37" i="17"/>
  <c r="AO37" i="17"/>
  <c r="AP37" i="17"/>
  <c r="AQ37" i="17"/>
  <c r="AR37" i="17"/>
  <c r="AS37" i="17"/>
  <c r="AT37" i="17"/>
  <c r="AN38" i="17"/>
  <c r="AO38" i="17"/>
  <c r="AP38" i="17"/>
  <c r="AQ38" i="17"/>
  <c r="AR38" i="17"/>
  <c r="AS38" i="17"/>
  <c r="AT38" i="17"/>
  <c r="AN39" i="17"/>
  <c r="AO39" i="17"/>
  <c r="AP39" i="17"/>
  <c r="AQ39" i="17"/>
  <c r="AR39" i="17"/>
  <c r="AS39" i="17"/>
  <c r="AT39" i="17"/>
  <c r="AN40" i="17"/>
  <c r="AO40" i="17"/>
  <c r="AP40" i="17"/>
  <c r="AQ40" i="17"/>
  <c r="AR40" i="17"/>
  <c r="AS40" i="17"/>
  <c r="AT40" i="17"/>
  <c r="AN41" i="17"/>
  <c r="AO41" i="17"/>
  <c r="AP41" i="17"/>
  <c r="AQ41" i="17"/>
  <c r="AR41" i="17"/>
  <c r="AS41" i="17"/>
  <c r="AT41" i="17"/>
  <c r="AN42" i="17"/>
  <c r="AO42" i="17"/>
  <c r="AP42" i="17"/>
  <c r="AQ42" i="17"/>
  <c r="AR42" i="17"/>
  <c r="AS42" i="17"/>
  <c r="AT42" i="17"/>
  <c r="AN43" i="17"/>
  <c r="AO43" i="17"/>
  <c r="AP43" i="17"/>
  <c r="AQ43" i="17"/>
  <c r="AR43" i="17"/>
  <c r="AS43" i="17"/>
  <c r="AT43" i="17"/>
  <c r="AN44" i="17"/>
  <c r="AO44" i="17"/>
  <c r="AP44" i="17"/>
  <c r="AQ44" i="17"/>
  <c r="AR44" i="17"/>
  <c r="AS44" i="17"/>
  <c r="AT44" i="17"/>
  <c r="AN45" i="17"/>
  <c r="AO45" i="17"/>
  <c r="AP45" i="17"/>
  <c r="AQ45" i="17"/>
  <c r="AR45" i="17"/>
  <c r="AS45" i="17"/>
  <c r="AT45" i="17"/>
  <c r="AN46" i="17"/>
  <c r="AO46" i="17"/>
  <c r="AP46" i="17"/>
  <c r="AQ46" i="17"/>
  <c r="AR46" i="17"/>
  <c r="AS46" i="17"/>
  <c r="AT46" i="17"/>
  <c r="AN47" i="17"/>
  <c r="AO47" i="17"/>
  <c r="AP47" i="17"/>
  <c r="AQ47" i="17"/>
  <c r="AR47" i="17"/>
  <c r="AS47" i="17"/>
  <c r="AT47" i="17"/>
  <c r="AN48" i="17"/>
  <c r="AO48" i="17"/>
  <c r="AP48" i="17"/>
  <c r="AQ48" i="17"/>
  <c r="AR48" i="17"/>
  <c r="AS48" i="17"/>
  <c r="AT48" i="17"/>
  <c r="AN49" i="17"/>
  <c r="AO49" i="17"/>
  <c r="AP49" i="17"/>
  <c r="AQ49" i="17"/>
  <c r="AR49" i="17"/>
  <c r="AS49" i="17"/>
  <c r="AT49" i="17"/>
  <c r="AN50" i="17"/>
  <c r="AO50" i="17"/>
  <c r="AP50" i="17"/>
  <c r="AQ50" i="17"/>
  <c r="AR50" i="17"/>
  <c r="AS50" i="17"/>
  <c r="AT50" i="17"/>
  <c r="AN51" i="17"/>
  <c r="AO51" i="17"/>
  <c r="AP51" i="17"/>
  <c r="AQ51" i="17"/>
  <c r="AR51" i="17"/>
  <c r="AS51" i="17"/>
  <c r="AT51" i="17"/>
  <c r="AN52" i="17"/>
  <c r="AO52" i="17"/>
  <c r="AP52" i="17"/>
  <c r="AQ52" i="17"/>
  <c r="AR52" i="17"/>
  <c r="AS52" i="17"/>
  <c r="AT52" i="17"/>
  <c r="AN53" i="17"/>
  <c r="AO53" i="17"/>
  <c r="AP53" i="17"/>
  <c r="AQ53" i="17"/>
  <c r="AR53" i="17"/>
  <c r="AS53" i="17"/>
  <c r="AT53" i="17"/>
  <c r="AN54" i="17"/>
  <c r="AO54" i="17"/>
  <c r="AP54" i="17"/>
  <c r="AQ54" i="17"/>
  <c r="AR54" i="17"/>
  <c r="AS54" i="17"/>
  <c r="AT54" i="17"/>
  <c r="AN55" i="17"/>
  <c r="AO55" i="17"/>
  <c r="AP55" i="17"/>
  <c r="AQ55" i="17"/>
  <c r="AR55" i="17"/>
  <c r="AS55" i="17"/>
  <c r="AT55" i="17"/>
  <c r="AN56" i="17"/>
  <c r="AO56" i="17"/>
  <c r="AP56" i="17"/>
  <c r="AQ56" i="17"/>
  <c r="AR56" i="17"/>
  <c r="AS56" i="17"/>
  <c r="AT56" i="17"/>
  <c r="AN57" i="17"/>
  <c r="AO57" i="17"/>
  <c r="AP57" i="17"/>
  <c r="AQ57" i="17"/>
  <c r="AR57" i="17"/>
  <c r="AS57" i="17"/>
  <c r="AT57" i="17"/>
  <c r="AN58" i="17"/>
  <c r="AO58" i="17"/>
  <c r="AP58" i="17"/>
  <c r="AQ58" i="17"/>
  <c r="AR58" i="17"/>
  <c r="AS58" i="17"/>
  <c r="AT58" i="17"/>
  <c r="AN59" i="17"/>
  <c r="AO59" i="17"/>
  <c r="AP59" i="17"/>
  <c r="AQ59" i="17"/>
  <c r="AR59" i="17"/>
  <c r="AS59" i="17"/>
  <c r="AT59" i="17"/>
  <c r="AN60" i="17"/>
  <c r="AO60" i="17"/>
  <c r="AP60" i="17"/>
  <c r="AQ60" i="17"/>
  <c r="AR60" i="17"/>
  <c r="AS60" i="17"/>
  <c r="AT60" i="17"/>
  <c r="AN61" i="17"/>
  <c r="AO61" i="17"/>
  <c r="AP61" i="17"/>
  <c r="AQ61" i="17"/>
  <c r="AR61" i="17"/>
  <c r="AS61" i="17"/>
  <c r="AT61" i="17"/>
  <c r="AN62" i="17"/>
  <c r="AO62" i="17"/>
  <c r="AP62" i="17"/>
  <c r="AQ62" i="17"/>
  <c r="AR62" i="17"/>
  <c r="AS62" i="17"/>
  <c r="AT62" i="17"/>
  <c r="AN63" i="17"/>
  <c r="AO63" i="17"/>
  <c r="AP63" i="17"/>
  <c r="AQ63" i="17"/>
  <c r="AR63" i="17"/>
  <c r="AS63" i="17"/>
  <c r="AT63" i="17"/>
  <c r="AN64" i="17"/>
  <c r="AO64" i="17"/>
  <c r="AP64" i="17"/>
  <c r="AQ64" i="17"/>
  <c r="AR64" i="17"/>
  <c r="AS64" i="17"/>
  <c r="AT64" i="17"/>
  <c r="AN65" i="17"/>
  <c r="AO65" i="17"/>
  <c r="AP65" i="17"/>
  <c r="AQ65" i="17"/>
  <c r="AR65" i="17"/>
  <c r="AS65" i="17"/>
  <c r="AT65" i="17"/>
  <c r="AN66" i="17"/>
  <c r="AO66" i="17"/>
  <c r="AP66" i="17"/>
  <c r="AQ66" i="17"/>
  <c r="AR66" i="17"/>
  <c r="AS66" i="17"/>
  <c r="AT66" i="17"/>
  <c r="AN67" i="17"/>
  <c r="AO67" i="17"/>
  <c r="AP67" i="17"/>
  <c r="AQ67" i="17"/>
  <c r="AR67" i="17"/>
  <c r="AS67" i="17"/>
  <c r="AT67" i="17"/>
  <c r="AN68" i="17"/>
  <c r="AO68" i="17"/>
  <c r="AP68" i="17"/>
  <c r="AQ68" i="17"/>
  <c r="AR68" i="17"/>
  <c r="AS68" i="17"/>
  <c r="AT68" i="17"/>
  <c r="AN69" i="17"/>
  <c r="AO69" i="17"/>
  <c r="AP69" i="17"/>
  <c r="AQ69" i="17"/>
  <c r="AR69" i="17"/>
  <c r="AS69" i="17"/>
  <c r="AT69" i="17"/>
  <c r="AN70" i="17"/>
  <c r="AO70" i="17"/>
  <c r="AP70" i="17"/>
  <c r="AQ70" i="17"/>
  <c r="AR70" i="17"/>
  <c r="AS70" i="17"/>
  <c r="AT70" i="17"/>
  <c r="AN71" i="17"/>
  <c r="AO71" i="17"/>
  <c r="AP71" i="17"/>
  <c r="AQ71" i="17"/>
  <c r="AR71" i="17"/>
  <c r="AS71" i="17"/>
  <c r="AT71" i="17"/>
  <c r="AN72" i="17"/>
  <c r="AO72" i="17"/>
  <c r="AP72" i="17"/>
  <c r="AQ72" i="17"/>
  <c r="AR72" i="17"/>
  <c r="AS72" i="17"/>
  <c r="AT72" i="17"/>
  <c r="AN73" i="17"/>
  <c r="AO73" i="17"/>
  <c r="AP73" i="17"/>
  <c r="AQ73" i="17"/>
  <c r="AR73" i="17"/>
  <c r="AS73" i="17"/>
  <c r="AT73" i="17"/>
  <c r="AN74" i="17"/>
  <c r="AO74" i="17"/>
  <c r="AP74" i="17"/>
  <c r="AQ74" i="17"/>
  <c r="AR74" i="17"/>
  <c r="AS74" i="17"/>
  <c r="AT74" i="17"/>
  <c r="AN75" i="17"/>
  <c r="AO75" i="17"/>
  <c r="AP75" i="17"/>
  <c r="AQ75" i="17"/>
  <c r="AR75" i="17"/>
  <c r="AS75" i="17"/>
  <c r="AT75" i="17"/>
  <c r="AN76" i="17"/>
  <c r="AO76" i="17"/>
  <c r="AP76" i="17"/>
  <c r="AQ76" i="17"/>
  <c r="AR76" i="17"/>
  <c r="AS76" i="17"/>
  <c r="AT76" i="17"/>
  <c r="AN77" i="17"/>
  <c r="AO77" i="17"/>
  <c r="AP77" i="17"/>
  <c r="AQ77" i="17"/>
  <c r="AR77" i="17"/>
  <c r="AS77" i="17"/>
  <c r="AT77" i="17"/>
  <c r="AN78" i="17"/>
  <c r="AO78" i="17"/>
  <c r="AP78" i="17"/>
  <c r="AQ78" i="17"/>
  <c r="AR78" i="17"/>
  <c r="AS78" i="17"/>
  <c r="AT78" i="17"/>
  <c r="AN79" i="17"/>
  <c r="AO79" i="17"/>
  <c r="AP79" i="17"/>
  <c r="AQ79" i="17"/>
  <c r="AR79" i="17"/>
  <c r="AS79" i="17"/>
  <c r="AT79" i="17"/>
  <c r="AN80" i="17"/>
  <c r="AO80" i="17"/>
  <c r="AP80" i="17"/>
  <c r="AQ80" i="17"/>
  <c r="AR80" i="17"/>
  <c r="AS80" i="17"/>
  <c r="AT80" i="17"/>
  <c r="AN81" i="17"/>
  <c r="AO81" i="17"/>
  <c r="AP81" i="17"/>
  <c r="AQ81" i="17"/>
  <c r="AR81" i="17"/>
  <c r="AS81" i="17"/>
  <c r="AT81" i="17"/>
  <c r="AN82" i="17"/>
  <c r="AO82" i="17"/>
  <c r="AP82" i="17"/>
  <c r="AQ82" i="17"/>
  <c r="AR82" i="17"/>
  <c r="AS82" i="17"/>
  <c r="AT82" i="17"/>
  <c r="AN83" i="17"/>
  <c r="AO83" i="17"/>
  <c r="AP83" i="17"/>
  <c r="AQ83" i="17"/>
  <c r="AR83" i="17"/>
  <c r="AS83" i="17"/>
  <c r="AT83" i="17"/>
  <c r="AN84" i="17"/>
  <c r="AO84" i="17"/>
  <c r="AP84" i="17"/>
  <c r="AQ84" i="17"/>
  <c r="AR84" i="17"/>
  <c r="AS84" i="17"/>
  <c r="AT84" i="17"/>
  <c r="AN85" i="17"/>
  <c r="AO85" i="17"/>
  <c r="AP85" i="17"/>
  <c r="AQ85" i="17"/>
  <c r="AR85" i="17"/>
  <c r="AS85" i="17"/>
  <c r="AT85" i="17"/>
  <c r="AN86" i="17"/>
  <c r="AO86" i="17"/>
  <c r="AP86" i="17"/>
  <c r="AQ86" i="17"/>
  <c r="AR86" i="17"/>
  <c r="AS86" i="17"/>
  <c r="AT86" i="17"/>
  <c r="AN87" i="17"/>
  <c r="AO87" i="17"/>
  <c r="AP87" i="17"/>
  <c r="AQ87" i="17"/>
  <c r="AR87" i="17"/>
  <c r="AS87" i="17"/>
  <c r="AT87" i="17"/>
  <c r="AN88" i="17"/>
  <c r="AO88" i="17"/>
  <c r="AP88" i="17"/>
  <c r="AQ88" i="17"/>
  <c r="AR88" i="17"/>
  <c r="AS88" i="17"/>
  <c r="AT88" i="17"/>
  <c r="AN89" i="17"/>
  <c r="AO89" i="17"/>
  <c r="AP89" i="17"/>
  <c r="AQ89" i="17"/>
  <c r="AR89" i="17"/>
  <c r="AS89" i="17"/>
  <c r="AT89" i="17"/>
  <c r="AN90" i="17"/>
  <c r="AO90" i="17"/>
  <c r="AP90" i="17"/>
  <c r="AQ90" i="17"/>
  <c r="AR90" i="17"/>
  <c r="AS90" i="17"/>
  <c r="AT90" i="17"/>
  <c r="AN91" i="17"/>
  <c r="AO91" i="17"/>
  <c r="AP91" i="17"/>
  <c r="AQ91" i="17"/>
  <c r="AR91" i="17"/>
  <c r="AS91" i="17"/>
  <c r="AT91" i="17"/>
  <c r="AN92" i="17"/>
  <c r="AO92" i="17"/>
  <c r="AP92" i="17"/>
  <c r="AQ92" i="17"/>
  <c r="AR92" i="17"/>
  <c r="AS92" i="17"/>
  <c r="AT92" i="17"/>
  <c r="AN93" i="17"/>
  <c r="AO93" i="17"/>
  <c r="AP93" i="17"/>
  <c r="AQ93" i="17"/>
  <c r="AR93" i="17"/>
  <c r="AS93" i="17"/>
  <c r="AT93" i="17"/>
  <c r="AN94" i="17"/>
  <c r="AO94" i="17"/>
  <c r="AP94" i="17"/>
  <c r="AQ94" i="17"/>
  <c r="AR94" i="17"/>
  <c r="AS94" i="17"/>
  <c r="AT94" i="17"/>
  <c r="AN95" i="17"/>
  <c r="AO95" i="17"/>
  <c r="AP95" i="17"/>
  <c r="AQ95" i="17"/>
  <c r="AR95" i="17"/>
  <c r="AS95" i="17"/>
  <c r="AT95" i="17"/>
  <c r="AN96" i="17"/>
  <c r="AO96" i="17"/>
  <c r="AP96" i="17"/>
  <c r="AQ96" i="17"/>
  <c r="AR96" i="17"/>
  <c r="AS96" i="17"/>
  <c r="AT96" i="17"/>
  <c r="AN97" i="17"/>
  <c r="AO97" i="17"/>
  <c r="AP97" i="17"/>
  <c r="AQ97" i="17"/>
  <c r="AR97" i="17"/>
  <c r="AS97" i="17"/>
  <c r="AT97" i="17"/>
  <c r="AN98" i="17"/>
  <c r="AO98" i="17"/>
  <c r="AP98" i="17"/>
  <c r="AQ98" i="17"/>
  <c r="AR98" i="17"/>
  <c r="AS98" i="17"/>
  <c r="AT98" i="17"/>
  <c r="AN99" i="17"/>
  <c r="AO99" i="17"/>
  <c r="AP99" i="17"/>
  <c r="AQ99" i="17"/>
  <c r="AR99" i="17"/>
  <c r="AS99" i="17"/>
  <c r="AT99" i="17"/>
  <c r="AN100" i="17"/>
  <c r="AO100" i="17"/>
  <c r="AP100" i="17"/>
  <c r="AQ100" i="17"/>
  <c r="AR100" i="17"/>
  <c r="AS100" i="17"/>
  <c r="AT100" i="17"/>
  <c r="AN101" i="17"/>
  <c r="AO101" i="17"/>
  <c r="AP101" i="17"/>
  <c r="AQ101" i="17"/>
  <c r="AR101" i="17"/>
  <c r="AS101" i="17"/>
  <c r="AT101" i="17"/>
  <c r="AN102" i="17"/>
  <c r="AO102" i="17"/>
  <c r="AP102" i="17"/>
  <c r="AQ102" i="17"/>
  <c r="AR102" i="17"/>
  <c r="AS102" i="17"/>
  <c r="AT102" i="17"/>
  <c r="AN103" i="17"/>
  <c r="AO103" i="17"/>
  <c r="AP103" i="17"/>
  <c r="AQ103" i="17"/>
  <c r="AR103" i="17"/>
  <c r="AS103" i="17"/>
  <c r="AT103" i="17"/>
  <c r="AN104" i="17"/>
  <c r="AO104" i="17"/>
  <c r="AP104" i="17"/>
  <c r="AQ104" i="17"/>
  <c r="AR104" i="17"/>
  <c r="AS104" i="17"/>
  <c r="AT104" i="17"/>
  <c r="AN105" i="17"/>
  <c r="AO105" i="17"/>
  <c r="AP105" i="17"/>
  <c r="AQ105" i="17"/>
  <c r="AR105" i="17"/>
  <c r="AS105" i="17"/>
  <c r="AT105" i="17"/>
  <c r="AN106" i="17"/>
  <c r="AO106" i="17"/>
  <c r="AP106" i="17"/>
  <c r="AQ106" i="17"/>
  <c r="AR106" i="17"/>
  <c r="AS106" i="17"/>
  <c r="AT106" i="17"/>
  <c r="AN107" i="17"/>
  <c r="AO107" i="17"/>
  <c r="AP107" i="17"/>
  <c r="AQ107" i="17"/>
  <c r="AR107" i="17"/>
  <c r="AS107" i="17"/>
  <c r="AT107" i="17"/>
  <c r="AN108" i="17"/>
  <c r="AO108" i="17"/>
  <c r="AP108" i="17"/>
  <c r="AQ108" i="17"/>
  <c r="AR108" i="17"/>
  <c r="AS108" i="17"/>
  <c r="AT108" i="17"/>
  <c r="AN109" i="17"/>
  <c r="AO109" i="17"/>
  <c r="AP109" i="17"/>
  <c r="AQ109" i="17"/>
  <c r="AR109" i="17"/>
  <c r="AS109" i="17"/>
  <c r="AT109" i="17"/>
  <c r="AN110" i="17"/>
  <c r="AO110" i="17"/>
  <c r="AP110" i="17"/>
  <c r="AQ110" i="17"/>
  <c r="AR110" i="17"/>
  <c r="AS110" i="17"/>
  <c r="AT110" i="17"/>
  <c r="AN111" i="17"/>
  <c r="AO111" i="17"/>
  <c r="AP111" i="17"/>
  <c r="AQ111" i="17"/>
  <c r="AR111" i="17"/>
  <c r="AS111" i="17"/>
  <c r="AT111" i="17"/>
  <c r="AN112" i="17"/>
  <c r="AO112" i="17"/>
  <c r="AP112" i="17"/>
  <c r="AQ112" i="17"/>
  <c r="AR112" i="17"/>
  <c r="AS112" i="17"/>
  <c r="AT112" i="17"/>
  <c r="AN113" i="17"/>
  <c r="AO113" i="17"/>
  <c r="AP113" i="17"/>
  <c r="AQ113" i="17"/>
  <c r="AR113" i="17"/>
  <c r="AS113" i="17"/>
  <c r="AT113" i="17"/>
  <c r="AN114" i="17"/>
  <c r="AO114" i="17"/>
  <c r="AP114" i="17"/>
  <c r="AQ114" i="17"/>
  <c r="AR114" i="17"/>
  <c r="AS114" i="17"/>
  <c r="AT114" i="17"/>
  <c r="AN115" i="17"/>
  <c r="AO115" i="17"/>
  <c r="AP115" i="17"/>
  <c r="AQ115" i="17"/>
  <c r="AR115" i="17"/>
  <c r="AS115" i="17"/>
  <c r="AT115" i="17"/>
  <c r="AN116" i="17"/>
  <c r="AO116" i="17"/>
  <c r="AP116" i="17"/>
  <c r="AQ116" i="17"/>
  <c r="AR116" i="17"/>
  <c r="AS116" i="17"/>
  <c r="AT116" i="17"/>
  <c r="AN117" i="17"/>
  <c r="AO117" i="17"/>
  <c r="AP117" i="17"/>
  <c r="AQ117" i="17"/>
  <c r="AR117" i="17"/>
  <c r="AS117" i="17"/>
  <c r="AT117" i="17"/>
  <c r="AN118" i="17"/>
  <c r="AO118" i="17"/>
  <c r="AP118" i="17"/>
  <c r="AQ118" i="17"/>
  <c r="AR118" i="17"/>
  <c r="AS118" i="17"/>
  <c r="AT118" i="17"/>
  <c r="AN119" i="17"/>
  <c r="AO119" i="17"/>
  <c r="AP119" i="17"/>
  <c r="AQ119" i="17"/>
  <c r="AR119" i="17"/>
  <c r="AS119" i="17"/>
  <c r="AT119" i="17"/>
  <c r="AN120" i="17"/>
  <c r="AO120" i="17"/>
  <c r="AP120" i="17"/>
  <c r="AQ120" i="17"/>
  <c r="AR120" i="17"/>
  <c r="AS120" i="17"/>
  <c r="AT120" i="17"/>
  <c r="AN121" i="17"/>
  <c r="AO121" i="17"/>
  <c r="AP121" i="17"/>
  <c r="AQ121" i="17"/>
  <c r="AR121" i="17"/>
  <c r="AS121" i="17"/>
  <c r="AT121" i="17"/>
  <c r="AN122" i="17"/>
  <c r="AO122" i="17"/>
  <c r="AP122" i="17"/>
  <c r="AQ122" i="17"/>
  <c r="AR122" i="17"/>
  <c r="AS122" i="17"/>
  <c r="AT122" i="17"/>
  <c r="AN123" i="17"/>
  <c r="AO123" i="17"/>
  <c r="AP123" i="17"/>
  <c r="AQ123" i="17"/>
  <c r="AR123" i="17"/>
  <c r="AS123" i="17"/>
  <c r="AT123" i="17"/>
  <c r="AN124" i="17"/>
  <c r="AO124" i="17"/>
  <c r="AP124" i="17"/>
  <c r="AQ124" i="17"/>
  <c r="AR124" i="17"/>
  <c r="AS124" i="17"/>
  <c r="AT124" i="17"/>
  <c r="AN125" i="17"/>
  <c r="AO125" i="17"/>
  <c r="AP125" i="17"/>
  <c r="AQ125" i="17"/>
  <c r="AR125" i="17"/>
  <c r="AS125" i="17"/>
  <c r="AT125" i="17"/>
  <c r="AN126" i="17"/>
  <c r="AO126" i="17"/>
  <c r="AP126" i="17"/>
  <c r="AQ126" i="17"/>
  <c r="AR126" i="17"/>
  <c r="AS126" i="17"/>
  <c r="AT126" i="17"/>
  <c r="AN127" i="17"/>
  <c r="AO127" i="17"/>
  <c r="AP127" i="17"/>
  <c r="AQ127" i="17"/>
  <c r="AR127" i="17"/>
  <c r="AS127" i="17"/>
  <c r="AT127" i="17"/>
  <c r="AN128" i="17"/>
  <c r="AO128" i="17"/>
  <c r="AP128" i="17"/>
  <c r="AQ128" i="17"/>
  <c r="AR128" i="17"/>
  <c r="AS128" i="17"/>
  <c r="AT128" i="17"/>
  <c r="AN129" i="17"/>
  <c r="AO129" i="17"/>
  <c r="AP129" i="17"/>
  <c r="AQ129" i="17"/>
  <c r="AR129" i="17"/>
  <c r="AS129" i="17"/>
  <c r="AT129" i="17"/>
  <c r="AN130" i="17"/>
  <c r="AO130" i="17"/>
  <c r="AP130" i="17"/>
  <c r="AQ130" i="17"/>
  <c r="AR130" i="17"/>
  <c r="AS130" i="17"/>
  <c r="AT130" i="17"/>
  <c r="AN131" i="17"/>
  <c r="AO131" i="17"/>
  <c r="AP131" i="17"/>
  <c r="AQ131" i="17"/>
  <c r="AR131" i="17"/>
  <c r="AS131" i="17"/>
  <c r="AT131" i="17"/>
  <c r="AN132" i="17"/>
  <c r="AO132" i="17"/>
  <c r="AP132" i="17"/>
  <c r="AQ132" i="17"/>
  <c r="AR132" i="17"/>
  <c r="AS132" i="17"/>
  <c r="AT132" i="17"/>
  <c r="AN133" i="17"/>
  <c r="AO133" i="17"/>
  <c r="AP133" i="17"/>
  <c r="AQ133" i="17"/>
  <c r="AR133" i="17"/>
  <c r="AS133" i="17"/>
  <c r="AT133" i="17"/>
  <c r="AN134" i="17"/>
  <c r="AO134" i="17"/>
  <c r="AP134" i="17"/>
  <c r="AQ134" i="17"/>
  <c r="AR134" i="17"/>
  <c r="AS134" i="17"/>
  <c r="AT134" i="17"/>
  <c r="AN135" i="17"/>
  <c r="AO135" i="17"/>
  <c r="AP135" i="17"/>
  <c r="AQ135" i="17"/>
  <c r="AR135" i="17"/>
  <c r="AS135" i="17"/>
  <c r="AT135" i="17"/>
  <c r="AN136" i="17"/>
  <c r="AO136" i="17"/>
  <c r="AP136" i="17"/>
  <c r="AQ136" i="17"/>
  <c r="AR136" i="17"/>
  <c r="AS136" i="17"/>
  <c r="AT136" i="17"/>
  <c r="AN137" i="17"/>
  <c r="AO137" i="17"/>
  <c r="AP137" i="17"/>
  <c r="AQ137" i="17"/>
  <c r="AR137" i="17"/>
  <c r="AS137" i="17"/>
  <c r="AT137" i="17"/>
  <c r="AN138" i="17"/>
  <c r="AO138" i="17"/>
  <c r="AP138" i="17"/>
  <c r="AQ138" i="17"/>
  <c r="AR138" i="17"/>
  <c r="AS138" i="17"/>
  <c r="AT138" i="17"/>
  <c r="AN139" i="17"/>
  <c r="AO139" i="17"/>
  <c r="AP139" i="17"/>
  <c r="AQ139" i="17"/>
  <c r="AR139" i="17"/>
  <c r="AS139" i="17"/>
  <c r="AT139" i="17"/>
  <c r="AN140" i="17"/>
  <c r="AO140" i="17"/>
  <c r="AP140" i="17"/>
  <c r="AQ140" i="17"/>
  <c r="AR140" i="17"/>
  <c r="AS140" i="17"/>
  <c r="AT140" i="17"/>
  <c r="AN141" i="17"/>
  <c r="AO141" i="17"/>
  <c r="AP141" i="17"/>
  <c r="AQ141" i="17"/>
  <c r="AR141" i="17"/>
  <c r="AS141" i="17"/>
  <c r="AT141" i="17"/>
  <c r="AN142" i="17"/>
  <c r="AO142" i="17"/>
  <c r="AP142" i="17"/>
  <c r="AQ142" i="17"/>
  <c r="AR142" i="17"/>
  <c r="AS142" i="17"/>
  <c r="AT142" i="17"/>
  <c r="AN143" i="17"/>
  <c r="AO143" i="17"/>
  <c r="AP143" i="17"/>
  <c r="AQ143" i="17"/>
  <c r="AR143" i="17"/>
  <c r="AS143" i="17"/>
  <c r="AT143" i="17"/>
  <c r="AN144" i="17"/>
  <c r="AO144" i="17"/>
  <c r="AP144" i="17"/>
  <c r="AQ144" i="17"/>
  <c r="AR144" i="17"/>
  <c r="AS144" i="17"/>
  <c r="AT144" i="17"/>
  <c r="AN145" i="17"/>
  <c r="AO145" i="17"/>
  <c r="AP145" i="17"/>
  <c r="AQ145" i="17"/>
  <c r="AR145" i="17"/>
  <c r="AS145" i="17"/>
  <c r="AT145" i="17"/>
  <c r="AN146" i="17"/>
  <c r="AO146" i="17"/>
  <c r="AP146" i="17"/>
  <c r="AQ146" i="17"/>
  <c r="AR146" i="17"/>
  <c r="AS146" i="17"/>
  <c r="AT146" i="17"/>
  <c r="AN147" i="17"/>
  <c r="AO147" i="17"/>
  <c r="AP147" i="17"/>
  <c r="AQ147" i="17"/>
  <c r="AR147" i="17"/>
  <c r="AS147" i="17"/>
  <c r="AT147" i="17"/>
  <c r="AN148" i="17"/>
  <c r="AO148" i="17"/>
  <c r="AP148" i="17"/>
  <c r="AQ148" i="17"/>
  <c r="AR148" i="17"/>
  <c r="AS148" i="17"/>
  <c r="AT148" i="17"/>
  <c r="AN149" i="17"/>
  <c r="AO149" i="17"/>
  <c r="AP149" i="17"/>
  <c r="AQ149" i="17"/>
  <c r="AR149" i="17"/>
  <c r="AS149" i="17"/>
  <c r="AT149" i="17"/>
  <c r="AN150" i="17"/>
  <c r="AO150" i="17"/>
  <c r="AP150" i="17"/>
  <c r="AQ150" i="17"/>
  <c r="AR150" i="17"/>
  <c r="AS150" i="17"/>
  <c r="AT150" i="17"/>
  <c r="AN151" i="17"/>
  <c r="AO151" i="17"/>
  <c r="AP151" i="17"/>
  <c r="AQ151" i="17"/>
  <c r="AR151" i="17"/>
  <c r="AS151" i="17"/>
  <c r="AT151" i="17"/>
  <c r="AN152" i="17"/>
  <c r="AO152" i="17"/>
  <c r="AP152" i="17"/>
  <c r="AQ152" i="17"/>
  <c r="AR152" i="17"/>
  <c r="AS152" i="17"/>
  <c r="AT152" i="17"/>
  <c r="AN153" i="17"/>
  <c r="AO153" i="17"/>
  <c r="AP153" i="17"/>
  <c r="AQ153" i="17"/>
  <c r="AR153" i="17"/>
  <c r="AS153" i="17"/>
  <c r="AT153" i="17"/>
  <c r="AN154" i="17"/>
  <c r="AO154" i="17"/>
  <c r="AP154" i="17"/>
  <c r="AQ154" i="17"/>
  <c r="AR154" i="17"/>
  <c r="AS154" i="17"/>
  <c r="AT154" i="17"/>
  <c r="AN155" i="17"/>
  <c r="AO155" i="17"/>
  <c r="AP155" i="17"/>
  <c r="AQ155" i="17"/>
  <c r="AR155" i="17"/>
  <c r="AS155" i="17"/>
  <c r="AT155" i="17"/>
  <c r="AN156" i="17"/>
  <c r="AO156" i="17"/>
  <c r="AP156" i="17"/>
  <c r="AQ156" i="17"/>
  <c r="AR156" i="17"/>
  <c r="AS156" i="17"/>
  <c r="AT156" i="17"/>
  <c r="AN157" i="17"/>
  <c r="AO157" i="17"/>
  <c r="AP157" i="17"/>
  <c r="AQ157" i="17"/>
  <c r="AR157" i="17"/>
  <c r="AS157" i="17"/>
  <c r="AT157" i="17"/>
  <c r="AN158" i="17"/>
  <c r="AO158" i="17"/>
  <c r="AP158" i="17"/>
  <c r="AQ158" i="17"/>
  <c r="AR158" i="17"/>
  <c r="AS158" i="17"/>
  <c r="AT158" i="17"/>
  <c r="AN159" i="17"/>
  <c r="AO159" i="17"/>
  <c r="AP159" i="17"/>
  <c r="AQ159" i="17"/>
  <c r="AR159" i="17"/>
  <c r="AS159" i="17"/>
  <c r="AT159" i="17"/>
  <c r="AN160" i="17"/>
  <c r="AO160" i="17"/>
  <c r="AP160" i="17"/>
  <c r="AQ160" i="17"/>
  <c r="AR160" i="17"/>
  <c r="AS160" i="17"/>
  <c r="AT160" i="17"/>
  <c r="AN161" i="17"/>
  <c r="AO161" i="17"/>
  <c r="AP161" i="17"/>
  <c r="AQ161" i="17"/>
  <c r="AR161" i="17"/>
  <c r="AS161" i="17"/>
  <c r="AT161" i="17"/>
  <c r="AN162" i="17"/>
  <c r="AO162" i="17"/>
  <c r="AP162" i="17"/>
  <c r="AQ162" i="17"/>
  <c r="AR162" i="17"/>
  <c r="AS162" i="17"/>
  <c r="AT162" i="17"/>
  <c r="AN163" i="17"/>
  <c r="AO163" i="17"/>
  <c r="AP163" i="17"/>
  <c r="AQ163" i="17"/>
  <c r="AR163" i="17"/>
  <c r="AS163" i="17"/>
  <c r="AT163" i="17"/>
  <c r="AN164" i="17"/>
  <c r="AO164" i="17"/>
  <c r="AP164" i="17"/>
  <c r="AQ164" i="17"/>
  <c r="AR164" i="17"/>
  <c r="AS164" i="17"/>
  <c r="AT164" i="17"/>
  <c r="AN165" i="17"/>
  <c r="AO165" i="17"/>
  <c r="AP165" i="17"/>
  <c r="AQ165" i="17"/>
  <c r="AR165" i="17"/>
  <c r="AS165" i="17"/>
  <c r="AT165" i="17"/>
  <c r="AN166" i="17"/>
  <c r="AO166" i="17"/>
  <c r="AP166" i="17"/>
  <c r="AQ166" i="17"/>
  <c r="AR166" i="17"/>
  <c r="AS166" i="17"/>
  <c r="AT166" i="17"/>
  <c r="AN167" i="17"/>
  <c r="AO167" i="17"/>
  <c r="AP167" i="17"/>
  <c r="AQ167" i="17"/>
  <c r="AR167" i="17"/>
  <c r="AS167" i="17"/>
  <c r="AT167" i="17"/>
  <c r="AN168" i="17"/>
  <c r="AO168" i="17"/>
  <c r="AP168" i="17"/>
  <c r="AQ168" i="17"/>
  <c r="AR168" i="17"/>
  <c r="AS168" i="17"/>
  <c r="AT168" i="17"/>
  <c r="AN169" i="17"/>
  <c r="AO169" i="17"/>
  <c r="AP169" i="17"/>
  <c r="AQ169" i="17"/>
  <c r="AR169" i="17"/>
  <c r="AS169" i="17"/>
  <c r="AT169" i="17"/>
  <c r="AN170" i="17"/>
  <c r="AO170" i="17"/>
  <c r="AP170" i="17"/>
  <c r="AQ170" i="17"/>
  <c r="AR170" i="17"/>
  <c r="AS170" i="17"/>
  <c r="AT170" i="17"/>
  <c r="AN171" i="17"/>
  <c r="AO171" i="17"/>
  <c r="AP171" i="17"/>
  <c r="AQ171" i="17"/>
  <c r="AR171" i="17"/>
  <c r="AS171" i="17"/>
  <c r="AT171" i="17"/>
  <c r="AN172" i="17"/>
  <c r="AO172" i="17"/>
  <c r="AP172" i="17"/>
  <c r="AQ172" i="17"/>
  <c r="AR172" i="17"/>
  <c r="AS172" i="17"/>
  <c r="AT172" i="17"/>
  <c r="AN173" i="17"/>
  <c r="AO173" i="17"/>
  <c r="AP173" i="17"/>
  <c r="AQ173" i="17"/>
  <c r="AR173" i="17"/>
  <c r="AS173" i="17"/>
  <c r="AT173" i="17"/>
  <c r="AN174" i="17"/>
  <c r="AO174" i="17"/>
  <c r="AP174" i="17"/>
  <c r="AQ174" i="17"/>
  <c r="AR174" i="17"/>
  <c r="AS174" i="17"/>
  <c r="AT174" i="17"/>
  <c r="AN175" i="17"/>
  <c r="AO175" i="17"/>
  <c r="AP175" i="17"/>
  <c r="AQ175" i="17"/>
  <c r="AR175" i="17"/>
  <c r="AS175" i="17"/>
  <c r="AT175" i="17"/>
  <c r="AN176" i="17"/>
  <c r="AO176" i="17"/>
  <c r="AP176" i="17"/>
  <c r="AQ176" i="17"/>
  <c r="AR176" i="17"/>
  <c r="AS176" i="17"/>
  <c r="AT176" i="17"/>
  <c r="AN177" i="17"/>
  <c r="AO177" i="17"/>
  <c r="AP177" i="17"/>
  <c r="AQ177" i="17"/>
  <c r="AR177" i="17"/>
  <c r="AS177" i="17"/>
  <c r="AT177" i="17"/>
  <c r="AN178" i="17"/>
  <c r="AO178" i="17"/>
  <c r="AP178" i="17"/>
  <c r="AQ178" i="17"/>
  <c r="AR178" i="17"/>
  <c r="AS178" i="17"/>
  <c r="AT178" i="17"/>
  <c r="AN179" i="17"/>
  <c r="AO179" i="17"/>
  <c r="AP179" i="17"/>
  <c r="AQ179" i="17"/>
  <c r="AR179" i="17"/>
  <c r="AS179" i="17"/>
  <c r="AT179" i="17"/>
  <c r="AN180" i="17"/>
  <c r="AO180" i="17"/>
  <c r="AP180" i="17"/>
  <c r="AQ180" i="17"/>
  <c r="AR180" i="17"/>
  <c r="AS180" i="17"/>
  <c r="AT180" i="17"/>
  <c r="AN181" i="17"/>
  <c r="AO181" i="17"/>
  <c r="AP181" i="17"/>
  <c r="AQ181" i="17"/>
  <c r="AR181" i="17"/>
  <c r="AS181" i="17"/>
  <c r="AT181" i="17"/>
  <c r="AN182" i="17"/>
  <c r="AO182" i="17"/>
  <c r="AP182" i="17"/>
  <c r="AQ182" i="17"/>
  <c r="AR182" i="17"/>
  <c r="AS182" i="17"/>
  <c r="AT182" i="17"/>
  <c r="AN183" i="17"/>
  <c r="AO183" i="17"/>
  <c r="AP183" i="17"/>
  <c r="AQ183" i="17"/>
  <c r="AR183" i="17"/>
  <c r="AS183" i="17"/>
  <c r="AT183" i="17"/>
  <c r="AN184" i="17"/>
  <c r="AO184" i="17"/>
  <c r="AP184" i="17"/>
  <c r="AQ184" i="17"/>
  <c r="AR184" i="17"/>
  <c r="AS184" i="17"/>
  <c r="AT184" i="17"/>
  <c r="AN185" i="17"/>
  <c r="AO185" i="17"/>
  <c r="AP185" i="17"/>
  <c r="AQ185" i="17"/>
  <c r="AR185" i="17"/>
  <c r="AS185" i="17"/>
  <c r="AT185" i="17"/>
  <c r="AN186" i="17"/>
  <c r="AO186" i="17"/>
  <c r="AP186" i="17"/>
  <c r="AQ186" i="17"/>
  <c r="AR186" i="17"/>
  <c r="AS186" i="17"/>
  <c r="AT186" i="17"/>
  <c r="AN187" i="17"/>
  <c r="AO187" i="17"/>
  <c r="AP187" i="17"/>
  <c r="AQ187" i="17"/>
  <c r="AR187" i="17"/>
  <c r="AS187" i="17"/>
  <c r="AT187" i="17"/>
  <c r="AN188" i="17"/>
  <c r="AO188" i="17"/>
  <c r="AP188" i="17"/>
  <c r="AQ188" i="17"/>
  <c r="AR188" i="17"/>
  <c r="AS188" i="17"/>
  <c r="AT188" i="17"/>
  <c r="AN189" i="17"/>
  <c r="AO189" i="17"/>
  <c r="AP189" i="17"/>
  <c r="AQ189" i="17"/>
  <c r="AR189" i="17"/>
  <c r="AS189" i="17"/>
  <c r="AT189" i="17"/>
  <c r="AN190" i="17"/>
  <c r="AO190" i="17"/>
  <c r="AP190" i="17"/>
  <c r="AQ190" i="17"/>
  <c r="AR190" i="17"/>
  <c r="AS190" i="17"/>
  <c r="AT190" i="17"/>
  <c r="AN191" i="17"/>
  <c r="AO191" i="17"/>
  <c r="AP191" i="17"/>
  <c r="AQ191" i="17"/>
  <c r="AR191" i="17"/>
  <c r="AS191" i="17"/>
  <c r="AT191" i="17"/>
  <c r="AN192" i="17"/>
  <c r="AO192" i="17"/>
  <c r="AP192" i="17"/>
  <c r="AQ192" i="17"/>
  <c r="AR192" i="17"/>
  <c r="AS192" i="17"/>
  <c r="AT192" i="17"/>
  <c r="AN193" i="17"/>
  <c r="AO193" i="17"/>
  <c r="AP193" i="17"/>
  <c r="AQ193" i="17"/>
  <c r="AR193" i="17"/>
  <c r="AS193" i="17"/>
  <c r="AT193" i="17"/>
  <c r="AN194" i="17"/>
  <c r="AO194" i="17"/>
  <c r="AP194" i="17"/>
  <c r="AQ194" i="17"/>
  <c r="AR194" i="17"/>
  <c r="AS194" i="17"/>
  <c r="AT194" i="17"/>
  <c r="AN195" i="17"/>
  <c r="AO195" i="17"/>
  <c r="AP195" i="17"/>
  <c r="AQ195" i="17"/>
  <c r="AR195" i="17"/>
  <c r="AS195" i="17"/>
  <c r="AT195" i="17"/>
  <c r="AN196" i="17"/>
  <c r="AO196" i="17"/>
  <c r="AP196" i="17"/>
  <c r="AQ196" i="17"/>
  <c r="AR196" i="17"/>
  <c r="AS196" i="17"/>
  <c r="AT196" i="17"/>
  <c r="AN197" i="17"/>
  <c r="AO197" i="17"/>
  <c r="AP197" i="17"/>
  <c r="AQ197" i="17"/>
  <c r="AR197" i="17"/>
  <c r="AS197" i="17"/>
  <c r="AT197" i="17"/>
  <c r="AN198" i="17"/>
  <c r="AO198" i="17"/>
  <c r="AP198" i="17"/>
  <c r="AQ198" i="17"/>
  <c r="AR198" i="17"/>
  <c r="AS198" i="17"/>
  <c r="AT198" i="17"/>
  <c r="AN199" i="17"/>
  <c r="AO199" i="17"/>
  <c r="AP199" i="17"/>
  <c r="AQ199" i="17"/>
  <c r="AR199" i="17"/>
  <c r="AS199" i="17"/>
  <c r="AT199" i="17"/>
  <c r="AN200" i="17"/>
  <c r="AO200" i="17"/>
  <c r="AP200" i="17"/>
  <c r="AQ200" i="17"/>
  <c r="AR200" i="17"/>
  <c r="AS200" i="17"/>
  <c r="AT200" i="17"/>
  <c r="AN201" i="17"/>
  <c r="AO201" i="17"/>
  <c r="AP201" i="17"/>
  <c r="AQ201" i="17"/>
  <c r="AR201" i="17"/>
  <c r="AS201" i="17"/>
  <c r="AT201" i="17"/>
  <c r="AN202" i="17"/>
  <c r="AO202" i="17"/>
  <c r="AP202" i="17"/>
  <c r="AQ202" i="17"/>
  <c r="AR202" i="17"/>
  <c r="AS202" i="17"/>
  <c r="AT202" i="17"/>
  <c r="AN203" i="17"/>
  <c r="AO203" i="17"/>
  <c r="AP203" i="17"/>
  <c r="AQ203" i="17"/>
  <c r="AR203" i="17"/>
  <c r="AS203" i="17"/>
  <c r="AT203" i="17"/>
  <c r="AN204" i="17"/>
  <c r="AO204" i="17"/>
  <c r="AP204" i="17"/>
  <c r="AQ204" i="17"/>
  <c r="AR204" i="17"/>
  <c r="AS204" i="17"/>
  <c r="AT204" i="17"/>
  <c r="AN205" i="17"/>
  <c r="AO205" i="17"/>
  <c r="AP205" i="17"/>
  <c r="AQ205" i="17"/>
  <c r="AR205" i="17"/>
  <c r="AS205" i="17"/>
  <c r="AT205" i="17"/>
  <c r="AN206" i="17"/>
  <c r="AO206" i="17"/>
  <c r="AP206" i="17"/>
  <c r="AQ206" i="17"/>
  <c r="AR206" i="17"/>
  <c r="AS206" i="17"/>
  <c r="AT206" i="17"/>
  <c r="AN207" i="17"/>
  <c r="AO207" i="17"/>
  <c r="AP207" i="17"/>
  <c r="AQ207" i="17"/>
  <c r="AR207" i="17"/>
  <c r="AS207" i="17"/>
  <c r="AT207" i="17"/>
  <c r="AN208" i="17"/>
  <c r="AO208" i="17"/>
  <c r="AP208" i="17"/>
  <c r="AQ208" i="17"/>
  <c r="AR208" i="17"/>
  <c r="AS208" i="17"/>
  <c r="AT208" i="17"/>
  <c r="AN209" i="17"/>
  <c r="AO209" i="17"/>
  <c r="AP209" i="17"/>
  <c r="AQ209" i="17"/>
  <c r="AR209" i="17"/>
  <c r="AS209" i="17"/>
  <c r="AT209" i="17"/>
  <c r="AN210" i="17"/>
  <c r="AO210" i="17"/>
  <c r="AP210" i="17"/>
  <c r="AQ210" i="17"/>
  <c r="AR210" i="17"/>
  <c r="AS210" i="17"/>
  <c r="AT210" i="17"/>
  <c r="AN211" i="17"/>
  <c r="AO211" i="17"/>
  <c r="AP211" i="17"/>
  <c r="AQ211" i="17"/>
  <c r="AR211" i="17"/>
  <c r="AS211" i="17"/>
  <c r="AT211" i="17"/>
  <c r="AN212" i="17"/>
  <c r="AO212" i="17"/>
  <c r="AP212" i="17"/>
  <c r="AQ212" i="17"/>
  <c r="AR212" i="17"/>
  <c r="AS212" i="17"/>
  <c r="AT212" i="17"/>
  <c r="AN213" i="17"/>
  <c r="AO213" i="17"/>
  <c r="AP213" i="17"/>
  <c r="AQ213" i="17"/>
  <c r="AR213" i="17"/>
  <c r="AS213" i="17"/>
  <c r="AT213" i="17"/>
  <c r="AN214" i="17"/>
  <c r="AO214" i="17"/>
  <c r="AP214" i="17"/>
  <c r="AQ214" i="17"/>
  <c r="AR214" i="17"/>
  <c r="AS214" i="17"/>
  <c r="AT214" i="17"/>
  <c r="AN215" i="17"/>
  <c r="AO215" i="17"/>
  <c r="AP215" i="17"/>
  <c r="AQ215" i="17"/>
  <c r="AR215" i="17"/>
  <c r="AS215" i="17"/>
  <c r="AT215" i="17"/>
  <c r="AN216" i="17"/>
  <c r="AO216" i="17"/>
  <c r="AP216" i="17"/>
  <c r="AQ216" i="17"/>
  <c r="AR216" i="17"/>
  <c r="AS216" i="17"/>
  <c r="AT216" i="17"/>
  <c r="AN217" i="17"/>
  <c r="AO217" i="17"/>
  <c r="AP217" i="17"/>
  <c r="AQ217" i="17"/>
  <c r="AR217" i="17"/>
  <c r="AS217" i="17"/>
  <c r="AT217" i="17"/>
  <c r="AN218" i="17"/>
  <c r="AO218" i="17"/>
  <c r="AP218" i="17"/>
  <c r="AQ218" i="17"/>
  <c r="AR218" i="17"/>
  <c r="AS218" i="17"/>
  <c r="AT218" i="17"/>
  <c r="AN219" i="17"/>
  <c r="AO219" i="17"/>
  <c r="AP219" i="17"/>
  <c r="AQ219" i="17"/>
  <c r="AR219" i="17"/>
  <c r="AS219" i="17"/>
  <c r="AT219" i="17"/>
  <c r="AN220" i="17"/>
  <c r="AO220" i="17"/>
  <c r="AP220" i="17"/>
  <c r="AQ220" i="17"/>
  <c r="AR220" i="17"/>
  <c r="AS220" i="17"/>
  <c r="AT220" i="17"/>
  <c r="AN221" i="17"/>
  <c r="AO221" i="17"/>
  <c r="AP221" i="17"/>
  <c r="AQ221" i="17"/>
  <c r="AR221" i="17"/>
  <c r="AS221" i="17"/>
  <c r="AT221" i="17"/>
  <c r="AN222" i="17"/>
  <c r="AO222" i="17"/>
  <c r="AP222" i="17"/>
  <c r="AQ222" i="17"/>
  <c r="AR222" i="17"/>
  <c r="AS222" i="17"/>
  <c r="AT222" i="17"/>
  <c r="AN223" i="17"/>
  <c r="AO223" i="17"/>
  <c r="AP223" i="17"/>
  <c r="AQ223" i="17"/>
  <c r="AR223" i="17"/>
  <c r="AS223" i="17"/>
  <c r="AT223" i="17"/>
  <c r="AN224" i="17"/>
  <c r="AO224" i="17"/>
  <c r="AP224" i="17"/>
  <c r="AQ224" i="17"/>
  <c r="AR224" i="17"/>
  <c r="AS224" i="17"/>
  <c r="AT224" i="17"/>
  <c r="AN225" i="17"/>
  <c r="AO225" i="17"/>
  <c r="AP225" i="17"/>
  <c r="AQ225" i="17"/>
  <c r="AR225" i="17"/>
  <c r="AS225" i="17"/>
  <c r="AT225" i="17"/>
  <c r="AN226" i="17"/>
  <c r="AO226" i="17"/>
  <c r="AP226" i="17"/>
  <c r="AQ226" i="17"/>
  <c r="AR226" i="17"/>
  <c r="AS226" i="17"/>
  <c r="AT226" i="17"/>
  <c r="AN227" i="17"/>
  <c r="AO227" i="17"/>
  <c r="AP227" i="17"/>
  <c r="AQ227" i="17"/>
  <c r="AR227" i="17"/>
  <c r="AS227" i="17"/>
  <c r="AT227" i="17"/>
  <c r="AN228" i="17"/>
  <c r="AO228" i="17"/>
  <c r="AP228" i="17"/>
  <c r="AQ228" i="17"/>
  <c r="AR228" i="17"/>
  <c r="AS228" i="17"/>
  <c r="AT228" i="17"/>
  <c r="AN229" i="17"/>
  <c r="AO229" i="17"/>
  <c r="AP229" i="17"/>
  <c r="AQ229" i="17"/>
  <c r="AR229" i="17"/>
  <c r="AS229" i="17"/>
  <c r="AT229" i="17"/>
  <c r="AN230" i="17"/>
  <c r="AO230" i="17"/>
  <c r="AP230" i="17"/>
  <c r="AQ230" i="17"/>
  <c r="AR230" i="17"/>
  <c r="AS230" i="17"/>
  <c r="AT230" i="17"/>
  <c r="AN231" i="17"/>
  <c r="AO231" i="17"/>
  <c r="AP231" i="17"/>
  <c r="AQ231" i="17"/>
  <c r="AR231" i="17"/>
  <c r="AS231" i="17"/>
  <c r="AT231" i="17"/>
  <c r="AN232" i="17"/>
  <c r="AO232" i="17"/>
  <c r="AP232" i="17"/>
  <c r="AQ232" i="17"/>
  <c r="AR232" i="17"/>
  <c r="AS232" i="17"/>
  <c r="AT232" i="17"/>
  <c r="AN233" i="17"/>
  <c r="AO233" i="17"/>
  <c r="AP233" i="17"/>
  <c r="AQ233" i="17"/>
  <c r="AR233" i="17"/>
  <c r="AS233" i="17"/>
  <c r="AT233" i="17"/>
  <c r="AN234" i="17"/>
  <c r="AO234" i="17"/>
  <c r="AP234" i="17"/>
  <c r="AQ234" i="17"/>
  <c r="AR234" i="17"/>
  <c r="AS234" i="17"/>
  <c r="AT234" i="17"/>
  <c r="AN235" i="17"/>
  <c r="AO235" i="17"/>
  <c r="AP235" i="17"/>
  <c r="AQ235" i="17"/>
  <c r="AR235" i="17"/>
  <c r="AS235" i="17"/>
  <c r="AT235" i="17"/>
  <c r="AN236" i="17"/>
  <c r="AO236" i="17"/>
  <c r="AP236" i="17"/>
  <c r="AQ236" i="17"/>
  <c r="AR236" i="17"/>
  <c r="AS236" i="17"/>
  <c r="AT236" i="17"/>
  <c r="AN237" i="17"/>
  <c r="AO237" i="17"/>
  <c r="AP237" i="17"/>
  <c r="AQ237" i="17"/>
  <c r="AR237" i="17"/>
  <c r="AS237" i="17"/>
  <c r="AT237" i="17"/>
  <c r="AN238" i="17"/>
  <c r="AO238" i="17"/>
  <c r="AP238" i="17"/>
  <c r="AQ238" i="17"/>
  <c r="AR238" i="17"/>
  <c r="AS238" i="17"/>
  <c r="AT238" i="17"/>
  <c r="AN239" i="17"/>
  <c r="AO239" i="17"/>
  <c r="AP239" i="17"/>
  <c r="AQ239" i="17"/>
  <c r="AR239" i="17"/>
  <c r="AS239" i="17"/>
  <c r="AT239" i="17"/>
  <c r="AN240" i="17"/>
  <c r="AO240" i="17"/>
  <c r="AP240" i="17"/>
  <c r="AQ240" i="17"/>
  <c r="AR240" i="17"/>
  <c r="AS240" i="17"/>
  <c r="AT240" i="17"/>
  <c r="AN241" i="17"/>
  <c r="AO241" i="17"/>
  <c r="AP241" i="17"/>
  <c r="AQ241" i="17"/>
  <c r="AR241" i="17"/>
  <c r="AS241" i="17"/>
  <c r="AT241" i="17"/>
  <c r="AN242" i="17"/>
  <c r="AO242" i="17"/>
  <c r="AP242" i="17"/>
  <c r="AQ242" i="17"/>
  <c r="AR242" i="17"/>
  <c r="AS242" i="17"/>
  <c r="AT242" i="17"/>
  <c r="AN243" i="17"/>
  <c r="AO243" i="17"/>
  <c r="AP243" i="17"/>
  <c r="AQ243" i="17"/>
  <c r="AR243" i="17"/>
  <c r="AS243" i="17"/>
  <c r="AT243" i="17"/>
  <c r="AN244" i="17"/>
  <c r="AO244" i="17"/>
  <c r="AP244" i="17"/>
  <c r="AQ244" i="17"/>
  <c r="AR244" i="17"/>
  <c r="AS244" i="17"/>
  <c r="AT244" i="17"/>
  <c r="AN245" i="17"/>
  <c r="AO245" i="17"/>
  <c r="AP245" i="17"/>
  <c r="AQ245" i="17"/>
  <c r="AR245" i="17"/>
  <c r="AS245" i="17"/>
  <c r="AT245" i="17"/>
  <c r="AN246" i="17"/>
  <c r="AO246" i="17"/>
  <c r="AP246" i="17"/>
  <c r="AQ246" i="17"/>
  <c r="AR246" i="17"/>
  <c r="AS246" i="17"/>
  <c r="AT246" i="17"/>
  <c r="AN247" i="17"/>
  <c r="AO247" i="17"/>
  <c r="AP247" i="17"/>
  <c r="AQ247" i="17"/>
  <c r="AR247" i="17"/>
  <c r="AS247" i="17"/>
  <c r="AT247" i="17"/>
  <c r="AN248" i="17"/>
  <c r="AO248" i="17"/>
  <c r="AP248" i="17"/>
  <c r="AQ248" i="17"/>
  <c r="AR248" i="17"/>
  <c r="AS248" i="17"/>
  <c r="AT248" i="17"/>
  <c r="AN249" i="17"/>
  <c r="AO249" i="17"/>
  <c r="AP249" i="17"/>
  <c r="AQ249" i="17"/>
  <c r="AR249" i="17"/>
  <c r="AS249" i="17"/>
  <c r="AT249" i="17"/>
  <c r="AN250" i="17"/>
  <c r="AO250" i="17"/>
  <c r="AP250" i="17"/>
  <c r="AQ250" i="17"/>
  <c r="AR250" i="17"/>
  <c r="AS250" i="17"/>
  <c r="AT250" i="17"/>
  <c r="AN251" i="17"/>
  <c r="AO251" i="17"/>
  <c r="AP251" i="17"/>
  <c r="AQ251" i="17"/>
  <c r="AR251" i="17"/>
  <c r="AS251" i="17"/>
  <c r="AT251" i="17"/>
  <c r="AN252" i="17"/>
  <c r="AO252" i="17"/>
  <c r="AP252" i="17"/>
  <c r="AQ252" i="17"/>
  <c r="AR252" i="17"/>
  <c r="AS252" i="17"/>
  <c r="AT252" i="17"/>
  <c r="AN253" i="17"/>
  <c r="AO253" i="17"/>
  <c r="AP253" i="17"/>
  <c r="AQ253" i="17"/>
  <c r="AR253" i="17"/>
  <c r="AS253" i="17"/>
  <c r="AT253" i="17"/>
  <c r="AN254" i="17"/>
  <c r="AO254" i="17"/>
  <c r="AP254" i="17"/>
  <c r="AQ254" i="17"/>
  <c r="AR254" i="17"/>
  <c r="AS254" i="17"/>
  <c r="AT254" i="17"/>
  <c r="AN255" i="17"/>
  <c r="AO255" i="17"/>
  <c r="AP255" i="17"/>
  <c r="AQ255" i="17"/>
  <c r="AR255" i="17"/>
  <c r="AS255" i="17"/>
  <c r="AT255" i="17"/>
  <c r="AN256" i="17"/>
  <c r="AO256" i="17"/>
  <c r="AP256" i="17"/>
  <c r="AQ256" i="17"/>
  <c r="AR256" i="17"/>
  <c r="AS256" i="17"/>
  <c r="AT256" i="17"/>
  <c r="AN257" i="17"/>
  <c r="AO257" i="17"/>
  <c r="AP257" i="17"/>
  <c r="AQ257" i="17"/>
  <c r="AR257" i="17"/>
  <c r="AS257" i="17"/>
  <c r="AT257" i="17"/>
  <c r="AN258" i="17"/>
  <c r="AO258" i="17"/>
  <c r="AP258" i="17"/>
  <c r="AQ258" i="17"/>
  <c r="AR258" i="17"/>
  <c r="AS258" i="17"/>
  <c r="AT258" i="17"/>
  <c r="AN259" i="17"/>
  <c r="AO259" i="17"/>
  <c r="AP259" i="17"/>
  <c r="AQ259" i="17"/>
  <c r="AR259" i="17"/>
  <c r="AS259" i="17"/>
  <c r="AT259" i="17"/>
  <c r="AN260" i="17"/>
  <c r="AO260" i="17"/>
  <c r="AP260" i="17"/>
  <c r="AQ260" i="17"/>
  <c r="AR260" i="17"/>
  <c r="AS260" i="17"/>
  <c r="AT260" i="17"/>
  <c r="AN261" i="17"/>
  <c r="AO261" i="17"/>
  <c r="AP261" i="17"/>
  <c r="AQ261" i="17"/>
  <c r="AR261" i="17"/>
  <c r="AS261" i="17"/>
  <c r="AT261" i="17"/>
  <c r="AN262" i="17"/>
  <c r="AO262" i="17"/>
  <c r="AP262" i="17"/>
  <c r="AQ262" i="17"/>
  <c r="AR262" i="17"/>
  <c r="AS262" i="17"/>
  <c r="AT262" i="17"/>
  <c r="AN263" i="17"/>
  <c r="AO263" i="17"/>
  <c r="AP263" i="17"/>
  <c r="AQ263" i="17"/>
  <c r="AR263" i="17"/>
  <c r="AS263" i="17"/>
  <c r="AT263" i="17"/>
  <c r="AN264" i="17"/>
  <c r="AO264" i="17"/>
  <c r="AP264" i="17"/>
  <c r="AQ264" i="17"/>
  <c r="AR264" i="17"/>
  <c r="AS264" i="17"/>
  <c r="AT264" i="17"/>
  <c r="AN265" i="17"/>
  <c r="AO265" i="17"/>
  <c r="AP265" i="17"/>
  <c r="AQ265" i="17"/>
  <c r="AR265" i="17"/>
  <c r="AS265" i="17"/>
  <c r="AT265" i="17"/>
  <c r="AN266" i="17"/>
  <c r="AO266" i="17"/>
  <c r="AP266" i="17"/>
  <c r="AQ266" i="17"/>
  <c r="AR266" i="17"/>
  <c r="AS266" i="17"/>
  <c r="AT266" i="17"/>
  <c r="AN267" i="17"/>
  <c r="AO267" i="17"/>
  <c r="AP267" i="17"/>
  <c r="AQ267" i="17"/>
  <c r="AR267" i="17"/>
  <c r="AS267" i="17"/>
  <c r="AT267" i="17"/>
  <c r="AT1" i="17"/>
  <c r="AS1" i="17"/>
  <c r="AR1" i="17"/>
  <c r="AQ1" i="17"/>
  <c r="AP1" i="17"/>
  <c r="AO1" i="17"/>
  <c r="AN1" i="17"/>
  <c r="AM2" i="17"/>
  <c r="AM3" i="17"/>
  <c r="AM4" i="17"/>
  <c r="AM5" i="17"/>
  <c r="AM6" i="17"/>
  <c r="AM7" i="17"/>
  <c r="AM8" i="17"/>
  <c r="AM9" i="17"/>
  <c r="AM10" i="17"/>
  <c r="AM11" i="17"/>
  <c r="AM12" i="17"/>
  <c r="AM13" i="17"/>
  <c r="AM14" i="17"/>
  <c r="AM15" i="17"/>
  <c r="AM16" i="17"/>
  <c r="AM17" i="17"/>
  <c r="AM18" i="17"/>
  <c r="AM19" i="17"/>
  <c r="AM20" i="17"/>
  <c r="AM21" i="17"/>
  <c r="AM22" i="17"/>
  <c r="AM23" i="17"/>
  <c r="AM24" i="17"/>
  <c r="AM25" i="17"/>
  <c r="AM26" i="17"/>
  <c r="AM27" i="17"/>
  <c r="AM28" i="17"/>
  <c r="AM29" i="17"/>
  <c r="AM30" i="17"/>
  <c r="AM31" i="17"/>
  <c r="AM32" i="17"/>
  <c r="AM33" i="17"/>
  <c r="AM34" i="17"/>
  <c r="AM35" i="17"/>
  <c r="AM36" i="17"/>
  <c r="AM37" i="17"/>
  <c r="AM38" i="17"/>
  <c r="AM39" i="17"/>
  <c r="AM40" i="17"/>
  <c r="AM41" i="17"/>
  <c r="AM42" i="17"/>
  <c r="AM43" i="17"/>
  <c r="AM44" i="17"/>
  <c r="AM45" i="17"/>
  <c r="AM46" i="17"/>
  <c r="AM47" i="17"/>
  <c r="AM48" i="17"/>
  <c r="AM49" i="17"/>
  <c r="AM50" i="17"/>
  <c r="AM51" i="17"/>
  <c r="AM52" i="17"/>
  <c r="AM53" i="17"/>
  <c r="AM54" i="17"/>
  <c r="AM55" i="17"/>
  <c r="AM56" i="17"/>
  <c r="AM57" i="17"/>
  <c r="AM58" i="17"/>
  <c r="AM59" i="17"/>
  <c r="AM60" i="17"/>
  <c r="AM61" i="17"/>
  <c r="AM62" i="17"/>
  <c r="AM63" i="17"/>
  <c r="AM64" i="17"/>
  <c r="AM65" i="17"/>
  <c r="AM66" i="17"/>
  <c r="AM67" i="17"/>
  <c r="AM68" i="17"/>
  <c r="AM69" i="17"/>
  <c r="AM70" i="17"/>
  <c r="AM71" i="17"/>
  <c r="AM72" i="17"/>
  <c r="AM73" i="17"/>
  <c r="AM74" i="17"/>
  <c r="AM75" i="17"/>
  <c r="AM76" i="17"/>
  <c r="AM77" i="17"/>
  <c r="AM78" i="17"/>
  <c r="AM79" i="17"/>
  <c r="AM80" i="17"/>
  <c r="AM81" i="17"/>
  <c r="AM82" i="17"/>
  <c r="AM83" i="17"/>
  <c r="AM84" i="17"/>
  <c r="AM85" i="17"/>
  <c r="AM86" i="17"/>
  <c r="AM87" i="17"/>
  <c r="AM88" i="17"/>
  <c r="AM89" i="17"/>
  <c r="AM90" i="17"/>
  <c r="AM91" i="17"/>
  <c r="AM92" i="17"/>
  <c r="AM93" i="17"/>
  <c r="AM94" i="17"/>
  <c r="AM95" i="17"/>
  <c r="AM96" i="17"/>
  <c r="AM97" i="17"/>
  <c r="AM98" i="17"/>
  <c r="AM99" i="17"/>
  <c r="AM100" i="17"/>
  <c r="AM101" i="17"/>
  <c r="AM102" i="17"/>
  <c r="AM103" i="17"/>
  <c r="AM104" i="17"/>
  <c r="AM105" i="17"/>
  <c r="AM106" i="17"/>
  <c r="AM107" i="17"/>
  <c r="AM108" i="17"/>
  <c r="AM109" i="17"/>
  <c r="AM110" i="17"/>
  <c r="AM111" i="17"/>
  <c r="AM112" i="17"/>
  <c r="AM113" i="17"/>
  <c r="AM114" i="17"/>
  <c r="AM115" i="17"/>
  <c r="AM116" i="17"/>
  <c r="AM117" i="17"/>
  <c r="AM118" i="17"/>
  <c r="AM119" i="17"/>
  <c r="AM120" i="17"/>
  <c r="AM121" i="17"/>
  <c r="AM122" i="17"/>
  <c r="AM123" i="17"/>
  <c r="AM124" i="17"/>
  <c r="AM125" i="17"/>
  <c r="AM126" i="17"/>
  <c r="AM127" i="17"/>
  <c r="AM128" i="17"/>
  <c r="AM129" i="17"/>
  <c r="AM130" i="17"/>
  <c r="AM131" i="17"/>
  <c r="AM132" i="17"/>
  <c r="AM133" i="17"/>
  <c r="AM134" i="17"/>
  <c r="AM135" i="17"/>
  <c r="AM136" i="17"/>
  <c r="AM137" i="17"/>
  <c r="AM138" i="17"/>
  <c r="AM139" i="17"/>
  <c r="AM140" i="17"/>
  <c r="AM141" i="17"/>
  <c r="AM142" i="17"/>
  <c r="AM143" i="17"/>
  <c r="AM144" i="17"/>
  <c r="AM145" i="17"/>
  <c r="AM146" i="17"/>
  <c r="AM147" i="17"/>
  <c r="AM148" i="17"/>
  <c r="AM149" i="17"/>
  <c r="AM150" i="17"/>
  <c r="AM151" i="17"/>
  <c r="AM152" i="17"/>
  <c r="AM153" i="17"/>
  <c r="AM154" i="17"/>
  <c r="AM155" i="17"/>
  <c r="AM156" i="17"/>
  <c r="AM157" i="17"/>
  <c r="AM158" i="17"/>
  <c r="AM159" i="17"/>
  <c r="AM160" i="17"/>
  <c r="AM161" i="17"/>
  <c r="AM162" i="17"/>
  <c r="AM163" i="17"/>
  <c r="AM164" i="17"/>
  <c r="AM165" i="17"/>
  <c r="AM166" i="17"/>
  <c r="AM167" i="17"/>
  <c r="AM168" i="17"/>
  <c r="AM169" i="17"/>
  <c r="AM170" i="17"/>
  <c r="AM171" i="17"/>
  <c r="AM172" i="17"/>
  <c r="AM173" i="17"/>
  <c r="AM174" i="17"/>
  <c r="AM175" i="17"/>
  <c r="AM176" i="17"/>
  <c r="AM177" i="17"/>
  <c r="AM178" i="17"/>
  <c r="AM179" i="17"/>
  <c r="AM180" i="17"/>
  <c r="AM181" i="17"/>
  <c r="AM182" i="17"/>
  <c r="AM183" i="17"/>
  <c r="AM184" i="17"/>
  <c r="AM185" i="17"/>
  <c r="AM186" i="17"/>
  <c r="AM187" i="17"/>
  <c r="AM188" i="17"/>
  <c r="AM189" i="17"/>
  <c r="AM190" i="17"/>
  <c r="AM191" i="17"/>
  <c r="AM192" i="17"/>
  <c r="AM193" i="17"/>
  <c r="AM194" i="17"/>
  <c r="AM195" i="17"/>
  <c r="AM196" i="17"/>
  <c r="AM197" i="17"/>
  <c r="AM198" i="17"/>
  <c r="AM199" i="17"/>
  <c r="AM200" i="17"/>
  <c r="AM201" i="17"/>
  <c r="AM202" i="17"/>
  <c r="AM203" i="17"/>
  <c r="AM204" i="17"/>
  <c r="AM205" i="17"/>
  <c r="AM206" i="17"/>
  <c r="AM207" i="17"/>
  <c r="AM208" i="17"/>
  <c r="AM209" i="17"/>
  <c r="AM210" i="17"/>
  <c r="AM211" i="17"/>
  <c r="AM212" i="17"/>
  <c r="AM213" i="17"/>
  <c r="AM214" i="17"/>
  <c r="AM215" i="17"/>
  <c r="AM216" i="17"/>
  <c r="AM217" i="17"/>
  <c r="AM218" i="17"/>
  <c r="AM219" i="17"/>
  <c r="AM220" i="17"/>
  <c r="AM221" i="17"/>
  <c r="AM222" i="17"/>
  <c r="AM223" i="17"/>
  <c r="AM224" i="17"/>
  <c r="AM225" i="17"/>
  <c r="AM226" i="17"/>
  <c r="AM227" i="17"/>
  <c r="AM228" i="17"/>
  <c r="AM229" i="17"/>
  <c r="AM230" i="17"/>
  <c r="AM231" i="17"/>
  <c r="AM232" i="17"/>
  <c r="AM233" i="17"/>
  <c r="AM234" i="17"/>
  <c r="AM235" i="17"/>
  <c r="AM236" i="17"/>
  <c r="AM237" i="17"/>
  <c r="AM238" i="17"/>
  <c r="AM239" i="17"/>
  <c r="AM240" i="17"/>
  <c r="AM241" i="17"/>
  <c r="AM242" i="17"/>
  <c r="AM243" i="17"/>
  <c r="AM244" i="17"/>
  <c r="AM245" i="17"/>
  <c r="AM246" i="17"/>
  <c r="AM247" i="17"/>
  <c r="AM248" i="17"/>
  <c r="AM249" i="17"/>
  <c r="AM250" i="17"/>
  <c r="AM251" i="17"/>
  <c r="AM252" i="17"/>
  <c r="AM253" i="17"/>
  <c r="AM254" i="17"/>
  <c r="AM255" i="17"/>
  <c r="AM256" i="17"/>
  <c r="AM257" i="17"/>
  <c r="AM258" i="17"/>
  <c r="AM259" i="17"/>
  <c r="AM260" i="17"/>
  <c r="AM261" i="17"/>
  <c r="AM262" i="17"/>
  <c r="AM263" i="17"/>
  <c r="AM264" i="17"/>
  <c r="AM265" i="17"/>
  <c r="AM266" i="17"/>
  <c r="AM267" i="17"/>
  <c r="AL2" i="17"/>
  <c r="AL3" i="17"/>
  <c r="AL4" i="17"/>
  <c r="AL5" i="17"/>
  <c r="AL6" i="17"/>
  <c r="AL7" i="17"/>
  <c r="AL8" i="17"/>
  <c r="AL9" i="17"/>
  <c r="AL10" i="17"/>
  <c r="AL11" i="17"/>
  <c r="AL12" i="17"/>
  <c r="AL13" i="17"/>
  <c r="AL14" i="17"/>
  <c r="AL15" i="17"/>
  <c r="AL16" i="17"/>
  <c r="AL17" i="17"/>
  <c r="AL18" i="17"/>
  <c r="AL19" i="17"/>
  <c r="AL20" i="17"/>
  <c r="AL21" i="17"/>
  <c r="AL22" i="17"/>
  <c r="AL23" i="17"/>
  <c r="AL24" i="17"/>
  <c r="AL25" i="17"/>
  <c r="AL26" i="17"/>
  <c r="AL27" i="17"/>
  <c r="AL28" i="17"/>
  <c r="AL29" i="17"/>
  <c r="AL30" i="17"/>
  <c r="AL31" i="17"/>
  <c r="AL32" i="17"/>
  <c r="AL33" i="17"/>
  <c r="AL34" i="17"/>
  <c r="AL35" i="17"/>
  <c r="AL36" i="17"/>
  <c r="AL37" i="17"/>
  <c r="AL38" i="17"/>
  <c r="AL39" i="17"/>
  <c r="AL40" i="17"/>
  <c r="AL41" i="17"/>
  <c r="AL42" i="17"/>
  <c r="AL43" i="17"/>
  <c r="AL44" i="17"/>
  <c r="AL45" i="17"/>
  <c r="AL46" i="17"/>
  <c r="AL47" i="17"/>
  <c r="AL48" i="17"/>
  <c r="AL49" i="17"/>
  <c r="AL50" i="17"/>
  <c r="AL51" i="17"/>
  <c r="AL52" i="17"/>
  <c r="AL53" i="17"/>
  <c r="AL54" i="17"/>
  <c r="AL55" i="17"/>
  <c r="AL56" i="17"/>
  <c r="AL57" i="17"/>
  <c r="AL58" i="17"/>
  <c r="AL59" i="17"/>
  <c r="AL60" i="17"/>
  <c r="AL61" i="17"/>
  <c r="AL62" i="17"/>
  <c r="AL63" i="17"/>
  <c r="AL64" i="17"/>
  <c r="AL65" i="17"/>
  <c r="AL66" i="17"/>
  <c r="AL67" i="17"/>
  <c r="AL68" i="17"/>
  <c r="AL69" i="17"/>
  <c r="AL70" i="17"/>
  <c r="AL71" i="17"/>
  <c r="AL72" i="17"/>
  <c r="AL73" i="17"/>
  <c r="AL74" i="17"/>
  <c r="AL75" i="17"/>
  <c r="AL76" i="17"/>
  <c r="AL77" i="17"/>
  <c r="AL78" i="17"/>
  <c r="AL79" i="17"/>
  <c r="AL80" i="17"/>
  <c r="AL81" i="17"/>
  <c r="AL82" i="17"/>
  <c r="AL83" i="17"/>
  <c r="AL84" i="17"/>
  <c r="AL85" i="17"/>
  <c r="AL86" i="17"/>
  <c r="AL87" i="17"/>
  <c r="AL88" i="17"/>
  <c r="AL89" i="17"/>
  <c r="AL90" i="17"/>
  <c r="AL91" i="17"/>
  <c r="AL92" i="17"/>
  <c r="AL93" i="17"/>
  <c r="AL94" i="17"/>
  <c r="AL95" i="17"/>
  <c r="AL96" i="17"/>
  <c r="AL97" i="17"/>
  <c r="AL98" i="17"/>
  <c r="AL99" i="17"/>
  <c r="AL100" i="17"/>
  <c r="AL101" i="17"/>
  <c r="AL102" i="17"/>
  <c r="AL103" i="17"/>
  <c r="AL104" i="17"/>
  <c r="AL105" i="17"/>
  <c r="AL106" i="17"/>
  <c r="AL107" i="17"/>
  <c r="AL108" i="17"/>
  <c r="AL109" i="17"/>
  <c r="AL110" i="17"/>
  <c r="AL111" i="17"/>
  <c r="AL112" i="17"/>
  <c r="AL113" i="17"/>
  <c r="AL114" i="17"/>
  <c r="AL115" i="17"/>
  <c r="AL116" i="17"/>
  <c r="AL117" i="17"/>
  <c r="AL118" i="17"/>
  <c r="AL119" i="17"/>
  <c r="AL120" i="17"/>
  <c r="AL121" i="17"/>
  <c r="AL122" i="17"/>
  <c r="AL123" i="17"/>
  <c r="AL124" i="17"/>
  <c r="AL125" i="17"/>
  <c r="AL126" i="17"/>
  <c r="AL127" i="17"/>
  <c r="AL128" i="17"/>
  <c r="AL129" i="17"/>
  <c r="AL130" i="17"/>
  <c r="AL131" i="17"/>
  <c r="AL132" i="17"/>
  <c r="AL133" i="17"/>
  <c r="AL134" i="17"/>
  <c r="AL135" i="17"/>
  <c r="AL136" i="17"/>
  <c r="AL137" i="17"/>
  <c r="AL138" i="17"/>
  <c r="AL139" i="17"/>
  <c r="AL140" i="17"/>
  <c r="AL141" i="17"/>
  <c r="AL142" i="17"/>
  <c r="AL143" i="17"/>
  <c r="AL144" i="17"/>
  <c r="AL145" i="17"/>
  <c r="AL146" i="17"/>
  <c r="AL147" i="17"/>
  <c r="AL148" i="17"/>
  <c r="AL149" i="17"/>
  <c r="AL150" i="17"/>
  <c r="AL151" i="17"/>
  <c r="AL152" i="17"/>
  <c r="AL153" i="17"/>
  <c r="AL154" i="17"/>
  <c r="AL155" i="17"/>
  <c r="AL156" i="17"/>
  <c r="AL157" i="17"/>
  <c r="AL158" i="17"/>
  <c r="AL159" i="17"/>
  <c r="AL160" i="17"/>
  <c r="AL161" i="17"/>
  <c r="AL162" i="17"/>
  <c r="AL163" i="17"/>
  <c r="AL164" i="17"/>
  <c r="AL165" i="17"/>
  <c r="AL166" i="17"/>
  <c r="AL167" i="17"/>
  <c r="AL168" i="17"/>
  <c r="AL169" i="17"/>
  <c r="AL170" i="17"/>
  <c r="AL171" i="17"/>
  <c r="AL172" i="17"/>
  <c r="AL173" i="17"/>
  <c r="AL174" i="17"/>
  <c r="AL175" i="17"/>
  <c r="AL176" i="17"/>
  <c r="AL177" i="17"/>
  <c r="AL178" i="17"/>
  <c r="AL179" i="17"/>
  <c r="AL180" i="17"/>
  <c r="AL181" i="17"/>
  <c r="AL182" i="17"/>
  <c r="AL183" i="17"/>
  <c r="AL184" i="17"/>
  <c r="AL185" i="17"/>
  <c r="AL186" i="17"/>
  <c r="AL187" i="17"/>
  <c r="AL188" i="17"/>
  <c r="AL189" i="17"/>
  <c r="AL190" i="17"/>
  <c r="AL191" i="17"/>
  <c r="AL192" i="17"/>
  <c r="AL193" i="17"/>
  <c r="AL194" i="17"/>
  <c r="AL195" i="17"/>
  <c r="AL196" i="17"/>
  <c r="AL197" i="17"/>
  <c r="AL198" i="17"/>
  <c r="AL199" i="17"/>
  <c r="AL200" i="17"/>
  <c r="AL201" i="17"/>
  <c r="AL202" i="17"/>
  <c r="AL203" i="17"/>
  <c r="AL204" i="17"/>
  <c r="AL205" i="17"/>
  <c r="AL206" i="17"/>
  <c r="AL207" i="17"/>
  <c r="AL208" i="17"/>
  <c r="AL209" i="17"/>
  <c r="AL210" i="17"/>
  <c r="AL211" i="17"/>
  <c r="AL212" i="17"/>
  <c r="AL213" i="17"/>
  <c r="AL214" i="17"/>
  <c r="AL215" i="17"/>
  <c r="AL216" i="17"/>
  <c r="AL217" i="17"/>
  <c r="AL218" i="17"/>
  <c r="AL219" i="17"/>
  <c r="AL220" i="17"/>
  <c r="AL221" i="17"/>
  <c r="AL222" i="17"/>
  <c r="AL223" i="17"/>
  <c r="AL224" i="17"/>
  <c r="AL225" i="17"/>
  <c r="AL226" i="17"/>
  <c r="AL227" i="17"/>
  <c r="AL228" i="17"/>
  <c r="AL229" i="17"/>
  <c r="AL230" i="17"/>
  <c r="AL231" i="17"/>
  <c r="AL232" i="17"/>
  <c r="AL233" i="17"/>
  <c r="AL234" i="17"/>
  <c r="AL235" i="17"/>
  <c r="AL236" i="17"/>
  <c r="AL237" i="17"/>
  <c r="AL238" i="17"/>
  <c r="AL239" i="17"/>
  <c r="AL240" i="17"/>
  <c r="AL241" i="17"/>
  <c r="AL242" i="17"/>
  <c r="AL243" i="17"/>
  <c r="AL244" i="17"/>
  <c r="AL245" i="17"/>
  <c r="AL246" i="17"/>
  <c r="AL247" i="17"/>
  <c r="AL248" i="17"/>
  <c r="AL249" i="17"/>
  <c r="AL250" i="17"/>
  <c r="AL251" i="17"/>
  <c r="AL252" i="17"/>
  <c r="AL253" i="17"/>
  <c r="AL254" i="17"/>
  <c r="AL255" i="17"/>
  <c r="AL256" i="17"/>
  <c r="AL257" i="17"/>
  <c r="AL258" i="17"/>
  <c r="AL259" i="17"/>
  <c r="AL260" i="17"/>
  <c r="AL261" i="17"/>
  <c r="AL262" i="17"/>
  <c r="AL263" i="17"/>
  <c r="AL264" i="17"/>
  <c r="AL265" i="17"/>
  <c r="AL266" i="17"/>
  <c r="AL267" i="17"/>
  <c r="AK2" i="17"/>
  <c r="AK3" i="17"/>
  <c r="AK4" i="17"/>
  <c r="AK5" i="17"/>
  <c r="AK6" i="17"/>
  <c r="AK7" i="17"/>
  <c r="AK8" i="17"/>
  <c r="AK9" i="17"/>
  <c r="AK10" i="17"/>
  <c r="AK11" i="17"/>
  <c r="AK12" i="17"/>
  <c r="AK13" i="17"/>
  <c r="AK14" i="17"/>
  <c r="AK15" i="17"/>
  <c r="AK16" i="17"/>
  <c r="AK17" i="17"/>
  <c r="AK18" i="17"/>
  <c r="AK19" i="17"/>
  <c r="AK20" i="17"/>
  <c r="AK21" i="17"/>
  <c r="AK22" i="17"/>
  <c r="AK23" i="17"/>
  <c r="AK24" i="17"/>
  <c r="AK25" i="17"/>
  <c r="AK26" i="17"/>
  <c r="AK27" i="17"/>
  <c r="AK28" i="17"/>
  <c r="AK29" i="17"/>
  <c r="AK30" i="17"/>
  <c r="AK31" i="17"/>
  <c r="AK32" i="17"/>
  <c r="AK33" i="17"/>
  <c r="AK34" i="17"/>
  <c r="AK35" i="17"/>
  <c r="AK36" i="17"/>
  <c r="AK37" i="17"/>
  <c r="AK38" i="17"/>
  <c r="AK39" i="17"/>
  <c r="AK40" i="17"/>
  <c r="AK41" i="17"/>
  <c r="AK42" i="17"/>
  <c r="AK43" i="17"/>
  <c r="AK44" i="17"/>
  <c r="AK45" i="17"/>
  <c r="AK46" i="17"/>
  <c r="AK47" i="17"/>
  <c r="AK48" i="17"/>
  <c r="AK49" i="17"/>
  <c r="AK50" i="17"/>
  <c r="AK51" i="17"/>
  <c r="AK52" i="17"/>
  <c r="AK53" i="17"/>
  <c r="AK54" i="17"/>
  <c r="AK55" i="17"/>
  <c r="AK56" i="17"/>
  <c r="AK57" i="17"/>
  <c r="AK58" i="17"/>
  <c r="AK59" i="17"/>
  <c r="AK60" i="17"/>
  <c r="AK61" i="17"/>
  <c r="AK62" i="17"/>
  <c r="AK63" i="17"/>
  <c r="AK64" i="17"/>
  <c r="AK65" i="17"/>
  <c r="AK66" i="17"/>
  <c r="AK67" i="17"/>
  <c r="AK68" i="17"/>
  <c r="AK69" i="17"/>
  <c r="AK70" i="17"/>
  <c r="AK71" i="17"/>
  <c r="AK72" i="17"/>
  <c r="AK73" i="17"/>
  <c r="AK74" i="17"/>
  <c r="AK75" i="17"/>
  <c r="AK76" i="17"/>
  <c r="AK77" i="17"/>
  <c r="AK78" i="17"/>
  <c r="AK79" i="17"/>
  <c r="AK80" i="17"/>
  <c r="AK81" i="17"/>
  <c r="AK82" i="17"/>
  <c r="AK83" i="17"/>
  <c r="AK84" i="17"/>
  <c r="AK85" i="17"/>
  <c r="AK86" i="17"/>
  <c r="AK87" i="17"/>
  <c r="AK88" i="17"/>
  <c r="AK89" i="17"/>
  <c r="AK90" i="17"/>
  <c r="AK91" i="17"/>
  <c r="AK92" i="17"/>
  <c r="AK93" i="17"/>
  <c r="AK94" i="17"/>
  <c r="AK95" i="17"/>
  <c r="AK96" i="17"/>
  <c r="AK97" i="17"/>
  <c r="AK98" i="17"/>
  <c r="AK99" i="17"/>
  <c r="AK100" i="17"/>
  <c r="AK101" i="17"/>
  <c r="AK102" i="17"/>
  <c r="AK103" i="17"/>
  <c r="AK104" i="17"/>
  <c r="AK105" i="17"/>
  <c r="AK106" i="17"/>
  <c r="AK107" i="17"/>
  <c r="AK108" i="17"/>
  <c r="AK109" i="17"/>
  <c r="AK110" i="17"/>
  <c r="AK111" i="17"/>
  <c r="AK112" i="17"/>
  <c r="AK113" i="17"/>
  <c r="AK114" i="17"/>
  <c r="AK115" i="17"/>
  <c r="AK116" i="17"/>
  <c r="AK117" i="17"/>
  <c r="AK118" i="17"/>
  <c r="AK119" i="17"/>
  <c r="AK120" i="17"/>
  <c r="AK121" i="17"/>
  <c r="AK122" i="17"/>
  <c r="AK123" i="17"/>
  <c r="AK124" i="17"/>
  <c r="AK125" i="17"/>
  <c r="AK126" i="17"/>
  <c r="AK127" i="17"/>
  <c r="AK128" i="17"/>
  <c r="AK129" i="17"/>
  <c r="AK130" i="17"/>
  <c r="AK131" i="17"/>
  <c r="AK132" i="17"/>
  <c r="AK133" i="17"/>
  <c r="AK134" i="17"/>
  <c r="AK135" i="17"/>
  <c r="AK136" i="17"/>
  <c r="AK137" i="17"/>
  <c r="AK138" i="17"/>
  <c r="AK139" i="17"/>
  <c r="AK140" i="17"/>
  <c r="AK141" i="17"/>
  <c r="AK142" i="17"/>
  <c r="AK143" i="17"/>
  <c r="AK144" i="17"/>
  <c r="AK145" i="17"/>
  <c r="AK146" i="17"/>
  <c r="AK147" i="17"/>
  <c r="AK148" i="17"/>
  <c r="AK149" i="17"/>
  <c r="AK150" i="17"/>
  <c r="AK151" i="17"/>
  <c r="AK152" i="17"/>
  <c r="AK153" i="17"/>
  <c r="AK154" i="17"/>
  <c r="AK155" i="17"/>
  <c r="AK156" i="17"/>
  <c r="AK157" i="17"/>
  <c r="AK158" i="17"/>
  <c r="AK159" i="17"/>
  <c r="AK160" i="17"/>
  <c r="AK161" i="17"/>
  <c r="AK162" i="17"/>
  <c r="AK163" i="17"/>
  <c r="AK164" i="17"/>
  <c r="AK165" i="17"/>
  <c r="AK166" i="17"/>
  <c r="AK167" i="17"/>
  <c r="AK168" i="17"/>
  <c r="AK169" i="17"/>
  <c r="AK170" i="17"/>
  <c r="AK171" i="17"/>
  <c r="AK172" i="17"/>
  <c r="AK173" i="17"/>
  <c r="AK174" i="17"/>
  <c r="AK175" i="17"/>
  <c r="AK176" i="17"/>
  <c r="AK177" i="17"/>
  <c r="AK178" i="17"/>
  <c r="AK179" i="17"/>
  <c r="AK180" i="17"/>
  <c r="AK181" i="17"/>
  <c r="AK182" i="17"/>
  <c r="AK183" i="17"/>
  <c r="AK184" i="17"/>
  <c r="AK185" i="17"/>
  <c r="AK186" i="17"/>
  <c r="AK187" i="17"/>
  <c r="AK188" i="17"/>
  <c r="AK189" i="17"/>
  <c r="AK190" i="17"/>
  <c r="AK191" i="17"/>
  <c r="AK192" i="17"/>
  <c r="AK193" i="17"/>
  <c r="AK194" i="17"/>
  <c r="AK195" i="17"/>
  <c r="AK196" i="17"/>
  <c r="AK197" i="17"/>
  <c r="AK198" i="17"/>
  <c r="AK199" i="17"/>
  <c r="AK200" i="17"/>
  <c r="AK201" i="17"/>
  <c r="AK202" i="17"/>
  <c r="AK203" i="17"/>
  <c r="AK204" i="17"/>
  <c r="AK205" i="17"/>
  <c r="AK206" i="17"/>
  <c r="AK207" i="17"/>
  <c r="AK208" i="17"/>
  <c r="AK209" i="17"/>
  <c r="AK210" i="17"/>
  <c r="AK211" i="17"/>
  <c r="AK212" i="17"/>
  <c r="AK213" i="17"/>
  <c r="AK214" i="17"/>
  <c r="AK215" i="17"/>
  <c r="AK216" i="17"/>
  <c r="AK217" i="17"/>
  <c r="AK218" i="17"/>
  <c r="AK219" i="17"/>
  <c r="AK220" i="17"/>
  <c r="AK221" i="17"/>
  <c r="AK222" i="17"/>
  <c r="AK223" i="17"/>
  <c r="AK224" i="17"/>
  <c r="AK225" i="17"/>
  <c r="AK226" i="17"/>
  <c r="AK227" i="17"/>
  <c r="AK228" i="17"/>
  <c r="AK229" i="17"/>
  <c r="AK230" i="17"/>
  <c r="AK231" i="17"/>
  <c r="AK232" i="17"/>
  <c r="AK233" i="17"/>
  <c r="AK234" i="17"/>
  <c r="AK235" i="17"/>
  <c r="AK236" i="17"/>
  <c r="AK237" i="17"/>
  <c r="AK238" i="17"/>
  <c r="AK239" i="17"/>
  <c r="AK240" i="17"/>
  <c r="AK241" i="17"/>
  <c r="AK242" i="17"/>
  <c r="AK243" i="17"/>
  <c r="AK244" i="17"/>
  <c r="AK245" i="17"/>
  <c r="AK246" i="17"/>
  <c r="AK247" i="17"/>
  <c r="AK248" i="17"/>
  <c r="AK249" i="17"/>
  <c r="AK250" i="17"/>
  <c r="AK251" i="17"/>
  <c r="AK252" i="17"/>
  <c r="AK253" i="17"/>
  <c r="AK254" i="17"/>
  <c r="AK255" i="17"/>
  <c r="AK256" i="17"/>
  <c r="AK257" i="17"/>
  <c r="AK258" i="17"/>
  <c r="AK259" i="17"/>
  <c r="AK260" i="17"/>
  <c r="AK261" i="17"/>
  <c r="AK262" i="17"/>
  <c r="AK263" i="17"/>
  <c r="AK264" i="17"/>
  <c r="AK265" i="17"/>
  <c r="AK266" i="17"/>
  <c r="AK267" i="17"/>
  <c r="AM1" i="17"/>
  <c r="AL1" i="17"/>
  <c r="AK1" i="17"/>
  <c r="AJ2" i="17"/>
  <c r="AJ3" i="17"/>
  <c r="AJ4" i="17"/>
  <c r="AJ5" i="17"/>
  <c r="AJ6" i="17"/>
  <c r="AJ7" i="17"/>
  <c r="AJ8" i="17"/>
  <c r="AJ9" i="17"/>
  <c r="AJ10" i="17"/>
  <c r="AJ11" i="17"/>
  <c r="AJ12" i="17"/>
  <c r="AJ13" i="17"/>
  <c r="AJ14" i="17"/>
  <c r="AJ15" i="17"/>
  <c r="AJ16" i="17"/>
  <c r="AJ17" i="17"/>
  <c r="AJ18" i="17"/>
  <c r="AJ19" i="17"/>
  <c r="AJ20" i="17"/>
  <c r="AJ21" i="17"/>
  <c r="AJ22" i="17"/>
  <c r="AJ23" i="17"/>
  <c r="AJ24" i="17"/>
  <c r="AJ25" i="17"/>
  <c r="AJ26" i="17"/>
  <c r="AJ27" i="17"/>
  <c r="AJ28" i="17"/>
  <c r="AJ29" i="17"/>
  <c r="AJ30" i="17"/>
  <c r="AJ31" i="17"/>
  <c r="AJ32" i="17"/>
  <c r="AJ33" i="17"/>
  <c r="AJ34" i="17"/>
  <c r="AJ35" i="17"/>
  <c r="AJ36" i="17"/>
  <c r="AJ37" i="17"/>
  <c r="AJ38" i="17"/>
  <c r="AJ39" i="17"/>
  <c r="AJ40" i="17"/>
  <c r="AJ41" i="17"/>
  <c r="AJ42" i="17"/>
  <c r="AJ43" i="17"/>
  <c r="AJ44" i="17"/>
  <c r="AJ45" i="17"/>
  <c r="AJ46" i="17"/>
  <c r="AJ47" i="17"/>
  <c r="AJ48" i="17"/>
  <c r="AJ49" i="17"/>
  <c r="AJ50" i="17"/>
  <c r="AJ51" i="17"/>
  <c r="AJ52" i="17"/>
  <c r="AJ53" i="17"/>
  <c r="AJ54" i="17"/>
  <c r="AJ55" i="17"/>
  <c r="AJ56" i="17"/>
  <c r="AJ57" i="17"/>
  <c r="AJ58" i="17"/>
  <c r="AJ59" i="17"/>
  <c r="AJ60" i="17"/>
  <c r="AJ61" i="17"/>
  <c r="AJ62" i="17"/>
  <c r="AJ63" i="17"/>
  <c r="AJ64" i="17"/>
  <c r="AJ65" i="17"/>
  <c r="AJ66" i="17"/>
  <c r="AJ67" i="17"/>
  <c r="AJ68" i="17"/>
  <c r="AJ69" i="17"/>
  <c r="AJ70" i="17"/>
  <c r="AJ71" i="17"/>
  <c r="AJ72" i="17"/>
  <c r="AJ73" i="17"/>
  <c r="AJ74" i="17"/>
  <c r="AJ75" i="17"/>
  <c r="AJ76" i="17"/>
  <c r="AJ77" i="17"/>
  <c r="AJ78" i="17"/>
  <c r="AJ79" i="17"/>
  <c r="AJ80" i="17"/>
  <c r="AJ81" i="17"/>
  <c r="AJ82" i="17"/>
  <c r="AJ83" i="17"/>
  <c r="AJ84" i="17"/>
  <c r="AJ85" i="17"/>
  <c r="AJ86" i="17"/>
  <c r="AJ87" i="17"/>
  <c r="AJ88" i="17"/>
  <c r="AJ89" i="17"/>
  <c r="AJ90" i="17"/>
  <c r="AJ91" i="17"/>
  <c r="AJ92" i="17"/>
  <c r="AJ93" i="17"/>
  <c r="AJ94" i="17"/>
  <c r="AJ95" i="17"/>
  <c r="AJ96" i="17"/>
  <c r="AJ97" i="17"/>
  <c r="AJ98" i="17"/>
  <c r="AJ99" i="17"/>
  <c r="AJ100" i="17"/>
  <c r="AJ101" i="17"/>
  <c r="AJ102" i="17"/>
  <c r="AJ103" i="17"/>
  <c r="AJ104" i="17"/>
  <c r="AJ105" i="17"/>
  <c r="AJ106" i="17"/>
  <c r="AJ107" i="17"/>
  <c r="AJ108" i="17"/>
  <c r="AJ109" i="17"/>
  <c r="AJ110" i="17"/>
  <c r="AJ111" i="17"/>
  <c r="AJ112" i="17"/>
  <c r="AJ113" i="17"/>
  <c r="AJ114" i="17"/>
  <c r="AJ115" i="17"/>
  <c r="AJ116" i="17"/>
  <c r="AJ117" i="17"/>
  <c r="AJ118" i="17"/>
  <c r="AJ119" i="17"/>
  <c r="AJ120" i="17"/>
  <c r="AJ121" i="17"/>
  <c r="AJ122" i="17"/>
  <c r="AJ123" i="17"/>
  <c r="AJ124" i="17"/>
  <c r="AJ125" i="17"/>
  <c r="AJ126" i="17"/>
  <c r="AJ127" i="17"/>
  <c r="AJ128" i="17"/>
  <c r="AJ129" i="17"/>
  <c r="AJ130" i="17"/>
  <c r="AJ131" i="17"/>
  <c r="AJ132" i="17"/>
  <c r="AJ133" i="17"/>
  <c r="AJ134" i="17"/>
  <c r="AJ135" i="17"/>
  <c r="AJ136" i="17"/>
  <c r="AJ137" i="17"/>
  <c r="AJ138" i="17"/>
  <c r="AJ139" i="17"/>
  <c r="AJ140" i="17"/>
  <c r="AJ141" i="17"/>
  <c r="AJ142" i="17"/>
  <c r="AJ143" i="17"/>
  <c r="AJ144" i="17"/>
  <c r="AJ145" i="17"/>
  <c r="AJ146" i="17"/>
  <c r="AJ147" i="17"/>
  <c r="AJ148" i="17"/>
  <c r="AJ149" i="17"/>
  <c r="AJ150" i="17"/>
  <c r="AJ151" i="17"/>
  <c r="AJ152" i="17"/>
  <c r="AJ153" i="17"/>
  <c r="AJ154" i="17"/>
  <c r="AJ155" i="17"/>
  <c r="AJ156" i="17"/>
  <c r="AJ157" i="17"/>
  <c r="AJ158" i="17"/>
  <c r="AJ159" i="17"/>
  <c r="AJ160" i="17"/>
  <c r="AJ161" i="17"/>
  <c r="AJ162" i="17"/>
  <c r="AJ163" i="17"/>
  <c r="AJ164" i="17"/>
  <c r="AJ165" i="17"/>
  <c r="AJ166" i="17"/>
  <c r="AJ167" i="17"/>
  <c r="AJ168" i="17"/>
  <c r="AJ169" i="17"/>
  <c r="AJ170" i="17"/>
  <c r="AJ171" i="17"/>
  <c r="AJ172" i="17"/>
  <c r="AJ173" i="17"/>
  <c r="AJ174" i="17"/>
  <c r="AJ175" i="17"/>
  <c r="AJ176" i="17"/>
  <c r="AJ177" i="17"/>
  <c r="AJ178" i="17"/>
  <c r="AJ179" i="17"/>
  <c r="AJ180" i="17"/>
  <c r="AJ181" i="17"/>
  <c r="AJ182" i="17"/>
  <c r="AJ183" i="17"/>
  <c r="AJ184" i="17"/>
  <c r="AJ185" i="17"/>
  <c r="AJ186" i="17"/>
  <c r="AJ187" i="17"/>
  <c r="AJ188" i="17"/>
  <c r="AJ189" i="17"/>
  <c r="AJ190" i="17"/>
  <c r="AJ191" i="17"/>
  <c r="AJ192" i="17"/>
  <c r="AJ193" i="17"/>
  <c r="AJ194" i="17"/>
  <c r="AJ195" i="17"/>
  <c r="AJ196" i="17"/>
  <c r="AJ197" i="17"/>
  <c r="AJ198" i="17"/>
  <c r="AJ199" i="17"/>
  <c r="AJ200" i="17"/>
  <c r="AJ201" i="17"/>
  <c r="AJ202" i="17"/>
  <c r="AJ203" i="17"/>
  <c r="AJ204" i="17"/>
  <c r="AJ205" i="17"/>
  <c r="AJ206" i="17"/>
  <c r="AJ207" i="17"/>
  <c r="AJ208" i="17"/>
  <c r="AJ209" i="17"/>
  <c r="AJ210" i="17"/>
  <c r="AJ211" i="17"/>
  <c r="AJ212" i="17"/>
  <c r="AJ213" i="17"/>
  <c r="AJ214" i="17"/>
  <c r="AJ215" i="17"/>
  <c r="AJ216" i="17"/>
  <c r="AJ217" i="17"/>
  <c r="AJ218" i="17"/>
  <c r="AJ219" i="17"/>
  <c r="AJ220" i="17"/>
  <c r="AJ221" i="17"/>
  <c r="AJ222" i="17"/>
  <c r="AJ223" i="17"/>
  <c r="AJ224" i="17"/>
  <c r="AJ225" i="17"/>
  <c r="AJ226" i="17"/>
  <c r="AJ227" i="17"/>
  <c r="AJ228" i="17"/>
  <c r="AJ229" i="17"/>
  <c r="AJ230" i="17"/>
  <c r="AJ231" i="17"/>
  <c r="AJ232" i="17"/>
  <c r="AJ233" i="17"/>
  <c r="AJ234" i="17"/>
  <c r="AJ235" i="17"/>
  <c r="AJ236" i="17"/>
  <c r="AJ237" i="17"/>
  <c r="AJ238" i="17"/>
  <c r="AJ239" i="17"/>
  <c r="AJ240" i="17"/>
  <c r="AJ241" i="17"/>
  <c r="AJ242" i="17"/>
  <c r="AJ243" i="17"/>
  <c r="AJ244" i="17"/>
  <c r="AJ245" i="17"/>
  <c r="AJ246" i="17"/>
  <c r="AJ247" i="17"/>
  <c r="AJ248" i="17"/>
  <c r="AJ249" i="17"/>
  <c r="AJ250" i="17"/>
  <c r="AJ251" i="17"/>
  <c r="AJ252" i="17"/>
  <c r="AJ253" i="17"/>
  <c r="AJ254" i="17"/>
  <c r="AJ255" i="17"/>
  <c r="AJ256" i="17"/>
  <c r="AJ257" i="17"/>
  <c r="AJ258" i="17"/>
  <c r="AJ259" i="17"/>
  <c r="AJ260" i="17"/>
  <c r="AJ261" i="17"/>
  <c r="AJ262" i="17"/>
  <c r="AJ263" i="17"/>
  <c r="AJ264" i="17"/>
  <c r="AJ265" i="17"/>
  <c r="AJ266" i="17"/>
  <c r="AJ267" i="17"/>
  <c r="AI2" i="17"/>
  <c r="AI3" i="17"/>
  <c r="AI4" i="17"/>
  <c r="AI5" i="17"/>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5" i="17"/>
  <c r="AI56" i="17"/>
  <c r="AI57" i="17"/>
  <c r="AI58" i="17"/>
  <c r="AI59" i="17"/>
  <c r="AI60" i="17"/>
  <c r="AI61" i="17"/>
  <c r="AI62" i="17"/>
  <c r="AI63" i="17"/>
  <c r="AI64" i="17"/>
  <c r="AI65" i="17"/>
  <c r="AI66" i="17"/>
  <c r="AI67" i="17"/>
  <c r="AI68" i="17"/>
  <c r="AI69" i="17"/>
  <c r="AI70" i="17"/>
  <c r="AI71" i="17"/>
  <c r="AI72" i="17"/>
  <c r="AI73" i="17"/>
  <c r="AI74" i="17"/>
  <c r="AI75" i="17"/>
  <c r="AI76" i="17"/>
  <c r="AI77" i="17"/>
  <c r="AI78" i="17"/>
  <c r="AI79" i="17"/>
  <c r="AI80" i="17"/>
  <c r="AI81" i="17"/>
  <c r="AI82" i="17"/>
  <c r="AI83" i="17"/>
  <c r="AI84" i="17"/>
  <c r="AI85" i="17"/>
  <c r="AI86" i="17"/>
  <c r="AI87" i="17"/>
  <c r="AI88" i="17"/>
  <c r="AI89" i="17"/>
  <c r="AI90" i="17"/>
  <c r="AI91" i="17"/>
  <c r="AI92" i="17"/>
  <c r="AI93" i="17"/>
  <c r="AI94" i="17"/>
  <c r="AI95" i="17"/>
  <c r="AI96" i="17"/>
  <c r="AI97" i="17"/>
  <c r="AI98" i="17"/>
  <c r="AI99" i="17"/>
  <c r="AI100" i="17"/>
  <c r="AI101" i="17"/>
  <c r="AI102" i="17"/>
  <c r="AI103" i="17"/>
  <c r="AI104" i="17"/>
  <c r="AI105" i="17"/>
  <c r="AI106" i="17"/>
  <c r="AI107" i="17"/>
  <c r="AI108" i="17"/>
  <c r="AI109" i="17"/>
  <c r="AI110" i="17"/>
  <c r="AI111" i="17"/>
  <c r="AI112" i="17"/>
  <c r="AI113" i="17"/>
  <c r="AI114" i="17"/>
  <c r="AI115" i="17"/>
  <c r="AI116" i="17"/>
  <c r="AI117" i="17"/>
  <c r="AI118" i="17"/>
  <c r="AI119" i="17"/>
  <c r="AI120" i="17"/>
  <c r="AI121" i="17"/>
  <c r="AI122" i="17"/>
  <c r="AI123" i="17"/>
  <c r="AI124" i="17"/>
  <c r="AI125" i="17"/>
  <c r="AI126" i="17"/>
  <c r="AI127" i="17"/>
  <c r="AI128" i="17"/>
  <c r="AI129" i="17"/>
  <c r="AI130" i="17"/>
  <c r="AI131" i="17"/>
  <c r="AI132" i="17"/>
  <c r="AI133" i="17"/>
  <c r="AI134" i="17"/>
  <c r="AI135" i="17"/>
  <c r="AI136" i="17"/>
  <c r="AI137" i="17"/>
  <c r="AI138" i="17"/>
  <c r="AI139" i="17"/>
  <c r="AI140" i="17"/>
  <c r="AI141" i="17"/>
  <c r="AI142" i="17"/>
  <c r="AI143" i="17"/>
  <c r="AI144" i="17"/>
  <c r="AI145" i="17"/>
  <c r="AI146" i="17"/>
  <c r="AI147" i="17"/>
  <c r="AI148" i="17"/>
  <c r="AI149" i="17"/>
  <c r="AI150" i="17"/>
  <c r="AI151" i="17"/>
  <c r="AI152" i="17"/>
  <c r="AI153" i="17"/>
  <c r="AI154" i="17"/>
  <c r="AI155" i="17"/>
  <c r="AI156" i="17"/>
  <c r="AI157" i="17"/>
  <c r="AI158" i="17"/>
  <c r="AI159" i="17"/>
  <c r="AI160" i="17"/>
  <c r="AI161" i="17"/>
  <c r="AI162" i="17"/>
  <c r="AI163" i="17"/>
  <c r="AI164" i="17"/>
  <c r="AI165" i="17"/>
  <c r="AI166" i="17"/>
  <c r="AI167" i="17"/>
  <c r="AI168" i="17"/>
  <c r="AI169" i="17"/>
  <c r="AI170" i="17"/>
  <c r="AI171" i="17"/>
  <c r="AI172" i="17"/>
  <c r="AI173" i="17"/>
  <c r="AI174" i="17"/>
  <c r="AI175" i="17"/>
  <c r="AI176" i="17"/>
  <c r="AI177" i="17"/>
  <c r="AI178" i="17"/>
  <c r="AI179" i="17"/>
  <c r="AI180" i="17"/>
  <c r="AI181" i="17"/>
  <c r="AI182" i="17"/>
  <c r="AI183" i="17"/>
  <c r="AI184" i="17"/>
  <c r="AI185" i="17"/>
  <c r="AI186" i="17"/>
  <c r="AI187" i="17"/>
  <c r="AI188" i="17"/>
  <c r="AI189" i="17"/>
  <c r="AI190" i="17"/>
  <c r="AI191" i="17"/>
  <c r="AI192" i="17"/>
  <c r="AI193" i="17"/>
  <c r="AI194" i="17"/>
  <c r="AI195" i="17"/>
  <c r="AI196" i="17"/>
  <c r="AI197" i="17"/>
  <c r="AI198" i="17"/>
  <c r="AI199" i="17"/>
  <c r="AI200" i="17"/>
  <c r="AI201" i="17"/>
  <c r="AI202" i="17"/>
  <c r="AI203" i="17"/>
  <c r="AI204" i="17"/>
  <c r="AI205" i="17"/>
  <c r="AI206" i="17"/>
  <c r="AI207" i="17"/>
  <c r="AI208" i="17"/>
  <c r="AI209" i="17"/>
  <c r="AI210" i="17"/>
  <c r="AI211" i="17"/>
  <c r="AI212" i="17"/>
  <c r="AI213" i="17"/>
  <c r="AI214" i="17"/>
  <c r="AI215" i="17"/>
  <c r="AI216" i="17"/>
  <c r="AI217" i="17"/>
  <c r="AI218" i="17"/>
  <c r="AI219" i="17"/>
  <c r="AI220" i="17"/>
  <c r="AI221" i="17"/>
  <c r="AI222" i="17"/>
  <c r="AI223" i="17"/>
  <c r="AI224" i="17"/>
  <c r="AI225" i="17"/>
  <c r="AI226" i="17"/>
  <c r="AI227" i="17"/>
  <c r="AI228" i="17"/>
  <c r="AI229" i="17"/>
  <c r="AI230" i="17"/>
  <c r="AI231" i="17"/>
  <c r="AI232" i="17"/>
  <c r="AI233" i="17"/>
  <c r="AI234" i="17"/>
  <c r="AI235" i="17"/>
  <c r="AI236" i="17"/>
  <c r="AI237" i="17"/>
  <c r="AI238" i="17"/>
  <c r="AI239" i="17"/>
  <c r="AI240" i="17"/>
  <c r="AI241" i="17"/>
  <c r="AI242" i="17"/>
  <c r="AI243" i="17"/>
  <c r="AI244" i="17"/>
  <c r="AI245" i="17"/>
  <c r="AI246" i="17"/>
  <c r="AI247" i="17"/>
  <c r="AI248" i="17"/>
  <c r="AI249" i="17"/>
  <c r="AI250" i="17"/>
  <c r="AI251" i="17"/>
  <c r="AI252" i="17"/>
  <c r="AI253" i="17"/>
  <c r="AI254" i="17"/>
  <c r="AI255" i="17"/>
  <c r="AI256" i="17"/>
  <c r="AI257" i="17"/>
  <c r="AI258" i="17"/>
  <c r="AI259" i="17"/>
  <c r="AI260" i="17"/>
  <c r="AI261" i="17"/>
  <c r="AI262" i="17"/>
  <c r="AI263" i="17"/>
  <c r="AI264" i="17"/>
  <c r="AI265" i="17"/>
  <c r="AI266" i="17"/>
  <c r="AI267" i="17"/>
  <c r="AI1" i="17"/>
  <c r="AJ1" i="17"/>
  <c r="AC2" i="17"/>
  <c r="AD2" i="17"/>
  <c r="AE2" i="17"/>
  <c r="AF2" i="17"/>
  <c r="AG2" i="17"/>
  <c r="AH2" i="17"/>
  <c r="AC3" i="17"/>
  <c r="AD3" i="17"/>
  <c r="AE3" i="17"/>
  <c r="AF3" i="17"/>
  <c r="AG3" i="17"/>
  <c r="AH3" i="17"/>
  <c r="AC4" i="17"/>
  <c r="AD4" i="17"/>
  <c r="AE4" i="17"/>
  <c r="AF4" i="17"/>
  <c r="AG4" i="17"/>
  <c r="AH4" i="17"/>
  <c r="AC5" i="17"/>
  <c r="AD5" i="17"/>
  <c r="AE5" i="17"/>
  <c r="AF5" i="17"/>
  <c r="AG5" i="17"/>
  <c r="AH5" i="17"/>
  <c r="AC6" i="17"/>
  <c r="AD6" i="17"/>
  <c r="AE6" i="17"/>
  <c r="AF6" i="17"/>
  <c r="AG6" i="17"/>
  <c r="AH6" i="17"/>
  <c r="AC7" i="17"/>
  <c r="AD7" i="17"/>
  <c r="AE7" i="17"/>
  <c r="AF7" i="17"/>
  <c r="AG7" i="17"/>
  <c r="AH7" i="17"/>
  <c r="AC8" i="17"/>
  <c r="AD8" i="17"/>
  <c r="AE8" i="17"/>
  <c r="AF8" i="17"/>
  <c r="AG8" i="17"/>
  <c r="AH8" i="17"/>
  <c r="AC9" i="17"/>
  <c r="AD9" i="17"/>
  <c r="AE9" i="17"/>
  <c r="AF9" i="17"/>
  <c r="AG9" i="17"/>
  <c r="AH9" i="17"/>
  <c r="AC10" i="17"/>
  <c r="AD10" i="17"/>
  <c r="AE10" i="17"/>
  <c r="AF10" i="17"/>
  <c r="AG10" i="17"/>
  <c r="AH10" i="17"/>
  <c r="AC11" i="17"/>
  <c r="AD11" i="17"/>
  <c r="AE11" i="17"/>
  <c r="AF11" i="17"/>
  <c r="AG11" i="17"/>
  <c r="AH11" i="17"/>
  <c r="AC12" i="17"/>
  <c r="AD12" i="17"/>
  <c r="AE12" i="17"/>
  <c r="AF12" i="17"/>
  <c r="AG12" i="17"/>
  <c r="AH12" i="17"/>
  <c r="AC13" i="17"/>
  <c r="AD13" i="17"/>
  <c r="AE13" i="17"/>
  <c r="AF13" i="17"/>
  <c r="AG13" i="17"/>
  <c r="AH13" i="17"/>
  <c r="AC14" i="17"/>
  <c r="AD14" i="17"/>
  <c r="AE14" i="17"/>
  <c r="AF14" i="17"/>
  <c r="AG14" i="17"/>
  <c r="AH14" i="17"/>
  <c r="AC15" i="17"/>
  <c r="AD15" i="17"/>
  <c r="AE15" i="17"/>
  <c r="AF15" i="17"/>
  <c r="AG15" i="17"/>
  <c r="AH15" i="17"/>
  <c r="AC16" i="17"/>
  <c r="AD16" i="17"/>
  <c r="AE16" i="17"/>
  <c r="AF16" i="17"/>
  <c r="AG16" i="17"/>
  <c r="AH16" i="17"/>
  <c r="AC17" i="17"/>
  <c r="AD17" i="17"/>
  <c r="AE17" i="17"/>
  <c r="AF17" i="17"/>
  <c r="AG17" i="17"/>
  <c r="AH17" i="17"/>
  <c r="AC18" i="17"/>
  <c r="AD18" i="17"/>
  <c r="AE18" i="17"/>
  <c r="AF18" i="17"/>
  <c r="AG18" i="17"/>
  <c r="AH18" i="17"/>
  <c r="AC19" i="17"/>
  <c r="AD19" i="17"/>
  <c r="AE19" i="17"/>
  <c r="AF19" i="17"/>
  <c r="AG19" i="17"/>
  <c r="AH19" i="17"/>
  <c r="AC20" i="17"/>
  <c r="AD20" i="17"/>
  <c r="AE20" i="17"/>
  <c r="AF20" i="17"/>
  <c r="AG20" i="17"/>
  <c r="AH20" i="17"/>
  <c r="AC21" i="17"/>
  <c r="AD21" i="17"/>
  <c r="AE21" i="17"/>
  <c r="AF21" i="17"/>
  <c r="AG21" i="17"/>
  <c r="AH21" i="17"/>
  <c r="AC22" i="17"/>
  <c r="AD22" i="17"/>
  <c r="AE22" i="17"/>
  <c r="AF22" i="17"/>
  <c r="AG22" i="17"/>
  <c r="AH22" i="17"/>
  <c r="AC23" i="17"/>
  <c r="AD23" i="17"/>
  <c r="AE23" i="17"/>
  <c r="AF23" i="17"/>
  <c r="AG23" i="17"/>
  <c r="AH23" i="17"/>
  <c r="AC24" i="17"/>
  <c r="AD24" i="17"/>
  <c r="AE24" i="17"/>
  <c r="AF24" i="17"/>
  <c r="AG24" i="17"/>
  <c r="AH24" i="17"/>
  <c r="AC25" i="17"/>
  <c r="AD25" i="17"/>
  <c r="AE25" i="17"/>
  <c r="AF25" i="17"/>
  <c r="AG25" i="17"/>
  <c r="AH25" i="17"/>
  <c r="AC26" i="17"/>
  <c r="AD26" i="17"/>
  <c r="AE26" i="17"/>
  <c r="AF26" i="17"/>
  <c r="AG26" i="17"/>
  <c r="AH26" i="17"/>
  <c r="AC27" i="17"/>
  <c r="AD27" i="17"/>
  <c r="AE27" i="17"/>
  <c r="AF27" i="17"/>
  <c r="AG27" i="17"/>
  <c r="AH27" i="17"/>
  <c r="AC28" i="17"/>
  <c r="AD28" i="17"/>
  <c r="AE28" i="17"/>
  <c r="AF28" i="17"/>
  <c r="AG28" i="17"/>
  <c r="AH28" i="17"/>
  <c r="AC29" i="17"/>
  <c r="AD29" i="17"/>
  <c r="AE29" i="17"/>
  <c r="AF29" i="17"/>
  <c r="AG29" i="17"/>
  <c r="AH29" i="17"/>
  <c r="AC30" i="17"/>
  <c r="AD30" i="17"/>
  <c r="AE30" i="17"/>
  <c r="AF30" i="17"/>
  <c r="AG30" i="17"/>
  <c r="AH30" i="17"/>
  <c r="AC31" i="17"/>
  <c r="AD31" i="17"/>
  <c r="AE31" i="17"/>
  <c r="AF31" i="17"/>
  <c r="AG31" i="17"/>
  <c r="AH31" i="17"/>
  <c r="AC32" i="17"/>
  <c r="AD32" i="17"/>
  <c r="AE32" i="17"/>
  <c r="AF32" i="17"/>
  <c r="AG32" i="17"/>
  <c r="AH32" i="17"/>
  <c r="AC33" i="17"/>
  <c r="AD33" i="17"/>
  <c r="AE33" i="17"/>
  <c r="AF33" i="17"/>
  <c r="AG33" i="17"/>
  <c r="AH33" i="17"/>
  <c r="AC34" i="17"/>
  <c r="AD34" i="17"/>
  <c r="AE34" i="17"/>
  <c r="AF34" i="17"/>
  <c r="AG34" i="17"/>
  <c r="AH34" i="17"/>
  <c r="AC35" i="17"/>
  <c r="AD35" i="17"/>
  <c r="AE35" i="17"/>
  <c r="AF35" i="17"/>
  <c r="AG35" i="17"/>
  <c r="AH35" i="17"/>
  <c r="AC36" i="17"/>
  <c r="AD36" i="17"/>
  <c r="AE36" i="17"/>
  <c r="AF36" i="17"/>
  <c r="AG36" i="17"/>
  <c r="AH36" i="17"/>
  <c r="AC37" i="17"/>
  <c r="AD37" i="17"/>
  <c r="AE37" i="17"/>
  <c r="AF37" i="17"/>
  <c r="AG37" i="17"/>
  <c r="AH37" i="17"/>
  <c r="AC38" i="17"/>
  <c r="AD38" i="17"/>
  <c r="AE38" i="17"/>
  <c r="AF38" i="17"/>
  <c r="AG38" i="17"/>
  <c r="AH38" i="17"/>
  <c r="AC39" i="17"/>
  <c r="AD39" i="17"/>
  <c r="AE39" i="17"/>
  <c r="AF39" i="17"/>
  <c r="AG39" i="17"/>
  <c r="AH39" i="17"/>
  <c r="AC40" i="17"/>
  <c r="AD40" i="17"/>
  <c r="AE40" i="17"/>
  <c r="AF40" i="17"/>
  <c r="AG40" i="17"/>
  <c r="AH40" i="17"/>
  <c r="AC41" i="17"/>
  <c r="AD41" i="17"/>
  <c r="AE41" i="17"/>
  <c r="AF41" i="17"/>
  <c r="AG41" i="17"/>
  <c r="AH41" i="17"/>
  <c r="AC42" i="17"/>
  <c r="AD42" i="17"/>
  <c r="AE42" i="17"/>
  <c r="AF42" i="17"/>
  <c r="AG42" i="17"/>
  <c r="AH42" i="17"/>
  <c r="AC43" i="17"/>
  <c r="AD43" i="17"/>
  <c r="AE43" i="17"/>
  <c r="AF43" i="17"/>
  <c r="AG43" i="17"/>
  <c r="AH43" i="17"/>
  <c r="AC44" i="17"/>
  <c r="AD44" i="17"/>
  <c r="AE44" i="17"/>
  <c r="AF44" i="17"/>
  <c r="AG44" i="17"/>
  <c r="AH44" i="17"/>
  <c r="AC45" i="17"/>
  <c r="AD45" i="17"/>
  <c r="AE45" i="17"/>
  <c r="AF45" i="17"/>
  <c r="AG45" i="17"/>
  <c r="AH45" i="17"/>
  <c r="AC46" i="17"/>
  <c r="AD46" i="17"/>
  <c r="AE46" i="17"/>
  <c r="AF46" i="17"/>
  <c r="AG46" i="17"/>
  <c r="AH46" i="17"/>
  <c r="AC47" i="17"/>
  <c r="AD47" i="17"/>
  <c r="AE47" i="17"/>
  <c r="AF47" i="17"/>
  <c r="AG47" i="17"/>
  <c r="AH47" i="17"/>
  <c r="AC48" i="17"/>
  <c r="AD48" i="17"/>
  <c r="AE48" i="17"/>
  <c r="AF48" i="17"/>
  <c r="AG48" i="17"/>
  <c r="AH48" i="17"/>
  <c r="AC49" i="17"/>
  <c r="AD49" i="17"/>
  <c r="AE49" i="17"/>
  <c r="AF49" i="17"/>
  <c r="AG49" i="17"/>
  <c r="AH49" i="17"/>
  <c r="AC50" i="17"/>
  <c r="AD50" i="17"/>
  <c r="AE50" i="17"/>
  <c r="AF50" i="17"/>
  <c r="AG50" i="17"/>
  <c r="AH50" i="17"/>
  <c r="AC51" i="17"/>
  <c r="AD51" i="17"/>
  <c r="AE51" i="17"/>
  <c r="AF51" i="17"/>
  <c r="AG51" i="17"/>
  <c r="AH51" i="17"/>
  <c r="AC52" i="17"/>
  <c r="AD52" i="17"/>
  <c r="AE52" i="17"/>
  <c r="AF52" i="17"/>
  <c r="AG52" i="17"/>
  <c r="AH52" i="17"/>
  <c r="AC53" i="17"/>
  <c r="AD53" i="17"/>
  <c r="AE53" i="17"/>
  <c r="AF53" i="17"/>
  <c r="AG53" i="17"/>
  <c r="AH53" i="17"/>
  <c r="AC54" i="17"/>
  <c r="AD54" i="17"/>
  <c r="AE54" i="17"/>
  <c r="AF54" i="17"/>
  <c r="AG54" i="17"/>
  <c r="AH54" i="17"/>
  <c r="AC55" i="17"/>
  <c r="AD55" i="17"/>
  <c r="AE55" i="17"/>
  <c r="AF55" i="17"/>
  <c r="AG55" i="17"/>
  <c r="AH55" i="17"/>
  <c r="AC56" i="17"/>
  <c r="AD56" i="17"/>
  <c r="AE56" i="17"/>
  <c r="AF56" i="17"/>
  <c r="AG56" i="17"/>
  <c r="AH56" i="17"/>
  <c r="AC57" i="17"/>
  <c r="AD57" i="17"/>
  <c r="AE57" i="17"/>
  <c r="AF57" i="17"/>
  <c r="AG57" i="17"/>
  <c r="AH57" i="17"/>
  <c r="AC58" i="17"/>
  <c r="AD58" i="17"/>
  <c r="AE58" i="17"/>
  <c r="AF58" i="17"/>
  <c r="AG58" i="17"/>
  <c r="AH58" i="17"/>
  <c r="AC59" i="17"/>
  <c r="AD59" i="17"/>
  <c r="AE59" i="17"/>
  <c r="AF59" i="17"/>
  <c r="AG59" i="17"/>
  <c r="AH59" i="17"/>
  <c r="AC60" i="17"/>
  <c r="AD60" i="17"/>
  <c r="AE60" i="17"/>
  <c r="AF60" i="17"/>
  <c r="AG60" i="17"/>
  <c r="AH60" i="17"/>
  <c r="AC61" i="17"/>
  <c r="AD61" i="17"/>
  <c r="AE61" i="17"/>
  <c r="AF61" i="17"/>
  <c r="AG61" i="17"/>
  <c r="AH61" i="17"/>
  <c r="AC62" i="17"/>
  <c r="AD62" i="17"/>
  <c r="AE62" i="17"/>
  <c r="AF62" i="17"/>
  <c r="AG62" i="17"/>
  <c r="AH62" i="17"/>
  <c r="AC63" i="17"/>
  <c r="AD63" i="17"/>
  <c r="AE63" i="17"/>
  <c r="AF63" i="17"/>
  <c r="AG63" i="17"/>
  <c r="AH63" i="17"/>
  <c r="AC64" i="17"/>
  <c r="AD64" i="17"/>
  <c r="AE64" i="17"/>
  <c r="AF64" i="17"/>
  <c r="AG64" i="17"/>
  <c r="AH64" i="17"/>
  <c r="AC65" i="17"/>
  <c r="AD65" i="17"/>
  <c r="AE65" i="17"/>
  <c r="AF65" i="17"/>
  <c r="AG65" i="17"/>
  <c r="AH65" i="17"/>
  <c r="AC66" i="17"/>
  <c r="AD66" i="17"/>
  <c r="AE66" i="17"/>
  <c r="AF66" i="17"/>
  <c r="AG66" i="17"/>
  <c r="AH66" i="17"/>
  <c r="AC67" i="17"/>
  <c r="AD67" i="17"/>
  <c r="AE67" i="17"/>
  <c r="AF67" i="17"/>
  <c r="AG67" i="17"/>
  <c r="AH67" i="17"/>
  <c r="AC68" i="17"/>
  <c r="AD68" i="17"/>
  <c r="AE68" i="17"/>
  <c r="AF68" i="17"/>
  <c r="AG68" i="17"/>
  <c r="AH68" i="17"/>
  <c r="AC69" i="17"/>
  <c r="AD69" i="17"/>
  <c r="AE69" i="17"/>
  <c r="AF69" i="17"/>
  <c r="AG69" i="17"/>
  <c r="AH69" i="17"/>
  <c r="AC70" i="17"/>
  <c r="AD70" i="17"/>
  <c r="AE70" i="17"/>
  <c r="AF70" i="17"/>
  <c r="AG70" i="17"/>
  <c r="AH70" i="17"/>
  <c r="AC71" i="17"/>
  <c r="AD71" i="17"/>
  <c r="AE71" i="17"/>
  <c r="AF71" i="17"/>
  <c r="AG71" i="17"/>
  <c r="AH71" i="17"/>
  <c r="AC72" i="17"/>
  <c r="AD72" i="17"/>
  <c r="AE72" i="17"/>
  <c r="AF72" i="17"/>
  <c r="AG72" i="17"/>
  <c r="AH72" i="17"/>
  <c r="AC73" i="17"/>
  <c r="AD73" i="17"/>
  <c r="AE73" i="17"/>
  <c r="AF73" i="17"/>
  <c r="AG73" i="17"/>
  <c r="AH73" i="17"/>
  <c r="AC74" i="17"/>
  <c r="AD74" i="17"/>
  <c r="AE74" i="17"/>
  <c r="AF74" i="17"/>
  <c r="AG74" i="17"/>
  <c r="AH74" i="17"/>
  <c r="AC75" i="17"/>
  <c r="AD75" i="17"/>
  <c r="AE75" i="17"/>
  <c r="AF75" i="17"/>
  <c r="AG75" i="17"/>
  <c r="AH75" i="17"/>
  <c r="AC76" i="17"/>
  <c r="AD76" i="17"/>
  <c r="AE76" i="17"/>
  <c r="AF76" i="17"/>
  <c r="AG76" i="17"/>
  <c r="AH76" i="17"/>
  <c r="AC77" i="17"/>
  <c r="AD77" i="17"/>
  <c r="AE77" i="17"/>
  <c r="AF77" i="17"/>
  <c r="AG77" i="17"/>
  <c r="AH77" i="17"/>
  <c r="AC78" i="17"/>
  <c r="AD78" i="17"/>
  <c r="AE78" i="17"/>
  <c r="AF78" i="17"/>
  <c r="AG78" i="17"/>
  <c r="AH78" i="17"/>
  <c r="AC79" i="17"/>
  <c r="AD79" i="17"/>
  <c r="AE79" i="17"/>
  <c r="AF79" i="17"/>
  <c r="AG79" i="17"/>
  <c r="AH79" i="17"/>
  <c r="AC80" i="17"/>
  <c r="AD80" i="17"/>
  <c r="AE80" i="17"/>
  <c r="AF80" i="17"/>
  <c r="AG80" i="17"/>
  <c r="AH80" i="17"/>
  <c r="AC81" i="17"/>
  <c r="AD81" i="17"/>
  <c r="AE81" i="17"/>
  <c r="AF81" i="17"/>
  <c r="AG81" i="17"/>
  <c r="AH81" i="17"/>
  <c r="AC82" i="17"/>
  <c r="AD82" i="17"/>
  <c r="AE82" i="17"/>
  <c r="AF82" i="17"/>
  <c r="AG82" i="17"/>
  <c r="AH82" i="17"/>
  <c r="AC83" i="17"/>
  <c r="AD83" i="17"/>
  <c r="AE83" i="17"/>
  <c r="AF83" i="17"/>
  <c r="AG83" i="17"/>
  <c r="AH83" i="17"/>
  <c r="AC84" i="17"/>
  <c r="AD84" i="17"/>
  <c r="AE84" i="17"/>
  <c r="AF84" i="17"/>
  <c r="AG84" i="17"/>
  <c r="AH84" i="17"/>
  <c r="AC85" i="17"/>
  <c r="AD85" i="17"/>
  <c r="AE85" i="17"/>
  <c r="AF85" i="17"/>
  <c r="AG85" i="17"/>
  <c r="AH85" i="17"/>
  <c r="AC86" i="17"/>
  <c r="AD86" i="17"/>
  <c r="AE86" i="17"/>
  <c r="AF86" i="17"/>
  <c r="AG86" i="17"/>
  <c r="AH86" i="17"/>
  <c r="AC87" i="17"/>
  <c r="AD87" i="17"/>
  <c r="AE87" i="17"/>
  <c r="AF87" i="17"/>
  <c r="AG87" i="17"/>
  <c r="AH87" i="17"/>
  <c r="AC88" i="17"/>
  <c r="AD88" i="17"/>
  <c r="AE88" i="17"/>
  <c r="AF88" i="17"/>
  <c r="AG88" i="17"/>
  <c r="AH88" i="17"/>
  <c r="AC89" i="17"/>
  <c r="AD89" i="17"/>
  <c r="AE89" i="17"/>
  <c r="AF89" i="17"/>
  <c r="AG89" i="17"/>
  <c r="AH89" i="17"/>
  <c r="AC90" i="17"/>
  <c r="AD90" i="17"/>
  <c r="AE90" i="17"/>
  <c r="AF90" i="17"/>
  <c r="AG90" i="17"/>
  <c r="AH90" i="17"/>
  <c r="AC91" i="17"/>
  <c r="AD91" i="17"/>
  <c r="AE91" i="17"/>
  <c r="AF91" i="17"/>
  <c r="AG91" i="17"/>
  <c r="AH91" i="17"/>
  <c r="AC92" i="17"/>
  <c r="AD92" i="17"/>
  <c r="AE92" i="17"/>
  <c r="AF92" i="17"/>
  <c r="AG92" i="17"/>
  <c r="AH92" i="17"/>
  <c r="AC93" i="17"/>
  <c r="AD93" i="17"/>
  <c r="AE93" i="17"/>
  <c r="AF93" i="17"/>
  <c r="AG93" i="17"/>
  <c r="AH93" i="17"/>
  <c r="AC94" i="17"/>
  <c r="AD94" i="17"/>
  <c r="AE94" i="17"/>
  <c r="AF94" i="17"/>
  <c r="AG94" i="17"/>
  <c r="AH94" i="17"/>
  <c r="AC95" i="17"/>
  <c r="AD95" i="17"/>
  <c r="AE95" i="17"/>
  <c r="AF95" i="17"/>
  <c r="AG95" i="17"/>
  <c r="AH95" i="17"/>
  <c r="AC96" i="17"/>
  <c r="AD96" i="17"/>
  <c r="AE96" i="17"/>
  <c r="AF96" i="17"/>
  <c r="AG96" i="17"/>
  <c r="AH96" i="17"/>
  <c r="AC97" i="17"/>
  <c r="AD97" i="17"/>
  <c r="AE97" i="17"/>
  <c r="AF97" i="17"/>
  <c r="AG97" i="17"/>
  <c r="AH97" i="17"/>
  <c r="AC98" i="17"/>
  <c r="AD98" i="17"/>
  <c r="AE98" i="17"/>
  <c r="AF98" i="17"/>
  <c r="AG98" i="17"/>
  <c r="AH98" i="17"/>
  <c r="AC99" i="17"/>
  <c r="AD99" i="17"/>
  <c r="AE99" i="17"/>
  <c r="AF99" i="17"/>
  <c r="AG99" i="17"/>
  <c r="AH99" i="17"/>
  <c r="AC100" i="17"/>
  <c r="AD100" i="17"/>
  <c r="AE100" i="17"/>
  <c r="AF100" i="17"/>
  <c r="AG100" i="17"/>
  <c r="AH100" i="17"/>
  <c r="AC101" i="17"/>
  <c r="AD101" i="17"/>
  <c r="AE101" i="17"/>
  <c r="AF101" i="17"/>
  <c r="AG101" i="17"/>
  <c r="AH101" i="17"/>
  <c r="AC102" i="17"/>
  <c r="AD102" i="17"/>
  <c r="AE102" i="17"/>
  <c r="AF102" i="17"/>
  <c r="AG102" i="17"/>
  <c r="AH102" i="17"/>
  <c r="AC103" i="17"/>
  <c r="AD103" i="17"/>
  <c r="AE103" i="17"/>
  <c r="AF103" i="17"/>
  <c r="AG103" i="17"/>
  <c r="AH103" i="17"/>
  <c r="AC104" i="17"/>
  <c r="AD104" i="17"/>
  <c r="AE104" i="17"/>
  <c r="AF104" i="17"/>
  <c r="AG104" i="17"/>
  <c r="AH104" i="17"/>
  <c r="AC105" i="17"/>
  <c r="AD105" i="17"/>
  <c r="AE105" i="17"/>
  <c r="AF105" i="17"/>
  <c r="AG105" i="17"/>
  <c r="AH105" i="17"/>
  <c r="AC106" i="17"/>
  <c r="AD106" i="17"/>
  <c r="AE106" i="17"/>
  <c r="AF106" i="17"/>
  <c r="AG106" i="17"/>
  <c r="AH106" i="17"/>
  <c r="AC107" i="17"/>
  <c r="AD107" i="17"/>
  <c r="AE107" i="17"/>
  <c r="AF107" i="17"/>
  <c r="AG107" i="17"/>
  <c r="AH107" i="17"/>
  <c r="AC108" i="17"/>
  <c r="AD108" i="17"/>
  <c r="AE108" i="17"/>
  <c r="AF108" i="17"/>
  <c r="AG108" i="17"/>
  <c r="AH108" i="17"/>
  <c r="AC109" i="17"/>
  <c r="AD109" i="17"/>
  <c r="AE109" i="17"/>
  <c r="AF109" i="17"/>
  <c r="AG109" i="17"/>
  <c r="AH109" i="17"/>
  <c r="AC110" i="17"/>
  <c r="AD110" i="17"/>
  <c r="AE110" i="17"/>
  <c r="AF110" i="17"/>
  <c r="AG110" i="17"/>
  <c r="AH110" i="17"/>
  <c r="AC111" i="17"/>
  <c r="AD111" i="17"/>
  <c r="AE111" i="17"/>
  <c r="AF111" i="17"/>
  <c r="AG111" i="17"/>
  <c r="AH111" i="17"/>
  <c r="AC112" i="17"/>
  <c r="AD112" i="17"/>
  <c r="AE112" i="17"/>
  <c r="AF112" i="17"/>
  <c r="AG112" i="17"/>
  <c r="AH112" i="17"/>
  <c r="AC113" i="17"/>
  <c r="AD113" i="17"/>
  <c r="AE113" i="17"/>
  <c r="AF113" i="17"/>
  <c r="AG113" i="17"/>
  <c r="AH113" i="17"/>
  <c r="AC114" i="17"/>
  <c r="AD114" i="17"/>
  <c r="AE114" i="17"/>
  <c r="AF114" i="17"/>
  <c r="AG114" i="17"/>
  <c r="AH114" i="17"/>
  <c r="AC115" i="17"/>
  <c r="AD115" i="17"/>
  <c r="AE115" i="17"/>
  <c r="AF115" i="17"/>
  <c r="AG115" i="17"/>
  <c r="AH115" i="17"/>
  <c r="AC116" i="17"/>
  <c r="AD116" i="17"/>
  <c r="AE116" i="17"/>
  <c r="AF116" i="17"/>
  <c r="AG116" i="17"/>
  <c r="AH116" i="17"/>
  <c r="AC117" i="17"/>
  <c r="AD117" i="17"/>
  <c r="AE117" i="17"/>
  <c r="AF117" i="17"/>
  <c r="AG117" i="17"/>
  <c r="AH117" i="17"/>
  <c r="AC118" i="17"/>
  <c r="AD118" i="17"/>
  <c r="AE118" i="17"/>
  <c r="AF118" i="17"/>
  <c r="AG118" i="17"/>
  <c r="AH118" i="17"/>
  <c r="AC119" i="17"/>
  <c r="AD119" i="17"/>
  <c r="AE119" i="17"/>
  <c r="AF119" i="17"/>
  <c r="AG119" i="17"/>
  <c r="AH119" i="17"/>
  <c r="AC120" i="17"/>
  <c r="AD120" i="17"/>
  <c r="AE120" i="17"/>
  <c r="AF120" i="17"/>
  <c r="AG120" i="17"/>
  <c r="AH120" i="17"/>
  <c r="AC121" i="17"/>
  <c r="AD121" i="17"/>
  <c r="AE121" i="17"/>
  <c r="AF121" i="17"/>
  <c r="AG121" i="17"/>
  <c r="AH121" i="17"/>
  <c r="AC122" i="17"/>
  <c r="AD122" i="17"/>
  <c r="AE122" i="17"/>
  <c r="AF122" i="17"/>
  <c r="AG122" i="17"/>
  <c r="AH122" i="17"/>
  <c r="AC123" i="17"/>
  <c r="AD123" i="17"/>
  <c r="AE123" i="17"/>
  <c r="AF123" i="17"/>
  <c r="AG123" i="17"/>
  <c r="AH123" i="17"/>
  <c r="AC124" i="17"/>
  <c r="AD124" i="17"/>
  <c r="AE124" i="17"/>
  <c r="AF124" i="17"/>
  <c r="AG124" i="17"/>
  <c r="AH124" i="17"/>
  <c r="AC125" i="17"/>
  <c r="AD125" i="17"/>
  <c r="AE125" i="17"/>
  <c r="AF125" i="17"/>
  <c r="AG125" i="17"/>
  <c r="AH125" i="17"/>
  <c r="AC126" i="17"/>
  <c r="AD126" i="17"/>
  <c r="AE126" i="17"/>
  <c r="AF126" i="17"/>
  <c r="AG126" i="17"/>
  <c r="AH126" i="17"/>
  <c r="AC127" i="17"/>
  <c r="AD127" i="17"/>
  <c r="AE127" i="17"/>
  <c r="AF127" i="17"/>
  <c r="AG127" i="17"/>
  <c r="AH127" i="17"/>
  <c r="AC128" i="17"/>
  <c r="AD128" i="17"/>
  <c r="AE128" i="17"/>
  <c r="AF128" i="17"/>
  <c r="AG128" i="17"/>
  <c r="AH128" i="17"/>
  <c r="AC129" i="17"/>
  <c r="AD129" i="17"/>
  <c r="AE129" i="17"/>
  <c r="AF129" i="17"/>
  <c r="AG129" i="17"/>
  <c r="AH129" i="17"/>
  <c r="AC130" i="17"/>
  <c r="AD130" i="17"/>
  <c r="AE130" i="17"/>
  <c r="AF130" i="17"/>
  <c r="AG130" i="17"/>
  <c r="AH130" i="17"/>
  <c r="AC131" i="17"/>
  <c r="AD131" i="17"/>
  <c r="AE131" i="17"/>
  <c r="AF131" i="17"/>
  <c r="AG131" i="17"/>
  <c r="AH131" i="17"/>
  <c r="AC132" i="17"/>
  <c r="AD132" i="17"/>
  <c r="AE132" i="17"/>
  <c r="AF132" i="17"/>
  <c r="AG132" i="17"/>
  <c r="AH132" i="17"/>
  <c r="AC133" i="17"/>
  <c r="AD133" i="17"/>
  <c r="AE133" i="17"/>
  <c r="AF133" i="17"/>
  <c r="AG133" i="17"/>
  <c r="AH133" i="17"/>
  <c r="AC134" i="17"/>
  <c r="AD134" i="17"/>
  <c r="AE134" i="17"/>
  <c r="AF134" i="17"/>
  <c r="AG134" i="17"/>
  <c r="AH134" i="17"/>
  <c r="AC135" i="17"/>
  <c r="AD135" i="17"/>
  <c r="AE135" i="17"/>
  <c r="AF135" i="17"/>
  <c r="AG135" i="17"/>
  <c r="AH135" i="17"/>
  <c r="AC136" i="17"/>
  <c r="AD136" i="17"/>
  <c r="AE136" i="17"/>
  <c r="AF136" i="17"/>
  <c r="AG136" i="17"/>
  <c r="AH136" i="17"/>
  <c r="AC137" i="17"/>
  <c r="AD137" i="17"/>
  <c r="AE137" i="17"/>
  <c r="AF137" i="17"/>
  <c r="AG137" i="17"/>
  <c r="AH137" i="17"/>
  <c r="AC138" i="17"/>
  <c r="AD138" i="17"/>
  <c r="AE138" i="17"/>
  <c r="AF138" i="17"/>
  <c r="AG138" i="17"/>
  <c r="AH138" i="17"/>
  <c r="AC139" i="17"/>
  <c r="AD139" i="17"/>
  <c r="AE139" i="17"/>
  <c r="AF139" i="17"/>
  <c r="AG139" i="17"/>
  <c r="AH139" i="17"/>
  <c r="AC140" i="17"/>
  <c r="AD140" i="17"/>
  <c r="AE140" i="17"/>
  <c r="AF140" i="17"/>
  <c r="AG140" i="17"/>
  <c r="AH140" i="17"/>
  <c r="AC141" i="17"/>
  <c r="AD141" i="17"/>
  <c r="AE141" i="17"/>
  <c r="AF141" i="17"/>
  <c r="AG141" i="17"/>
  <c r="AH141" i="17"/>
  <c r="AC142" i="17"/>
  <c r="AD142" i="17"/>
  <c r="AE142" i="17"/>
  <c r="AF142" i="17"/>
  <c r="AG142" i="17"/>
  <c r="AH142" i="17"/>
  <c r="AC143" i="17"/>
  <c r="AD143" i="17"/>
  <c r="AE143" i="17"/>
  <c r="AF143" i="17"/>
  <c r="AG143" i="17"/>
  <c r="AH143" i="17"/>
  <c r="AC144" i="17"/>
  <c r="AD144" i="17"/>
  <c r="AE144" i="17"/>
  <c r="AF144" i="17"/>
  <c r="AG144" i="17"/>
  <c r="AH144" i="17"/>
  <c r="AC145" i="17"/>
  <c r="AD145" i="17"/>
  <c r="AE145" i="17"/>
  <c r="AF145" i="17"/>
  <c r="AG145" i="17"/>
  <c r="AH145" i="17"/>
  <c r="AC146" i="17"/>
  <c r="AD146" i="17"/>
  <c r="AE146" i="17"/>
  <c r="AF146" i="17"/>
  <c r="AG146" i="17"/>
  <c r="AH146" i="17"/>
  <c r="AC147" i="17"/>
  <c r="AD147" i="17"/>
  <c r="AE147" i="17"/>
  <c r="AF147" i="17"/>
  <c r="AG147" i="17"/>
  <c r="AH147" i="17"/>
  <c r="AC148" i="17"/>
  <c r="AD148" i="17"/>
  <c r="AE148" i="17"/>
  <c r="AF148" i="17"/>
  <c r="AG148" i="17"/>
  <c r="AH148" i="17"/>
  <c r="AC149" i="17"/>
  <c r="AD149" i="17"/>
  <c r="AE149" i="17"/>
  <c r="AF149" i="17"/>
  <c r="AG149" i="17"/>
  <c r="AH149" i="17"/>
  <c r="AC150" i="17"/>
  <c r="AD150" i="17"/>
  <c r="AE150" i="17"/>
  <c r="AF150" i="17"/>
  <c r="AG150" i="17"/>
  <c r="AH150" i="17"/>
  <c r="AC151" i="17"/>
  <c r="AD151" i="17"/>
  <c r="AE151" i="17"/>
  <c r="AF151" i="17"/>
  <c r="AG151" i="17"/>
  <c r="AH151" i="17"/>
  <c r="AC152" i="17"/>
  <c r="AD152" i="17"/>
  <c r="AE152" i="17"/>
  <c r="AF152" i="17"/>
  <c r="AG152" i="17"/>
  <c r="AH152" i="17"/>
  <c r="AC153" i="17"/>
  <c r="AD153" i="17"/>
  <c r="AE153" i="17"/>
  <c r="AF153" i="17"/>
  <c r="AG153" i="17"/>
  <c r="AH153" i="17"/>
  <c r="AC154" i="17"/>
  <c r="AD154" i="17"/>
  <c r="AE154" i="17"/>
  <c r="AF154" i="17"/>
  <c r="AG154" i="17"/>
  <c r="AH154" i="17"/>
  <c r="AC155" i="17"/>
  <c r="AD155" i="17"/>
  <c r="AE155" i="17"/>
  <c r="AF155" i="17"/>
  <c r="AG155" i="17"/>
  <c r="AH155" i="17"/>
  <c r="AC156" i="17"/>
  <c r="AD156" i="17"/>
  <c r="AE156" i="17"/>
  <c r="AF156" i="17"/>
  <c r="AG156" i="17"/>
  <c r="AH156" i="17"/>
  <c r="AC157" i="17"/>
  <c r="AD157" i="17"/>
  <c r="AE157" i="17"/>
  <c r="AF157" i="17"/>
  <c r="AG157" i="17"/>
  <c r="AH157" i="17"/>
  <c r="AC158" i="17"/>
  <c r="AD158" i="17"/>
  <c r="AE158" i="17"/>
  <c r="AF158" i="17"/>
  <c r="AG158" i="17"/>
  <c r="AH158" i="17"/>
  <c r="AC159" i="17"/>
  <c r="AD159" i="17"/>
  <c r="AE159" i="17"/>
  <c r="AF159" i="17"/>
  <c r="AG159" i="17"/>
  <c r="AH159" i="17"/>
  <c r="AC160" i="17"/>
  <c r="AD160" i="17"/>
  <c r="AE160" i="17"/>
  <c r="AF160" i="17"/>
  <c r="AG160" i="17"/>
  <c r="AH160" i="17"/>
  <c r="AC161" i="17"/>
  <c r="AD161" i="17"/>
  <c r="AE161" i="17"/>
  <c r="AF161" i="17"/>
  <c r="AG161" i="17"/>
  <c r="AH161" i="17"/>
  <c r="AC162" i="17"/>
  <c r="AD162" i="17"/>
  <c r="AE162" i="17"/>
  <c r="AF162" i="17"/>
  <c r="AG162" i="17"/>
  <c r="AH162" i="17"/>
  <c r="AC163" i="17"/>
  <c r="AD163" i="17"/>
  <c r="AE163" i="17"/>
  <c r="AF163" i="17"/>
  <c r="AG163" i="17"/>
  <c r="AH163" i="17"/>
  <c r="AC164" i="17"/>
  <c r="AD164" i="17"/>
  <c r="AE164" i="17"/>
  <c r="AF164" i="17"/>
  <c r="AG164" i="17"/>
  <c r="AH164" i="17"/>
  <c r="AC165" i="17"/>
  <c r="AD165" i="17"/>
  <c r="AE165" i="17"/>
  <c r="AF165" i="17"/>
  <c r="AG165" i="17"/>
  <c r="AH165" i="17"/>
  <c r="AC166" i="17"/>
  <c r="AD166" i="17"/>
  <c r="AE166" i="17"/>
  <c r="AF166" i="17"/>
  <c r="AG166" i="17"/>
  <c r="AH166" i="17"/>
  <c r="AC167" i="17"/>
  <c r="AD167" i="17"/>
  <c r="AE167" i="17"/>
  <c r="AF167" i="17"/>
  <c r="AG167" i="17"/>
  <c r="AH167" i="17"/>
  <c r="AC168" i="17"/>
  <c r="AD168" i="17"/>
  <c r="AE168" i="17"/>
  <c r="AF168" i="17"/>
  <c r="AG168" i="17"/>
  <c r="AH168" i="17"/>
  <c r="AC169" i="17"/>
  <c r="AD169" i="17"/>
  <c r="AE169" i="17"/>
  <c r="AF169" i="17"/>
  <c r="AG169" i="17"/>
  <c r="AH169" i="17"/>
  <c r="AC170" i="17"/>
  <c r="AD170" i="17"/>
  <c r="AE170" i="17"/>
  <c r="AF170" i="17"/>
  <c r="AG170" i="17"/>
  <c r="AH170" i="17"/>
  <c r="AC171" i="17"/>
  <c r="AD171" i="17"/>
  <c r="AE171" i="17"/>
  <c r="AF171" i="17"/>
  <c r="AG171" i="17"/>
  <c r="AH171" i="17"/>
  <c r="AC172" i="17"/>
  <c r="AD172" i="17"/>
  <c r="AE172" i="17"/>
  <c r="AF172" i="17"/>
  <c r="AG172" i="17"/>
  <c r="AH172" i="17"/>
  <c r="AC173" i="17"/>
  <c r="AD173" i="17"/>
  <c r="AE173" i="17"/>
  <c r="AF173" i="17"/>
  <c r="AG173" i="17"/>
  <c r="AH173" i="17"/>
  <c r="AC174" i="17"/>
  <c r="AD174" i="17"/>
  <c r="AE174" i="17"/>
  <c r="AF174" i="17"/>
  <c r="AG174" i="17"/>
  <c r="AH174" i="17"/>
  <c r="AC175" i="17"/>
  <c r="AD175" i="17"/>
  <c r="AE175" i="17"/>
  <c r="AF175" i="17"/>
  <c r="AG175" i="17"/>
  <c r="AH175" i="17"/>
  <c r="AC176" i="17"/>
  <c r="AD176" i="17"/>
  <c r="AE176" i="17"/>
  <c r="AF176" i="17"/>
  <c r="AG176" i="17"/>
  <c r="AH176" i="17"/>
  <c r="AC177" i="17"/>
  <c r="AD177" i="17"/>
  <c r="AE177" i="17"/>
  <c r="AF177" i="17"/>
  <c r="AG177" i="17"/>
  <c r="AH177" i="17"/>
  <c r="AC178" i="17"/>
  <c r="AD178" i="17"/>
  <c r="AE178" i="17"/>
  <c r="AF178" i="17"/>
  <c r="AG178" i="17"/>
  <c r="AH178" i="17"/>
  <c r="AC179" i="17"/>
  <c r="AD179" i="17"/>
  <c r="AE179" i="17"/>
  <c r="AF179" i="17"/>
  <c r="AG179" i="17"/>
  <c r="AH179" i="17"/>
  <c r="AC180" i="17"/>
  <c r="AD180" i="17"/>
  <c r="AE180" i="17"/>
  <c r="AF180" i="17"/>
  <c r="AG180" i="17"/>
  <c r="AH180" i="17"/>
  <c r="AC181" i="17"/>
  <c r="AD181" i="17"/>
  <c r="AE181" i="17"/>
  <c r="AF181" i="17"/>
  <c r="AG181" i="17"/>
  <c r="AH181" i="17"/>
  <c r="AC182" i="17"/>
  <c r="AD182" i="17"/>
  <c r="AE182" i="17"/>
  <c r="AF182" i="17"/>
  <c r="AG182" i="17"/>
  <c r="AH182" i="17"/>
  <c r="AC183" i="17"/>
  <c r="AD183" i="17"/>
  <c r="AE183" i="17"/>
  <c r="AF183" i="17"/>
  <c r="AG183" i="17"/>
  <c r="AH183" i="17"/>
  <c r="AC184" i="17"/>
  <c r="AD184" i="17"/>
  <c r="AE184" i="17"/>
  <c r="AF184" i="17"/>
  <c r="AG184" i="17"/>
  <c r="AH184" i="17"/>
  <c r="AC185" i="17"/>
  <c r="AD185" i="17"/>
  <c r="AE185" i="17"/>
  <c r="AF185" i="17"/>
  <c r="AG185" i="17"/>
  <c r="AH185" i="17"/>
  <c r="AC186" i="17"/>
  <c r="AD186" i="17"/>
  <c r="AE186" i="17"/>
  <c r="AF186" i="17"/>
  <c r="AG186" i="17"/>
  <c r="AH186" i="17"/>
  <c r="AC187" i="17"/>
  <c r="AD187" i="17"/>
  <c r="AE187" i="17"/>
  <c r="AF187" i="17"/>
  <c r="AG187" i="17"/>
  <c r="AH187" i="17"/>
  <c r="AC188" i="17"/>
  <c r="AD188" i="17"/>
  <c r="AE188" i="17"/>
  <c r="AF188" i="17"/>
  <c r="AG188" i="17"/>
  <c r="AH188" i="17"/>
  <c r="AC189" i="17"/>
  <c r="AD189" i="17"/>
  <c r="AE189" i="17"/>
  <c r="AF189" i="17"/>
  <c r="AG189" i="17"/>
  <c r="AH189" i="17"/>
  <c r="AC190" i="17"/>
  <c r="AD190" i="17"/>
  <c r="AE190" i="17"/>
  <c r="AF190" i="17"/>
  <c r="AG190" i="17"/>
  <c r="AH190" i="17"/>
  <c r="AC191" i="17"/>
  <c r="AD191" i="17"/>
  <c r="AE191" i="17"/>
  <c r="AF191" i="17"/>
  <c r="AG191" i="17"/>
  <c r="AH191" i="17"/>
  <c r="AC192" i="17"/>
  <c r="AD192" i="17"/>
  <c r="AE192" i="17"/>
  <c r="AF192" i="17"/>
  <c r="AG192" i="17"/>
  <c r="AH192" i="17"/>
  <c r="AC193" i="17"/>
  <c r="AD193" i="17"/>
  <c r="AE193" i="17"/>
  <c r="AF193" i="17"/>
  <c r="AG193" i="17"/>
  <c r="AH193" i="17"/>
  <c r="AC194" i="17"/>
  <c r="AD194" i="17"/>
  <c r="AE194" i="17"/>
  <c r="AF194" i="17"/>
  <c r="AG194" i="17"/>
  <c r="AH194" i="17"/>
  <c r="AC195" i="17"/>
  <c r="AD195" i="17"/>
  <c r="AE195" i="17"/>
  <c r="AF195" i="17"/>
  <c r="AG195" i="17"/>
  <c r="AH195" i="17"/>
  <c r="AC196" i="17"/>
  <c r="AD196" i="17"/>
  <c r="AE196" i="17"/>
  <c r="AF196" i="17"/>
  <c r="AG196" i="17"/>
  <c r="AH196" i="17"/>
  <c r="AC197" i="17"/>
  <c r="AD197" i="17"/>
  <c r="AE197" i="17"/>
  <c r="AF197" i="17"/>
  <c r="AG197" i="17"/>
  <c r="AH197" i="17"/>
  <c r="AC198" i="17"/>
  <c r="AD198" i="17"/>
  <c r="AE198" i="17"/>
  <c r="AF198" i="17"/>
  <c r="AG198" i="17"/>
  <c r="AH198" i="17"/>
  <c r="AC199" i="17"/>
  <c r="AD199" i="17"/>
  <c r="AE199" i="17"/>
  <c r="AF199" i="17"/>
  <c r="AG199" i="17"/>
  <c r="AH199" i="17"/>
  <c r="AC200" i="17"/>
  <c r="AD200" i="17"/>
  <c r="AE200" i="17"/>
  <c r="AF200" i="17"/>
  <c r="AG200" i="17"/>
  <c r="AH200" i="17"/>
  <c r="AC201" i="17"/>
  <c r="AD201" i="17"/>
  <c r="AE201" i="17"/>
  <c r="AF201" i="17"/>
  <c r="AG201" i="17"/>
  <c r="AH201" i="17"/>
  <c r="AC202" i="17"/>
  <c r="AD202" i="17"/>
  <c r="AE202" i="17"/>
  <c r="AF202" i="17"/>
  <c r="AG202" i="17"/>
  <c r="AH202" i="17"/>
  <c r="AC203" i="17"/>
  <c r="AD203" i="17"/>
  <c r="AE203" i="17"/>
  <c r="AF203" i="17"/>
  <c r="AG203" i="17"/>
  <c r="AH203" i="17"/>
  <c r="AC204" i="17"/>
  <c r="AD204" i="17"/>
  <c r="AE204" i="17"/>
  <c r="AF204" i="17"/>
  <c r="AG204" i="17"/>
  <c r="AH204" i="17"/>
  <c r="AC205" i="17"/>
  <c r="AD205" i="17"/>
  <c r="AE205" i="17"/>
  <c r="AF205" i="17"/>
  <c r="AG205" i="17"/>
  <c r="AH205" i="17"/>
  <c r="AC206" i="17"/>
  <c r="AD206" i="17"/>
  <c r="AE206" i="17"/>
  <c r="AF206" i="17"/>
  <c r="AG206" i="17"/>
  <c r="AH206" i="17"/>
  <c r="AC207" i="17"/>
  <c r="AD207" i="17"/>
  <c r="AE207" i="17"/>
  <c r="AF207" i="17"/>
  <c r="AG207" i="17"/>
  <c r="AH207" i="17"/>
  <c r="AC208" i="17"/>
  <c r="AD208" i="17"/>
  <c r="AE208" i="17"/>
  <c r="AF208" i="17"/>
  <c r="AG208" i="17"/>
  <c r="AH208" i="17"/>
  <c r="AC209" i="17"/>
  <c r="AD209" i="17"/>
  <c r="AE209" i="17"/>
  <c r="AF209" i="17"/>
  <c r="AG209" i="17"/>
  <c r="AH209" i="17"/>
  <c r="AC210" i="17"/>
  <c r="AD210" i="17"/>
  <c r="AE210" i="17"/>
  <c r="AF210" i="17"/>
  <c r="AG210" i="17"/>
  <c r="AH210" i="17"/>
  <c r="AC211" i="17"/>
  <c r="AD211" i="17"/>
  <c r="AE211" i="17"/>
  <c r="AF211" i="17"/>
  <c r="AG211" i="17"/>
  <c r="AH211" i="17"/>
  <c r="AC212" i="17"/>
  <c r="AD212" i="17"/>
  <c r="AE212" i="17"/>
  <c r="AF212" i="17"/>
  <c r="AG212" i="17"/>
  <c r="AH212" i="17"/>
  <c r="AC213" i="17"/>
  <c r="AD213" i="17"/>
  <c r="AE213" i="17"/>
  <c r="AF213" i="17"/>
  <c r="AG213" i="17"/>
  <c r="AH213" i="17"/>
  <c r="AC214" i="17"/>
  <c r="AD214" i="17"/>
  <c r="AE214" i="17"/>
  <c r="AF214" i="17"/>
  <c r="AG214" i="17"/>
  <c r="AH214" i="17"/>
  <c r="AC215" i="17"/>
  <c r="AD215" i="17"/>
  <c r="AE215" i="17"/>
  <c r="AF215" i="17"/>
  <c r="AG215" i="17"/>
  <c r="AH215" i="17"/>
  <c r="AC216" i="17"/>
  <c r="AD216" i="17"/>
  <c r="AE216" i="17"/>
  <c r="AF216" i="17"/>
  <c r="AG216" i="17"/>
  <c r="AH216" i="17"/>
  <c r="AC217" i="17"/>
  <c r="AD217" i="17"/>
  <c r="AE217" i="17"/>
  <c r="AF217" i="17"/>
  <c r="AG217" i="17"/>
  <c r="AH217" i="17"/>
  <c r="AC218" i="17"/>
  <c r="AD218" i="17"/>
  <c r="AE218" i="17"/>
  <c r="AF218" i="17"/>
  <c r="AG218" i="17"/>
  <c r="AH218" i="17"/>
  <c r="AC219" i="17"/>
  <c r="AD219" i="17"/>
  <c r="AE219" i="17"/>
  <c r="AF219" i="17"/>
  <c r="AG219" i="17"/>
  <c r="AH219" i="17"/>
  <c r="AC220" i="17"/>
  <c r="AD220" i="17"/>
  <c r="AE220" i="17"/>
  <c r="AF220" i="17"/>
  <c r="AG220" i="17"/>
  <c r="AH220" i="17"/>
  <c r="AC221" i="17"/>
  <c r="AD221" i="17"/>
  <c r="AE221" i="17"/>
  <c r="AF221" i="17"/>
  <c r="AG221" i="17"/>
  <c r="AH221" i="17"/>
  <c r="AC222" i="17"/>
  <c r="AD222" i="17"/>
  <c r="AE222" i="17"/>
  <c r="AF222" i="17"/>
  <c r="AG222" i="17"/>
  <c r="AH222" i="17"/>
  <c r="AC223" i="17"/>
  <c r="AD223" i="17"/>
  <c r="AE223" i="17"/>
  <c r="AF223" i="17"/>
  <c r="AG223" i="17"/>
  <c r="AH223" i="17"/>
  <c r="AC224" i="17"/>
  <c r="AD224" i="17"/>
  <c r="AE224" i="17"/>
  <c r="AF224" i="17"/>
  <c r="AG224" i="17"/>
  <c r="AH224" i="17"/>
  <c r="AC225" i="17"/>
  <c r="AD225" i="17"/>
  <c r="AE225" i="17"/>
  <c r="AF225" i="17"/>
  <c r="AG225" i="17"/>
  <c r="AH225" i="17"/>
  <c r="AC226" i="17"/>
  <c r="AD226" i="17"/>
  <c r="AE226" i="17"/>
  <c r="AF226" i="17"/>
  <c r="AG226" i="17"/>
  <c r="AH226" i="17"/>
  <c r="AC227" i="17"/>
  <c r="AD227" i="17"/>
  <c r="AE227" i="17"/>
  <c r="AF227" i="17"/>
  <c r="AG227" i="17"/>
  <c r="AH227" i="17"/>
  <c r="AC228" i="17"/>
  <c r="AD228" i="17"/>
  <c r="AE228" i="17"/>
  <c r="AF228" i="17"/>
  <c r="AG228" i="17"/>
  <c r="AH228" i="17"/>
  <c r="AC229" i="17"/>
  <c r="AD229" i="17"/>
  <c r="AE229" i="17"/>
  <c r="AF229" i="17"/>
  <c r="AG229" i="17"/>
  <c r="AH229" i="17"/>
  <c r="AC230" i="17"/>
  <c r="AD230" i="17"/>
  <c r="AE230" i="17"/>
  <c r="AF230" i="17"/>
  <c r="AG230" i="17"/>
  <c r="AH230" i="17"/>
  <c r="AC231" i="17"/>
  <c r="AD231" i="17"/>
  <c r="AE231" i="17"/>
  <c r="AF231" i="17"/>
  <c r="AG231" i="17"/>
  <c r="AH231" i="17"/>
  <c r="AC232" i="17"/>
  <c r="AD232" i="17"/>
  <c r="AE232" i="17"/>
  <c r="AF232" i="17"/>
  <c r="AG232" i="17"/>
  <c r="AH232" i="17"/>
  <c r="AC233" i="17"/>
  <c r="AD233" i="17"/>
  <c r="AE233" i="17"/>
  <c r="AF233" i="17"/>
  <c r="AG233" i="17"/>
  <c r="AH233" i="17"/>
  <c r="AC234" i="17"/>
  <c r="AD234" i="17"/>
  <c r="AE234" i="17"/>
  <c r="AF234" i="17"/>
  <c r="AG234" i="17"/>
  <c r="AH234" i="17"/>
  <c r="AC235" i="17"/>
  <c r="AD235" i="17"/>
  <c r="AE235" i="17"/>
  <c r="AF235" i="17"/>
  <c r="AG235" i="17"/>
  <c r="AH235" i="17"/>
  <c r="AC236" i="17"/>
  <c r="AD236" i="17"/>
  <c r="AE236" i="17"/>
  <c r="AF236" i="17"/>
  <c r="AG236" i="17"/>
  <c r="AH236" i="17"/>
  <c r="AC237" i="17"/>
  <c r="AD237" i="17"/>
  <c r="AE237" i="17"/>
  <c r="AF237" i="17"/>
  <c r="AG237" i="17"/>
  <c r="AH237" i="17"/>
  <c r="AC238" i="17"/>
  <c r="AD238" i="17"/>
  <c r="AE238" i="17"/>
  <c r="AF238" i="17"/>
  <c r="AG238" i="17"/>
  <c r="AH238" i="17"/>
  <c r="AC239" i="17"/>
  <c r="AD239" i="17"/>
  <c r="AE239" i="17"/>
  <c r="AF239" i="17"/>
  <c r="AG239" i="17"/>
  <c r="AH239" i="17"/>
  <c r="AC240" i="17"/>
  <c r="AD240" i="17"/>
  <c r="AE240" i="17"/>
  <c r="AF240" i="17"/>
  <c r="AG240" i="17"/>
  <c r="AH240" i="17"/>
  <c r="AC241" i="17"/>
  <c r="AD241" i="17"/>
  <c r="AE241" i="17"/>
  <c r="AF241" i="17"/>
  <c r="AG241" i="17"/>
  <c r="AH241" i="17"/>
  <c r="AC242" i="17"/>
  <c r="AD242" i="17"/>
  <c r="AE242" i="17"/>
  <c r="AF242" i="17"/>
  <c r="AG242" i="17"/>
  <c r="AH242" i="17"/>
  <c r="AC243" i="17"/>
  <c r="AD243" i="17"/>
  <c r="AE243" i="17"/>
  <c r="AF243" i="17"/>
  <c r="AG243" i="17"/>
  <c r="AH243" i="17"/>
  <c r="AC244" i="17"/>
  <c r="AD244" i="17"/>
  <c r="AE244" i="17"/>
  <c r="AF244" i="17"/>
  <c r="AG244" i="17"/>
  <c r="AH244" i="17"/>
  <c r="AC245" i="17"/>
  <c r="AD245" i="17"/>
  <c r="AE245" i="17"/>
  <c r="AF245" i="17"/>
  <c r="AG245" i="17"/>
  <c r="AH245" i="17"/>
  <c r="AC246" i="17"/>
  <c r="AD246" i="17"/>
  <c r="AE246" i="17"/>
  <c r="AF246" i="17"/>
  <c r="AG246" i="17"/>
  <c r="AH246" i="17"/>
  <c r="AC247" i="17"/>
  <c r="AD247" i="17"/>
  <c r="AE247" i="17"/>
  <c r="AF247" i="17"/>
  <c r="AG247" i="17"/>
  <c r="AH247" i="17"/>
  <c r="AC248" i="17"/>
  <c r="AD248" i="17"/>
  <c r="AE248" i="17"/>
  <c r="AF248" i="17"/>
  <c r="AG248" i="17"/>
  <c r="AH248" i="17"/>
  <c r="AC249" i="17"/>
  <c r="AD249" i="17"/>
  <c r="AE249" i="17"/>
  <c r="AF249" i="17"/>
  <c r="AG249" i="17"/>
  <c r="AH249" i="17"/>
  <c r="AC250" i="17"/>
  <c r="AD250" i="17"/>
  <c r="AE250" i="17"/>
  <c r="AF250" i="17"/>
  <c r="AG250" i="17"/>
  <c r="AH250" i="17"/>
  <c r="AC251" i="17"/>
  <c r="AD251" i="17"/>
  <c r="AE251" i="17"/>
  <c r="AF251" i="17"/>
  <c r="AG251" i="17"/>
  <c r="AH251" i="17"/>
  <c r="AC252" i="17"/>
  <c r="AD252" i="17"/>
  <c r="AE252" i="17"/>
  <c r="AF252" i="17"/>
  <c r="AG252" i="17"/>
  <c r="AH252" i="17"/>
  <c r="AC253" i="17"/>
  <c r="AD253" i="17"/>
  <c r="AE253" i="17"/>
  <c r="AF253" i="17"/>
  <c r="AG253" i="17"/>
  <c r="AH253" i="17"/>
  <c r="AC254" i="17"/>
  <c r="AD254" i="17"/>
  <c r="AE254" i="17"/>
  <c r="AF254" i="17"/>
  <c r="AG254" i="17"/>
  <c r="AH254" i="17"/>
  <c r="AC255" i="17"/>
  <c r="AD255" i="17"/>
  <c r="AE255" i="17"/>
  <c r="AF255" i="17"/>
  <c r="AG255" i="17"/>
  <c r="AH255" i="17"/>
  <c r="AC256" i="17"/>
  <c r="AD256" i="17"/>
  <c r="AE256" i="17"/>
  <c r="AF256" i="17"/>
  <c r="AG256" i="17"/>
  <c r="AH256" i="17"/>
  <c r="AC257" i="17"/>
  <c r="AD257" i="17"/>
  <c r="AE257" i="17"/>
  <c r="AF257" i="17"/>
  <c r="AG257" i="17"/>
  <c r="AH257" i="17"/>
  <c r="AC258" i="17"/>
  <c r="AD258" i="17"/>
  <c r="AE258" i="17"/>
  <c r="AF258" i="17"/>
  <c r="AG258" i="17"/>
  <c r="AH258" i="17"/>
  <c r="AC259" i="17"/>
  <c r="AD259" i="17"/>
  <c r="AE259" i="17"/>
  <c r="AF259" i="17"/>
  <c r="AG259" i="17"/>
  <c r="AH259" i="17"/>
  <c r="AC260" i="17"/>
  <c r="AD260" i="17"/>
  <c r="AE260" i="17"/>
  <c r="AF260" i="17"/>
  <c r="AG260" i="17"/>
  <c r="AH260" i="17"/>
  <c r="AC261" i="17"/>
  <c r="AD261" i="17"/>
  <c r="AE261" i="17"/>
  <c r="AF261" i="17"/>
  <c r="AG261" i="17"/>
  <c r="AH261" i="17"/>
  <c r="AC262" i="17"/>
  <c r="AD262" i="17"/>
  <c r="AE262" i="17"/>
  <c r="AF262" i="17"/>
  <c r="AG262" i="17"/>
  <c r="AH262" i="17"/>
  <c r="AC263" i="17"/>
  <c r="AD263" i="17"/>
  <c r="AE263" i="17"/>
  <c r="AF263" i="17"/>
  <c r="AG263" i="17"/>
  <c r="AH263" i="17"/>
  <c r="AC264" i="17"/>
  <c r="AD264" i="17"/>
  <c r="AE264" i="17"/>
  <c r="AF264" i="17"/>
  <c r="AG264" i="17"/>
  <c r="AH264" i="17"/>
  <c r="AC265" i="17"/>
  <c r="AD265" i="17"/>
  <c r="AE265" i="17"/>
  <c r="AF265" i="17"/>
  <c r="AG265" i="17"/>
  <c r="AH265" i="17"/>
  <c r="AC266" i="17"/>
  <c r="AD266" i="17"/>
  <c r="AE266" i="17"/>
  <c r="AF266" i="17"/>
  <c r="AG266" i="17"/>
  <c r="AH266" i="17"/>
  <c r="AC267" i="17"/>
  <c r="AD267" i="17"/>
  <c r="AE267" i="17"/>
  <c r="AF267" i="17"/>
  <c r="AG267" i="17"/>
  <c r="AH267" i="17"/>
  <c r="AH1" i="17"/>
  <c r="AG1" i="17"/>
  <c r="AF1" i="17"/>
  <c r="AE1" i="17"/>
  <c r="AD1" i="17"/>
  <c r="AC1" i="17"/>
  <c r="R2" i="17"/>
  <c r="S2" i="17"/>
  <c r="T2" i="17"/>
  <c r="U2" i="17"/>
  <c r="V2" i="17"/>
  <c r="W2" i="17"/>
  <c r="X2" i="17"/>
  <c r="Y2" i="17"/>
  <c r="Z2" i="17"/>
  <c r="AA2" i="17"/>
  <c r="AB2" i="17"/>
  <c r="R3" i="17"/>
  <c r="S3" i="17"/>
  <c r="T3" i="17"/>
  <c r="U3" i="17"/>
  <c r="V3" i="17"/>
  <c r="W3" i="17"/>
  <c r="X3" i="17"/>
  <c r="Y3" i="17"/>
  <c r="Z3" i="17"/>
  <c r="AA3" i="17"/>
  <c r="AB3" i="17"/>
  <c r="R4" i="17"/>
  <c r="S4" i="17"/>
  <c r="T4" i="17"/>
  <c r="U4" i="17"/>
  <c r="V4" i="17"/>
  <c r="W4" i="17"/>
  <c r="X4" i="17"/>
  <c r="Y4" i="17"/>
  <c r="Z4" i="17"/>
  <c r="AA4" i="17"/>
  <c r="AB4" i="17"/>
  <c r="R5" i="17"/>
  <c r="S5" i="17"/>
  <c r="T5" i="17"/>
  <c r="U5" i="17"/>
  <c r="V5" i="17"/>
  <c r="W5" i="17"/>
  <c r="X5" i="17"/>
  <c r="Y5" i="17"/>
  <c r="Z5" i="17"/>
  <c r="AA5" i="17"/>
  <c r="AB5" i="17"/>
  <c r="R6" i="17"/>
  <c r="S6" i="17"/>
  <c r="T6" i="17"/>
  <c r="U6" i="17"/>
  <c r="V6" i="17"/>
  <c r="W6" i="17"/>
  <c r="X6" i="17"/>
  <c r="Y6" i="17"/>
  <c r="Z6" i="17"/>
  <c r="AA6" i="17"/>
  <c r="AB6" i="17"/>
  <c r="R7" i="17"/>
  <c r="S7" i="17"/>
  <c r="T7" i="17"/>
  <c r="U7" i="17"/>
  <c r="V7" i="17"/>
  <c r="W7" i="17"/>
  <c r="X7" i="17"/>
  <c r="Y7" i="17"/>
  <c r="Z7" i="17"/>
  <c r="AA7" i="17"/>
  <c r="AB7" i="17"/>
  <c r="R8" i="17"/>
  <c r="S8" i="17"/>
  <c r="T8" i="17"/>
  <c r="U8" i="17"/>
  <c r="V8" i="17"/>
  <c r="W8" i="17"/>
  <c r="X8" i="17"/>
  <c r="Y8" i="17"/>
  <c r="Z8" i="17"/>
  <c r="AA8" i="17"/>
  <c r="AB8" i="17"/>
  <c r="R9" i="17"/>
  <c r="S9" i="17"/>
  <c r="T9" i="17"/>
  <c r="U9" i="17"/>
  <c r="V9" i="17"/>
  <c r="W9" i="17"/>
  <c r="X9" i="17"/>
  <c r="Y9" i="17"/>
  <c r="Z9" i="17"/>
  <c r="AA9" i="17"/>
  <c r="AB9" i="17"/>
  <c r="R10" i="17"/>
  <c r="S10" i="17"/>
  <c r="T10" i="17"/>
  <c r="U10" i="17"/>
  <c r="V10" i="17"/>
  <c r="W10" i="17"/>
  <c r="X10" i="17"/>
  <c r="Y10" i="17"/>
  <c r="Z10" i="17"/>
  <c r="AA10" i="17"/>
  <c r="AB10" i="17"/>
  <c r="R11" i="17"/>
  <c r="S11" i="17"/>
  <c r="T11" i="17"/>
  <c r="U11" i="17"/>
  <c r="V11" i="17"/>
  <c r="W11" i="17"/>
  <c r="X11" i="17"/>
  <c r="Y11" i="17"/>
  <c r="Z11" i="17"/>
  <c r="AA11" i="17"/>
  <c r="AB11" i="17"/>
  <c r="R12" i="17"/>
  <c r="S12" i="17"/>
  <c r="T12" i="17"/>
  <c r="U12" i="17"/>
  <c r="V12" i="17"/>
  <c r="W12" i="17"/>
  <c r="X12" i="17"/>
  <c r="Y12" i="17"/>
  <c r="Z12" i="17"/>
  <c r="AA12" i="17"/>
  <c r="AB12" i="17"/>
  <c r="R13" i="17"/>
  <c r="S13" i="17"/>
  <c r="T13" i="17"/>
  <c r="U13" i="17"/>
  <c r="V13" i="17"/>
  <c r="W13" i="17"/>
  <c r="X13" i="17"/>
  <c r="Y13" i="17"/>
  <c r="Z13" i="17"/>
  <c r="AA13" i="17"/>
  <c r="AB13" i="17"/>
  <c r="R14" i="17"/>
  <c r="S14" i="17"/>
  <c r="T14" i="17"/>
  <c r="U14" i="17"/>
  <c r="V14" i="17"/>
  <c r="W14" i="17"/>
  <c r="X14" i="17"/>
  <c r="Y14" i="17"/>
  <c r="Z14" i="17"/>
  <c r="AA14" i="17"/>
  <c r="AB14" i="17"/>
  <c r="R15" i="17"/>
  <c r="S15" i="17"/>
  <c r="T15" i="17"/>
  <c r="U15" i="17"/>
  <c r="V15" i="17"/>
  <c r="W15" i="17"/>
  <c r="X15" i="17"/>
  <c r="Y15" i="17"/>
  <c r="Z15" i="17"/>
  <c r="AA15" i="17"/>
  <c r="AB15" i="17"/>
  <c r="R16" i="17"/>
  <c r="S16" i="17"/>
  <c r="T16" i="17"/>
  <c r="U16" i="17"/>
  <c r="V16" i="17"/>
  <c r="W16" i="17"/>
  <c r="X16" i="17"/>
  <c r="Y16" i="17"/>
  <c r="Z16" i="17"/>
  <c r="AA16" i="17"/>
  <c r="AB16" i="17"/>
  <c r="R17" i="17"/>
  <c r="S17" i="17"/>
  <c r="T17" i="17"/>
  <c r="U17" i="17"/>
  <c r="V17" i="17"/>
  <c r="W17" i="17"/>
  <c r="X17" i="17"/>
  <c r="Y17" i="17"/>
  <c r="Z17" i="17"/>
  <c r="AA17" i="17"/>
  <c r="AB17" i="17"/>
  <c r="R18" i="17"/>
  <c r="S18" i="17"/>
  <c r="T18" i="17"/>
  <c r="U18" i="17"/>
  <c r="V18" i="17"/>
  <c r="W18" i="17"/>
  <c r="X18" i="17"/>
  <c r="Y18" i="17"/>
  <c r="Z18" i="17"/>
  <c r="AA18" i="17"/>
  <c r="AB18" i="17"/>
  <c r="R19" i="17"/>
  <c r="S19" i="17"/>
  <c r="T19" i="17"/>
  <c r="U19" i="17"/>
  <c r="V19" i="17"/>
  <c r="W19" i="17"/>
  <c r="X19" i="17"/>
  <c r="Y19" i="17"/>
  <c r="Z19" i="17"/>
  <c r="AA19" i="17"/>
  <c r="AB19" i="17"/>
  <c r="R20" i="17"/>
  <c r="S20" i="17"/>
  <c r="T20" i="17"/>
  <c r="U20" i="17"/>
  <c r="V20" i="17"/>
  <c r="W20" i="17"/>
  <c r="X20" i="17"/>
  <c r="Y20" i="17"/>
  <c r="Z20" i="17"/>
  <c r="AA20" i="17"/>
  <c r="AB20" i="17"/>
  <c r="R21" i="17"/>
  <c r="S21" i="17"/>
  <c r="T21" i="17"/>
  <c r="U21" i="17"/>
  <c r="V21" i="17"/>
  <c r="W21" i="17"/>
  <c r="X21" i="17"/>
  <c r="Y21" i="17"/>
  <c r="Z21" i="17"/>
  <c r="AA21" i="17"/>
  <c r="AB21" i="17"/>
  <c r="R22" i="17"/>
  <c r="S22" i="17"/>
  <c r="T22" i="17"/>
  <c r="U22" i="17"/>
  <c r="V22" i="17"/>
  <c r="W22" i="17"/>
  <c r="X22" i="17"/>
  <c r="Y22" i="17"/>
  <c r="Z22" i="17"/>
  <c r="AA22" i="17"/>
  <c r="AB22" i="17"/>
  <c r="R23" i="17"/>
  <c r="S23" i="17"/>
  <c r="T23" i="17"/>
  <c r="U23" i="17"/>
  <c r="V23" i="17"/>
  <c r="W23" i="17"/>
  <c r="X23" i="17"/>
  <c r="Y23" i="17"/>
  <c r="Z23" i="17"/>
  <c r="AA23" i="17"/>
  <c r="AB23" i="17"/>
  <c r="R24" i="17"/>
  <c r="S24" i="17"/>
  <c r="T24" i="17"/>
  <c r="U24" i="17"/>
  <c r="V24" i="17"/>
  <c r="W24" i="17"/>
  <c r="X24" i="17"/>
  <c r="Y24" i="17"/>
  <c r="Z24" i="17"/>
  <c r="AA24" i="17"/>
  <c r="AB24" i="17"/>
  <c r="R25" i="17"/>
  <c r="S25" i="17"/>
  <c r="T25" i="17"/>
  <c r="U25" i="17"/>
  <c r="V25" i="17"/>
  <c r="W25" i="17"/>
  <c r="X25" i="17"/>
  <c r="Y25" i="17"/>
  <c r="Z25" i="17"/>
  <c r="AA25" i="17"/>
  <c r="AB25" i="17"/>
  <c r="R26" i="17"/>
  <c r="S26" i="17"/>
  <c r="T26" i="17"/>
  <c r="U26" i="17"/>
  <c r="V26" i="17"/>
  <c r="W26" i="17"/>
  <c r="X26" i="17"/>
  <c r="Y26" i="17"/>
  <c r="Z26" i="17"/>
  <c r="AA26" i="17"/>
  <c r="AB26" i="17"/>
  <c r="R27" i="17"/>
  <c r="S27" i="17"/>
  <c r="T27" i="17"/>
  <c r="U27" i="17"/>
  <c r="V27" i="17"/>
  <c r="W27" i="17"/>
  <c r="X27" i="17"/>
  <c r="Y27" i="17"/>
  <c r="Z27" i="17"/>
  <c r="AA27" i="17"/>
  <c r="AB27" i="17"/>
  <c r="R28" i="17"/>
  <c r="S28" i="17"/>
  <c r="T28" i="17"/>
  <c r="U28" i="17"/>
  <c r="V28" i="17"/>
  <c r="W28" i="17"/>
  <c r="X28" i="17"/>
  <c r="Y28" i="17"/>
  <c r="Z28" i="17"/>
  <c r="AA28" i="17"/>
  <c r="AB28" i="17"/>
  <c r="R29" i="17"/>
  <c r="S29" i="17"/>
  <c r="T29" i="17"/>
  <c r="U29" i="17"/>
  <c r="V29" i="17"/>
  <c r="W29" i="17"/>
  <c r="X29" i="17"/>
  <c r="Y29" i="17"/>
  <c r="Z29" i="17"/>
  <c r="AA29" i="17"/>
  <c r="AB29" i="17"/>
  <c r="R30" i="17"/>
  <c r="S30" i="17"/>
  <c r="T30" i="17"/>
  <c r="U30" i="17"/>
  <c r="V30" i="17"/>
  <c r="W30" i="17"/>
  <c r="X30" i="17"/>
  <c r="Y30" i="17"/>
  <c r="Z30" i="17"/>
  <c r="AA30" i="17"/>
  <c r="AB30" i="17"/>
  <c r="R31" i="17"/>
  <c r="S31" i="17"/>
  <c r="T31" i="17"/>
  <c r="U31" i="17"/>
  <c r="V31" i="17"/>
  <c r="W31" i="17"/>
  <c r="X31" i="17"/>
  <c r="Y31" i="17"/>
  <c r="Z31" i="17"/>
  <c r="AA31" i="17"/>
  <c r="AB31" i="17"/>
  <c r="R32" i="17"/>
  <c r="S32" i="17"/>
  <c r="T32" i="17"/>
  <c r="U32" i="17"/>
  <c r="V32" i="17"/>
  <c r="W32" i="17"/>
  <c r="X32" i="17"/>
  <c r="Y32" i="17"/>
  <c r="Z32" i="17"/>
  <c r="AA32" i="17"/>
  <c r="AB32" i="17"/>
  <c r="R33" i="17"/>
  <c r="S33" i="17"/>
  <c r="T33" i="17"/>
  <c r="U33" i="17"/>
  <c r="V33" i="17"/>
  <c r="W33" i="17"/>
  <c r="X33" i="17"/>
  <c r="Y33" i="17"/>
  <c r="Z33" i="17"/>
  <c r="AA33" i="17"/>
  <c r="AB33" i="17"/>
  <c r="R34" i="17"/>
  <c r="S34" i="17"/>
  <c r="T34" i="17"/>
  <c r="U34" i="17"/>
  <c r="V34" i="17"/>
  <c r="W34" i="17"/>
  <c r="X34" i="17"/>
  <c r="Y34" i="17"/>
  <c r="Z34" i="17"/>
  <c r="AA34" i="17"/>
  <c r="AB34" i="17"/>
  <c r="R35" i="17"/>
  <c r="S35" i="17"/>
  <c r="T35" i="17"/>
  <c r="U35" i="17"/>
  <c r="V35" i="17"/>
  <c r="W35" i="17"/>
  <c r="X35" i="17"/>
  <c r="Y35" i="17"/>
  <c r="Z35" i="17"/>
  <c r="AA35" i="17"/>
  <c r="AB35" i="17"/>
  <c r="R36" i="17"/>
  <c r="S36" i="17"/>
  <c r="T36" i="17"/>
  <c r="U36" i="17"/>
  <c r="V36" i="17"/>
  <c r="W36" i="17"/>
  <c r="X36" i="17"/>
  <c r="Y36" i="17"/>
  <c r="Z36" i="17"/>
  <c r="AA36" i="17"/>
  <c r="AB36" i="17"/>
  <c r="R37" i="17"/>
  <c r="S37" i="17"/>
  <c r="T37" i="17"/>
  <c r="U37" i="17"/>
  <c r="V37" i="17"/>
  <c r="W37" i="17"/>
  <c r="X37" i="17"/>
  <c r="Y37" i="17"/>
  <c r="Z37" i="17"/>
  <c r="AA37" i="17"/>
  <c r="AB37" i="17"/>
  <c r="R38" i="17"/>
  <c r="S38" i="17"/>
  <c r="T38" i="17"/>
  <c r="U38" i="17"/>
  <c r="V38" i="17"/>
  <c r="W38" i="17"/>
  <c r="X38" i="17"/>
  <c r="Y38" i="17"/>
  <c r="Z38" i="17"/>
  <c r="AA38" i="17"/>
  <c r="AB38" i="17"/>
  <c r="R39" i="17"/>
  <c r="S39" i="17"/>
  <c r="T39" i="17"/>
  <c r="U39" i="17"/>
  <c r="V39" i="17"/>
  <c r="W39" i="17"/>
  <c r="X39" i="17"/>
  <c r="Y39" i="17"/>
  <c r="Z39" i="17"/>
  <c r="AA39" i="17"/>
  <c r="AB39" i="17"/>
  <c r="R40" i="17"/>
  <c r="S40" i="17"/>
  <c r="T40" i="17"/>
  <c r="U40" i="17"/>
  <c r="V40" i="17"/>
  <c r="W40" i="17"/>
  <c r="X40" i="17"/>
  <c r="Y40" i="17"/>
  <c r="Z40" i="17"/>
  <c r="AA40" i="17"/>
  <c r="AB40" i="17"/>
  <c r="R41" i="17"/>
  <c r="S41" i="17"/>
  <c r="T41" i="17"/>
  <c r="U41" i="17"/>
  <c r="V41" i="17"/>
  <c r="W41" i="17"/>
  <c r="X41" i="17"/>
  <c r="Y41" i="17"/>
  <c r="Z41" i="17"/>
  <c r="AA41" i="17"/>
  <c r="AB41" i="17"/>
  <c r="R42" i="17"/>
  <c r="S42" i="17"/>
  <c r="T42" i="17"/>
  <c r="U42" i="17"/>
  <c r="V42" i="17"/>
  <c r="W42" i="17"/>
  <c r="X42" i="17"/>
  <c r="Y42" i="17"/>
  <c r="Z42" i="17"/>
  <c r="AA42" i="17"/>
  <c r="AB42" i="17"/>
  <c r="R43" i="17"/>
  <c r="S43" i="17"/>
  <c r="T43" i="17"/>
  <c r="U43" i="17"/>
  <c r="V43" i="17"/>
  <c r="W43" i="17"/>
  <c r="X43" i="17"/>
  <c r="Y43" i="17"/>
  <c r="Z43" i="17"/>
  <c r="AA43" i="17"/>
  <c r="AB43" i="17"/>
  <c r="R44" i="17"/>
  <c r="S44" i="17"/>
  <c r="T44" i="17"/>
  <c r="U44" i="17"/>
  <c r="V44" i="17"/>
  <c r="W44" i="17"/>
  <c r="X44" i="17"/>
  <c r="Y44" i="17"/>
  <c r="Z44" i="17"/>
  <c r="AA44" i="17"/>
  <c r="AB44" i="17"/>
  <c r="R45" i="17"/>
  <c r="S45" i="17"/>
  <c r="T45" i="17"/>
  <c r="U45" i="17"/>
  <c r="V45" i="17"/>
  <c r="W45" i="17"/>
  <c r="X45" i="17"/>
  <c r="Y45" i="17"/>
  <c r="Z45" i="17"/>
  <c r="AA45" i="17"/>
  <c r="AB45" i="17"/>
  <c r="R46" i="17"/>
  <c r="S46" i="17"/>
  <c r="T46" i="17"/>
  <c r="U46" i="17"/>
  <c r="V46" i="17"/>
  <c r="W46" i="17"/>
  <c r="X46" i="17"/>
  <c r="Y46" i="17"/>
  <c r="Z46" i="17"/>
  <c r="AA46" i="17"/>
  <c r="AB46" i="17"/>
  <c r="R47" i="17"/>
  <c r="S47" i="17"/>
  <c r="T47" i="17"/>
  <c r="U47" i="17"/>
  <c r="V47" i="17"/>
  <c r="W47" i="17"/>
  <c r="X47" i="17"/>
  <c r="Y47" i="17"/>
  <c r="Z47" i="17"/>
  <c r="AA47" i="17"/>
  <c r="AB47" i="17"/>
  <c r="R48" i="17"/>
  <c r="S48" i="17"/>
  <c r="T48" i="17"/>
  <c r="U48" i="17"/>
  <c r="V48" i="17"/>
  <c r="W48" i="17"/>
  <c r="X48" i="17"/>
  <c r="Y48" i="17"/>
  <c r="Z48" i="17"/>
  <c r="AA48" i="17"/>
  <c r="AB48" i="17"/>
  <c r="R49" i="17"/>
  <c r="S49" i="17"/>
  <c r="T49" i="17"/>
  <c r="U49" i="17"/>
  <c r="V49" i="17"/>
  <c r="W49" i="17"/>
  <c r="X49" i="17"/>
  <c r="Y49" i="17"/>
  <c r="Z49" i="17"/>
  <c r="AA49" i="17"/>
  <c r="AB49" i="17"/>
  <c r="R50" i="17"/>
  <c r="S50" i="17"/>
  <c r="T50" i="17"/>
  <c r="U50" i="17"/>
  <c r="V50" i="17"/>
  <c r="W50" i="17"/>
  <c r="X50" i="17"/>
  <c r="Y50" i="17"/>
  <c r="Z50" i="17"/>
  <c r="AA50" i="17"/>
  <c r="AB50" i="17"/>
  <c r="R51" i="17"/>
  <c r="S51" i="17"/>
  <c r="T51" i="17"/>
  <c r="U51" i="17"/>
  <c r="V51" i="17"/>
  <c r="W51" i="17"/>
  <c r="X51" i="17"/>
  <c r="Y51" i="17"/>
  <c r="Z51" i="17"/>
  <c r="AA51" i="17"/>
  <c r="AB51" i="17"/>
  <c r="R52" i="17"/>
  <c r="S52" i="17"/>
  <c r="T52" i="17"/>
  <c r="U52" i="17"/>
  <c r="V52" i="17"/>
  <c r="W52" i="17"/>
  <c r="X52" i="17"/>
  <c r="Y52" i="17"/>
  <c r="Z52" i="17"/>
  <c r="AA52" i="17"/>
  <c r="AB52" i="17"/>
  <c r="R53" i="17"/>
  <c r="S53" i="17"/>
  <c r="T53" i="17"/>
  <c r="U53" i="17"/>
  <c r="V53" i="17"/>
  <c r="W53" i="17"/>
  <c r="X53" i="17"/>
  <c r="Y53" i="17"/>
  <c r="Z53" i="17"/>
  <c r="AA53" i="17"/>
  <c r="AB53" i="17"/>
  <c r="R54" i="17"/>
  <c r="S54" i="17"/>
  <c r="T54" i="17"/>
  <c r="U54" i="17"/>
  <c r="V54" i="17"/>
  <c r="W54" i="17"/>
  <c r="X54" i="17"/>
  <c r="Y54" i="17"/>
  <c r="Z54" i="17"/>
  <c r="AA54" i="17"/>
  <c r="AB54" i="17"/>
  <c r="R55" i="17"/>
  <c r="S55" i="17"/>
  <c r="T55" i="17"/>
  <c r="U55" i="17"/>
  <c r="V55" i="17"/>
  <c r="W55" i="17"/>
  <c r="X55" i="17"/>
  <c r="Y55" i="17"/>
  <c r="Z55" i="17"/>
  <c r="AA55" i="17"/>
  <c r="AB55" i="17"/>
  <c r="R56" i="17"/>
  <c r="S56" i="17"/>
  <c r="T56" i="17"/>
  <c r="U56" i="17"/>
  <c r="V56" i="17"/>
  <c r="W56" i="17"/>
  <c r="X56" i="17"/>
  <c r="Y56" i="17"/>
  <c r="Z56" i="17"/>
  <c r="AA56" i="17"/>
  <c r="AB56" i="17"/>
  <c r="R57" i="17"/>
  <c r="S57" i="17"/>
  <c r="T57" i="17"/>
  <c r="U57" i="17"/>
  <c r="V57" i="17"/>
  <c r="W57" i="17"/>
  <c r="X57" i="17"/>
  <c r="Y57" i="17"/>
  <c r="Z57" i="17"/>
  <c r="AA57" i="17"/>
  <c r="AB57" i="17"/>
  <c r="R58" i="17"/>
  <c r="S58" i="17"/>
  <c r="T58" i="17"/>
  <c r="U58" i="17"/>
  <c r="V58" i="17"/>
  <c r="W58" i="17"/>
  <c r="X58" i="17"/>
  <c r="Y58" i="17"/>
  <c r="Z58" i="17"/>
  <c r="AA58" i="17"/>
  <c r="AB58" i="17"/>
  <c r="R59" i="17"/>
  <c r="S59" i="17"/>
  <c r="T59" i="17"/>
  <c r="U59" i="17"/>
  <c r="V59" i="17"/>
  <c r="W59" i="17"/>
  <c r="X59" i="17"/>
  <c r="Y59" i="17"/>
  <c r="Z59" i="17"/>
  <c r="AA59" i="17"/>
  <c r="AB59" i="17"/>
  <c r="R60" i="17"/>
  <c r="S60" i="17"/>
  <c r="T60" i="17"/>
  <c r="U60" i="17"/>
  <c r="V60" i="17"/>
  <c r="W60" i="17"/>
  <c r="X60" i="17"/>
  <c r="Y60" i="17"/>
  <c r="Z60" i="17"/>
  <c r="AA60" i="17"/>
  <c r="AB60" i="17"/>
  <c r="R61" i="17"/>
  <c r="S61" i="17"/>
  <c r="T61" i="17"/>
  <c r="U61" i="17"/>
  <c r="V61" i="17"/>
  <c r="W61" i="17"/>
  <c r="X61" i="17"/>
  <c r="Y61" i="17"/>
  <c r="Z61" i="17"/>
  <c r="AA61" i="17"/>
  <c r="AB61" i="17"/>
  <c r="R62" i="17"/>
  <c r="S62" i="17"/>
  <c r="T62" i="17"/>
  <c r="U62" i="17"/>
  <c r="V62" i="17"/>
  <c r="W62" i="17"/>
  <c r="X62" i="17"/>
  <c r="Y62" i="17"/>
  <c r="Z62" i="17"/>
  <c r="AA62" i="17"/>
  <c r="AB62" i="17"/>
  <c r="R63" i="17"/>
  <c r="S63" i="17"/>
  <c r="T63" i="17"/>
  <c r="U63" i="17"/>
  <c r="V63" i="17"/>
  <c r="W63" i="17"/>
  <c r="X63" i="17"/>
  <c r="Y63" i="17"/>
  <c r="Z63" i="17"/>
  <c r="AA63" i="17"/>
  <c r="AB63" i="17"/>
  <c r="R64" i="17"/>
  <c r="S64" i="17"/>
  <c r="T64" i="17"/>
  <c r="U64" i="17"/>
  <c r="V64" i="17"/>
  <c r="W64" i="17"/>
  <c r="X64" i="17"/>
  <c r="Y64" i="17"/>
  <c r="Z64" i="17"/>
  <c r="AA64" i="17"/>
  <c r="AB64" i="17"/>
  <c r="R65" i="17"/>
  <c r="S65" i="17"/>
  <c r="T65" i="17"/>
  <c r="U65" i="17"/>
  <c r="V65" i="17"/>
  <c r="W65" i="17"/>
  <c r="X65" i="17"/>
  <c r="Y65" i="17"/>
  <c r="Z65" i="17"/>
  <c r="AA65" i="17"/>
  <c r="AB65" i="17"/>
  <c r="R66" i="17"/>
  <c r="S66" i="17"/>
  <c r="T66" i="17"/>
  <c r="U66" i="17"/>
  <c r="V66" i="17"/>
  <c r="W66" i="17"/>
  <c r="X66" i="17"/>
  <c r="Y66" i="17"/>
  <c r="Z66" i="17"/>
  <c r="AA66" i="17"/>
  <c r="AB66" i="17"/>
  <c r="R67" i="17"/>
  <c r="S67" i="17"/>
  <c r="T67" i="17"/>
  <c r="U67" i="17"/>
  <c r="V67" i="17"/>
  <c r="W67" i="17"/>
  <c r="X67" i="17"/>
  <c r="Y67" i="17"/>
  <c r="Z67" i="17"/>
  <c r="AA67" i="17"/>
  <c r="AB67" i="17"/>
  <c r="R68" i="17"/>
  <c r="S68" i="17"/>
  <c r="T68" i="17"/>
  <c r="U68" i="17"/>
  <c r="V68" i="17"/>
  <c r="W68" i="17"/>
  <c r="X68" i="17"/>
  <c r="Y68" i="17"/>
  <c r="Z68" i="17"/>
  <c r="AA68" i="17"/>
  <c r="AB68" i="17"/>
  <c r="R69" i="17"/>
  <c r="S69" i="17"/>
  <c r="T69" i="17"/>
  <c r="U69" i="17"/>
  <c r="V69" i="17"/>
  <c r="W69" i="17"/>
  <c r="X69" i="17"/>
  <c r="Y69" i="17"/>
  <c r="Z69" i="17"/>
  <c r="AA69" i="17"/>
  <c r="AB69" i="17"/>
  <c r="R70" i="17"/>
  <c r="S70" i="17"/>
  <c r="T70" i="17"/>
  <c r="U70" i="17"/>
  <c r="V70" i="17"/>
  <c r="W70" i="17"/>
  <c r="X70" i="17"/>
  <c r="Y70" i="17"/>
  <c r="Z70" i="17"/>
  <c r="AA70" i="17"/>
  <c r="AB70" i="17"/>
  <c r="R71" i="17"/>
  <c r="S71" i="17"/>
  <c r="T71" i="17"/>
  <c r="U71" i="17"/>
  <c r="V71" i="17"/>
  <c r="W71" i="17"/>
  <c r="X71" i="17"/>
  <c r="Y71" i="17"/>
  <c r="Z71" i="17"/>
  <c r="AA71" i="17"/>
  <c r="AB71" i="17"/>
  <c r="R72" i="17"/>
  <c r="S72" i="17"/>
  <c r="T72" i="17"/>
  <c r="U72" i="17"/>
  <c r="V72" i="17"/>
  <c r="W72" i="17"/>
  <c r="X72" i="17"/>
  <c r="Y72" i="17"/>
  <c r="Z72" i="17"/>
  <c r="AA72" i="17"/>
  <c r="AB72" i="17"/>
  <c r="R73" i="17"/>
  <c r="S73" i="17"/>
  <c r="T73" i="17"/>
  <c r="U73" i="17"/>
  <c r="V73" i="17"/>
  <c r="W73" i="17"/>
  <c r="X73" i="17"/>
  <c r="Y73" i="17"/>
  <c r="Z73" i="17"/>
  <c r="AA73" i="17"/>
  <c r="AB73" i="17"/>
  <c r="R74" i="17"/>
  <c r="S74" i="17"/>
  <c r="T74" i="17"/>
  <c r="U74" i="17"/>
  <c r="V74" i="17"/>
  <c r="W74" i="17"/>
  <c r="X74" i="17"/>
  <c r="Y74" i="17"/>
  <c r="Z74" i="17"/>
  <c r="AA74" i="17"/>
  <c r="AB74" i="17"/>
  <c r="R75" i="17"/>
  <c r="S75" i="17"/>
  <c r="T75" i="17"/>
  <c r="U75" i="17"/>
  <c r="V75" i="17"/>
  <c r="W75" i="17"/>
  <c r="X75" i="17"/>
  <c r="Y75" i="17"/>
  <c r="Z75" i="17"/>
  <c r="AA75" i="17"/>
  <c r="AB75" i="17"/>
  <c r="R76" i="17"/>
  <c r="S76" i="17"/>
  <c r="T76" i="17"/>
  <c r="U76" i="17"/>
  <c r="V76" i="17"/>
  <c r="W76" i="17"/>
  <c r="X76" i="17"/>
  <c r="Y76" i="17"/>
  <c r="Z76" i="17"/>
  <c r="AA76" i="17"/>
  <c r="AB76" i="17"/>
  <c r="R77" i="17"/>
  <c r="S77" i="17"/>
  <c r="T77" i="17"/>
  <c r="U77" i="17"/>
  <c r="V77" i="17"/>
  <c r="W77" i="17"/>
  <c r="X77" i="17"/>
  <c r="Y77" i="17"/>
  <c r="Z77" i="17"/>
  <c r="AA77" i="17"/>
  <c r="AB77" i="17"/>
  <c r="R78" i="17"/>
  <c r="S78" i="17"/>
  <c r="T78" i="17"/>
  <c r="U78" i="17"/>
  <c r="V78" i="17"/>
  <c r="W78" i="17"/>
  <c r="X78" i="17"/>
  <c r="Y78" i="17"/>
  <c r="Z78" i="17"/>
  <c r="AA78" i="17"/>
  <c r="AB78" i="17"/>
  <c r="R79" i="17"/>
  <c r="S79" i="17"/>
  <c r="T79" i="17"/>
  <c r="U79" i="17"/>
  <c r="V79" i="17"/>
  <c r="W79" i="17"/>
  <c r="X79" i="17"/>
  <c r="Y79" i="17"/>
  <c r="Z79" i="17"/>
  <c r="AA79" i="17"/>
  <c r="AB79" i="17"/>
  <c r="R80" i="17"/>
  <c r="S80" i="17"/>
  <c r="T80" i="17"/>
  <c r="U80" i="17"/>
  <c r="V80" i="17"/>
  <c r="W80" i="17"/>
  <c r="X80" i="17"/>
  <c r="Y80" i="17"/>
  <c r="Z80" i="17"/>
  <c r="AA80" i="17"/>
  <c r="AB80" i="17"/>
  <c r="R81" i="17"/>
  <c r="S81" i="17"/>
  <c r="T81" i="17"/>
  <c r="U81" i="17"/>
  <c r="V81" i="17"/>
  <c r="W81" i="17"/>
  <c r="X81" i="17"/>
  <c r="Y81" i="17"/>
  <c r="Z81" i="17"/>
  <c r="AA81" i="17"/>
  <c r="AB81" i="17"/>
  <c r="R82" i="17"/>
  <c r="S82" i="17"/>
  <c r="T82" i="17"/>
  <c r="U82" i="17"/>
  <c r="V82" i="17"/>
  <c r="W82" i="17"/>
  <c r="X82" i="17"/>
  <c r="Y82" i="17"/>
  <c r="Z82" i="17"/>
  <c r="AA82" i="17"/>
  <c r="AB82" i="17"/>
  <c r="R83" i="17"/>
  <c r="S83" i="17"/>
  <c r="T83" i="17"/>
  <c r="U83" i="17"/>
  <c r="V83" i="17"/>
  <c r="W83" i="17"/>
  <c r="X83" i="17"/>
  <c r="Y83" i="17"/>
  <c r="Z83" i="17"/>
  <c r="AA83" i="17"/>
  <c r="AB83" i="17"/>
  <c r="R84" i="17"/>
  <c r="S84" i="17"/>
  <c r="T84" i="17"/>
  <c r="U84" i="17"/>
  <c r="V84" i="17"/>
  <c r="W84" i="17"/>
  <c r="X84" i="17"/>
  <c r="Y84" i="17"/>
  <c r="Z84" i="17"/>
  <c r="AA84" i="17"/>
  <c r="AB84" i="17"/>
  <c r="R85" i="17"/>
  <c r="S85" i="17"/>
  <c r="T85" i="17"/>
  <c r="U85" i="17"/>
  <c r="V85" i="17"/>
  <c r="W85" i="17"/>
  <c r="X85" i="17"/>
  <c r="Y85" i="17"/>
  <c r="Z85" i="17"/>
  <c r="AA85" i="17"/>
  <c r="AB85" i="17"/>
  <c r="R86" i="17"/>
  <c r="S86" i="17"/>
  <c r="T86" i="17"/>
  <c r="U86" i="17"/>
  <c r="V86" i="17"/>
  <c r="W86" i="17"/>
  <c r="X86" i="17"/>
  <c r="Y86" i="17"/>
  <c r="Z86" i="17"/>
  <c r="AA86" i="17"/>
  <c r="AB86" i="17"/>
  <c r="R87" i="17"/>
  <c r="S87" i="17"/>
  <c r="T87" i="17"/>
  <c r="U87" i="17"/>
  <c r="V87" i="17"/>
  <c r="W87" i="17"/>
  <c r="X87" i="17"/>
  <c r="Y87" i="17"/>
  <c r="Z87" i="17"/>
  <c r="AA87" i="17"/>
  <c r="AB87" i="17"/>
  <c r="R88" i="17"/>
  <c r="S88" i="17"/>
  <c r="T88" i="17"/>
  <c r="U88" i="17"/>
  <c r="V88" i="17"/>
  <c r="W88" i="17"/>
  <c r="X88" i="17"/>
  <c r="Y88" i="17"/>
  <c r="Z88" i="17"/>
  <c r="AA88" i="17"/>
  <c r="AB88" i="17"/>
  <c r="R89" i="17"/>
  <c r="S89" i="17"/>
  <c r="T89" i="17"/>
  <c r="U89" i="17"/>
  <c r="V89" i="17"/>
  <c r="W89" i="17"/>
  <c r="X89" i="17"/>
  <c r="Y89" i="17"/>
  <c r="Z89" i="17"/>
  <c r="AA89" i="17"/>
  <c r="AB89" i="17"/>
  <c r="R90" i="17"/>
  <c r="S90" i="17"/>
  <c r="T90" i="17"/>
  <c r="U90" i="17"/>
  <c r="V90" i="17"/>
  <c r="W90" i="17"/>
  <c r="X90" i="17"/>
  <c r="Y90" i="17"/>
  <c r="Z90" i="17"/>
  <c r="AA90" i="17"/>
  <c r="AB90" i="17"/>
  <c r="R91" i="17"/>
  <c r="S91" i="17"/>
  <c r="T91" i="17"/>
  <c r="U91" i="17"/>
  <c r="V91" i="17"/>
  <c r="W91" i="17"/>
  <c r="X91" i="17"/>
  <c r="Y91" i="17"/>
  <c r="Z91" i="17"/>
  <c r="AA91" i="17"/>
  <c r="AB91" i="17"/>
  <c r="R92" i="17"/>
  <c r="S92" i="17"/>
  <c r="T92" i="17"/>
  <c r="U92" i="17"/>
  <c r="V92" i="17"/>
  <c r="W92" i="17"/>
  <c r="X92" i="17"/>
  <c r="Y92" i="17"/>
  <c r="Z92" i="17"/>
  <c r="AA92" i="17"/>
  <c r="AB92" i="17"/>
  <c r="R93" i="17"/>
  <c r="S93" i="17"/>
  <c r="T93" i="17"/>
  <c r="U93" i="17"/>
  <c r="V93" i="17"/>
  <c r="W93" i="17"/>
  <c r="X93" i="17"/>
  <c r="Y93" i="17"/>
  <c r="Z93" i="17"/>
  <c r="AA93" i="17"/>
  <c r="AB93" i="17"/>
  <c r="R94" i="17"/>
  <c r="S94" i="17"/>
  <c r="T94" i="17"/>
  <c r="U94" i="17"/>
  <c r="V94" i="17"/>
  <c r="W94" i="17"/>
  <c r="X94" i="17"/>
  <c r="Y94" i="17"/>
  <c r="Z94" i="17"/>
  <c r="AA94" i="17"/>
  <c r="AB94" i="17"/>
  <c r="R95" i="17"/>
  <c r="S95" i="17"/>
  <c r="T95" i="17"/>
  <c r="U95" i="17"/>
  <c r="V95" i="17"/>
  <c r="W95" i="17"/>
  <c r="X95" i="17"/>
  <c r="Y95" i="17"/>
  <c r="Z95" i="17"/>
  <c r="AA95" i="17"/>
  <c r="AB95" i="17"/>
  <c r="R96" i="17"/>
  <c r="S96" i="17"/>
  <c r="T96" i="17"/>
  <c r="U96" i="17"/>
  <c r="V96" i="17"/>
  <c r="W96" i="17"/>
  <c r="X96" i="17"/>
  <c r="Y96" i="17"/>
  <c r="Z96" i="17"/>
  <c r="AA96" i="17"/>
  <c r="AB96" i="17"/>
  <c r="R97" i="17"/>
  <c r="S97" i="17"/>
  <c r="T97" i="17"/>
  <c r="U97" i="17"/>
  <c r="V97" i="17"/>
  <c r="W97" i="17"/>
  <c r="X97" i="17"/>
  <c r="Y97" i="17"/>
  <c r="Z97" i="17"/>
  <c r="AA97" i="17"/>
  <c r="AB97" i="17"/>
  <c r="R98" i="17"/>
  <c r="S98" i="17"/>
  <c r="T98" i="17"/>
  <c r="U98" i="17"/>
  <c r="V98" i="17"/>
  <c r="W98" i="17"/>
  <c r="X98" i="17"/>
  <c r="Y98" i="17"/>
  <c r="Z98" i="17"/>
  <c r="AA98" i="17"/>
  <c r="AB98" i="17"/>
  <c r="R99" i="17"/>
  <c r="S99" i="17"/>
  <c r="T99" i="17"/>
  <c r="U99" i="17"/>
  <c r="V99" i="17"/>
  <c r="W99" i="17"/>
  <c r="X99" i="17"/>
  <c r="Y99" i="17"/>
  <c r="Z99" i="17"/>
  <c r="AA99" i="17"/>
  <c r="AB99" i="17"/>
  <c r="R100" i="17"/>
  <c r="S100" i="17"/>
  <c r="T100" i="17"/>
  <c r="U100" i="17"/>
  <c r="V100" i="17"/>
  <c r="W100" i="17"/>
  <c r="X100" i="17"/>
  <c r="Y100" i="17"/>
  <c r="Z100" i="17"/>
  <c r="AA100" i="17"/>
  <c r="AB100" i="17"/>
  <c r="R101" i="17"/>
  <c r="S101" i="17"/>
  <c r="T101" i="17"/>
  <c r="U101" i="17"/>
  <c r="V101" i="17"/>
  <c r="W101" i="17"/>
  <c r="X101" i="17"/>
  <c r="Y101" i="17"/>
  <c r="Z101" i="17"/>
  <c r="AA101" i="17"/>
  <c r="AB101" i="17"/>
  <c r="R102" i="17"/>
  <c r="S102" i="17"/>
  <c r="T102" i="17"/>
  <c r="U102" i="17"/>
  <c r="V102" i="17"/>
  <c r="W102" i="17"/>
  <c r="X102" i="17"/>
  <c r="Y102" i="17"/>
  <c r="Z102" i="17"/>
  <c r="AA102" i="17"/>
  <c r="AB102" i="17"/>
  <c r="R103" i="17"/>
  <c r="S103" i="17"/>
  <c r="T103" i="17"/>
  <c r="U103" i="17"/>
  <c r="V103" i="17"/>
  <c r="W103" i="17"/>
  <c r="X103" i="17"/>
  <c r="Y103" i="17"/>
  <c r="Z103" i="17"/>
  <c r="AA103" i="17"/>
  <c r="AB103" i="17"/>
  <c r="R104" i="17"/>
  <c r="S104" i="17"/>
  <c r="T104" i="17"/>
  <c r="U104" i="17"/>
  <c r="V104" i="17"/>
  <c r="W104" i="17"/>
  <c r="X104" i="17"/>
  <c r="Y104" i="17"/>
  <c r="Z104" i="17"/>
  <c r="AA104" i="17"/>
  <c r="AB104" i="17"/>
  <c r="R105" i="17"/>
  <c r="S105" i="17"/>
  <c r="T105" i="17"/>
  <c r="U105" i="17"/>
  <c r="V105" i="17"/>
  <c r="W105" i="17"/>
  <c r="X105" i="17"/>
  <c r="Y105" i="17"/>
  <c r="Z105" i="17"/>
  <c r="AA105" i="17"/>
  <c r="AB105" i="17"/>
  <c r="R106" i="17"/>
  <c r="S106" i="17"/>
  <c r="T106" i="17"/>
  <c r="U106" i="17"/>
  <c r="V106" i="17"/>
  <c r="W106" i="17"/>
  <c r="X106" i="17"/>
  <c r="Y106" i="17"/>
  <c r="Z106" i="17"/>
  <c r="AA106" i="17"/>
  <c r="AB106" i="17"/>
  <c r="R107" i="17"/>
  <c r="S107" i="17"/>
  <c r="T107" i="17"/>
  <c r="U107" i="17"/>
  <c r="V107" i="17"/>
  <c r="W107" i="17"/>
  <c r="X107" i="17"/>
  <c r="Y107" i="17"/>
  <c r="Z107" i="17"/>
  <c r="AA107" i="17"/>
  <c r="AB107" i="17"/>
  <c r="R108" i="17"/>
  <c r="S108" i="17"/>
  <c r="T108" i="17"/>
  <c r="U108" i="17"/>
  <c r="V108" i="17"/>
  <c r="W108" i="17"/>
  <c r="X108" i="17"/>
  <c r="Y108" i="17"/>
  <c r="Z108" i="17"/>
  <c r="AA108" i="17"/>
  <c r="AB108" i="17"/>
  <c r="R109" i="17"/>
  <c r="S109" i="17"/>
  <c r="T109" i="17"/>
  <c r="U109" i="17"/>
  <c r="V109" i="17"/>
  <c r="W109" i="17"/>
  <c r="X109" i="17"/>
  <c r="Y109" i="17"/>
  <c r="Z109" i="17"/>
  <c r="AA109" i="17"/>
  <c r="AB109" i="17"/>
  <c r="R110" i="17"/>
  <c r="S110" i="17"/>
  <c r="T110" i="17"/>
  <c r="U110" i="17"/>
  <c r="V110" i="17"/>
  <c r="W110" i="17"/>
  <c r="X110" i="17"/>
  <c r="Y110" i="17"/>
  <c r="Z110" i="17"/>
  <c r="AA110" i="17"/>
  <c r="AB110" i="17"/>
  <c r="R111" i="17"/>
  <c r="S111" i="17"/>
  <c r="T111" i="17"/>
  <c r="U111" i="17"/>
  <c r="V111" i="17"/>
  <c r="W111" i="17"/>
  <c r="X111" i="17"/>
  <c r="Y111" i="17"/>
  <c r="Z111" i="17"/>
  <c r="AA111" i="17"/>
  <c r="AB111" i="17"/>
  <c r="R112" i="17"/>
  <c r="S112" i="17"/>
  <c r="T112" i="17"/>
  <c r="U112" i="17"/>
  <c r="V112" i="17"/>
  <c r="W112" i="17"/>
  <c r="X112" i="17"/>
  <c r="Y112" i="17"/>
  <c r="Z112" i="17"/>
  <c r="AA112" i="17"/>
  <c r="AB112" i="17"/>
  <c r="R113" i="17"/>
  <c r="S113" i="17"/>
  <c r="T113" i="17"/>
  <c r="U113" i="17"/>
  <c r="V113" i="17"/>
  <c r="W113" i="17"/>
  <c r="X113" i="17"/>
  <c r="Y113" i="17"/>
  <c r="Z113" i="17"/>
  <c r="AA113" i="17"/>
  <c r="AB113" i="17"/>
  <c r="R114" i="17"/>
  <c r="S114" i="17"/>
  <c r="T114" i="17"/>
  <c r="U114" i="17"/>
  <c r="V114" i="17"/>
  <c r="W114" i="17"/>
  <c r="X114" i="17"/>
  <c r="Y114" i="17"/>
  <c r="Z114" i="17"/>
  <c r="AA114" i="17"/>
  <c r="AB114" i="17"/>
  <c r="R115" i="17"/>
  <c r="S115" i="17"/>
  <c r="T115" i="17"/>
  <c r="U115" i="17"/>
  <c r="V115" i="17"/>
  <c r="W115" i="17"/>
  <c r="X115" i="17"/>
  <c r="Y115" i="17"/>
  <c r="Z115" i="17"/>
  <c r="AA115" i="17"/>
  <c r="AB115" i="17"/>
  <c r="R116" i="17"/>
  <c r="S116" i="17"/>
  <c r="T116" i="17"/>
  <c r="U116" i="17"/>
  <c r="V116" i="17"/>
  <c r="W116" i="17"/>
  <c r="X116" i="17"/>
  <c r="Y116" i="17"/>
  <c r="Z116" i="17"/>
  <c r="AA116" i="17"/>
  <c r="AB116" i="17"/>
  <c r="R117" i="17"/>
  <c r="S117" i="17"/>
  <c r="T117" i="17"/>
  <c r="U117" i="17"/>
  <c r="V117" i="17"/>
  <c r="W117" i="17"/>
  <c r="X117" i="17"/>
  <c r="Y117" i="17"/>
  <c r="Z117" i="17"/>
  <c r="AA117" i="17"/>
  <c r="AB117" i="17"/>
  <c r="R118" i="17"/>
  <c r="S118" i="17"/>
  <c r="T118" i="17"/>
  <c r="U118" i="17"/>
  <c r="V118" i="17"/>
  <c r="W118" i="17"/>
  <c r="X118" i="17"/>
  <c r="Y118" i="17"/>
  <c r="Z118" i="17"/>
  <c r="AA118" i="17"/>
  <c r="AB118" i="17"/>
  <c r="R119" i="17"/>
  <c r="S119" i="17"/>
  <c r="T119" i="17"/>
  <c r="U119" i="17"/>
  <c r="V119" i="17"/>
  <c r="W119" i="17"/>
  <c r="X119" i="17"/>
  <c r="Y119" i="17"/>
  <c r="Z119" i="17"/>
  <c r="AA119" i="17"/>
  <c r="AB119" i="17"/>
  <c r="R120" i="17"/>
  <c r="S120" i="17"/>
  <c r="T120" i="17"/>
  <c r="U120" i="17"/>
  <c r="V120" i="17"/>
  <c r="W120" i="17"/>
  <c r="X120" i="17"/>
  <c r="Y120" i="17"/>
  <c r="Z120" i="17"/>
  <c r="AA120" i="17"/>
  <c r="AB120" i="17"/>
  <c r="R121" i="17"/>
  <c r="S121" i="17"/>
  <c r="T121" i="17"/>
  <c r="U121" i="17"/>
  <c r="V121" i="17"/>
  <c r="W121" i="17"/>
  <c r="X121" i="17"/>
  <c r="Y121" i="17"/>
  <c r="Z121" i="17"/>
  <c r="AA121" i="17"/>
  <c r="AB121" i="17"/>
  <c r="R122" i="17"/>
  <c r="S122" i="17"/>
  <c r="T122" i="17"/>
  <c r="U122" i="17"/>
  <c r="V122" i="17"/>
  <c r="W122" i="17"/>
  <c r="X122" i="17"/>
  <c r="Y122" i="17"/>
  <c r="Z122" i="17"/>
  <c r="AA122" i="17"/>
  <c r="AB122" i="17"/>
  <c r="R123" i="17"/>
  <c r="S123" i="17"/>
  <c r="T123" i="17"/>
  <c r="U123" i="17"/>
  <c r="V123" i="17"/>
  <c r="W123" i="17"/>
  <c r="X123" i="17"/>
  <c r="Y123" i="17"/>
  <c r="Z123" i="17"/>
  <c r="AA123" i="17"/>
  <c r="AB123" i="17"/>
  <c r="R124" i="17"/>
  <c r="S124" i="17"/>
  <c r="T124" i="17"/>
  <c r="U124" i="17"/>
  <c r="V124" i="17"/>
  <c r="W124" i="17"/>
  <c r="X124" i="17"/>
  <c r="Y124" i="17"/>
  <c r="Z124" i="17"/>
  <c r="AA124" i="17"/>
  <c r="AB124" i="17"/>
  <c r="R125" i="17"/>
  <c r="S125" i="17"/>
  <c r="T125" i="17"/>
  <c r="U125" i="17"/>
  <c r="V125" i="17"/>
  <c r="W125" i="17"/>
  <c r="X125" i="17"/>
  <c r="Y125" i="17"/>
  <c r="Z125" i="17"/>
  <c r="AA125" i="17"/>
  <c r="AB125" i="17"/>
  <c r="R126" i="17"/>
  <c r="S126" i="17"/>
  <c r="T126" i="17"/>
  <c r="U126" i="17"/>
  <c r="V126" i="17"/>
  <c r="W126" i="17"/>
  <c r="X126" i="17"/>
  <c r="Y126" i="17"/>
  <c r="Z126" i="17"/>
  <c r="AA126" i="17"/>
  <c r="AB126" i="17"/>
  <c r="R127" i="17"/>
  <c r="S127" i="17"/>
  <c r="T127" i="17"/>
  <c r="U127" i="17"/>
  <c r="V127" i="17"/>
  <c r="W127" i="17"/>
  <c r="X127" i="17"/>
  <c r="Y127" i="17"/>
  <c r="Z127" i="17"/>
  <c r="AA127" i="17"/>
  <c r="AB127" i="17"/>
  <c r="R128" i="17"/>
  <c r="S128" i="17"/>
  <c r="T128" i="17"/>
  <c r="U128" i="17"/>
  <c r="V128" i="17"/>
  <c r="W128" i="17"/>
  <c r="X128" i="17"/>
  <c r="Y128" i="17"/>
  <c r="Z128" i="17"/>
  <c r="AA128" i="17"/>
  <c r="AB128" i="17"/>
  <c r="R129" i="17"/>
  <c r="S129" i="17"/>
  <c r="T129" i="17"/>
  <c r="U129" i="17"/>
  <c r="V129" i="17"/>
  <c r="W129" i="17"/>
  <c r="X129" i="17"/>
  <c r="Y129" i="17"/>
  <c r="Z129" i="17"/>
  <c r="AA129" i="17"/>
  <c r="AB129" i="17"/>
  <c r="R130" i="17"/>
  <c r="S130" i="17"/>
  <c r="T130" i="17"/>
  <c r="U130" i="17"/>
  <c r="V130" i="17"/>
  <c r="W130" i="17"/>
  <c r="X130" i="17"/>
  <c r="Y130" i="17"/>
  <c r="Z130" i="17"/>
  <c r="AA130" i="17"/>
  <c r="AB130" i="17"/>
  <c r="R131" i="17"/>
  <c r="S131" i="17"/>
  <c r="T131" i="17"/>
  <c r="U131" i="17"/>
  <c r="V131" i="17"/>
  <c r="W131" i="17"/>
  <c r="X131" i="17"/>
  <c r="Y131" i="17"/>
  <c r="Z131" i="17"/>
  <c r="AA131" i="17"/>
  <c r="AB131" i="17"/>
  <c r="R132" i="17"/>
  <c r="S132" i="17"/>
  <c r="T132" i="17"/>
  <c r="U132" i="17"/>
  <c r="V132" i="17"/>
  <c r="W132" i="17"/>
  <c r="X132" i="17"/>
  <c r="Y132" i="17"/>
  <c r="Z132" i="17"/>
  <c r="AA132" i="17"/>
  <c r="AB132" i="17"/>
  <c r="R133" i="17"/>
  <c r="S133" i="17"/>
  <c r="T133" i="17"/>
  <c r="U133" i="17"/>
  <c r="V133" i="17"/>
  <c r="W133" i="17"/>
  <c r="X133" i="17"/>
  <c r="Y133" i="17"/>
  <c r="Z133" i="17"/>
  <c r="AA133" i="17"/>
  <c r="AB133" i="17"/>
  <c r="R134" i="17"/>
  <c r="S134" i="17"/>
  <c r="T134" i="17"/>
  <c r="U134" i="17"/>
  <c r="V134" i="17"/>
  <c r="W134" i="17"/>
  <c r="X134" i="17"/>
  <c r="Y134" i="17"/>
  <c r="Z134" i="17"/>
  <c r="AA134" i="17"/>
  <c r="AB134" i="17"/>
  <c r="R135" i="17"/>
  <c r="S135" i="17"/>
  <c r="T135" i="17"/>
  <c r="U135" i="17"/>
  <c r="V135" i="17"/>
  <c r="W135" i="17"/>
  <c r="X135" i="17"/>
  <c r="Y135" i="17"/>
  <c r="Z135" i="17"/>
  <c r="AA135" i="17"/>
  <c r="AB135" i="17"/>
  <c r="R136" i="17"/>
  <c r="S136" i="17"/>
  <c r="T136" i="17"/>
  <c r="U136" i="17"/>
  <c r="V136" i="17"/>
  <c r="W136" i="17"/>
  <c r="X136" i="17"/>
  <c r="Y136" i="17"/>
  <c r="Z136" i="17"/>
  <c r="AA136" i="17"/>
  <c r="AB136" i="17"/>
  <c r="R137" i="17"/>
  <c r="S137" i="17"/>
  <c r="T137" i="17"/>
  <c r="U137" i="17"/>
  <c r="V137" i="17"/>
  <c r="W137" i="17"/>
  <c r="X137" i="17"/>
  <c r="Y137" i="17"/>
  <c r="Z137" i="17"/>
  <c r="AA137" i="17"/>
  <c r="AB137" i="17"/>
  <c r="R138" i="17"/>
  <c r="S138" i="17"/>
  <c r="T138" i="17"/>
  <c r="U138" i="17"/>
  <c r="V138" i="17"/>
  <c r="W138" i="17"/>
  <c r="X138" i="17"/>
  <c r="Y138" i="17"/>
  <c r="Z138" i="17"/>
  <c r="AA138" i="17"/>
  <c r="AB138" i="17"/>
  <c r="R139" i="17"/>
  <c r="S139" i="17"/>
  <c r="T139" i="17"/>
  <c r="U139" i="17"/>
  <c r="V139" i="17"/>
  <c r="W139" i="17"/>
  <c r="X139" i="17"/>
  <c r="Y139" i="17"/>
  <c r="Z139" i="17"/>
  <c r="AA139" i="17"/>
  <c r="AB139" i="17"/>
  <c r="R140" i="17"/>
  <c r="S140" i="17"/>
  <c r="T140" i="17"/>
  <c r="U140" i="17"/>
  <c r="V140" i="17"/>
  <c r="W140" i="17"/>
  <c r="X140" i="17"/>
  <c r="Y140" i="17"/>
  <c r="Z140" i="17"/>
  <c r="AA140" i="17"/>
  <c r="AB140" i="17"/>
  <c r="R141" i="17"/>
  <c r="S141" i="17"/>
  <c r="T141" i="17"/>
  <c r="U141" i="17"/>
  <c r="V141" i="17"/>
  <c r="W141" i="17"/>
  <c r="X141" i="17"/>
  <c r="Y141" i="17"/>
  <c r="Z141" i="17"/>
  <c r="AA141" i="17"/>
  <c r="AB141" i="17"/>
  <c r="R142" i="17"/>
  <c r="S142" i="17"/>
  <c r="T142" i="17"/>
  <c r="U142" i="17"/>
  <c r="V142" i="17"/>
  <c r="W142" i="17"/>
  <c r="X142" i="17"/>
  <c r="Y142" i="17"/>
  <c r="Z142" i="17"/>
  <c r="AA142" i="17"/>
  <c r="AB142" i="17"/>
  <c r="R143" i="17"/>
  <c r="S143" i="17"/>
  <c r="T143" i="17"/>
  <c r="U143" i="17"/>
  <c r="V143" i="17"/>
  <c r="W143" i="17"/>
  <c r="X143" i="17"/>
  <c r="Y143" i="17"/>
  <c r="Z143" i="17"/>
  <c r="AA143" i="17"/>
  <c r="AB143" i="17"/>
  <c r="R144" i="17"/>
  <c r="S144" i="17"/>
  <c r="T144" i="17"/>
  <c r="U144" i="17"/>
  <c r="V144" i="17"/>
  <c r="W144" i="17"/>
  <c r="X144" i="17"/>
  <c r="Y144" i="17"/>
  <c r="Z144" i="17"/>
  <c r="AA144" i="17"/>
  <c r="AB144" i="17"/>
  <c r="R145" i="17"/>
  <c r="S145" i="17"/>
  <c r="T145" i="17"/>
  <c r="U145" i="17"/>
  <c r="V145" i="17"/>
  <c r="W145" i="17"/>
  <c r="X145" i="17"/>
  <c r="Y145" i="17"/>
  <c r="Z145" i="17"/>
  <c r="AA145" i="17"/>
  <c r="AB145" i="17"/>
  <c r="R146" i="17"/>
  <c r="S146" i="17"/>
  <c r="T146" i="17"/>
  <c r="U146" i="17"/>
  <c r="V146" i="17"/>
  <c r="W146" i="17"/>
  <c r="X146" i="17"/>
  <c r="Y146" i="17"/>
  <c r="Z146" i="17"/>
  <c r="AA146" i="17"/>
  <c r="AB146" i="17"/>
  <c r="R147" i="17"/>
  <c r="S147" i="17"/>
  <c r="T147" i="17"/>
  <c r="U147" i="17"/>
  <c r="V147" i="17"/>
  <c r="W147" i="17"/>
  <c r="X147" i="17"/>
  <c r="Y147" i="17"/>
  <c r="Z147" i="17"/>
  <c r="AA147" i="17"/>
  <c r="AB147" i="17"/>
  <c r="R148" i="17"/>
  <c r="S148" i="17"/>
  <c r="T148" i="17"/>
  <c r="U148" i="17"/>
  <c r="V148" i="17"/>
  <c r="W148" i="17"/>
  <c r="X148" i="17"/>
  <c r="Y148" i="17"/>
  <c r="Z148" i="17"/>
  <c r="AA148" i="17"/>
  <c r="AB148" i="17"/>
  <c r="R149" i="17"/>
  <c r="S149" i="17"/>
  <c r="T149" i="17"/>
  <c r="U149" i="17"/>
  <c r="V149" i="17"/>
  <c r="W149" i="17"/>
  <c r="X149" i="17"/>
  <c r="Y149" i="17"/>
  <c r="Z149" i="17"/>
  <c r="AA149" i="17"/>
  <c r="AB149" i="17"/>
  <c r="R150" i="17"/>
  <c r="S150" i="17"/>
  <c r="T150" i="17"/>
  <c r="U150" i="17"/>
  <c r="V150" i="17"/>
  <c r="W150" i="17"/>
  <c r="X150" i="17"/>
  <c r="Y150" i="17"/>
  <c r="Z150" i="17"/>
  <c r="AA150" i="17"/>
  <c r="AB150" i="17"/>
  <c r="R151" i="17"/>
  <c r="S151" i="17"/>
  <c r="T151" i="17"/>
  <c r="U151" i="17"/>
  <c r="V151" i="17"/>
  <c r="W151" i="17"/>
  <c r="X151" i="17"/>
  <c r="Y151" i="17"/>
  <c r="Z151" i="17"/>
  <c r="AA151" i="17"/>
  <c r="AB151" i="17"/>
  <c r="R152" i="17"/>
  <c r="S152" i="17"/>
  <c r="T152" i="17"/>
  <c r="U152" i="17"/>
  <c r="V152" i="17"/>
  <c r="W152" i="17"/>
  <c r="X152" i="17"/>
  <c r="Y152" i="17"/>
  <c r="Z152" i="17"/>
  <c r="AA152" i="17"/>
  <c r="AB152" i="17"/>
  <c r="R153" i="17"/>
  <c r="S153" i="17"/>
  <c r="T153" i="17"/>
  <c r="U153" i="17"/>
  <c r="V153" i="17"/>
  <c r="W153" i="17"/>
  <c r="X153" i="17"/>
  <c r="Y153" i="17"/>
  <c r="Z153" i="17"/>
  <c r="AA153" i="17"/>
  <c r="AB153" i="17"/>
  <c r="R154" i="17"/>
  <c r="S154" i="17"/>
  <c r="T154" i="17"/>
  <c r="U154" i="17"/>
  <c r="V154" i="17"/>
  <c r="W154" i="17"/>
  <c r="X154" i="17"/>
  <c r="Y154" i="17"/>
  <c r="Z154" i="17"/>
  <c r="AA154" i="17"/>
  <c r="AB154" i="17"/>
  <c r="R155" i="17"/>
  <c r="S155" i="17"/>
  <c r="T155" i="17"/>
  <c r="U155" i="17"/>
  <c r="V155" i="17"/>
  <c r="W155" i="17"/>
  <c r="X155" i="17"/>
  <c r="Y155" i="17"/>
  <c r="Z155" i="17"/>
  <c r="AA155" i="17"/>
  <c r="AB155" i="17"/>
  <c r="R156" i="17"/>
  <c r="S156" i="17"/>
  <c r="T156" i="17"/>
  <c r="U156" i="17"/>
  <c r="V156" i="17"/>
  <c r="W156" i="17"/>
  <c r="X156" i="17"/>
  <c r="Y156" i="17"/>
  <c r="Z156" i="17"/>
  <c r="AA156" i="17"/>
  <c r="AB156" i="17"/>
  <c r="R157" i="17"/>
  <c r="S157" i="17"/>
  <c r="T157" i="17"/>
  <c r="U157" i="17"/>
  <c r="V157" i="17"/>
  <c r="W157" i="17"/>
  <c r="X157" i="17"/>
  <c r="Y157" i="17"/>
  <c r="Z157" i="17"/>
  <c r="AA157" i="17"/>
  <c r="AB157" i="17"/>
  <c r="R158" i="17"/>
  <c r="S158" i="17"/>
  <c r="T158" i="17"/>
  <c r="U158" i="17"/>
  <c r="V158" i="17"/>
  <c r="W158" i="17"/>
  <c r="X158" i="17"/>
  <c r="Y158" i="17"/>
  <c r="Z158" i="17"/>
  <c r="AA158" i="17"/>
  <c r="AB158" i="17"/>
  <c r="R159" i="17"/>
  <c r="S159" i="17"/>
  <c r="T159" i="17"/>
  <c r="U159" i="17"/>
  <c r="V159" i="17"/>
  <c r="W159" i="17"/>
  <c r="X159" i="17"/>
  <c r="Y159" i="17"/>
  <c r="Z159" i="17"/>
  <c r="AA159" i="17"/>
  <c r="AB159" i="17"/>
  <c r="R160" i="17"/>
  <c r="S160" i="17"/>
  <c r="T160" i="17"/>
  <c r="U160" i="17"/>
  <c r="V160" i="17"/>
  <c r="W160" i="17"/>
  <c r="X160" i="17"/>
  <c r="Y160" i="17"/>
  <c r="Z160" i="17"/>
  <c r="AA160" i="17"/>
  <c r="AB160" i="17"/>
  <c r="R161" i="17"/>
  <c r="S161" i="17"/>
  <c r="T161" i="17"/>
  <c r="U161" i="17"/>
  <c r="V161" i="17"/>
  <c r="W161" i="17"/>
  <c r="X161" i="17"/>
  <c r="Y161" i="17"/>
  <c r="Z161" i="17"/>
  <c r="AA161" i="17"/>
  <c r="AB161" i="17"/>
  <c r="R162" i="17"/>
  <c r="S162" i="17"/>
  <c r="T162" i="17"/>
  <c r="U162" i="17"/>
  <c r="V162" i="17"/>
  <c r="W162" i="17"/>
  <c r="X162" i="17"/>
  <c r="Y162" i="17"/>
  <c r="Z162" i="17"/>
  <c r="AA162" i="17"/>
  <c r="AB162" i="17"/>
  <c r="R163" i="17"/>
  <c r="S163" i="17"/>
  <c r="T163" i="17"/>
  <c r="U163" i="17"/>
  <c r="V163" i="17"/>
  <c r="W163" i="17"/>
  <c r="X163" i="17"/>
  <c r="Y163" i="17"/>
  <c r="Z163" i="17"/>
  <c r="AA163" i="17"/>
  <c r="AB163" i="17"/>
  <c r="R164" i="17"/>
  <c r="S164" i="17"/>
  <c r="T164" i="17"/>
  <c r="U164" i="17"/>
  <c r="V164" i="17"/>
  <c r="W164" i="17"/>
  <c r="X164" i="17"/>
  <c r="Y164" i="17"/>
  <c r="Z164" i="17"/>
  <c r="AA164" i="17"/>
  <c r="AB164" i="17"/>
  <c r="R165" i="17"/>
  <c r="S165" i="17"/>
  <c r="T165" i="17"/>
  <c r="U165" i="17"/>
  <c r="V165" i="17"/>
  <c r="W165" i="17"/>
  <c r="X165" i="17"/>
  <c r="Y165" i="17"/>
  <c r="Z165" i="17"/>
  <c r="AA165" i="17"/>
  <c r="AB165" i="17"/>
  <c r="R166" i="17"/>
  <c r="S166" i="17"/>
  <c r="T166" i="17"/>
  <c r="U166" i="17"/>
  <c r="V166" i="17"/>
  <c r="W166" i="17"/>
  <c r="X166" i="17"/>
  <c r="Y166" i="17"/>
  <c r="Z166" i="17"/>
  <c r="AA166" i="17"/>
  <c r="AB166" i="17"/>
  <c r="R167" i="17"/>
  <c r="S167" i="17"/>
  <c r="T167" i="17"/>
  <c r="U167" i="17"/>
  <c r="V167" i="17"/>
  <c r="W167" i="17"/>
  <c r="X167" i="17"/>
  <c r="Y167" i="17"/>
  <c r="Z167" i="17"/>
  <c r="AA167" i="17"/>
  <c r="AB167" i="17"/>
  <c r="R168" i="17"/>
  <c r="S168" i="17"/>
  <c r="T168" i="17"/>
  <c r="U168" i="17"/>
  <c r="V168" i="17"/>
  <c r="W168" i="17"/>
  <c r="X168" i="17"/>
  <c r="Y168" i="17"/>
  <c r="Z168" i="17"/>
  <c r="AA168" i="17"/>
  <c r="AB168" i="17"/>
  <c r="R169" i="17"/>
  <c r="S169" i="17"/>
  <c r="T169" i="17"/>
  <c r="U169" i="17"/>
  <c r="V169" i="17"/>
  <c r="W169" i="17"/>
  <c r="X169" i="17"/>
  <c r="Y169" i="17"/>
  <c r="Z169" i="17"/>
  <c r="AA169" i="17"/>
  <c r="AB169" i="17"/>
  <c r="R170" i="17"/>
  <c r="S170" i="17"/>
  <c r="T170" i="17"/>
  <c r="U170" i="17"/>
  <c r="V170" i="17"/>
  <c r="W170" i="17"/>
  <c r="X170" i="17"/>
  <c r="Y170" i="17"/>
  <c r="Z170" i="17"/>
  <c r="AA170" i="17"/>
  <c r="AB170" i="17"/>
  <c r="R171" i="17"/>
  <c r="S171" i="17"/>
  <c r="T171" i="17"/>
  <c r="U171" i="17"/>
  <c r="V171" i="17"/>
  <c r="W171" i="17"/>
  <c r="X171" i="17"/>
  <c r="Y171" i="17"/>
  <c r="Z171" i="17"/>
  <c r="AA171" i="17"/>
  <c r="AB171" i="17"/>
  <c r="R172" i="17"/>
  <c r="S172" i="17"/>
  <c r="T172" i="17"/>
  <c r="U172" i="17"/>
  <c r="V172" i="17"/>
  <c r="W172" i="17"/>
  <c r="X172" i="17"/>
  <c r="Y172" i="17"/>
  <c r="Z172" i="17"/>
  <c r="AA172" i="17"/>
  <c r="AB172" i="17"/>
  <c r="R173" i="17"/>
  <c r="S173" i="17"/>
  <c r="T173" i="17"/>
  <c r="U173" i="17"/>
  <c r="V173" i="17"/>
  <c r="W173" i="17"/>
  <c r="X173" i="17"/>
  <c r="Y173" i="17"/>
  <c r="Z173" i="17"/>
  <c r="AA173" i="17"/>
  <c r="AB173" i="17"/>
  <c r="R174" i="17"/>
  <c r="S174" i="17"/>
  <c r="T174" i="17"/>
  <c r="U174" i="17"/>
  <c r="V174" i="17"/>
  <c r="W174" i="17"/>
  <c r="X174" i="17"/>
  <c r="Y174" i="17"/>
  <c r="Z174" i="17"/>
  <c r="AA174" i="17"/>
  <c r="AB174" i="17"/>
  <c r="R175" i="17"/>
  <c r="S175" i="17"/>
  <c r="T175" i="17"/>
  <c r="U175" i="17"/>
  <c r="V175" i="17"/>
  <c r="W175" i="17"/>
  <c r="X175" i="17"/>
  <c r="Y175" i="17"/>
  <c r="Z175" i="17"/>
  <c r="AA175" i="17"/>
  <c r="AB175" i="17"/>
  <c r="R176" i="17"/>
  <c r="S176" i="17"/>
  <c r="T176" i="17"/>
  <c r="U176" i="17"/>
  <c r="V176" i="17"/>
  <c r="W176" i="17"/>
  <c r="X176" i="17"/>
  <c r="Y176" i="17"/>
  <c r="Z176" i="17"/>
  <c r="AA176" i="17"/>
  <c r="AB176" i="17"/>
  <c r="R177" i="17"/>
  <c r="S177" i="17"/>
  <c r="T177" i="17"/>
  <c r="U177" i="17"/>
  <c r="V177" i="17"/>
  <c r="W177" i="17"/>
  <c r="X177" i="17"/>
  <c r="Y177" i="17"/>
  <c r="Z177" i="17"/>
  <c r="AA177" i="17"/>
  <c r="AB177" i="17"/>
  <c r="R178" i="17"/>
  <c r="S178" i="17"/>
  <c r="T178" i="17"/>
  <c r="U178" i="17"/>
  <c r="V178" i="17"/>
  <c r="W178" i="17"/>
  <c r="X178" i="17"/>
  <c r="Y178" i="17"/>
  <c r="Z178" i="17"/>
  <c r="AA178" i="17"/>
  <c r="AB178" i="17"/>
  <c r="R179" i="17"/>
  <c r="S179" i="17"/>
  <c r="T179" i="17"/>
  <c r="U179" i="17"/>
  <c r="V179" i="17"/>
  <c r="W179" i="17"/>
  <c r="X179" i="17"/>
  <c r="Y179" i="17"/>
  <c r="Z179" i="17"/>
  <c r="AA179" i="17"/>
  <c r="AB179" i="17"/>
  <c r="R180" i="17"/>
  <c r="S180" i="17"/>
  <c r="T180" i="17"/>
  <c r="U180" i="17"/>
  <c r="V180" i="17"/>
  <c r="W180" i="17"/>
  <c r="X180" i="17"/>
  <c r="Y180" i="17"/>
  <c r="Z180" i="17"/>
  <c r="AA180" i="17"/>
  <c r="AB180" i="17"/>
  <c r="R181" i="17"/>
  <c r="S181" i="17"/>
  <c r="T181" i="17"/>
  <c r="U181" i="17"/>
  <c r="V181" i="17"/>
  <c r="W181" i="17"/>
  <c r="X181" i="17"/>
  <c r="Y181" i="17"/>
  <c r="Z181" i="17"/>
  <c r="AA181" i="17"/>
  <c r="AB181" i="17"/>
  <c r="R182" i="17"/>
  <c r="S182" i="17"/>
  <c r="T182" i="17"/>
  <c r="U182" i="17"/>
  <c r="V182" i="17"/>
  <c r="W182" i="17"/>
  <c r="X182" i="17"/>
  <c r="Y182" i="17"/>
  <c r="Z182" i="17"/>
  <c r="AA182" i="17"/>
  <c r="AB182" i="17"/>
  <c r="R183" i="17"/>
  <c r="S183" i="17"/>
  <c r="T183" i="17"/>
  <c r="U183" i="17"/>
  <c r="V183" i="17"/>
  <c r="W183" i="17"/>
  <c r="X183" i="17"/>
  <c r="Y183" i="17"/>
  <c r="Z183" i="17"/>
  <c r="AA183" i="17"/>
  <c r="AB183" i="17"/>
  <c r="R184" i="17"/>
  <c r="S184" i="17"/>
  <c r="T184" i="17"/>
  <c r="U184" i="17"/>
  <c r="V184" i="17"/>
  <c r="W184" i="17"/>
  <c r="X184" i="17"/>
  <c r="Y184" i="17"/>
  <c r="Z184" i="17"/>
  <c r="AA184" i="17"/>
  <c r="AB184" i="17"/>
  <c r="R185" i="17"/>
  <c r="S185" i="17"/>
  <c r="T185" i="17"/>
  <c r="U185" i="17"/>
  <c r="V185" i="17"/>
  <c r="W185" i="17"/>
  <c r="X185" i="17"/>
  <c r="Y185" i="17"/>
  <c r="Z185" i="17"/>
  <c r="AA185" i="17"/>
  <c r="AB185" i="17"/>
  <c r="R186" i="17"/>
  <c r="S186" i="17"/>
  <c r="T186" i="17"/>
  <c r="U186" i="17"/>
  <c r="V186" i="17"/>
  <c r="W186" i="17"/>
  <c r="X186" i="17"/>
  <c r="Y186" i="17"/>
  <c r="Z186" i="17"/>
  <c r="AA186" i="17"/>
  <c r="AB186" i="17"/>
  <c r="R187" i="17"/>
  <c r="S187" i="17"/>
  <c r="T187" i="17"/>
  <c r="U187" i="17"/>
  <c r="V187" i="17"/>
  <c r="W187" i="17"/>
  <c r="X187" i="17"/>
  <c r="Y187" i="17"/>
  <c r="Z187" i="17"/>
  <c r="AA187" i="17"/>
  <c r="AB187" i="17"/>
  <c r="R188" i="17"/>
  <c r="S188" i="17"/>
  <c r="T188" i="17"/>
  <c r="U188" i="17"/>
  <c r="V188" i="17"/>
  <c r="W188" i="17"/>
  <c r="X188" i="17"/>
  <c r="Y188" i="17"/>
  <c r="Z188" i="17"/>
  <c r="AA188" i="17"/>
  <c r="AB188" i="17"/>
  <c r="R189" i="17"/>
  <c r="S189" i="17"/>
  <c r="T189" i="17"/>
  <c r="U189" i="17"/>
  <c r="V189" i="17"/>
  <c r="W189" i="17"/>
  <c r="X189" i="17"/>
  <c r="Y189" i="17"/>
  <c r="Z189" i="17"/>
  <c r="AA189" i="17"/>
  <c r="AB189" i="17"/>
  <c r="R190" i="17"/>
  <c r="S190" i="17"/>
  <c r="T190" i="17"/>
  <c r="U190" i="17"/>
  <c r="V190" i="17"/>
  <c r="W190" i="17"/>
  <c r="X190" i="17"/>
  <c r="Y190" i="17"/>
  <c r="Z190" i="17"/>
  <c r="AA190" i="17"/>
  <c r="AB190" i="17"/>
  <c r="R191" i="17"/>
  <c r="S191" i="17"/>
  <c r="T191" i="17"/>
  <c r="U191" i="17"/>
  <c r="V191" i="17"/>
  <c r="W191" i="17"/>
  <c r="X191" i="17"/>
  <c r="Y191" i="17"/>
  <c r="Z191" i="17"/>
  <c r="AA191" i="17"/>
  <c r="AB191" i="17"/>
  <c r="R192" i="17"/>
  <c r="S192" i="17"/>
  <c r="T192" i="17"/>
  <c r="U192" i="17"/>
  <c r="V192" i="17"/>
  <c r="W192" i="17"/>
  <c r="X192" i="17"/>
  <c r="Y192" i="17"/>
  <c r="Z192" i="17"/>
  <c r="AA192" i="17"/>
  <c r="AB192" i="17"/>
  <c r="R193" i="17"/>
  <c r="S193" i="17"/>
  <c r="T193" i="17"/>
  <c r="U193" i="17"/>
  <c r="V193" i="17"/>
  <c r="W193" i="17"/>
  <c r="X193" i="17"/>
  <c r="Y193" i="17"/>
  <c r="Z193" i="17"/>
  <c r="AA193" i="17"/>
  <c r="AB193" i="17"/>
  <c r="R194" i="17"/>
  <c r="S194" i="17"/>
  <c r="T194" i="17"/>
  <c r="U194" i="17"/>
  <c r="V194" i="17"/>
  <c r="W194" i="17"/>
  <c r="X194" i="17"/>
  <c r="Y194" i="17"/>
  <c r="Z194" i="17"/>
  <c r="AA194" i="17"/>
  <c r="AB194" i="17"/>
  <c r="R195" i="17"/>
  <c r="S195" i="17"/>
  <c r="T195" i="17"/>
  <c r="U195" i="17"/>
  <c r="V195" i="17"/>
  <c r="W195" i="17"/>
  <c r="X195" i="17"/>
  <c r="Y195" i="17"/>
  <c r="Z195" i="17"/>
  <c r="AA195" i="17"/>
  <c r="AB195" i="17"/>
  <c r="R196" i="17"/>
  <c r="S196" i="17"/>
  <c r="T196" i="17"/>
  <c r="U196" i="17"/>
  <c r="V196" i="17"/>
  <c r="W196" i="17"/>
  <c r="X196" i="17"/>
  <c r="Y196" i="17"/>
  <c r="Z196" i="17"/>
  <c r="AA196" i="17"/>
  <c r="AB196" i="17"/>
  <c r="R197" i="17"/>
  <c r="S197" i="17"/>
  <c r="T197" i="17"/>
  <c r="U197" i="17"/>
  <c r="V197" i="17"/>
  <c r="W197" i="17"/>
  <c r="X197" i="17"/>
  <c r="Y197" i="17"/>
  <c r="Z197" i="17"/>
  <c r="AA197" i="17"/>
  <c r="AB197" i="17"/>
  <c r="R198" i="17"/>
  <c r="S198" i="17"/>
  <c r="T198" i="17"/>
  <c r="U198" i="17"/>
  <c r="V198" i="17"/>
  <c r="W198" i="17"/>
  <c r="X198" i="17"/>
  <c r="Y198" i="17"/>
  <c r="Z198" i="17"/>
  <c r="AA198" i="17"/>
  <c r="AB198" i="17"/>
  <c r="R199" i="17"/>
  <c r="S199" i="17"/>
  <c r="T199" i="17"/>
  <c r="U199" i="17"/>
  <c r="V199" i="17"/>
  <c r="W199" i="17"/>
  <c r="X199" i="17"/>
  <c r="Y199" i="17"/>
  <c r="Z199" i="17"/>
  <c r="AA199" i="17"/>
  <c r="AB199" i="17"/>
  <c r="R200" i="17"/>
  <c r="S200" i="17"/>
  <c r="T200" i="17"/>
  <c r="U200" i="17"/>
  <c r="V200" i="17"/>
  <c r="W200" i="17"/>
  <c r="X200" i="17"/>
  <c r="Y200" i="17"/>
  <c r="Z200" i="17"/>
  <c r="AA200" i="17"/>
  <c r="AB200" i="17"/>
  <c r="R201" i="17"/>
  <c r="S201" i="17"/>
  <c r="T201" i="17"/>
  <c r="U201" i="17"/>
  <c r="V201" i="17"/>
  <c r="W201" i="17"/>
  <c r="X201" i="17"/>
  <c r="Y201" i="17"/>
  <c r="Z201" i="17"/>
  <c r="AA201" i="17"/>
  <c r="AB201" i="17"/>
  <c r="R202" i="17"/>
  <c r="S202" i="17"/>
  <c r="T202" i="17"/>
  <c r="U202" i="17"/>
  <c r="V202" i="17"/>
  <c r="W202" i="17"/>
  <c r="X202" i="17"/>
  <c r="Y202" i="17"/>
  <c r="Z202" i="17"/>
  <c r="AA202" i="17"/>
  <c r="AB202" i="17"/>
  <c r="R203" i="17"/>
  <c r="S203" i="17"/>
  <c r="T203" i="17"/>
  <c r="U203" i="17"/>
  <c r="V203" i="17"/>
  <c r="W203" i="17"/>
  <c r="X203" i="17"/>
  <c r="Y203" i="17"/>
  <c r="Z203" i="17"/>
  <c r="AA203" i="17"/>
  <c r="AB203" i="17"/>
  <c r="R204" i="17"/>
  <c r="S204" i="17"/>
  <c r="T204" i="17"/>
  <c r="U204" i="17"/>
  <c r="V204" i="17"/>
  <c r="W204" i="17"/>
  <c r="X204" i="17"/>
  <c r="Y204" i="17"/>
  <c r="Z204" i="17"/>
  <c r="AA204" i="17"/>
  <c r="AB204" i="17"/>
  <c r="R205" i="17"/>
  <c r="S205" i="17"/>
  <c r="T205" i="17"/>
  <c r="U205" i="17"/>
  <c r="V205" i="17"/>
  <c r="W205" i="17"/>
  <c r="X205" i="17"/>
  <c r="Y205" i="17"/>
  <c r="Z205" i="17"/>
  <c r="AA205" i="17"/>
  <c r="AB205" i="17"/>
  <c r="R206" i="17"/>
  <c r="S206" i="17"/>
  <c r="T206" i="17"/>
  <c r="U206" i="17"/>
  <c r="V206" i="17"/>
  <c r="W206" i="17"/>
  <c r="X206" i="17"/>
  <c r="Y206" i="17"/>
  <c r="Z206" i="17"/>
  <c r="AA206" i="17"/>
  <c r="AB206" i="17"/>
  <c r="R207" i="17"/>
  <c r="S207" i="17"/>
  <c r="T207" i="17"/>
  <c r="U207" i="17"/>
  <c r="V207" i="17"/>
  <c r="W207" i="17"/>
  <c r="X207" i="17"/>
  <c r="Y207" i="17"/>
  <c r="Z207" i="17"/>
  <c r="AA207" i="17"/>
  <c r="AB207" i="17"/>
  <c r="R208" i="17"/>
  <c r="S208" i="17"/>
  <c r="T208" i="17"/>
  <c r="U208" i="17"/>
  <c r="V208" i="17"/>
  <c r="W208" i="17"/>
  <c r="X208" i="17"/>
  <c r="Y208" i="17"/>
  <c r="Z208" i="17"/>
  <c r="AA208" i="17"/>
  <c r="AB208" i="17"/>
  <c r="R209" i="17"/>
  <c r="S209" i="17"/>
  <c r="T209" i="17"/>
  <c r="U209" i="17"/>
  <c r="V209" i="17"/>
  <c r="W209" i="17"/>
  <c r="X209" i="17"/>
  <c r="Y209" i="17"/>
  <c r="Z209" i="17"/>
  <c r="AA209" i="17"/>
  <c r="AB209" i="17"/>
  <c r="R210" i="17"/>
  <c r="S210" i="17"/>
  <c r="T210" i="17"/>
  <c r="U210" i="17"/>
  <c r="V210" i="17"/>
  <c r="W210" i="17"/>
  <c r="X210" i="17"/>
  <c r="Y210" i="17"/>
  <c r="Z210" i="17"/>
  <c r="AA210" i="17"/>
  <c r="AB210" i="17"/>
  <c r="R211" i="17"/>
  <c r="S211" i="17"/>
  <c r="T211" i="17"/>
  <c r="U211" i="17"/>
  <c r="V211" i="17"/>
  <c r="W211" i="17"/>
  <c r="X211" i="17"/>
  <c r="Y211" i="17"/>
  <c r="Z211" i="17"/>
  <c r="AA211" i="17"/>
  <c r="AB211" i="17"/>
  <c r="R212" i="17"/>
  <c r="S212" i="17"/>
  <c r="T212" i="17"/>
  <c r="U212" i="17"/>
  <c r="V212" i="17"/>
  <c r="W212" i="17"/>
  <c r="X212" i="17"/>
  <c r="Y212" i="17"/>
  <c r="Z212" i="17"/>
  <c r="AA212" i="17"/>
  <c r="AB212" i="17"/>
  <c r="R213" i="17"/>
  <c r="S213" i="17"/>
  <c r="T213" i="17"/>
  <c r="U213" i="17"/>
  <c r="V213" i="17"/>
  <c r="W213" i="17"/>
  <c r="X213" i="17"/>
  <c r="Y213" i="17"/>
  <c r="Z213" i="17"/>
  <c r="AA213" i="17"/>
  <c r="AB213" i="17"/>
  <c r="R214" i="17"/>
  <c r="S214" i="17"/>
  <c r="T214" i="17"/>
  <c r="U214" i="17"/>
  <c r="V214" i="17"/>
  <c r="W214" i="17"/>
  <c r="X214" i="17"/>
  <c r="Y214" i="17"/>
  <c r="Z214" i="17"/>
  <c r="AA214" i="17"/>
  <c r="AB214" i="17"/>
  <c r="R215" i="17"/>
  <c r="S215" i="17"/>
  <c r="T215" i="17"/>
  <c r="U215" i="17"/>
  <c r="V215" i="17"/>
  <c r="W215" i="17"/>
  <c r="X215" i="17"/>
  <c r="Y215" i="17"/>
  <c r="Z215" i="17"/>
  <c r="AA215" i="17"/>
  <c r="AB215" i="17"/>
  <c r="R216" i="17"/>
  <c r="S216" i="17"/>
  <c r="T216" i="17"/>
  <c r="U216" i="17"/>
  <c r="V216" i="17"/>
  <c r="W216" i="17"/>
  <c r="X216" i="17"/>
  <c r="Y216" i="17"/>
  <c r="Z216" i="17"/>
  <c r="AA216" i="17"/>
  <c r="AB216" i="17"/>
  <c r="R217" i="17"/>
  <c r="S217" i="17"/>
  <c r="T217" i="17"/>
  <c r="U217" i="17"/>
  <c r="V217" i="17"/>
  <c r="W217" i="17"/>
  <c r="X217" i="17"/>
  <c r="Y217" i="17"/>
  <c r="Z217" i="17"/>
  <c r="AA217" i="17"/>
  <c r="AB217" i="17"/>
  <c r="R218" i="17"/>
  <c r="S218" i="17"/>
  <c r="T218" i="17"/>
  <c r="U218" i="17"/>
  <c r="V218" i="17"/>
  <c r="W218" i="17"/>
  <c r="X218" i="17"/>
  <c r="Y218" i="17"/>
  <c r="Z218" i="17"/>
  <c r="AA218" i="17"/>
  <c r="AB218" i="17"/>
  <c r="R219" i="17"/>
  <c r="S219" i="17"/>
  <c r="T219" i="17"/>
  <c r="U219" i="17"/>
  <c r="V219" i="17"/>
  <c r="W219" i="17"/>
  <c r="X219" i="17"/>
  <c r="Y219" i="17"/>
  <c r="Z219" i="17"/>
  <c r="AA219" i="17"/>
  <c r="AB219" i="17"/>
  <c r="R220" i="17"/>
  <c r="S220" i="17"/>
  <c r="T220" i="17"/>
  <c r="U220" i="17"/>
  <c r="V220" i="17"/>
  <c r="W220" i="17"/>
  <c r="X220" i="17"/>
  <c r="Y220" i="17"/>
  <c r="Z220" i="17"/>
  <c r="AA220" i="17"/>
  <c r="AB220" i="17"/>
  <c r="R221" i="17"/>
  <c r="S221" i="17"/>
  <c r="T221" i="17"/>
  <c r="U221" i="17"/>
  <c r="V221" i="17"/>
  <c r="W221" i="17"/>
  <c r="X221" i="17"/>
  <c r="Y221" i="17"/>
  <c r="Z221" i="17"/>
  <c r="AA221" i="17"/>
  <c r="AB221" i="17"/>
  <c r="R222" i="17"/>
  <c r="S222" i="17"/>
  <c r="T222" i="17"/>
  <c r="U222" i="17"/>
  <c r="V222" i="17"/>
  <c r="W222" i="17"/>
  <c r="X222" i="17"/>
  <c r="Y222" i="17"/>
  <c r="Z222" i="17"/>
  <c r="AA222" i="17"/>
  <c r="AB222" i="17"/>
  <c r="R223" i="17"/>
  <c r="S223" i="17"/>
  <c r="T223" i="17"/>
  <c r="U223" i="17"/>
  <c r="V223" i="17"/>
  <c r="W223" i="17"/>
  <c r="X223" i="17"/>
  <c r="Y223" i="17"/>
  <c r="Z223" i="17"/>
  <c r="AA223" i="17"/>
  <c r="AB223" i="17"/>
  <c r="R224" i="17"/>
  <c r="S224" i="17"/>
  <c r="T224" i="17"/>
  <c r="U224" i="17"/>
  <c r="V224" i="17"/>
  <c r="W224" i="17"/>
  <c r="X224" i="17"/>
  <c r="Y224" i="17"/>
  <c r="Z224" i="17"/>
  <c r="AA224" i="17"/>
  <c r="AB224" i="17"/>
  <c r="R225" i="17"/>
  <c r="S225" i="17"/>
  <c r="T225" i="17"/>
  <c r="U225" i="17"/>
  <c r="V225" i="17"/>
  <c r="W225" i="17"/>
  <c r="X225" i="17"/>
  <c r="Y225" i="17"/>
  <c r="Z225" i="17"/>
  <c r="AA225" i="17"/>
  <c r="AB225" i="17"/>
  <c r="R226" i="17"/>
  <c r="S226" i="17"/>
  <c r="T226" i="17"/>
  <c r="U226" i="17"/>
  <c r="V226" i="17"/>
  <c r="W226" i="17"/>
  <c r="X226" i="17"/>
  <c r="Y226" i="17"/>
  <c r="Z226" i="17"/>
  <c r="AA226" i="17"/>
  <c r="AB226" i="17"/>
  <c r="R227" i="17"/>
  <c r="S227" i="17"/>
  <c r="T227" i="17"/>
  <c r="U227" i="17"/>
  <c r="V227" i="17"/>
  <c r="W227" i="17"/>
  <c r="X227" i="17"/>
  <c r="Y227" i="17"/>
  <c r="Z227" i="17"/>
  <c r="AA227" i="17"/>
  <c r="AB227" i="17"/>
  <c r="R228" i="17"/>
  <c r="S228" i="17"/>
  <c r="T228" i="17"/>
  <c r="U228" i="17"/>
  <c r="V228" i="17"/>
  <c r="W228" i="17"/>
  <c r="X228" i="17"/>
  <c r="Y228" i="17"/>
  <c r="Z228" i="17"/>
  <c r="AA228" i="17"/>
  <c r="AB228" i="17"/>
  <c r="R229" i="17"/>
  <c r="S229" i="17"/>
  <c r="T229" i="17"/>
  <c r="U229" i="17"/>
  <c r="V229" i="17"/>
  <c r="W229" i="17"/>
  <c r="X229" i="17"/>
  <c r="Y229" i="17"/>
  <c r="Z229" i="17"/>
  <c r="AA229" i="17"/>
  <c r="AB229" i="17"/>
  <c r="R230" i="17"/>
  <c r="S230" i="17"/>
  <c r="T230" i="17"/>
  <c r="U230" i="17"/>
  <c r="V230" i="17"/>
  <c r="W230" i="17"/>
  <c r="X230" i="17"/>
  <c r="Y230" i="17"/>
  <c r="Z230" i="17"/>
  <c r="AA230" i="17"/>
  <c r="AB230" i="17"/>
  <c r="R231" i="17"/>
  <c r="S231" i="17"/>
  <c r="T231" i="17"/>
  <c r="U231" i="17"/>
  <c r="V231" i="17"/>
  <c r="W231" i="17"/>
  <c r="X231" i="17"/>
  <c r="Y231" i="17"/>
  <c r="Z231" i="17"/>
  <c r="AA231" i="17"/>
  <c r="AB231" i="17"/>
  <c r="R232" i="17"/>
  <c r="S232" i="17"/>
  <c r="T232" i="17"/>
  <c r="U232" i="17"/>
  <c r="V232" i="17"/>
  <c r="W232" i="17"/>
  <c r="X232" i="17"/>
  <c r="Y232" i="17"/>
  <c r="Z232" i="17"/>
  <c r="AA232" i="17"/>
  <c r="AB232" i="17"/>
  <c r="R233" i="17"/>
  <c r="S233" i="17"/>
  <c r="T233" i="17"/>
  <c r="U233" i="17"/>
  <c r="V233" i="17"/>
  <c r="W233" i="17"/>
  <c r="X233" i="17"/>
  <c r="Y233" i="17"/>
  <c r="Z233" i="17"/>
  <c r="AA233" i="17"/>
  <c r="AB233" i="17"/>
  <c r="R234" i="17"/>
  <c r="S234" i="17"/>
  <c r="T234" i="17"/>
  <c r="U234" i="17"/>
  <c r="V234" i="17"/>
  <c r="W234" i="17"/>
  <c r="X234" i="17"/>
  <c r="Y234" i="17"/>
  <c r="Z234" i="17"/>
  <c r="AA234" i="17"/>
  <c r="AB234" i="17"/>
  <c r="R235" i="17"/>
  <c r="S235" i="17"/>
  <c r="T235" i="17"/>
  <c r="U235" i="17"/>
  <c r="V235" i="17"/>
  <c r="W235" i="17"/>
  <c r="X235" i="17"/>
  <c r="Y235" i="17"/>
  <c r="Z235" i="17"/>
  <c r="AA235" i="17"/>
  <c r="AB235" i="17"/>
  <c r="R236" i="17"/>
  <c r="S236" i="17"/>
  <c r="T236" i="17"/>
  <c r="U236" i="17"/>
  <c r="V236" i="17"/>
  <c r="W236" i="17"/>
  <c r="X236" i="17"/>
  <c r="Y236" i="17"/>
  <c r="Z236" i="17"/>
  <c r="AA236" i="17"/>
  <c r="AB236" i="17"/>
  <c r="R237" i="17"/>
  <c r="S237" i="17"/>
  <c r="T237" i="17"/>
  <c r="U237" i="17"/>
  <c r="V237" i="17"/>
  <c r="W237" i="17"/>
  <c r="X237" i="17"/>
  <c r="Y237" i="17"/>
  <c r="Z237" i="17"/>
  <c r="AA237" i="17"/>
  <c r="AB237" i="17"/>
  <c r="R238" i="17"/>
  <c r="S238" i="17"/>
  <c r="T238" i="17"/>
  <c r="U238" i="17"/>
  <c r="V238" i="17"/>
  <c r="W238" i="17"/>
  <c r="X238" i="17"/>
  <c r="Y238" i="17"/>
  <c r="Z238" i="17"/>
  <c r="AA238" i="17"/>
  <c r="AB238" i="17"/>
  <c r="R239" i="17"/>
  <c r="S239" i="17"/>
  <c r="T239" i="17"/>
  <c r="U239" i="17"/>
  <c r="V239" i="17"/>
  <c r="W239" i="17"/>
  <c r="X239" i="17"/>
  <c r="Y239" i="17"/>
  <c r="Z239" i="17"/>
  <c r="AA239" i="17"/>
  <c r="AB239" i="17"/>
  <c r="R240" i="17"/>
  <c r="S240" i="17"/>
  <c r="T240" i="17"/>
  <c r="U240" i="17"/>
  <c r="V240" i="17"/>
  <c r="W240" i="17"/>
  <c r="X240" i="17"/>
  <c r="Y240" i="17"/>
  <c r="Z240" i="17"/>
  <c r="AA240" i="17"/>
  <c r="AB240" i="17"/>
  <c r="R241" i="17"/>
  <c r="S241" i="17"/>
  <c r="T241" i="17"/>
  <c r="U241" i="17"/>
  <c r="V241" i="17"/>
  <c r="W241" i="17"/>
  <c r="X241" i="17"/>
  <c r="Y241" i="17"/>
  <c r="Z241" i="17"/>
  <c r="AA241" i="17"/>
  <c r="AB241" i="17"/>
  <c r="R242" i="17"/>
  <c r="S242" i="17"/>
  <c r="T242" i="17"/>
  <c r="U242" i="17"/>
  <c r="V242" i="17"/>
  <c r="W242" i="17"/>
  <c r="X242" i="17"/>
  <c r="Y242" i="17"/>
  <c r="Z242" i="17"/>
  <c r="AA242" i="17"/>
  <c r="AB242" i="17"/>
  <c r="R243" i="17"/>
  <c r="S243" i="17"/>
  <c r="T243" i="17"/>
  <c r="U243" i="17"/>
  <c r="V243" i="17"/>
  <c r="W243" i="17"/>
  <c r="X243" i="17"/>
  <c r="Y243" i="17"/>
  <c r="Z243" i="17"/>
  <c r="AA243" i="17"/>
  <c r="AB243" i="17"/>
  <c r="R244" i="17"/>
  <c r="S244" i="17"/>
  <c r="T244" i="17"/>
  <c r="U244" i="17"/>
  <c r="V244" i="17"/>
  <c r="W244" i="17"/>
  <c r="X244" i="17"/>
  <c r="Y244" i="17"/>
  <c r="Z244" i="17"/>
  <c r="AA244" i="17"/>
  <c r="AB244" i="17"/>
  <c r="R245" i="17"/>
  <c r="S245" i="17"/>
  <c r="T245" i="17"/>
  <c r="U245" i="17"/>
  <c r="V245" i="17"/>
  <c r="W245" i="17"/>
  <c r="X245" i="17"/>
  <c r="Y245" i="17"/>
  <c r="Z245" i="17"/>
  <c r="AA245" i="17"/>
  <c r="AB245" i="17"/>
  <c r="R246" i="17"/>
  <c r="S246" i="17"/>
  <c r="T246" i="17"/>
  <c r="U246" i="17"/>
  <c r="V246" i="17"/>
  <c r="W246" i="17"/>
  <c r="X246" i="17"/>
  <c r="Y246" i="17"/>
  <c r="Z246" i="17"/>
  <c r="AA246" i="17"/>
  <c r="AB246" i="17"/>
  <c r="R247" i="17"/>
  <c r="S247" i="17"/>
  <c r="T247" i="17"/>
  <c r="U247" i="17"/>
  <c r="V247" i="17"/>
  <c r="W247" i="17"/>
  <c r="X247" i="17"/>
  <c r="Y247" i="17"/>
  <c r="Z247" i="17"/>
  <c r="AA247" i="17"/>
  <c r="AB247" i="17"/>
  <c r="R248" i="17"/>
  <c r="S248" i="17"/>
  <c r="T248" i="17"/>
  <c r="U248" i="17"/>
  <c r="V248" i="17"/>
  <c r="W248" i="17"/>
  <c r="X248" i="17"/>
  <c r="Y248" i="17"/>
  <c r="Z248" i="17"/>
  <c r="AA248" i="17"/>
  <c r="AB248" i="17"/>
  <c r="R249" i="17"/>
  <c r="S249" i="17"/>
  <c r="T249" i="17"/>
  <c r="U249" i="17"/>
  <c r="V249" i="17"/>
  <c r="W249" i="17"/>
  <c r="X249" i="17"/>
  <c r="Y249" i="17"/>
  <c r="Z249" i="17"/>
  <c r="AA249" i="17"/>
  <c r="AB249" i="17"/>
  <c r="R250" i="17"/>
  <c r="S250" i="17"/>
  <c r="T250" i="17"/>
  <c r="U250" i="17"/>
  <c r="V250" i="17"/>
  <c r="W250" i="17"/>
  <c r="X250" i="17"/>
  <c r="Y250" i="17"/>
  <c r="Z250" i="17"/>
  <c r="AA250" i="17"/>
  <c r="AB250" i="17"/>
  <c r="R251" i="17"/>
  <c r="S251" i="17"/>
  <c r="T251" i="17"/>
  <c r="U251" i="17"/>
  <c r="V251" i="17"/>
  <c r="W251" i="17"/>
  <c r="X251" i="17"/>
  <c r="Y251" i="17"/>
  <c r="Z251" i="17"/>
  <c r="AA251" i="17"/>
  <c r="AB251" i="17"/>
  <c r="R252" i="17"/>
  <c r="S252" i="17"/>
  <c r="T252" i="17"/>
  <c r="U252" i="17"/>
  <c r="V252" i="17"/>
  <c r="W252" i="17"/>
  <c r="X252" i="17"/>
  <c r="Y252" i="17"/>
  <c r="Z252" i="17"/>
  <c r="AA252" i="17"/>
  <c r="AB252" i="17"/>
  <c r="R253" i="17"/>
  <c r="S253" i="17"/>
  <c r="T253" i="17"/>
  <c r="U253" i="17"/>
  <c r="V253" i="17"/>
  <c r="W253" i="17"/>
  <c r="X253" i="17"/>
  <c r="Y253" i="17"/>
  <c r="Z253" i="17"/>
  <c r="AA253" i="17"/>
  <c r="AB253" i="17"/>
  <c r="R254" i="17"/>
  <c r="S254" i="17"/>
  <c r="T254" i="17"/>
  <c r="U254" i="17"/>
  <c r="V254" i="17"/>
  <c r="W254" i="17"/>
  <c r="X254" i="17"/>
  <c r="Y254" i="17"/>
  <c r="Z254" i="17"/>
  <c r="AA254" i="17"/>
  <c r="AB254" i="17"/>
  <c r="R255" i="17"/>
  <c r="S255" i="17"/>
  <c r="T255" i="17"/>
  <c r="U255" i="17"/>
  <c r="V255" i="17"/>
  <c r="W255" i="17"/>
  <c r="X255" i="17"/>
  <c r="Y255" i="17"/>
  <c r="Z255" i="17"/>
  <c r="AA255" i="17"/>
  <c r="AB255" i="17"/>
  <c r="R256" i="17"/>
  <c r="S256" i="17"/>
  <c r="T256" i="17"/>
  <c r="U256" i="17"/>
  <c r="V256" i="17"/>
  <c r="W256" i="17"/>
  <c r="X256" i="17"/>
  <c r="Y256" i="17"/>
  <c r="Z256" i="17"/>
  <c r="AA256" i="17"/>
  <c r="AB256" i="17"/>
  <c r="R257" i="17"/>
  <c r="S257" i="17"/>
  <c r="T257" i="17"/>
  <c r="U257" i="17"/>
  <c r="V257" i="17"/>
  <c r="W257" i="17"/>
  <c r="X257" i="17"/>
  <c r="Y257" i="17"/>
  <c r="Z257" i="17"/>
  <c r="AA257" i="17"/>
  <c r="AB257" i="17"/>
  <c r="R258" i="17"/>
  <c r="S258" i="17"/>
  <c r="T258" i="17"/>
  <c r="U258" i="17"/>
  <c r="V258" i="17"/>
  <c r="W258" i="17"/>
  <c r="X258" i="17"/>
  <c r="Y258" i="17"/>
  <c r="Z258" i="17"/>
  <c r="AA258" i="17"/>
  <c r="AB258" i="17"/>
  <c r="R259" i="17"/>
  <c r="S259" i="17"/>
  <c r="T259" i="17"/>
  <c r="U259" i="17"/>
  <c r="V259" i="17"/>
  <c r="W259" i="17"/>
  <c r="X259" i="17"/>
  <c r="Y259" i="17"/>
  <c r="Z259" i="17"/>
  <c r="AA259" i="17"/>
  <c r="AB259" i="17"/>
  <c r="R260" i="17"/>
  <c r="S260" i="17"/>
  <c r="T260" i="17"/>
  <c r="U260" i="17"/>
  <c r="V260" i="17"/>
  <c r="W260" i="17"/>
  <c r="X260" i="17"/>
  <c r="Y260" i="17"/>
  <c r="Z260" i="17"/>
  <c r="AA260" i="17"/>
  <c r="AB260" i="17"/>
  <c r="R261" i="17"/>
  <c r="S261" i="17"/>
  <c r="T261" i="17"/>
  <c r="U261" i="17"/>
  <c r="V261" i="17"/>
  <c r="W261" i="17"/>
  <c r="X261" i="17"/>
  <c r="Y261" i="17"/>
  <c r="Z261" i="17"/>
  <c r="AA261" i="17"/>
  <c r="AB261" i="17"/>
  <c r="R262" i="17"/>
  <c r="S262" i="17"/>
  <c r="T262" i="17"/>
  <c r="U262" i="17"/>
  <c r="V262" i="17"/>
  <c r="W262" i="17"/>
  <c r="X262" i="17"/>
  <c r="Y262" i="17"/>
  <c r="Z262" i="17"/>
  <c r="AA262" i="17"/>
  <c r="AB262" i="17"/>
  <c r="R263" i="17"/>
  <c r="S263" i="17"/>
  <c r="T263" i="17"/>
  <c r="U263" i="17"/>
  <c r="V263" i="17"/>
  <c r="W263" i="17"/>
  <c r="X263" i="17"/>
  <c r="Y263" i="17"/>
  <c r="Z263" i="17"/>
  <c r="AA263" i="17"/>
  <c r="AB263" i="17"/>
  <c r="R264" i="17"/>
  <c r="S264" i="17"/>
  <c r="T264" i="17"/>
  <c r="U264" i="17"/>
  <c r="V264" i="17"/>
  <c r="W264" i="17"/>
  <c r="X264" i="17"/>
  <c r="Y264" i="17"/>
  <c r="Z264" i="17"/>
  <c r="AA264" i="17"/>
  <c r="AB264" i="17"/>
  <c r="R265" i="17"/>
  <c r="S265" i="17"/>
  <c r="T265" i="17"/>
  <c r="U265" i="17"/>
  <c r="V265" i="17"/>
  <c r="W265" i="17"/>
  <c r="X265" i="17"/>
  <c r="Y265" i="17"/>
  <c r="Z265" i="17"/>
  <c r="AA265" i="17"/>
  <c r="AB265" i="17"/>
  <c r="R266" i="17"/>
  <c r="S266" i="17"/>
  <c r="T266" i="17"/>
  <c r="U266" i="17"/>
  <c r="V266" i="17"/>
  <c r="W266" i="17"/>
  <c r="X266" i="17"/>
  <c r="Y266" i="17"/>
  <c r="Z266" i="17"/>
  <c r="AA266" i="17"/>
  <c r="AB266" i="17"/>
  <c r="R267" i="17"/>
  <c r="S267" i="17"/>
  <c r="T267" i="17"/>
  <c r="U267" i="17"/>
  <c r="V267" i="17"/>
  <c r="W267" i="17"/>
  <c r="X267" i="17"/>
  <c r="Y267" i="17"/>
  <c r="Z267" i="17"/>
  <c r="AA267" i="17"/>
  <c r="AB267" i="17"/>
  <c r="AB1" i="17"/>
  <c r="AA1" i="17"/>
  <c r="Z1" i="17"/>
  <c r="Y1" i="17"/>
  <c r="X1" i="17"/>
  <c r="W1" i="17"/>
  <c r="V1" i="17"/>
  <c r="U1" i="17"/>
  <c r="T1" i="17"/>
  <c r="S1" i="17"/>
  <c r="R1" i="17"/>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O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M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L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P1" i="17"/>
  <c r="O1" i="17"/>
  <c r="N1" i="17"/>
  <c r="M1" i="17"/>
  <c r="L1" i="17"/>
  <c r="K1" i="17"/>
  <c r="J1" i="17"/>
  <c r="I1" i="17"/>
  <c r="H1" i="17"/>
  <c r="G1" i="17"/>
  <c r="F1" i="17"/>
  <c r="E2" i="17"/>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150" i="17"/>
  <c r="E151" i="17"/>
  <c r="E152" i="17"/>
  <c r="E153" i="17"/>
  <c r="E154" i="17"/>
  <c r="E155" i="17"/>
  <c r="E156" i="17"/>
  <c r="E157" i="17"/>
  <c r="E158" i="17"/>
  <c r="E159" i="17"/>
  <c r="E160" i="17"/>
  <c r="E161"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E216" i="17"/>
  <c r="E217" i="17"/>
  <c r="E218"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1"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130" i="17"/>
  <c r="D131" i="17"/>
  <c r="D132" i="17"/>
  <c r="D133" i="17"/>
  <c r="D134" i="17"/>
  <c r="D135" i="17"/>
  <c r="D136" i="17"/>
  <c r="D137" i="17"/>
  <c r="D138" i="17"/>
  <c r="D139" i="17"/>
  <c r="D140" i="17"/>
  <c r="D141" i="17"/>
  <c r="D142" i="17"/>
  <c r="D143" i="17"/>
  <c r="D144" i="17"/>
  <c r="D145" i="17"/>
  <c r="D146" i="17"/>
  <c r="D147" i="17"/>
  <c r="D148" i="17"/>
  <c r="D149" i="17"/>
  <c r="D150" i="17"/>
  <c r="D151" i="17"/>
  <c r="D152" i="17"/>
  <c r="D153" i="17"/>
  <c r="D154" i="17"/>
  <c r="D155" i="17"/>
  <c r="D156" i="17"/>
  <c r="D157" i="17"/>
  <c r="D158" i="17"/>
  <c r="D159" i="17"/>
  <c r="D160" i="17"/>
  <c r="D161" i="17"/>
  <c r="D162" i="17"/>
  <c r="D163" i="17"/>
  <c r="D164" i="17"/>
  <c r="D165" i="17"/>
  <c r="D166" i="17"/>
  <c r="D167" i="17"/>
  <c r="D168" i="17"/>
  <c r="D169" i="17"/>
  <c r="D170" i="17"/>
  <c r="D171" i="17"/>
  <c r="D172" i="17"/>
  <c r="D173" i="17"/>
  <c r="D174" i="17"/>
  <c r="D175" i="17"/>
  <c r="D176" i="17"/>
  <c r="D177" i="17"/>
  <c r="D178" i="17"/>
  <c r="D179" i="17"/>
  <c r="D180" i="17"/>
  <c r="D181" i="17"/>
  <c r="D182" i="17"/>
  <c r="D183" i="17"/>
  <c r="D184" i="17"/>
  <c r="D185" i="17"/>
  <c r="D186" i="17"/>
  <c r="D187" i="17"/>
  <c r="D188" i="17"/>
  <c r="D189" i="17"/>
  <c r="D190" i="17"/>
  <c r="D191" i="17"/>
  <c r="D192" i="17"/>
  <c r="D193" i="17"/>
  <c r="D194" i="17"/>
  <c r="D195" i="17"/>
  <c r="D196" i="17"/>
  <c r="D197" i="17"/>
  <c r="D198" i="17"/>
  <c r="D199" i="17"/>
  <c r="D200" i="17"/>
  <c r="D201" i="17"/>
  <c r="D202" i="17"/>
  <c r="D203" i="17"/>
  <c r="D204" i="17"/>
  <c r="D205" i="17"/>
  <c r="D206" i="17"/>
  <c r="D207" i="17"/>
  <c r="D208" i="17"/>
  <c r="D209" i="17"/>
  <c r="D210" i="17"/>
  <c r="D211" i="17"/>
  <c r="D212" i="17"/>
  <c r="D213" i="17"/>
  <c r="D214" i="17"/>
  <c r="D215" i="17"/>
  <c r="D216" i="17"/>
  <c r="D217" i="17"/>
  <c r="D218" i="17"/>
  <c r="D219" i="17"/>
  <c r="D220" i="17"/>
  <c r="D221" i="17"/>
  <c r="D222" i="17"/>
  <c r="D223" i="17"/>
  <c r="D224" i="17"/>
  <c r="D225" i="17"/>
  <c r="D226" i="17"/>
  <c r="D227" i="17"/>
  <c r="D228" i="17"/>
  <c r="D229" i="17"/>
  <c r="D230" i="17"/>
  <c r="D231" i="17"/>
  <c r="D232" i="17"/>
  <c r="D233" i="17"/>
  <c r="D234" i="17"/>
  <c r="D235" i="17"/>
  <c r="D236" i="17"/>
  <c r="D237" i="17"/>
  <c r="D238" i="17"/>
  <c r="D239" i="17"/>
  <c r="D240" i="17"/>
  <c r="D241" i="17"/>
  <c r="D242" i="17"/>
  <c r="D243" i="17"/>
  <c r="D244" i="17"/>
  <c r="D245" i="17"/>
  <c r="D246" i="17"/>
  <c r="D247" i="17"/>
  <c r="D248" i="17"/>
  <c r="D249" i="17"/>
  <c r="D250" i="17"/>
  <c r="D251" i="17"/>
  <c r="D252" i="17"/>
  <c r="D253" i="17"/>
  <c r="D254" i="17"/>
  <c r="D255" i="17"/>
  <c r="D256" i="17"/>
  <c r="D257" i="17"/>
  <c r="D258" i="17"/>
  <c r="D259" i="17"/>
  <c r="D260" i="17"/>
  <c r="D261" i="17"/>
  <c r="D262" i="17"/>
  <c r="D263" i="17"/>
  <c r="D264" i="17"/>
  <c r="D265" i="17"/>
  <c r="D266" i="17"/>
  <c r="D267" i="17"/>
  <c r="D2" i="17"/>
  <c r="D3" i="17"/>
  <c r="D4" i="17"/>
  <c r="D5" i="17"/>
  <c r="D6" i="17"/>
  <c r="D7" i="17"/>
  <c r="D8" i="17"/>
  <c r="D9" i="17"/>
  <c r="D10" i="17"/>
  <c r="D11" i="17"/>
  <c r="D12" i="17"/>
  <c r="D13" i="17"/>
  <c r="D14" i="17"/>
  <c r="D15" i="17"/>
  <c r="D16" i="17"/>
  <c r="D17" i="17"/>
  <c r="D18"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 i="17"/>
  <c r="C3" i="17"/>
  <c r="C4" i="17"/>
  <c r="C5" i="17"/>
  <c r="C6" i="17"/>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139" i="17"/>
  <c r="B140" i="17"/>
  <c r="B141" i="17"/>
  <c r="B142" i="17"/>
  <c r="B143" i="17"/>
  <c r="B144" i="17"/>
  <c r="B145" i="17"/>
  <c r="B146" i="17"/>
  <c r="B147" i="17"/>
  <c r="B148" i="17"/>
  <c r="B149" i="17"/>
  <c r="B150" i="17"/>
  <c r="B151" i="17"/>
  <c r="B152" i="17"/>
  <c r="B153" i="17"/>
  <c r="B154" i="17"/>
  <c r="B155" i="17"/>
  <c r="B156" i="17"/>
  <c r="B157" i="17"/>
  <c r="B158" i="17"/>
  <c r="B159" i="17"/>
  <c r="B160" i="17"/>
  <c r="B161" i="17"/>
  <c r="B162" i="17"/>
  <c r="B163" i="17"/>
  <c r="B164" i="17"/>
  <c r="B165" i="17"/>
  <c r="B166" i="17"/>
  <c r="B167" i="17"/>
  <c r="B168" i="17"/>
  <c r="B169" i="17"/>
  <c r="B170" i="17"/>
  <c r="B171" i="17"/>
  <c r="B172" i="17"/>
  <c r="B173" i="17"/>
  <c r="B174" i="17"/>
  <c r="B175" i="17"/>
  <c r="B176" i="17"/>
  <c r="B177" i="17"/>
  <c r="B178" i="17"/>
  <c r="B179" i="17"/>
  <c r="B180" i="17"/>
  <c r="B181" i="17"/>
  <c r="B182" i="17"/>
  <c r="B183" i="17"/>
  <c r="B184" i="17"/>
  <c r="B185" i="17"/>
  <c r="B186" i="17"/>
  <c r="B187" i="17"/>
  <c r="B188" i="17"/>
  <c r="B189" i="17"/>
  <c r="B190" i="17"/>
  <c r="B191" i="17"/>
  <c r="B192" i="17"/>
  <c r="B193" i="17"/>
  <c r="B194" i="17"/>
  <c r="B195" i="17"/>
  <c r="B196" i="17"/>
  <c r="B197" i="17"/>
  <c r="B198" i="17"/>
  <c r="B199" i="17"/>
  <c r="B200" i="17"/>
  <c r="B201" i="17"/>
  <c r="B202" i="17"/>
  <c r="B203" i="17"/>
  <c r="B204" i="17"/>
  <c r="B205" i="17"/>
  <c r="B206" i="17"/>
  <c r="B207" i="17"/>
  <c r="B208" i="17"/>
  <c r="B209" i="17"/>
  <c r="B210" i="17"/>
  <c r="B211" i="17"/>
  <c r="B212" i="17"/>
  <c r="B213" i="17"/>
  <c r="B214" i="17"/>
  <c r="B215" i="17"/>
  <c r="B216" i="17"/>
  <c r="B217" i="17"/>
  <c r="B218" i="17"/>
  <c r="B219" i="17"/>
  <c r="B220" i="17"/>
  <c r="B221" i="17"/>
  <c r="B222" i="17"/>
  <c r="B223" i="17"/>
  <c r="B224" i="17"/>
  <c r="B225" i="17"/>
  <c r="B226" i="17"/>
  <c r="B227" i="17"/>
  <c r="B228" i="17"/>
  <c r="B229" i="17"/>
  <c r="B230" i="17"/>
  <c r="B231" i="17"/>
  <c r="B232" i="17"/>
  <c r="B233" i="17"/>
  <c r="B234" i="17"/>
  <c r="B235" i="17"/>
  <c r="B236" i="17"/>
  <c r="B237" i="17"/>
  <c r="B238" i="17"/>
  <c r="B239" i="17"/>
  <c r="B240" i="17"/>
  <c r="B241" i="17"/>
  <c r="B242" i="17"/>
  <c r="B243" i="17"/>
  <c r="B244" i="17"/>
  <c r="B245" i="17"/>
  <c r="B246" i="17"/>
  <c r="B247" i="17"/>
  <c r="B248" i="17"/>
  <c r="B249" i="17"/>
  <c r="B250" i="17"/>
  <c r="B251" i="17"/>
  <c r="B252" i="17"/>
  <c r="B253" i="17"/>
  <c r="B254" i="17"/>
  <c r="B255" i="17"/>
  <c r="B256" i="17"/>
  <c r="B257" i="17"/>
  <c r="B258" i="17"/>
  <c r="B259" i="17"/>
  <c r="B260" i="17"/>
  <c r="B261" i="17"/>
  <c r="B262" i="17"/>
  <c r="B263" i="17"/>
  <c r="B264" i="17"/>
  <c r="B265" i="17"/>
  <c r="B266" i="17"/>
  <c r="B267" i="17"/>
  <c r="B2" i="17"/>
  <c r="D1" i="17"/>
  <c r="C1" i="17"/>
  <c r="B1" i="17"/>
  <c r="A30" i="10"/>
  <c r="A27" i="10"/>
  <c r="A28" i="10"/>
  <c r="A29" i="10" s="1"/>
  <c r="A26" i="10"/>
  <c r="A3" i="10"/>
  <c r="A4" i="10" s="1"/>
  <c r="A5" i="10" s="1"/>
  <c r="A6" i="10" s="1"/>
  <c r="A7" i="10" s="1"/>
  <c r="A8" i="10" s="1"/>
  <c r="A9" i="10" s="1"/>
  <c r="A10" i="10" s="1"/>
  <c r="A11" i="10" s="1"/>
  <c r="A12" i="10" s="1"/>
  <c r="A13" i="10" s="1"/>
  <c r="A14" i="10" s="1"/>
  <c r="A16" i="10" s="1"/>
  <c r="A17" i="10" s="1"/>
  <c r="A18" i="10" s="1"/>
  <c r="A19" i="10" s="1"/>
  <c r="A20" i="10" s="1"/>
  <c r="A21" i="10" s="1"/>
  <c r="A31" i="10" l="1"/>
  <c r="A32" i="10" s="1"/>
  <c r="A33" i="10" s="1"/>
  <c r="A34" i="10" s="1"/>
  <c r="A35" i="10" s="1"/>
  <c r="A36" i="10" s="1"/>
  <c r="A37" i="10" s="1"/>
  <c r="A38" i="10" s="1"/>
</calcChain>
</file>

<file path=xl/sharedStrings.xml><?xml version="1.0" encoding="utf-8"?>
<sst xmlns="http://schemas.openxmlformats.org/spreadsheetml/2006/main" count="7570" uniqueCount="959">
  <si>
    <t>Country Code</t>
  </si>
  <si>
    <t>Region</t>
  </si>
  <si>
    <t>Country</t>
  </si>
  <si>
    <t>Source</t>
  </si>
  <si>
    <t>GDP (current US$)</t>
  </si>
  <si>
    <t>ABW</t>
  </si>
  <si>
    <t>Latin America &amp; Caribbean</t>
  </si>
  <si>
    <t>High income</t>
  </si>
  <si>
    <t>Aruba</t>
  </si>
  <si>
    <t>AFE</t>
  </si>
  <si>
    <t>Africa Eastern and Southern</t>
  </si>
  <si>
    <t>AFG</t>
  </si>
  <si>
    <t>South Asia</t>
  </si>
  <si>
    <t>Low income</t>
  </si>
  <si>
    <t>Afghanistan</t>
  </si>
  <si>
    <t>AFW</t>
  </si>
  <si>
    <t>Africa Western and Central</t>
  </si>
  <si>
    <t>AGO</t>
  </si>
  <si>
    <t>Sub-Saharan Africa</t>
  </si>
  <si>
    <t>Lower middle income</t>
  </si>
  <si>
    <t>Angola</t>
  </si>
  <si>
    <t>ALB</t>
  </si>
  <si>
    <t>Europe &amp; Central Asia</t>
  </si>
  <si>
    <t>Upper middle income</t>
  </si>
  <si>
    <t>Albania</t>
  </si>
  <si>
    <t>AND</t>
  </si>
  <si>
    <t>Andorra</t>
  </si>
  <si>
    <t>ARB</t>
  </si>
  <si>
    <t>Arab World</t>
  </si>
  <si>
    <t>ARE</t>
  </si>
  <si>
    <t>Middle East &amp; North Africa</t>
  </si>
  <si>
    <t>United Arab Emirates</t>
  </si>
  <si>
    <t>ARG</t>
  </si>
  <si>
    <t>Argentina</t>
  </si>
  <si>
    <t>ARM</t>
  </si>
  <si>
    <t>Armenia</t>
  </si>
  <si>
    <t>ASM</t>
  </si>
  <si>
    <t>East Asia &amp; Pacific</t>
  </si>
  <si>
    <t>American Samoa</t>
  </si>
  <si>
    <t>ATG</t>
  </si>
  <si>
    <t>Antigua and Barbuda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</si>
  <si>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</si>
  <si>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</si>
  <si>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</si>
  <si>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</si>
  <si>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</si>
  <si>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</si>
  <si>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</si>
  <si>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</si>
  <si>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</si>
  <si>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</si>
  <si>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</si>
  <si>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</si>
  <si>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</si>
  <si>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</si>
  <si>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</si>
  <si>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</si>
  <si>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</si>
  <si>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</si>
  <si>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</si>
  <si>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</si>
  <si>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</si>
  <si>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 The</t>
  </si>
  <si>
    <t>BIH</t>
  </si>
  <si>
    <t>Bosnia and Herzegovina</t>
  </si>
  <si>
    <t>BLR</t>
  </si>
  <si>
    <t>Belarus</t>
  </si>
  <si>
    <t>BLZ</t>
  </si>
  <si>
    <t>Belize</t>
  </si>
  <si>
    <t>BMU</t>
  </si>
  <si>
    <t>North America</t>
  </si>
  <si>
    <t>Bermuda</t>
  </si>
  <si>
    <t>BOL</t>
  </si>
  <si>
    <t>Bolivia</t>
  </si>
  <si>
    <t>BRA</t>
  </si>
  <si>
    <t>Brazil</t>
  </si>
  <si>
    <t>BRB</t>
  </si>
  <si>
    <t>Barbados</t>
  </si>
  <si>
    <t>BRN</t>
  </si>
  <si>
    <t>Brunei Darussalam</t>
  </si>
  <si>
    <t>BTN</t>
  </si>
  <si>
    <t>Bhutan</t>
  </si>
  <si>
    <t>BWA</t>
  </si>
  <si>
    <t>Botswana</t>
  </si>
  <si>
    <t>CAF</t>
  </si>
  <si>
    <t>Central African Republic</t>
  </si>
  <si>
    <t>CAN</t>
  </si>
  <si>
    <t>Canada</t>
  </si>
  <si>
    <t>CEB</t>
  </si>
  <si>
    <t>Central Europe and the Baltics</t>
  </si>
  <si>
    <t>CHE</t>
  </si>
  <si>
    <t>Switzerland</t>
  </si>
  <si>
    <t>CHI</t>
  </si>
  <si>
    <t>Channel Islands</t>
  </si>
  <si>
    <t>CHL</t>
  </si>
  <si>
    <t>Chile</t>
  </si>
  <si>
    <t>CHN</t>
  </si>
  <si>
    <t>China</t>
  </si>
  <si>
    <t>CIV</t>
  </si>
  <si>
    <t>Côte d'Ivoire</t>
  </si>
  <si>
    <t>CMR</t>
  </si>
  <si>
    <t>Cameroon</t>
  </si>
  <si>
    <t>COD</t>
  </si>
  <si>
    <t>Congo, Dem. Rep.</t>
  </si>
  <si>
    <t>COG</t>
  </si>
  <si>
    <t>Congo, Rep.</t>
  </si>
  <si>
    <t>COL</t>
  </si>
  <si>
    <t>Colombia</t>
  </si>
  <si>
    <t>COM</t>
  </si>
  <si>
    <t>Comoros</t>
  </si>
  <si>
    <t>CPV</t>
  </si>
  <si>
    <t>Cabo Verde</t>
  </si>
  <si>
    <t>CRI</t>
  </si>
  <si>
    <t>Costa Rica</t>
  </si>
  <si>
    <t>CSS</t>
  </si>
  <si>
    <t>Caribbean small states</t>
  </si>
  <si>
    <t>CUB</t>
  </si>
  <si>
    <t>Cuba</t>
  </si>
  <si>
    <t>CUW</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</si>
  <si>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</si>
  <si>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</si>
  <si>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</si>
  <si>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</si>
  <si>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</si>
  <si>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</si>
  <si>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</si>
  <si>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</si>
  <si>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</si>
  <si>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</si>
  <si>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</si>
  <si>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</si>
  <si>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</si>
  <si>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</si>
  <si>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</si>
  <si>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</si>
  <si>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</si>
  <si>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</si>
  <si>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EAP</t>
  </si>
  <si>
    <t>East Asia &amp; Pacific (excluding high income)</t>
  </si>
  <si>
    <t>EAR</t>
  </si>
  <si>
    <t>Early-demographic dividend</t>
  </si>
  <si>
    <t>EAS</t>
  </si>
  <si>
    <t>ECA</t>
  </si>
  <si>
    <t>Europe &amp; Central Asia (excluding high income)</t>
  </si>
  <si>
    <t>ECS</t>
  </si>
  <si>
    <t>ECU</t>
  </si>
  <si>
    <t>Ecuador</t>
  </si>
  <si>
    <t>EGY</t>
  </si>
  <si>
    <t>Egypt, Arab Rep.</t>
  </si>
  <si>
    <t>EMU</t>
  </si>
  <si>
    <t>Euro area</t>
  </si>
  <si>
    <t>ERI</t>
  </si>
  <si>
    <t>Eritrea</t>
  </si>
  <si>
    <t>ESP</t>
  </si>
  <si>
    <t>Spain</t>
  </si>
  <si>
    <t>EST</t>
  </si>
  <si>
    <t>Estonia</t>
  </si>
  <si>
    <t>ETH</t>
  </si>
  <si>
    <t>Ethiopia</t>
  </si>
  <si>
    <t>EUU</t>
  </si>
  <si>
    <t>European Union</t>
  </si>
  <si>
    <t>FCS</t>
  </si>
  <si>
    <t>Fragile and conflict affected situations</t>
  </si>
  <si>
    <t>FIN</t>
  </si>
  <si>
    <t>Finland</t>
  </si>
  <si>
    <t>FJI</t>
  </si>
  <si>
    <t>Fiji</t>
  </si>
  <si>
    <t>FRA</t>
  </si>
  <si>
    <t>France</t>
  </si>
  <si>
    <t>FRO</t>
  </si>
  <si>
    <t>Faroe Islands</t>
  </si>
  <si>
    <t>FSM</t>
  </si>
  <si>
    <t>Micronesia, Fed. Sts.</t>
  </si>
  <si>
    <t>GAB</t>
  </si>
  <si>
    <t>Gabon</t>
  </si>
  <si>
    <t>GBR</t>
  </si>
  <si>
    <t>United Kingdom</t>
  </si>
  <si>
    <t>GEO</t>
  </si>
  <si>
    <t>Georgia</t>
  </si>
  <si>
    <t>GHA</t>
  </si>
  <si>
    <t>Ghana</t>
  </si>
  <si>
    <t>GIB</t>
  </si>
  <si>
    <t>Gibraltar</t>
  </si>
  <si>
    <t>GIN</t>
  </si>
  <si>
    <t>Guinea</t>
  </si>
  <si>
    <t>GMB</t>
  </si>
  <si>
    <t>Gambia, The</t>
  </si>
  <si>
    <t>GNB</t>
  </si>
  <si>
    <t>Guinea-Bissau</t>
  </si>
  <si>
    <t>GNQ</t>
  </si>
  <si>
    <t>Equatorial Guinea</t>
  </si>
  <si>
    <t>GRC</t>
  </si>
  <si>
    <t>Greece</t>
  </si>
  <si>
    <t>GRD</t>
  </si>
  <si>
    <t>Grenada</t>
  </si>
  <si>
    <t>GRL</t>
  </si>
  <si>
    <t>Greenland</t>
  </si>
  <si>
    <t>GTM</t>
  </si>
  <si>
    <t>Guatemala</t>
  </si>
  <si>
    <t>GUM</t>
  </si>
  <si>
    <t>Guam</t>
  </si>
  <si>
    <t>GUY</t>
  </si>
  <si>
    <t>Guyana</t>
  </si>
  <si>
    <t>HIC</t>
  </si>
  <si>
    <t>HKG</t>
  </si>
  <si>
    <t>Hong Kong SAR, China</t>
  </si>
  <si>
    <t>HND</t>
  </si>
  <si>
    <t>Honduras</t>
  </si>
  <si>
    <t>HPC</t>
  </si>
  <si>
    <t>Heavily indebted poor countries (HIPC)</t>
  </si>
  <si>
    <t>HRV</t>
  </si>
  <si>
    <t>Croatia</t>
  </si>
  <si>
    <t>HTI</t>
  </si>
  <si>
    <t>Haiti</t>
  </si>
  <si>
    <t>HUN</t>
  </si>
  <si>
    <t>Hungary</t>
  </si>
  <si>
    <t>IBD</t>
  </si>
  <si>
    <t>IBRD only</t>
  </si>
  <si>
    <t>IBT</t>
  </si>
  <si>
    <t>IDA &amp; IBRD total</t>
  </si>
  <si>
    <t>IDA</t>
  </si>
  <si>
    <t>IDA total</t>
  </si>
  <si>
    <t>IDB</t>
  </si>
  <si>
    <t>IDA blend</t>
  </si>
  <si>
    <t>IDN</t>
  </si>
  <si>
    <t>Indonesia</t>
  </si>
  <si>
    <t>IDX</t>
  </si>
  <si>
    <t>IDA only</t>
  </si>
  <si>
    <t>IMN</t>
  </si>
  <si>
    <t>Isle of Man</t>
  </si>
  <si>
    <t>IND</t>
  </si>
  <si>
    <t>India</t>
  </si>
  <si>
    <t>IRL</t>
  </si>
  <si>
    <t>Ireland</t>
  </si>
  <si>
    <t>IRN</t>
  </si>
  <si>
    <t>Iran, Islamic Rep.</t>
  </si>
  <si>
    <t>IRQ</t>
  </si>
  <si>
    <t>Iraq</t>
  </si>
  <si>
    <t>ISL</t>
  </si>
  <si>
    <t>Iceland</t>
  </si>
  <si>
    <t>ISR</t>
  </si>
  <si>
    <t>Israel</t>
  </si>
  <si>
    <t>ITA</t>
  </si>
  <si>
    <t>Italy</t>
  </si>
  <si>
    <t>JAM</t>
  </si>
  <si>
    <t>Jamaica</t>
  </si>
  <si>
    <t>JOR</t>
  </si>
  <si>
    <t>Jordan</t>
  </si>
  <si>
    <t>JPN</t>
  </si>
  <si>
    <t>Japan</t>
  </si>
  <si>
    <t>KAZ</t>
  </si>
  <si>
    <t>Kazakhstan</t>
  </si>
  <si>
    <t>KEN</t>
  </si>
  <si>
    <t>Kenya</t>
  </si>
  <si>
    <t>KGZ</t>
  </si>
  <si>
    <t>Kyrgyz Republic</t>
  </si>
  <si>
    <t>KHM</t>
  </si>
  <si>
    <t>Cambodia</t>
  </si>
  <si>
    <t>KIR</t>
  </si>
  <si>
    <t>Kiribati</t>
  </si>
  <si>
    <t>KNA</t>
  </si>
  <si>
    <t>St. Kitts and Nevis</t>
  </si>
  <si>
    <t>KOR</t>
  </si>
  <si>
    <t>Korea, Rep.</t>
  </si>
  <si>
    <t>KWT</t>
  </si>
  <si>
    <t>Kuwait</t>
  </si>
  <si>
    <t>LAC</t>
  </si>
  <si>
    <t>Latin America &amp; Caribbean (excluding high income)</t>
  </si>
  <si>
    <t>LAO</t>
  </si>
  <si>
    <t>Lao PDR</t>
  </si>
  <si>
    <t>LBN</t>
  </si>
  <si>
    <t>Lebanon</t>
  </si>
  <si>
    <t>LBR</t>
  </si>
  <si>
    <t>Liberia</t>
  </si>
  <si>
    <t>LBY</t>
  </si>
  <si>
    <t>Libya</t>
  </si>
  <si>
    <t>LCA</t>
  </si>
  <si>
    <t>St. Lucia</t>
  </si>
  <si>
    <t>LCN</t>
  </si>
  <si>
    <t>LDC</t>
  </si>
  <si>
    <t>Least developed countries: UN classification</t>
  </si>
  <si>
    <t>LIC</t>
  </si>
  <si>
    <t>LIE</t>
  </si>
  <si>
    <t>Liechtenstein</t>
  </si>
  <si>
    <t>LKA</t>
  </si>
  <si>
    <t>Sri Lanka</t>
  </si>
  <si>
    <t>LMC</t>
  </si>
  <si>
    <t>LMY</t>
  </si>
  <si>
    <t>Low &amp; middle income</t>
  </si>
  <si>
    <t>LSO</t>
  </si>
  <si>
    <t>Lesotho</t>
  </si>
  <si>
    <t>LTE</t>
  </si>
  <si>
    <t>Late-demographic dividend</t>
  </si>
  <si>
    <t>LTU</t>
  </si>
  <si>
    <t>Lithuania</t>
  </si>
  <si>
    <t>LUX</t>
  </si>
  <si>
    <t>Luxembourg</t>
  </si>
  <si>
    <t>LVA</t>
  </si>
  <si>
    <t>Latvia</t>
  </si>
  <si>
    <t>MAC</t>
  </si>
  <si>
    <t>Macao SAR, China</t>
  </si>
  <si>
    <t>MAF</t>
  </si>
  <si>
    <t>St. Martin (French part)</t>
  </si>
  <si>
    <t>MAR</t>
  </si>
  <si>
    <t>Morocco</t>
  </si>
  <si>
    <t>MCO</t>
  </si>
  <si>
    <t>Monaco</t>
  </si>
  <si>
    <t>MDA</t>
  </si>
  <si>
    <t>Moldova</t>
  </si>
  <si>
    <t>MDG</t>
  </si>
  <si>
    <t>Madagascar</t>
  </si>
  <si>
    <t>MDV</t>
  </si>
  <si>
    <t>Maldives</t>
  </si>
  <si>
    <t>MEA</t>
  </si>
  <si>
    <t>MEX</t>
  </si>
  <si>
    <t>Mexico</t>
  </si>
  <si>
    <t>MHL</t>
  </si>
  <si>
    <t>Marshall Islands</t>
  </si>
  <si>
    <t>MIC</t>
  </si>
  <si>
    <t>Middle income</t>
  </si>
  <si>
    <t>MKD</t>
  </si>
  <si>
    <t>North Macedonia</t>
  </si>
  <si>
    <t>MLI</t>
  </si>
  <si>
    <t>Mali</t>
  </si>
  <si>
    <t>MLT</t>
  </si>
  <si>
    <t>Malta</t>
  </si>
  <si>
    <t>MMR</t>
  </si>
  <si>
    <t>Myanmar</t>
  </si>
  <si>
    <t>MNA</t>
  </si>
  <si>
    <t>Middle East &amp; North Africa (excluding high income)</t>
  </si>
  <si>
    <t>MNE</t>
  </si>
  <si>
    <t>Montenegro</t>
  </si>
  <si>
    <t>MNG</t>
  </si>
  <si>
    <t>Mongolia</t>
  </si>
  <si>
    <t>MNP</t>
  </si>
  <si>
    <t>Northern Mariana Islands</t>
  </si>
  <si>
    <t>MOZ</t>
  </si>
  <si>
    <t>Mozambique</t>
  </si>
  <si>
    <t>MRT</t>
  </si>
  <si>
    <t>Mauritania</t>
  </si>
  <si>
    <t>MUS</t>
  </si>
  <si>
    <t>Mauritius</t>
  </si>
  <si>
    <t>MWI</t>
  </si>
  <si>
    <t>Malawi</t>
  </si>
  <si>
    <t>MYS</t>
  </si>
  <si>
    <t>Malaysia</t>
  </si>
  <si>
    <t>NAC</t>
  </si>
  <si>
    <t>NAM</t>
  </si>
  <si>
    <t>Namibia</t>
  </si>
  <si>
    <t>NCL</t>
  </si>
  <si>
    <t>New Caledonia</t>
  </si>
  <si>
    <t>NER</t>
  </si>
  <si>
    <t>Niger</t>
  </si>
  <si>
    <t>NGA</t>
  </si>
  <si>
    <t>Nigeria</t>
  </si>
  <si>
    <t>NIC</t>
  </si>
  <si>
    <t>Nicaragua</t>
  </si>
  <si>
    <t>NLD</t>
  </si>
  <si>
    <t>Netherlands</t>
  </si>
  <si>
    <t>NOR</t>
  </si>
  <si>
    <t>Norway</t>
  </si>
  <si>
    <t>NPL</t>
  </si>
  <si>
    <t>Nepal</t>
  </si>
  <si>
    <t>NRU</t>
  </si>
  <si>
    <t>Nauru</t>
  </si>
  <si>
    <t>NZL</t>
  </si>
  <si>
    <t>New Zealand</t>
  </si>
  <si>
    <t>OED</t>
  </si>
  <si>
    <t>OECD members</t>
  </si>
  <si>
    <t>OMN</t>
  </si>
  <si>
    <t>Oman</t>
  </si>
  <si>
    <t>OSS</t>
  </si>
  <si>
    <t>Other small states</t>
  </si>
  <si>
    <t>PAK</t>
  </si>
  <si>
    <t>Pakistan</t>
  </si>
  <si>
    <t>PAN</t>
  </si>
  <si>
    <t>Panama</t>
  </si>
  <si>
    <t>PER</t>
  </si>
  <si>
    <t>Peru</t>
  </si>
  <si>
    <t>PHL</t>
  </si>
  <si>
    <t>Philippines</t>
  </si>
  <si>
    <t>PLW</t>
  </si>
  <si>
    <t>Palau</t>
  </si>
  <si>
    <t>PNG</t>
  </si>
  <si>
    <t>Papua New Guinea</t>
  </si>
  <si>
    <t>POL</t>
  </si>
  <si>
    <t>Poland</t>
  </si>
  <si>
    <t>PRE</t>
  </si>
  <si>
    <t>Pre-demographic dividend</t>
  </si>
  <si>
    <t>PRI</t>
  </si>
  <si>
    <t>Puerto Rico</t>
  </si>
  <si>
    <t>PRK</t>
  </si>
  <si>
    <t>Korea, Dem. People's Rep.</t>
  </si>
  <si>
    <t>PRT</t>
  </si>
  <si>
    <t>Portugal</t>
  </si>
  <si>
    <t>PRY</t>
  </si>
  <si>
    <t>Paraguay</t>
  </si>
  <si>
    <t>PSE</t>
  </si>
  <si>
    <t>West Bank and Gaza</t>
  </si>
  <si>
    <t>PSS</t>
  </si>
  <si>
    <t>Pacific island small states</t>
  </si>
  <si>
    <t>PST</t>
  </si>
  <si>
    <t>Post-demographic dividend</t>
  </si>
  <si>
    <t>PYF</t>
  </si>
  <si>
    <t>French Polynesia</t>
  </si>
  <si>
    <t>QAT</t>
  </si>
  <si>
    <t>Qatar</t>
  </si>
  <si>
    <t>ROU</t>
  </si>
  <si>
    <t>Romania</t>
  </si>
  <si>
    <t>RUS</t>
  </si>
  <si>
    <t>Russian Federation</t>
  </si>
  <si>
    <t>RWA</t>
  </si>
  <si>
    <t>Rwanda</t>
  </si>
  <si>
    <t>SAS</t>
  </si>
  <si>
    <t>SAU</t>
  </si>
  <si>
    <t>Saudi Arabia</t>
  </si>
  <si>
    <t>SDN</t>
  </si>
  <si>
    <t>Sudan</t>
  </si>
  <si>
    <t>SEN</t>
  </si>
  <si>
    <t>Senegal</t>
  </si>
  <si>
    <t>SGP</t>
  </si>
  <si>
    <t>Singapore</t>
  </si>
  <si>
    <t>SLB</t>
  </si>
  <si>
    <t>Solomon Islands</t>
  </si>
  <si>
    <t>SLE</t>
  </si>
  <si>
    <t>Sierra Leone</t>
  </si>
  <si>
    <t>SLV</t>
  </si>
  <si>
    <t>El Salvador</t>
  </si>
  <si>
    <t>SMR</t>
  </si>
  <si>
    <t>San Marino</t>
  </si>
  <si>
    <t>SOM</t>
  </si>
  <si>
    <t>Somalia</t>
  </si>
  <si>
    <t>SRB</t>
  </si>
  <si>
    <t>Serbia</t>
  </si>
  <si>
    <t>SSA</t>
  </si>
  <si>
    <t>Sub-Saharan Africa (excluding high income)</t>
  </si>
  <si>
    <t>SSD</t>
  </si>
  <si>
    <t>South Sudan</t>
  </si>
  <si>
    <t>SSF</t>
  </si>
  <si>
    <t>SST</t>
  </si>
  <si>
    <t>Small states</t>
  </si>
  <si>
    <t>STP</t>
  </si>
  <si>
    <t>SUR</t>
  </si>
  <si>
    <t>Suriname</t>
  </si>
  <si>
    <t>SVK</t>
  </si>
  <si>
    <t>Slovak Republic</t>
  </si>
  <si>
    <t>SVN</t>
  </si>
  <si>
    <t>Slovenia</t>
  </si>
  <si>
    <t>SWE</t>
  </si>
  <si>
    <t>Sweden</t>
  </si>
  <si>
    <t>SWZ</t>
  </si>
  <si>
    <t>Eswatini</t>
  </si>
  <si>
    <t>SXM</t>
  </si>
  <si>
    <t>Sint Maarten (Dutch part)</t>
  </si>
  <si>
    <t>SYC</t>
  </si>
  <si>
    <t>Seychelles</t>
  </si>
  <si>
    <t>SYR</t>
  </si>
  <si>
    <t>Syrian Arab Republic</t>
  </si>
  <si>
    <t>TCA</t>
  </si>
  <si>
    <t>Turks and Caicos Islands</t>
  </si>
  <si>
    <t>TCD</t>
  </si>
  <si>
    <t>Chad</t>
  </si>
  <si>
    <t>TEA</t>
  </si>
  <si>
    <t>TEC</t>
  </si>
  <si>
    <t>TGO</t>
  </si>
  <si>
    <t>Togo</t>
  </si>
  <si>
    <t>THA</t>
  </si>
  <si>
    <t>Thailand</t>
  </si>
  <si>
    <t>TJK</t>
  </si>
  <si>
    <t>Tajikistan</t>
  </si>
  <si>
    <t>TKM</t>
  </si>
  <si>
    <t>Turkmenistan</t>
  </si>
  <si>
    <t>TLA</t>
  </si>
  <si>
    <t>TLS</t>
  </si>
  <si>
    <t>Timor-Leste</t>
  </si>
  <si>
    <t>TMN</t>
  </si>
  <si>
    <t>TON</t>
  </si>
  <si>
    <t>Tonga</t>
  </si>
  <si>
    <t>TSA</t>
  </si>
  <si>
    <t>South Asia (IDA &amp; IBRD)</t>
  </si>
  <si>
    <t>TSS</t>
  </si>
  <si>
    <t>TTO</t>
  </si>
  <si>
    <t>Trinidad and Tobago</t>
  </si>
  <si>
    <t>TUN</t>
  </si>
  <si>
    <t>Tunisia</t>
  </si>
  <si>
    <t>TUR</t>
  </si>
  <si>
    <t>Turkey</t>
  </si>
  <si>
    <t>TUV</t>
  </si>
  <si>
    <t>Tuvalu</t>
  </si>
  <si>
    <t>TZA</t>
  </si>
  <si>
    <t>Tanzania</t>
  </si>
  <si>
    <t>UGA</t>
  </si>
  <si>
    <t>Uganda</t>
  </si>
  <si>
    <t>UKR</t>
  </si>
  <si>
    <t>Ukraine</t>
  </si>
  <si>
    <t>UMC</t>
  </si>
  <si>
    <t>URY</t>
  </si>
  <si>
    <t>Uruguay</t>
  </si>
  <si>
    <t>USA</t>
  </si>
  <si>
    <t>United States</t>
  </si>
  <si>
    <t>UZB</t>
  </si>
  <si>
    <t>Uzbekistan</t>
  </si>
  <si>
    <t>VCT</t>
  </si>
  <si>
    <t>St. Vincent and the Grenadines</t>
  </si>
  <si>
    <t>VEN</t>
  </si>
  <si>
    <t>Venezuela, RB</t>
  </si>
  <si>
    <t>VGB</t>
  </si>
  <si>
    <t>British Virgin Islands</t>
  </si>
  <si>
    <t>VIR</t>
  </si>
  <si>
    <t>Virgin Islands (U.S.)</t>
  </si>
  <si>
    <t>VNM</t>
  </si>
  <si>
    <t>Vietnam</t>
  </si>
  <si>
    <t>VUT</t>
  </si>
  <si>
    <t>Vanuatu</t>
  </si>
  <si>
    <t>WLD</t>
  </si>
  <si>
    <t>World</t>
  </si>
  <si>
    <t>WSM</t>
  </si>
  <si>
    <t>Samoa</t>
  </si>
  <si>
    <t>XKX</t>
  </si>
  <si>
    <t>Kosovo</t>
  </si>
  <si>
    <t>YEM</t>
  </si>
  <si>
    <t>Yemen, Rep.</t>
  </si>
  <si>
    <t>ZAF</t>
  </si>
  <si>
    <t>South Africa</t>
  </si>
  <si>
    <t>ZMB</t>
  </si>
  <si>
    <t>Zambia</t>
  </si>
  <si>
    <t>ZWE</t>
  </si>
  <si>
    <t>Zimbabwe</t>
  </si>
  <si>
    <t>Country Name</t>
  </si>
  <si>
    <t>Indicator Name</t>
  </si>
  <si>
    <t>Indicator Code</t>
  </si>
  <si>
    <t>NY.GDP.MKTP.CD</t>
  </si>
  <si>
    <t>Cote d'Ivoire</t>
  </si>
  <si>
    <t>Curacao</t>
  </si>
  <si>
    <t>Not classified</t>
  </si>
  <si>
    <t>INX</t>
  </si>
  <si>
    <t>Sao Tome and Principe</t>
  </si>
  <si>
    <t>East Asia &amp; Pacific (IDA &amp; IBRD countries)</t>
  </si>
  <si>
    <t>Europe &amp; Central Asia (IDA &amp; IBRD countries)</t>
  </si>
  <si>
    <t>Latin America &amp; the Caribbean (IDA &amp; IBRD countries)</t>
  </si>
  <si>
    <t>Middle East &amp; North Africa (IDA &amp; IBRD countries)</t>
  </si>
  <si>
    <t>Sub-Saharan Africa (IDA &amp; IBRD countries)</t>
  </si>
  <si>
    <t>Country_year</t>
  </si>
  <si>
    <t>Income group</t>
  </si>
  <si>
    <t>All Social Assistance</t>
  </si>
  <si>
    <t>Cash Transfers</t>
  </si>
  <si>
    <t>Conditional Cash Transfers</t>
  </si>
  <si>
    <t>Fee Waivers</t>
  </si>
  <si>
    <t>In-Kind</t>
  </si>
  <si>
    <t>Most recent year of expenditure data</t>
  </si>
  <si>
    <t>Other Social Assistance</t>
  </si>
  <si>
    <t>Public Works</t>
  </si>
  <si>
    <t>School Feeding</t>
  </si>
  <si>
    <t>Social Pension</t>
  </si>
  <si>
    <t>Albania 2018</t>
  </si>
  <si>
    <t>Argentina 2017</t>
  </si>
  <si>
    <t>Armenia 2017</t>
  </si>
  <si>
    <t>Azerbaijan 2014</t>
  </si>
  <si>
    <t>Burundi 2015</t>
  </si>
  <si>
    <t>Benin 2014</t>
  </si>
  <si>
    <t>Burkina Faso 2016</t>
  </si>
  <si>
    <t>Bangladesh 2016</t>
  </si>
  <si>
    <t>Bulgaria 2017</t>
  </si>
  <si>
    <t>Bosnia and Herzegovina 2017</t>
  </si>
  <si>
    <t>Belarus 2017</t>
  </si>
  <si>
    <t>Bolivia 2015</t>
  </si>
  <si>
    <t>Brazil 2018</t>
  </si>
  <si>
    <t>Botswana 2019</t>
  </si>
  <si>
    <t>Central African Republic 2015</t>
  </si>
  <si>
    <t>Chile 2018</t>
  </si>
  <si>
    <t>China 2016</t>
  </si>
  <si>
    <t>Cote d'Ivoire 2017</t>
  </si>
  <si>
    <t>Cameroon 2016</t>
  </si>
  <si>
    <t>Congo, Dem. Rep. 2016</t>
  </si>
  <si>
    <t>Congo, Rep. 2015</t>
  </si>
  <si>
    <t>Colombia 2018</t>
  </si>
  <si>
    <t>Comoros 2016</t>
  </si>
  <si>
    <t>Cabo Verde 2011</t>
  </si>
  <si>
    <t>Costa Rica 2014</t>
  </si>
  <si>
    <t>Czech Republic 2017</t>
  </si>
  <si>
    <t>Djibouti 2015</t>
  </si>
  <si>
    <t>Dominica 2018</t>
  </si>
  <si>
    <t>Dominican Republic 2018</t>
  </si>
  <si>
    <t>Ecuador 2015</t>
  </si>
  <si>
    <t>Egypt, Arab Rep. 2018</t>
  </si>
  <si>
    <t>Estonia 2017</t>
  </si>
  <si>
    <t>Ethiopia 2017</t>
  </si>
  <si>
    <t>Fiji 2016</t>
  </si>
  <si>
    <t>Gabon 2014</t>
  </si>
  <si>
    <t>Georgia 2013</t>
  </si>
  <si>
    <t>Ghana 2016</t>
  </si>
  <si>
    <t>Guinea 2015</t>
  </si>
  <si>
    <t>Guinea-Bissau 2015</t>
  </si>
  <si>
    <t>Grenada 2015</t>
  </si>
  <si>
    <t>Guatemala 2013</t>
  </si>
  <si>
    <t>Honduras 2018</t>
  </si>
  <si>
    <t>Croatia 2017</t>
  </si>
  <si>
    <t>Hungary 2017</t>
  </si>
  <si>
    <t>Indonesia 2016</t>
  </si>
  <si>
    <t>India 2016</t>
  </si>
  <si>
    <t>Iraq 2013</t>
  </si>
  <si>
    <t>Jamaica 2018</t>
  </si>
  <si>
    <t>Jordan 2015</t>
  </si>
  <si>
    <t>Kazakhstan 2017</t>
  </si>
  <si>
    <t>Kenya 2017</t>
  </si>
  <si>
    <t>Kyrgyz Republic 2018</t>
  </si>
  <si>
    <t>Cambodia 2015</t>
  </si>
  <si>
    <t>Kiribati 2016</t>
  </si>
  <si>
    <t>Kuwait 2010</t>
  </si>
  <si>
    <t>Lao PDR 2011</t>
  </si>
  <si>
    <t>Lebanon 2013</t>
  </si>
  <si>
    <t>Liberia 2016</t>
  </si>
  <si>
    <t>St. Lucia 2014</t>
  </si>
  <si>
    <t>Sri Lanka 2016</t>
  </si>
  <si>
    <t>Lesotho 2017</t>
  </si>
  <si>
    <t>Lithuania 2016</t>
  </si>
  <si>
    <t>Latvia 2017</t>
  </si>
  <si>
    <t>Morocco 2016</t>
  </si>
  <si>
    <t>Moldova 2017</t>
  </si>
  <si>
    <t>Madagascar 2018</t>
  </si>
  <si>
    <t>Maldives 2011</t>
  </si>
  <si>
    <t>Mexico 2015</t>
  </si>
  <si>
    <t>North Macedonia 2017</t>
  </si>
  <si>
    <t>Mali 2016</t>
  </si>
  <si>
    <t>Myanmar 2016</t>
  </si>
  <si>
    <t>Montenegro 2018</t>
  </si>
  <si>
    <t>Mongolia 2016</t>
  </si>
  <si>
    <t>Mozambique 2015</t>
  </si>
  <si>
    <t>Mauritania 2016</t>
  </si>
  <si>
    <t>Mauritius 2015</t>
  </si>
  <si>
    <t>Malawi 2016</t>
  </si>
  <si>
    <t>Malaysia 2016</t>
  </si>
  <si>
    <t>Namibia 2018</t>
  </si>
  <si>
    <t>Niger 2017</t>
  </si>
  <si>
    <t>Nigeria 2016</t>
  </si>
  <si>
    <t>Nicaragua 2013</t>
  </si>
  <si>
    <t>Nepal 2016</t>
  </si>
  <si>
    <t>Pakistan 2016</t>
  </si>
  <si>
    <t>Panama 2015</t>
  </si>
  <si>
    <t>Peru 2018</t>
  </si>
  <si>
    <t>Philippines 2016</t>
  </si>
  <si>
    <t>Papua New Guinea 2015</t>
  </si>
  <si>
    <t>Poland 2016</t>
  </si>
  <si>
    <t>Paraguay 2017</t>
  </si>
  <si>
    <t>West Bank and Gaza 2015</t>
  </si>
  <si>
    <t>Romania 2018</t>
  </si>
  <si>
    <t>Russian Federation 2018</t>
  </si>
  <si>
    <t>Rwanda 2016</t>
  </si>
  <si>
    <t>Saudi Arabia 2012</t>
  </si>
  <si>
    <t>Sudan 2016</t>
  </si>
  <si>
    <t>Senegal 2015</t>
  </si>
  <si>
    <t>Sierra Leone 2016</t>
  </si>
  <si>
    <t>El Salvador 2014</t>
  </si>
  <si>
    <t>Serbia 2013</t>
  </si>
  <si>
    <t>South Sudan 2016</t>
  </si>
  <si>
    <t>Slovak Republic 2017</t>
  </si>
  <si>
    <t>Slovenia 2016</t>
  </si>
  <si>
    <t>Eswatini 2015</t>
  </si>
  <si>
    <t>Seychelles 2015</t>
  </si>
  <si>
    <t>Chad 2018</t>
  </si>
  <si>
    <t>Togo 2015</t>
  </si>
  <si>
    <t>Thailand 2019</t>
  </si>
  <si>
    <t>Tajikistan 2018</t>
  </si>
  <si>
    <t>Timor-Leste 2016</t>
  </si>
  <si>
    <t>Trinidad and Tobago 2018</t>
  </si>
  <si>
    <t>Tunisia 2015</t>
  </si>
  <si>
    <t>Turkey 2016</t>
  </si>
  <si>
    <t>Tanzania 2016</t>
  </si>
  <si>
    <t>Uganda 2016</t>
  </si>
  <si>
    <t>Ukraine 2017</t>
  </si>
  <si>
    <t>Uruguay 2015</t>
  </si>
  <si>
    <t>Uzbekistan 2017</t>
  </si>
  <si>
    <t>Vietnam 2016</t>
  </si>
  <si>
    <t>Samoa 2016</t>
  </si>
  <si>
    <t>Kosovo 2018</t>
  </si>
  <si>
    <t>South Africa 2016</t>
  </si>
  <si>
    <t>Zambia 2016</t>
  </si>
  <si>
    <t>Zimbabwe 2015</t>
  </si>
  <si>
    <t>Literacy rate, adult total (% of people ages 15 and above)</t>
  </si>
  <si>
    <t>SE.ADT.LITR.ZS</t>
  </si>
  <si>
    <t>Individuals using the Internet (% of population)</t>
  </si>
  <si>
    <t>IT.NET.USER.ZS</t>
  </si>
  <si>
    <t>Sheet</t>
  </si>
  <si>
    <t xml:space="preserve">Sheet Name </t>
  </si>
  <si>
    <t>Description</t>
  </si>
  <si>
    <t>Special notes</t>
  </si>
  <si>
    <t>Key</t>
  </si>
  <si>
    <t>Describes each sheet on this spread sheet and the way each data set is calculated</t>
  </si>
  <si>
    <t>Main</t>
  </si>
  <si>
    <t xml:space="preserve">Combines all relivant data from the following sheets </t>
  </si>
  <si>
    <t>GDP in Dollars</t>
  </si>
  <si>
    <t>GDP in $ by country
 World Bank national accounts data, and OECD National Accounts data files.</t>
  </si>
  <si>
    <t>Social Assistance Exp. As % of GDP</t>
  </si>
  <si>
    <t>PUBLIC SPENDING ON SOCIAL ASSISTANCE PROGRAMS, PERCENT OF GDP
Social safety nets (SSN)/Social assistance (SA) expenditure refers to total program expenditure including spending on benefits and on administrative costs. The indicator captures both the recurrent and capital program budget and is based on administrative program records. Program level expenditure is presented as a percent of GDP of the respective year, and is aggregated by harmonized program categories (unconditional cash transfers, conditional cash transfers, social pensions, school feeding, in-kind transfers, fee waivers, public works, and other social assistance) for all social assistance programs (expenditure on social insurance and labor market programs is not yet available). Expenditure indicators are available for 125 countries.</t>
  </si>
  <si>
    <t xml:space="preserve">https://data.worldbank.org/indicator/NY.GDP.MKTP.CD </t>
  </si>
  <si>
    <t xml:space="preserve">https://www.worldbank.org/en/data/datatopics/aspire/indicator/social-expenditure </t>
  </si>
  <si>
    <t>Migrant Population %Pop</t>
  </si>
  <si>
    <t xml:space="preserve"> International migrant stock (% of population)
United Nations Population Division, Trends in Total Migrant Stock: 2008 Revision.</t>
  </si>
  <si>
    <t>Data only avalible in 5 year intervals (2015 is the most recent data set)</t>
  </si>
  <si>
    <t>Literacy rate, adult total (% of people ages 15 and above) 
UNESCO Institute for Statistics ( uis.unesco.org ). Data as of September 2021.</t>
  </si>
  <si>
    <t xml:space="preserve">https://data.worldbank.org/indicator/SM.POP.TOTL.ZS </t>
  </si>
  <si>
    <t xml:space="preserve">https://data.worldbank.org/indicator/SE.ADT.LITR.ZS </t>
  </si>
  <si>
    <t>Literacy Rate %Pop</t>
  </si>
  <si>
    <t>Internet Access %Pop</t>
  </si>
  <si>
    <t>Individuals using the Internet (% of population)
International Telecommunication Union ( ITU ) World Telecommunication/ICT Indicators Database</t>
  </si>
  <si>
    <t xml:space="preserve">https://data.worldbank.org/indicator/IT.NET.USER.ZS </t>
  </si>
  <si>
    <t xml:space="preserve">https://www.worldbank.org/en/research/brief/informal-economy-database </t>
  </si>
  <si>
    <t>Dynamic general equilibrium model-based (DGE) estimates of informal output (% of official GDP)</t>
  </si>
  <si>
    <t>Informal %GDP  DGE</t>
  </si>
  <si>
    <t>Multiple indicators multiple causes model-based (MIMIC) estimates of informal output (% of official GDP)</t>
  </si>
  <si>
    <t>Informal %GDP MIMIC</t>
  </si>
  <si>
    <t>Self-employment (% of total employment)</t>
  </si>
  <si>
    <t>Labor force with pension (% of labor force)</t>
  </si>
  <si>
    <t>Informal employment (% of total employment; International Labour Organization; hamonized series)</t>
  </si>
  <si>
    <t>Employment outside the formal sector (% of total employment; International Labour Organization; hamonized series)</t>
  </si>
  <si>
    <r>
      <t xml:space="preserve">World Economic Forum (WEF) index (1 = least informal, 7 = most informal; reordered).  In particular, World Economic Forum conducts surveys and asks, “In your country, how much economic activity do you estimate to be undeclared or unregistered? (1 = Most economic activity is undeclared or unregistered; 7 = Most economic activity is declared or registered)” and reports average responses at the country-year level. Here, the average responses have been reordered to make “7 = Most economic activity is undeclared or unregistered; 1 = Most economic activity is declared or registered.”  A higher level suggests a larger informal sector in the country. Data are not verified (Beta version; World Economic Forum. 2008-2018. </t>
    </r>
    <r>
      <rPr>
        <i/>
        <sz val="11"/>
        <rFont val="Calibri"/>
        <family val="2"/>
      </rPr>
      <t>“Executive Opinion Surveys.”</t>
    </r>
    <r>
      <rPr>
        <sz val="11"/>
        <rFont val="Calibri"/>
        <family val="2"/>
      </rPr>
      <t>).</t>
    </r>
  </si>
  <si>
    <t>Self Employment %Emp SEMP_p</t>
  </si>
  <si>
    <t>Pension %LF Pension_p</t>
  </si>
  <si>
    <t xml:space="preserve"> Informal Employment %Emp Infemp_p</t>
  </si>
  <si>
    <t>Outside LF Employment %Emp  Infsize_p</t>
  </si>
  <si>
    <t>Other Stats 
(Not Included)</t>
  </si>
  <si>
    <t>WBentp1</t>
  </si>
  <si>
    <t>Percent of firms competing against unregistered or informal firms (World Bank Enterprise Surveys)</t>
  </si>
  <si>
    <t>WBentp2</t>
  </si>
  <si>
    <t>Percent of firms formally registered when they started operations in the country (World Bank Enterprise Surveys)</t>
  </si>
  <si>
    <t>WBentp3</t>
  </si>
  <si>
    <t>Number of years firm operated without formal registration (World Bank Enterprise Surveys)</t>
  </si>
  <si>
    <t>WBentp4</t>
  </si>
  <si>
    <t>Percent of firms identifying practices of competitors in the informal sector as a constraint (World Bank Enterprise Surveys)</t>
  </si>
  <si>
    <t>WVS</t>
  </si>
  <si>
    <t>Reponses to World Values Survey (WVS) question on "Justifiable: Cheating on taxes" (1 = never justifiable, 10 = always justifiable; simple country averages). WVS asks whether cheating on taxes is justifiable (1 is “never justifiable” and 10 is “always justifiable”) and reports average responses at the country-year level. A higher level suggests that the country is more tolerant toward the informal sector.</t>
  </si>
  <si>
    <t xml:space="preserve">Economy </t>
  </si>
  <si>
    <t>WEF_p Index (Not yet Published)</t>
  </si>
  <si>
    <t>Account ownership at a financial institution or with a mobile-money-service provider (% of population ages 15+)</t>
  </si>
  <si>
    <t>Fin Acct Ownership %Pop</t>
  </si>
  <si>
    <t>Account denotes the percentage of respondents who report having an account (by themselves or together with someone else) at a bank or another type of financial institution or report personally using a mobile money service in the past 12 months (% age 15+).</t>
  </si>
  <si>
    <t>https://data.worldbank.org/indicator/FX.OWN.TOTL.ZS</t>
  </si>
  <si>
    <t>GDP 2018</t>
  </si>
  <si>
    <t>GDP 2019</t>
  </si>
  <si>
    <t>GDP 2020</t>
  </si>
  <si>
    <t>Migrant Pop 2015</t>
  </si>
  <si>
    <t>LR %Pop 1970</t>
  </si>
  <si>
    <t>LR %Pop 1971</t>
  </si>
  <si>
    <t>LR %Pop 1972</t>
  </si>
  <si>
    <t>LR %Pop 1973</t>
  </si>
  <si>
    <t>LR %Pop 1974</t>
  </si>
  <si>
    <t>LR %Pop 1975</t>
  </si>
  <si>
    <t>LR %Pop 1976</t>
  </si>
  <si>
    <t>LR %Pop 1977</t>
  </si>
  <si>
    <t>LR %Pop 1978</t>
  </si>
  <si>
    <t>LR %Pop 1979</t>
  </si>
  <si>
    <t>LR %Pop 1980</t>
  </si>
  <si>
    <t>LR %Pop 1981</t>
  </si>
  <si>
    <t>LR %Pop 1982</t>
  </si>
  <si>
    <t>LR %Pop 1983</t>
  </si>
  <si>
    <t>LR %Pop 1984</t>
  </si>
  <si>
    <t>LR %Pop 1985</t>
  </si>
  <si>
    <t>LR %Pop 1986</t>
  </si>
  <si>
    <t>LR %Pop 1987</t>
  </si>
  <si>
    <t>LR %Pop 1988</t>
  </si>
  <si>
    <t>LR %Pop 1989</t>
  </si>
  <si>
    <t>LR %Pop 1990</t>
  </si>
  <si>
    <t>LR %Pop 1991</t>
  </si>
  <si>
    <t>LR %Pop 1992</t>
  </si>
  <si>
    <t>LR %Pop 1993</t>
  </si>
  <si>
    <t>LR %Pop 1994</t>
  </si>
  <si>
    <t>LR %Pop 1995</t>
  </si>
  <si>
    <t>LR %Pop 1996</t>
  </si>
  <si>
    <t>LR %Pop 1997</t>
  </si>
  <si>
    <t>LR %Pop 1998</t>
  </si>
  <si>
    <t>LR %Pop 1999</t>
  </si>
  <si>
    <t>LR %Pop 2000</t>
  </si>
  <si>
    <t>LR %Pop 2001</t>
  </si>
  <si>
    <t>LR %Pop 2002</t>
  </si>
  <si>
    <t>LR %Pop 2003</t>
  </si>
  <si>
    <t>LR %Pop 2004</t>
  </si>
  <si>
    <t>LR %Pop 2005</t>
  </si>
  <si>
    <t>LR %Pop 2006</t>
  </si>
  <si>
    <t>LR %Pop 2007</t>
  </si>
  <si>
    <t>LR %Pop 2008</t>
  </si>
  <si>
    <t>LR %Pop 2009</t>
  </si>
  <si>
    <t>LR %Pop 2010</t>
  </si>
  <si>
    <t>LR %Pop 2011</t>
  </si>
  <si>
    <t>LR %Pop 2012</t>
  </si>
  <si>
    <t>LR %Pop 2013</t>
  </si>
  <si>
    <t>LR %Pop 2014</t>
  </si>
  <si>
    <t>LR %Pop 2015</t>
  </si>
  <si>
    <t>LR %Pop 2016</t>
  </si>
  <si>
    <t>LR %Pop 2017</t>
  </si>
  <si>
    <t>LR %Pop 2018</t>
  </si>
  <si>
    <t>LR %Pop 2019</t>
  </si>
  <si>
    <t>LR %Pop 2020</t>
  </si>
  <si>
    <t>IA %Pop 1990</t>
  </si>
  <si>
    <t>IA %Pop 1991</t>
  </si>
  <si>
    <t>IA %Pop 1992</t>
  </si>
  <si>
    <t>IA %Pop 1993</t>
  </si>
  <si>
    <t>IA %Pop 1994</t>
  </si>
  <si>
    <t>IA %Pop 1995</t>
  </si>
  <si>
    <t>IA %Pop 1996</t>
  </si>
  <si>
    <t>IA %Pop 1997</t>
  </si>
  <si>
    <t>IA %Pop 1998</t>
  </si>
  <si>
    <t>IA %Pop 1999</t>
  </si>
  <si>
    <t>IA %Pop 2000</t>
  </si>
  <si>
    <t>IA %Pop 2001</t>
  </si>
  <si>
    <t>IA %Pop 2002</t>
  </si>
  <si>
    <t>IA %Pop 2003</t>
  </si>
  <si>
    <t>IA %Pop 2004</t>
  </si>
  <si>
    <t>IA %Pop 2005</t>
  </si>
  <si>
    <t>IA %Pop 2006</t>
  </si>
  <si>
    <t>IA %Pop 2007</t>
  </si>
  <si>
    <t>IA %Pop 2008</t>
  </si>
  <si>
    <t>IA %Pop 2009</t>
  </si>
  <si>
    <t>IA %Pop 2010</t>
  </si>
  <si>
    <t>IA %Pop 2011</t>
  </si>
  <si>
    <t>IA %Pop 2012</t>
  </si>
  <si>
    <t>IA %Pop 2013</t>
  </si>
  <si>
    <t>IA %Pop 2014</t>
  </si>
  <si>
    <t>IA %Pop 2015</t>
  </si>
  <si>
    <t>IA %Pop 2016</t>
  </si>
  <si>
    <t>IA %Pop 2017</t>
  </si>
  <si>
    <t>IA %Pop 2018</t>
  </si>
  <si>
    <t>IA %Pop 2019</t>
  </si>
  <si>
    <t>IA %Pop 2020</t>
  </si>
  <si>
    <t>Inf %GDP DGE 1990</t>
  </si>
  <si>
    <t>Inf %GDP DGE 1991</t>
  </si>
  <si>
    <t>Inf %GDP DGE 1992</t>
  </si>
  <si>
    <t>Inf %GDP DGE 1993</t>
  </si>
  <si>
    <t>Inf %GDP DGE 1994</t>
  </si>
  <si>
    <t>Inf %GDP DGE 1995</t>
  </si>
  <si>
    <t>Inf %GDP DGE 1996</t>
  </si>
  <si>
    <t>Inf %GDP DGE 1997</t>
  </si>
  <si>
    <t>Inf %GDP DGE 1998</t>
  </si>
  <si>
    <t>Inf %GDP DGE 1999</t>
  </si>
  <si>
    <t>Inf %GDP DGE 2000</t>
  </si>
  <si>
    <t>Inf %GDP DGE 2001</t>
  </si>
  <si>
    <t>Inf %GDP DGE 2002</t>
  </si>
  <si>
    <t>Inf %GDP DGE 2003</t>
  </si>
  <si>
    <t>Inf %GDP DGE 2004</t>
  </si>
  <si>
    <t>Inf %GDP DGE 2005</t>
  </si>
  <si>
    <t>Inf %GDP DGE 2006</t>
  </si>
  <si>
    <t>Inf %GDP DGE 2007</t>
  </si>
  <si>
    <t>Inf %GDP DGE 2008</t>
  </si>
  <si>
    <t>Inf %GDP DGE 2009</t>
  </si>
  <si>
    <t>Inf %GDP DGE 2010</t>
  </si>
  <si>
    <t>Inf %GDP DGE 2011</t>
  </si>
  <si>
    <t>Inf %GDP DGE 2012</t>
  </si>
  <si>
    <t>Inf %GDP DGE 2013</t>
  </si>
  <si>
    <t>Inf %GDP DGE 2014</t>
  </si>
  <si>
    <t>Inf %GDP DGE 2015</t>
  </si>
  <si>
    <t>Inf %GDP DGE 2016</t>
  </si>
  <si>
    <t>Inf %GDP DGE 2017</t>
  </si>
  <si>
    <t>Inf %GDP DGE 2018</t>
  </si>
  <si>
    <t>Inf GDP% MIMIC 1993</t>
  </si>
  <si>
    <t>Inf GDP% MIMIC 1994</t>
  </si>
  <si>
    <t>Inf GDP% MIMIC 1995</t>
  </si>
  <si>
    <t>Inf GDP% MIMIC 1996</t>
  </si>
  <si>
    <t>Inf GDP% MIMIC 1997</t>
  </si>
  <si>
    <t>Inf GDP% MIMIC 1998</t>
  </si>
  <si>
    <t>Inf GDP% MIMIC 1999</t>
  </si>
  <si>
    <t>Inf GDP% MIMIC 2000</t>
  </si>
  <si>
    <t>Inf GDP% MIMIC 2001</t>
  </si>
  <si>
    <t>Inf GDP% MIMIC 2002</t>
  </si>
  <si>
    <t>Inf GDP% MIMIC 2003</t>
  </si>
  <si>
    <t>Inf GDP% MIMIC 2004</t>
  </si>
  <si>
    <t>Inf GDP% MIMIC 2005</t>
  </si>
  <si>
    <t>Inf GDP% MIMIC 2006</t>
  </si>
  <si>
    <t>Inf GDP% MIMIC 2007</t>
  </si>
  <si>
    <t>Inf GDP% MIMIC 2008</t>
  </si>
  <si>
    <t>Inf GDP% MIMIC 2009</t>
  </si>
  <si>
    <t>Inf GDP% MIMIC 2010</t>
  </si>
  <si>
    <t>Inf GDP% MIMIC 2011</t>
  </si>
  <si>
    <t>Inf GDP% MIMIC 2012</t>
  </si>
  <si>
    <t>Inf GDP% MIMIC 2013</t>
  </si>
  <si>
    <t>Inf GDP% MIMIC 2014</t>
  </si>
  <si>
    <t>Inf GDP% MIMIC 2015</t>
  </si>
  <si>
    <t>Inf GDP% MIMIC 2016</t>
  </si>
  <si>
    <t>Inf GDP% MIMIC 2017</t>
  </si>
  <si>
    <t>Inf GDP% MIMIC 2018</t>
  </si>
  <si>
    <t>Pen %LF 1990</t>
  </si>
  <si>
    <t>Pen %LF 1991</t>
  </si>
  <si>
    <t>Pen %LF 1992</t>
  </si>
  <si>
    <t>Pen %LF 1993</t>
  </si>
  <si>
    <t>Pen %LF 1994</t>
  </si>
  <si>
    <t>Pen %LF 1995</t>
  </si>
  <si>
    <t>Pen %LF 1996</t>
  </si>
  <si>
    <t>Pen %LF 1997</t>
  </si>
  <si>
    <t>Pen %LF 1998</t>
  </si>
  <si>
    <t>Pen %LF 1999</t>
  </si>
  <si>
    <t>Pen %LF 2000</t>
  </si>
  <si>
    <t>Pen %LF 2001</t>
  </si>
  <si>
    <t>Pen %LF 2002</t>
  </si>
  <si>
    <t>Pen %LF 2003</t>
  </si>
  <si>
    <t>Pen %LF 2004</t>
  </si>
  <si>
    <t>Pen %LF 2005</t>
  </si>
  <si>
    <t>Pen %LF 2006</t>
  </si>
  <si>
    <t>Pen %LF 2007</t>
  </si>
  <si>
    <t>Pen %LF 2008</t>
  </si>
  <si>
    <t>Pen %LF 2009</t>
  </si>
  <si>
    <t>Pen %LF 2010</t>
  </si>
  <si>
    <t xml:space="preserve">Inf %Emp </t>
  </si>
  <si>
    <t>Inf %Emp 2000</t>
  </si>
  <si>
    <t>Inf %Emp 2001</t>
  </si>
  <si>
    <t>Inf %Emp 2002</t>
  </si>
  <si>
    <t>Inf %Emp 2003</t>
  </si>
  <si>
    <t>Inf %Emp 2004</t>
  </si>
  <si>
    <t>Inf %Emp 2005</t>
  </si>
  <si>
    <t>Inf %Emp 2006</t>
  </si>
  <si>
    <t>Inf %Emp 2007</t>
  </si>
  <si>
    <t>Inf %Emp 2008</t>
  </si>
  <si>
    <t>Inf %Emp 2009</t>
  </si>
  <si>
    <t>Inf %Emp 2010</t>
  </si>
  <si>
    <t>Inf %Emp 2011</t>
  </si>
  <si>
    <t>Inf %Emp 2012</t>
  </si>
  <si>
    <t>Inf %Emp 2013</t>
  </si>
  <si>
    <t>Inf %Emp 2014</t>
  </si>
  <si>
    <t>Inf %Emp 2015</t>
  </si>
  <si>
    <t>Inf %Emp 2016</t>
  </si>
  <si>
    <t>Inf %Emp 2017</t>
  </si>
  <si>
    <t>Inf %Emp 2018</t>
  </si>
  <si>
    <t>OOLF %Emp 2000</t>
  </si>
  <si>
    <t>OOLF %Emp 2001</t>
  </si>
  <si>
    <t>OOLF %Emp 2002</t>
  </si>
  <si>
    <t>OOLF %Emp 2003</t>
  </si>
  <si>
    <t>OOLF %Emp 2004</t>
  </si>
  <si>
    <t>OOLF %Emp 2005</t>
  </si>
  <si>
    <t>OOLF %Emp 2006</t>
  </si>
  <si>
    <t>OOLF %Emp 2007</t>
  </si>
  <si>
    <t>OOLF %Emp 2008</t>
  </si>
  <si>
    <t>OOLF %Emp 2009</t>
  </si>
  <si>
    <t>OOLF %Emp 2010</t>
  </si>
  <si>
    <t>OOLF %Emp 2011</t>
  </si>
  <si>
    <t>OOLF %Emp 2012</t>
  </si>
  <si>
    <t>OOLF %Emp 2013</t>
  </si>
  <si>
    <t>OOLF %Emp 2014</t>
  </si>
  <si>
    <t>OOLF %Emp 2015</t>
  </si>
  <si>
    <t>OOLF %Emp 2016</t>
  </si>
  <si>
    <t>OOLF %Emp 2017</t>
  </si>
  <si>
    <t>OOLF %Emp 2018</t>
  </si>
  <si>
    <t xml:space="preserve">FAO %Pop </t>
  </si>
  <si>
    <t>FAO %Pop 2011</t>
  </si>
  <si>
    <t>FAO %Pop 2014</t>
  </si>
  <si>
    <t>FAO %Pop 2017</t>
  </si>
  <si>
    <t>Income Group</t>
  </si>
  <si>
    <t>ID 
Coverage</t>
  </si>
  <si>
    <t>Financial account coverage</t>
  </si>
  <si>
    <t>Mobile Ownership</t>
  </si>
  <si>
    <t>UMIC</t>
  </si>
  <si>
    <t>SAR</t>
  </si>
  <si>
    <t>LMIC</t>
  </si>
  <si>
    <t>Macedonia, FYR</t>
  </si>
  <si>
    <t>Data Source</t>
  </si>
  <si>
    <t>World Development Indicators</t>
  </si>
  <si>
    <t>Last Updated Date</t>
  </si>
  <si>
    <t>2018</t>
  </si>
  <si>
    <t>2019</t>
  </si>
  <si>
    <t>2020</t>
  </si>
  <si>
    <t>GDP PC 2018</t>
  </si>
  <si>
    <t>GDP PC 2019</t>
  </si>
  <si>
    <t>GDP PC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</si>
</sst>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0"/>
      <color rgb="FF000000"/>
      <name val="Arial"/>
    </font>
    <font>
      <u/>
      <sz val="10"/>
      <color theme="10"/>
      <name val="Arial"/>
    </font>
    <font>
      <sz val="10"/>
      <color rgb="FF000000"/>
      <name val="Helvetica Neue"/>
      <family val="2"/>
    </font>
    <font>
      <b/>
      <sz val="10"/>
      <color rgb="FF000000"/>
      <name val="Helvetica Neue"/>
      <family val="2"/>
    </font>
    <font>
      <sz val="12"/>
      <color rgb="FF000000"/>
      <name val="Helvetica"/>
      <family val="2"/>
    </font>
    <font>
      <sz val="10"/>
      <color rgb="FF000000"/>
      <name val="Arial"/>
      <family val="2"/>
    </font>
    <font>
      <sz val="11"/>
      <name val="Calibri"/>
      <family val="2"/>
    </font>
    <font>
      <i/>
      <sz val="11"/>
      <name val="Calibri"/>
      <family val="2"/>
    </font>
    <font>
      <sz val="10"/>
      <name val="Arial"/>
      <family val="2"/>
    </font>
    <font>
      <b/>
      <sz val="10"/>
      <name val="Arial"/>
      <family val="2"/>
    </font>
    <font>
      <sz val="11"/>
      <name val="Arial"/>
      <family val="2"/>
    </font>
    <font>
      <b/>
      <sz val="10"/>
      <color rgb="FF000000"/>
      <name val="Arial"/>
      <family val="2"/>
    </font>
    <font>
      <sz val="12"/>
      <color rgb="FF000000"/>
      <name val="Arial"/>
      <family val="2"/>
    </font>
    <font>
      <b/>
      <sz val="11"/>
      <color theme="1"/>
      <name val="Arial"/>
      <family val="2"/>
      <scheme val="minor"/>
    </font>
  </fonts>
  <fills count="8">
    <fill>
      <patternFill patternType="none"/>
    </fill>
    <fill>
      <patternFill patternType="gray125"/>
    </fill>
    <fill>
      <patternFill patternType="solid">
        <fgColor theme="6" tint="0.79998168889431442"/>
        <bgColor indexed="64"/>
      </patternFill>
    </fill>
    <fill>
      <patternFill patternType="solid">
        <fgColor rgb="FFD499FD"/>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4">
    <xf numFmtId="0" fontId="0" fillId="0" borderId="0"/>
    <xf numFmtId="0" fontId="1" fillId="0" borderId="0" applyNumberFormat="0" applyFill="0" applyBorder="0" applyAlignment="0" applyProtection="0"/>
    <xf numFmtId="0" fontId="8" fillId="0" borderId="0"/>
    <xf numFmtId="0" fontId="8" fillId="0" borderId="0"/>
  </cellStyleXfs>
  <cellXfs count="49">
    <xf numFmtId="0" fontId="0" fillId="0" borderId="0" xfId="0" applyFont="1" applyAlignment="1"/>
    <xf numFmtId="0" fontId="0" fillId="0" borderId="0" xfId="0"/>
    <xf numFmtId="0" fontId="3" fillId="0" borderId="0" xfId="0" applyFont="1" applyAlignment="1"/>
    <xf numFmtId="0" fontId="2" fillId="0" borderId="0" xfId="0" applyFont="1" applyAlignment="1"/>
    <xf numFmtId="0" fontId="4" fillId="0" borderId="0" xfId="0" applyFont="1" applyAlignment="1"/>
    <xf numFmtId="11" fontId="2" fillId="0" borderId="0" xfId="0" applyNumberFormat="1" applyFont="1" applyAlignment="1"/>
    <xf numFmtId="0" fontId="1" fillId="0" borderId="0" xfId="1" applyAlignment="1"/>
    <xf numFmtId="2" fontId="2" fillId="0" borderId="0" xfId="0" applyNumberFormat="1" applyFont="1" applyAlignment="1"/>
    <xf numFmtId="2" fontId="4" fillId="0" borderId="0" xfId="0" applyNumberFormat="1" applyFont="1" applyAlignment="1"/>
    <xf numFmtId="0" fontId="5" fillId="0" borderId="0" xfId="0" applyFont="1" applyAlignment="1"/>
    <xf numFmtId="0" fontId="5" fillId="0" borderId="0" xfId="0" applyFont="1" applyAlignment="1">
      <alignment wrapText="1"/>
    </xf>
    <xf numFmtId="0" fontId="1" fillId="0" borderId="0" xfId="1" applyAlignment="1">
      <alignment wrapText="1"/>
    </xf>
    <xf numFmtId="0" fontId="6" fillId="0" borderId="0" xfId="0" applyFont="1"/>
    <xf numFmtId="0" fontId="6" fillId="0" borderId="0" xfId="0" applyFont="1" applyAlignment="1">
      <alignment vertical="top" wrapText="1"/>
    </xf>
    <xf numFmtId="0" fontId="5" fillId="0" borderId="0" xfId="0" applyFont="1" applyAlignment="1">
      <alignment vertical="top"/>
    </xf>
    <xf numFmtId="0" fontId="0" fillId="0" borderId="0" xfId="0" applyFill="1"/>
    <xf numFmtId="0" fontId="5" fillId="0" borderId="0" xfId="0" applyFont="1" applyFill="1"/>
    <xf numFmtId="0" fontId="9" fillId="0" borderId="0" xfId="2" applyFont="1"/>
    <xf numFmtId="0" fontId="8" fillId="0" borderId="0" xfId="2"/>
    <xf numFmtId="164" fontId="8" fillId="0" borderId="0" xfId="2" applyNumberFormat="1"/>
    <xf numFmtId="0" fontId="8" fillId="0" borderId="0" xfId="3"/>
    <xf numFmtId="164" fontId="8" fillId="0" borderId="0" xfId="3" applyNumberFormat="1"/>
    <xf numFmtId="0" fontId="10" fillId="0" borderId="0" xfId="0" applyFont="1"/>
    <xf numFmtId="164" fontId="10" fillId="0" borderId="0" xfId="0" applyNumberFormat="1" applyFont="1"/>
    <xf numFmtId="0" fontId="0" fillId="2" borderId="0" xfId="0" applyFill="1"/>
    <xf numFmtId="0" fontId="2" fillId="2" borderId="0" xfId="0" applyFont="1" applyFill="1" applyAlignment="1"/>
    <xf numFmtId="0" fontId="0" fillId="2" borderId="0" xfId="0" applyFont="1" applyFill="1" applyAlignment="1"/>
    <xf numFmtId="0" fontId="9" fillId="2" borderId="0" xfId="2" applyFont="1" applyFill="1"/>
    <xf numFmtId="0" fontId="8" fillId="2" borderId="0" xfId="2" applyFill="1"/>
    <xf numFmtId="0" fontId="8" fillId="2" borderId="0" xfId="3" applyFill="1"/>
    <xf numFmtId="0" fontId="10" fillId="2" borderId="0" xfId="0" applyFont="1" applyFill="1"/>
    <xf numFmtId="0" fontId="5" fillId="0" borderId="0" xfId="0" applyFont="1"/>
    <xf numFmtId="0" fontId="11" fillId="0" borderId="0" xfId="0" applyFont="1" applyAlignment="1"/>
    <xf numFmtId="0" fontId="11" fillId="2" borderId="0" xfId="0" applyFont="1" applyFill="1" applyAlignment="1"/>
    <xf numFmtId="0" fontId="5" fillId="2" borderId="0" xfId="0" applyFont="1" applyFill="1" applyAlignment="1"/>
    <xf numFmtId="0" fontId="12" fillId="0" borderId="0" xfId="0" applyFont="1" applyAlignment="1"/>
    <xf numFmtId="11" fontId="5" fillId="0" borderId="0" xfId="0" applyNumberFormat="1" applyFont="1" applyAlignment="1"/>
    <xf numFmtId="0" fontId="0" fillId="0" borderId="1" xfId="0" applyFont="1" applyBorder="1" applyAlignment="1"/>
    <xf numFmtId="0" fontId="0" fillId="0" borderId="2" xfId="0" applyFont="1" applyBorder="1" applyAlignment="1"/>
    <xf numFmtId="0" fontId="0" fillId="2" borderId="1" xfId="0" applyFont="1" applyFill="1" applyBorder="1" applyAlignment="1"/>
    <xf numFmtId="0" fontId="0" fillId="3" borderId="1" xfId="0" applyFont="1" applyFill="1" applyBorder="1" applyAlignment="1"/>
    <xf numFmtId="0" fontId="0" fillId="3" borderId="0" xfId="0" applyFont="1" applyFill="1" applyAlignment="1"/>
    <xf numFmtId="0" fontId="0" fillId="3" borderId="2" xfId="0" applyFont="1" applyFill="1" applyBorder="1" applyAlignment="1"/>
    <xf numFmtId="0" fontId="13" fillId="0" borderId="0" xfId="0" applyFont="1" applyAlignment="1">
      <alignment horizontal="left"/>
    </xf>
    <xf numFmtId="0" fontId="13" fillId="4" borderId="0" xfId="0" applyFont="1" applyFill="1" applyAlignment="1">
      <alignment horizontal="center" vertical="center" wrapText="1"/>
    </xf>
    <xf numFmtId="0" fontId="13" fillId="5" borderId="0" xfId="0" applyFont="1" applyFill="1" applyAlignment="1">
      <alignment horizontal="center" vertical="center" wrapText="1"/>
    </xf>
    <xf numFmtId="0" fontId="13" fillId="6" borderId="0" xfId="0" applyFont="1" applyFill="1" applyAlignment="1">
      <alignment horizontal="center" vertical="center" wrapText="1"/>
    </xf>
    <xf numFmtId="0" fontId="0" fillId="7" borderId="0" xfId="0" applyFill="1"/>
    <xf numFmtId="14" fontId="0" fillId="0" borderId="0" xfId="0" applyNumberFormat="1"/>
  </cellXfs>
  <cellStyles count="4">
    <cellStyle name="Hyperlink" xfId="1" builtinId="8"/>
    <cellStyle name="Normal" xfId="0" builtinId="0"/>
    <cellStyle name="Normal 2" xfId="2" xr:uid="{5F727C0E-C02E-BD46-A4BC-0BA2A445C938}"/>
    <cellStyle name="Normal 3" xfId="3" xr:uid="{8E97EDD4-8083-134F-9A8E-0CB9528F9306}"/>
  </cellStyles>
  <dxfs count="0"/>
  <tableStyles count="0" defaultTableStyle="TableStyleMedium2" defaultPivotStyle="PivotStyleLight16"/>
  <colors>
    <mruColors>
      <color rgb="FFD499FD"/>
      <color rgb="FFFF4B5B"/>
      <color rgb="FFBA5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worldbank.org/en/research/brief/informal-economy-database" TargetMode="External"/><Relationship Id="rId3" Type="http://schemas.openxmlformats.org/officeDocument/2006/relationships/hyperlink" Target="https://data.worldbank.org/indicator/SM.POP.TOTL.ZS" TargetMode="External"/><Relationship Id="rId7" Type="http://schemas.openxmlformats.org/officeDocument/2006/relationships/hyperlink" Target="https://www.worldbank.org/en/research/brief/informal-economy-database" TargetMode="External"/><Relationship Id="rId2" Type="http://schemas.openxmlformats.org/officeDocument/2006/relationships/hyperlink" Target="https://www.worldbank.org/en/data/datatopics/aspire/indicator/social-expenditure" TargetMode="External"/><Relationship Id="rId1" Type="http://schemas.openxmlformats.org/officeDocument/2006/relationships/hyperlink" Target="https://data.worldbank.org/indicator/NY.GDP.MKTP.CD" TargetMode="External"/><Relationship Id="rId6" Type="http://schemas.openxmlformats.org/officeDocument/2006/relationships/hyperlink" Target="https://www.worldbank.org/en/research/brief/informal-economy-database" TargetMode="External"/><Relationship Id="rId5" Type="http://schemas.openxmlformats.org/officeDocument/2006/relationships/hyperlink" Target="https://data.worldbank.org/indicator/IT.NET.USER.ZS" TargetMode="External"/><Relationship Id="rId10" Type="http://schemas.openxmlformats.org/officeDocument/2006/relationships/hyperlink" Target="https://www.worldbank.org/en/research/brief/informal-economy-database" TargetMode="External"/><Relationship Id="rId4" Type="http://schemas.openxmlformats.org/officeDocument/2006/relationships/hyperlink" Target="https://data.worldbank.org/indicator/SE.ADT.LITR.ZS" TargetMode="External"/><Relationship Id="rId9" Type="http://schemas.openxmlformats.org/officeDocument/2006/relationships/hyperlink" Target="https://www.worldbank.org/en/research/brief/informal-economy-datab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11CA5-5A94-6246-9D95-FC9F312B75C1}">
  <sheetPr>
    <tabColor theme="7" tint="0.59999389629810485"/>
  </sheetPr>
  <dimension ref="A1:E38"/>
  <sheetViews>
    <sheetView workbookViewId="0">
      <selection activeCell="B13" sqref="B13"/>
    </sheetView>
  </sheetViews>
  <sheetFormatPr baseColWidth="10" defaultRowHeight="13" x14ac:dyDescent="0.15"/>
  <cols>
    <col min="2" max="2" width="31.33203125" customWidth="1"/>
    <col min="3" max="3" width="81.6640625" customWidth="1"/>
    <col min="4" max="4" width="72.5" customWidth="1"/>
    <col min="5" max="5" width="58.1640625" customWidth="1"/>
  </cols>
  <sheetData>
    <row r="1" spans="1:5" x14ac:dyDescent="0.15">
      <c r="A1" s="9" t="s">
        <v>682</v>
      </c>
      <c r="B1" s="9" t="s">
        <v>683</v>
      </c>
      <c r="C1" s="9" t="s">
        <v>684</v>
      </c>
      <c r="D1" s="9" t="s">
        <v>3</v>
      </c>
      <c r="E1" s="9" t="s">
        <v>685</v>
      </c>
    </row>
    <row r="2" spans="1:5" x14ac:dyDescent="0.15">
      <c r="A2">
        <v>1</v>
      </c>
      <c r="B2" s="9" t="s">
        <v>686</v>
      </c>
      <c r="C2" s="9" t="s">
        <v>687</v>
      </c>
      <c r="D2" s="9"/>
    </row>
    <row r="3" spans="1:5" x14ac:dyDescent="0.15">
      <c r="A3">
        <f>A2+1</f>
        <v>2</v>
      </c>
      <c r="B3" s="9" t="s">
        <v>688</v>
      </c>
      <c r="C3" s="9" t="s">
        <v>689</v>
      </c>
    </row>
    <row r="4" spans="1:5" ht="28" x14ac:dyDescent="0.15">
      <c r="A4">
        <f t="shared" ref="A4:A21" si="0">A3+1</f>
        <v>3</v>
      </c>
      <c r="B4" s="9" t="s">
        <v>690</v>
      </c>
      <c r="C4" s="10" t="s">
        <v>691</v>
      </c>
      <c r="D4" s="6" t="s">
        <v>694</v>
      </c>
    </row>
    <row r="5" spans="1:5" ht="131" customHeight="1" x14ac:dyDescent="0.15">
      <c r="A5">
        <f t="shared" si="0"/>
        <v>4</v>
      </c>
      <c r="B5" s="9" t="s">
        <v>692</v>
      </c>
      <c r="C5" s="10" t="s">
        <v>693</v>
      </c>
      <c r="D5" s="11" t="s">
        <v>695</v>
      </c>
    </row>
    <row r="6" spans="1:5" ht="28" x14ac:dyDescent="0.15">
      <c r="A6">
        <f t="shared" si="0"/>
        <v>5</v>
      </c>
      <c r="B6" s="9" t="s">
        <v>696</v>
      </c>
      <c r="C6" s="10" t="s">
        <v>697</v>
      </c>
      <c r="D6" s="6" t="s">
        <v>700</v>
      </c>
      <c r="E6" s="9" t="s">
        <v>698</v>
      </c>
    </row>
    <row r="7" spans="1:5" ht="28" x14ac:dyDescent="0.15">
      <c r="A7">
        <f t="shared" si="0"/>
        <v>6</v>
      </c>
      <c r="B7" s="9" t="s">
        <v>702</v>
      </c>
      <c r="C7" s="10" t="s">
        <v>699</v>
      </c>
      <c r="D7" s="6" t="s">
        <v>701</v>
      </c>
    </row>
    <row r="8" spans="1:5" ht="28" x14ac:dyDescent="0.15">
      <c r="A8">
        <f t="shared" si="0"/>
        <v>7</v>
      </c>
      <c r="B8" s="9" t="s">
        <v>703</v>
      </c>
      <c r="C8" s="10" t="s">
        <v>704</v>
      </c>
      <c r="D8" s="6" t="s">
        <v>705</v>
      </c>
    </row>
    <row r="9" spans="1:5" x14ac:dyDescent="0.15">
      <c r="A9">
        <f t="shared" si="0"/>
        <v>8</v>
      </c>
      <c r="B9" s="9" t="s">
        <v>708</v>
      </c>
      <c r="C9" t="s">
        <v>707</v>
      </c>
      <c r="D9" s="6" t="s">
        <v>706</v>
      </c>
    </row>
    <row r="10" spans="1:5" x14ac:dyDescent="0.15">
      <c r="A10">
        <f t="shared" si="0"/>
        <v>9</v>
      </c>
      <c r="B10" s="9" t="s">
        <v>710</v>
      </c>
      <c r="C10" t="s">
        <v>709</v>
      </c>
      <c r="D10" s="6" t="s">
        <v>706</v>
      </c>
    </row>
    <row r="11" spans="1:5" ht="15" x14ac:dyDescent="0.2">
      <c r="A11">
        <f t="shared" si="0"/>
        <v>10</v>
      </c>
      <c r="B11" s="16" t="s">
        <v>716</v>
      </c>
      <c r="C11" s="12" t="s">
        <v>711</v>
      </c>
      <c r="D11" s="6" t="s">
        <v>706</v>
      </c>
    </row>
    <row r="12" spans="1:5" ht="15" x14ac:dyDescent="0.2">
      <c r="A12">
        <f t="shared" si="0"/>
        <v>11</v>
      </c>
      <c r="B12" s="16" t="s">
        <v>717</v>
      </c>
      <c r="C12" s="12" t="s">
        <v>712</v>
      </c>
      <c r="D12" s="6" t="s">
        <v>706</v>
      </c>
    </row>
    <row r="13" spans="1:5" ht="15" x14ac:dyDescent="0.2">
      <c r="A13">
        <f t="shared" si="0"/>
        <v>12</v>
      </c>
      <c r="B13" s="16" t="s">
        <v>718</v>
      </c>
      <c r="C13" s="12" t="s">
        <v>713</v>
      </c>
      <c r="D13" s="6" t="s">
        <v>706</v>
      </c>
    </row>
    <row r="14" spans="1:5" ht="15" x14ac:dyDescent="0.2">
      <c r="A14">
        <f t="shared" si="0"/>
        <v>13</v>
      </c>
      <c r="B14" s="16" t="s">
        <v>719</v>
      </c>
      <c r="C14" s="12" t="s">
        <v>714</v>
      </c>
      <c r="D14" s="6" t="s">
        <v>706</v>
      </c>
    </row>
    <row r="15" spans="1:5" ht="32" x14ac:dyDescent="0.15">
      <c r="A15">
        <v>14</v>
      </c>
      <c r="B15" s="14" t="s">
        <v>734</v>
      </c>
      <c r="C15" s="13" t="s">
        <v>733</v>
      </c>
      <c r="D15" s="6" t="s">
        <v>736</v>
      </c>
      <c r="E15" s="1" t="s">
        <v>735</v>
      </c>
    </row>
    <row r="16" spans="1:5" x14ac:dyDescent="0.15">
      <c r="A16">
        <f t="shared" si="0"/>
        <v>15</v>
      </c>
    </row>
    <row r="17" spans="1:4" x14ac:dyDescent="0.15">
      <c r="A17">
        <f t="shared" si="0"/>
        <v>16</v>
      </c>
    </row>
    <row r="18" spans="1:4" x14ac:dyDescent="0.15">
      <c r="A18">
        <f t="shared" si="0"/>
        <v>17</v>
      </c>
    </row>
    <row r="19" spans="1:4" x14ac:dyDescent="0.15">
      <c r="A19">
        <f t="shared" si="0"/>
        <v>18</v>
      </c>
    </row>
    <row r="20" spans="1:4" x14ac:dyDescent="0.15">
      <c r="A20">
        <f t="shared" si="0"/>
        <v>19</v>
      </c>
    </row>
    <row r="21" spans="1:4" x14ac:dyDescent="0.15">
      <c r="A21">
        <f t="shared" si="0"/>
        <v>20</v>
      </c>
    </row>
    <row r="24" spans="1:4" ht="42" x14ac:dyDescent="0.15">
      <c r="A24" s="10" t="s">
        <v>720</v>
      </c>
    </row>
    <row r="25" spans="1:4" ht="15" x14ac:dyDescent="0.2">
      <c r="A25">
        <v>1</v>
      </c>
      <c r="B25" s="15" t="s">
        <v>721</v>
      </c>
      <c r="C25" s="12" t="s">
        <v>722</v>
      </c>
      <c r="D25" s="6" t="s">
        <v>706</v>
      </c>
    </row>
    <row r="26" spans="1:4" ht="15" x14ac:dyDescent="0.2">
      <c r="A26">
        <f>A25+1</f>
        <v>2</v>
      </c>
      <c r="B26" s="15" t="s">
        <v>723</v>
      </c>
      <c r="C26" s="12" t="s">
        <v>724</v>
      </c>
      <c r="D26" s="6" t="s">
        <v>706</v>
      </c>
    </row>
    <row r="27" spans="1:4" ht="15" x14ac:dyDescent="0.2">
      <c r="A27">
        <f t="shared" ref="A27:A38" si="1">A26+1</f>
        <v>3</v>
      </c>
      <c r="B27" s="15" t="s">
        <v>725</v>
      </c>
      <c r="C27" s="12" t="s">
        <v>726</v>
      </c>
      <c r="D27" s="6" t="s">
        <v>706</v>
      </c>
    </row>
    <row r="28" spans="1:4" ht="15" x14ac:dyDescent="0.2">
      <c r="A28">
        <f t="shared" si="1"/>
        <v>4</v>
      </c>
      <c r="B28" s="15" t="s">
        <v>727</v>
      </c>
      <c r="C28" s="12" t="s">
        <v>728</v>
      </c>
      <c r="D28" s="6" t="s">
        <v>706</v>
      </c>
    </row>
    <row r="29" spans="1:4" ht="64" x14ac:dyDescent="0.15">
      <c r="A29">
        <f t="shared" si="1"/>
        <v>5</v>
      </c>
      <c r="B29" s="15" t="s">
        <v>729</v>
      </c>
      <c r="C29" s="13" t="s">
        <v>730</v>
      </c>
      <c r="D29" s="6" t="s">
        <v>706</v>
      </c>
    </row>
    <row r="30" spans="1:4" ht="128" x14ac:dyDescent="0.15">
      <c r="A30">
        <f t="shared" si="1"/>
        <v>6</v>
      </c>
      <c r="B30" s="14" t="s">
        <v>732</v>
      </c>
      <c r="C30" s="13" t="s">
        <v>715</v>
      </c>
      <c r="D30" s="6" t="s">
        <v>706</v>
      </c>
    </row>
    <row r="31" spans="1:4" x14ac:dyDescent="0.15">
      <c r="A31">
        <f t="shared" si="1"/>
        <v>7</v>
      </c>
    </row>
    <row r="32" spans="1:4" x14ac:dyDescent="0.15">
      <c r="A32">
        <f t="shared" si="1"/>
        <v>8</v>
      </c>
    </row>
    <row r="33" spans="1:1" x14ac:dyDescent="0.15">
      <c r="A33">
        <f t="shared" si="1"/>
        <v>9</v>
      </c>
    </row>
    <row r="34" spans="1:1" x14ac:dyDescent="0.15">
      <c r="A34">
        <f t="shared" si="1"/>
        <v>10</v>
      </c>
    </row>
    <row r="35" spans="1:1" x14ac:dyDescent="0.15">
      <c r="A35">
        <f t="shared" si="1"/>
        <v>11</v>
      </c>
    </row>
    <row r="36" spans="1:1" x14ac:dyDescent="0.15">
      <c r="A36">
        <f t="shared" si="1"/>
        <v>12</v>
      </c>
    </row>
    <row r="37" spans="1:1" x14ac:dyDescent="0.15">
      <c r="A37">
        <f t="shared" si="1"/>
        <v>13</v>
      </c>
    </row>
    <row r="38" spans="1:1" x14ac:dyDescent="0.15">
      <c r="A38">
        <f t="shared" si="1"/>
        <v>14</v>
      </c>
    </row>
  </sheetData>
  <hyperlinks>
    <hyperlink ref="D4" r:id="rId1" xr:uid="{9C3F01FF-7B8A-0944-B06D-A73FBF0D4137}"/>
    <hyperlink ref="D5" r:id="rId2" xr:uid="{73F49A89-6749-A541-8371-C3950AF097E0}"/>
    <hyperlink ref="D6" r:id="rId3" xr:uid="{74F46417-A7C2-1F4F-90DD-648626F57558}"/>
    <hyperlink ref="D7" r:id="rId4" xr:uid="{04B563DB-111F-4D4A-9E4D-F06CD2BEF299}"/>
    <hyperlink ref="D8" r:id="rId5" xr:uid="{E374E146-76DF-A449-AFF0-1B24EA7D6FEE}"/>
    <hyperlink ref="D9" r:id="rId6" xr:uid="{44824E92-DFDF-CA4C-BEDC-CB43E77B399E}"/>
    <hyperlink ref="D10" r:id="rId7" xr:uid="{EDCAB607-3F57-E34A-9D14-2C94B34CF530}"/>
    <hyperlink ref="D25" r:id="rId8" xr:uid="{10017BA3-EF64-1449-BD34-8946048C6B77}"/>
    <hyperlink ref="D26:D29" r:id="rId9" display="https://www.worldbank.org/en/research/brief/informal-economy-database " xr:uid="{5F677EEF-1DC3-3142-908B-87D6978FB7FE}"/>
    <hyperlink ref="D30" r:id="rId10" xr:uid="{68ED3200-4D29-EA41-B326-B8E0B70BCAE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232AF-5B47-CD49-BB93-71DB6C3661D5}">
  <sheetPr>
    <tabColor theme="6" tint="0.79998168889431442"/>
  </sheetPr>
  <dimension ref="A1:W135"/>
  <sheetViews>
    <sheetView topLeftCell="N1" workbookViewId="0">
      <selection activeCell="Z10" sqref="Z10"/>
    </sheetView>
  </sheetViews>
  <sheetFormatPr baseColWidth="10" defaultColWidth="9.1640625" defaultRowHeight="13" x14ac:dyDescent="0.15"/>
  <cols>
    <col min="1" max="1" width="20.83203125" style="18" customWidth="1"/>
    <col min="2" max="2" width="9.1640625" style="28"/>
    <col min="3" max="3" width="12.6640625" style="18" customWidth="1"/>
    <col min="4" max="4" width="12.83203125" style="18" customWidth="1"/>
    <col min="5" max="5" width="13.1640625" style="18" customWidth="1"/>
    <col min="6" max="6" width="13.5" style="18" customWidth="1"/>
    <col min="7" max="7" width="12.83203125" style="18" customWidth="1"/>
    <col min="8" max="8" width="13.5" style="18" customWidth="1"/>
    <col min="9" max="9" width="12.83203125" style="18" customWidth="1"/>
    <col min="10" max="12" width="13.33203125" style="18" customWidth="1"/>
    <col min="13" max="13" width="13" style="18" customWidth="1"/>
    <col min="14" max="15" width="13.33203125" style="18" customWidth="1"/>
    <col min="16" max="16" width="13" style="18" customWidth="1"/>
    <col min="17" max="17" width="12.83203125" style="18" customWidth="1"/>
    <col min="18" max="18" width="13.1640625" style="18" customWidth="1"/>
    <col min="19" max="20" width="13" style="18" customWidth="1"/>
    <col min="21" max="21" width="13.33203125" style="18" customWidth="1"/>
    <col min="22" max="22" width="13.1640625" style="18" customWidth="1"/>
    <col min="23" max="23" width="12.5" style="18" customWidth="1"/>
    <col min="24" max="16384" width="9.1640625" style="18"/>
  </cols>
  <sheetData>
    <row r="1" spans="1:23" s="17" customFormat="1" x14ac:dyDescent="0.15">
      <c r="A1" s="17" t="s">
        <v>731</v>
      </c>
      <c r="B1" s="24" t="s">
        <v>0</v>
      </c>
      <c r="C1" s="17" t="s">
        <v>878</v>
      </c>
      <c r="D1" s="17" t="s">
        <v>879</v>
      </c>
      <c r="E1" s="17" t="s">
        <v>880</v>
      </c>
      <c r="F1" s="17" t="s">
        <v>881</v>
      </c>
      <c r="G1" s="17" t="s">
        <v>882</v>
      </c>
      <c r="H1" s="17" t="s">
        <v>883</v>
      </c>
      <c r="I1" s="17" t="s">
        <v>884</v>
      </c>
      <c r="J1" s="17" t="s">
        <v>885</v>
      </c>
      <c r="K1" s="17" t="s">
        <v>886</v>
      </c>
      <c r="L1" s="17" t="s">
        <v>887</v>
      </c>
      <c r="M1" s="17" t="s">
        <v>888</v>
      </c>
      <c r="N1" s="17" t="s">
        <v>889</v>
      </c>
      <c r="O1" s="17" t="s">
        <v>890</v>
      </c>
      <c r="P1" s="17" t="s">
        <v>891</v>
      </c>
      <c r="Q1" s="17" t="s">
        <v>892</v>
      </c>
      <c r="R1" s="17" t="s">
        <v>893</v>
      </c>
      <c r="S1" s="17" t="s">
        <v>894</v>
      </c>
      <c r="T1" s="17" t="s">
        <v>895</v>
      </c>
      <c r="U1" s="17" t="s">
        <v>896</v>
      </c>
      <c r="V1" s="17" t="s">
        <v>897</v>
      </c>
      <c r="W1" s="17" t="s">
        <v>898</v>
      </c>
    </row>
    <row r="2" spans="1:23" x14ac:dyDescent="0.15">
      <c r="A2" s="18" t="s">
        <v>14</v>
      </c>
      <c r="B2" s="28" t="s">
        <v>11</v>
      </c>
      <c r="C2" s="19"/>
      <c r="D2" s="19"/>
      <c r="E2" s="19"/>
      <c r="F2" s="19"/>
      <c r="G2" s="19"/>
      <c r="H2" s="19"/>
      <c r="I2" s="19"/>
      <c r="J2" s="19"/>
      <c r="K2" s="19"/>
      <c r="L2" s="19"/>
      <c r="M2" s="19"/>
      <c r="N2" s="19"/>
      <c r="O2" s="19"/>
      <c r="P2" s="19"/>
      <c r="Q2" s="19"/>
      <c r="R2" s="19"/>
      <c r="S2" s="19">
        <v>3.7000000476837158</v>
      </c>
      <c r="T2" s="19"/>
      <c r="U2" s="19"/>
      <c r="V2" s="19"/>
      <c r="W2" s="19"/>
    </row>
    <row r="3" spans="1:23" x14ac:dyDescent="0.15">
      <c r="A3" s="18" t="s">
        <v>24</v>
      </c>
      <c r="B3" s="28" t="s">
        <v>21</v>
      </c>
      <c r="C3" s="19"/>
      <c r="D3" s="19"/>
      <c r="E3" s="19"/>
      <c r="F3" s="19"/>
      <c r="G3" s="19"/>
      <c r="H3" s="19">
        <v>32</v>
      </c>
      <c r="I3" s="19"/>
      <c r="J3" s="19"/>
      <c r="K3" s="19"/>
      <c r="L3" s="19"/>
      <c r="M3" s="19"/>
      <c r="N3" s="19"/>
      <c r="O3" s="19"/>
      <c r="P3" s="19"/>
      <c r="Q3" s="19">
        <v>48.900001525878906</v>
      </c>
      <c r="R3" s="19"/>
      <c r="S3" s="19"/>
      <c r="T3" s="19">
        <v>37.900001525878906</v>
      </c>
      <c r="U3" s="19"/>
      <c r="V3" s="19"/>
      <c r="W3" s="19"/>
    </row>
    <row r="4" spans="1:23" x14ac:dyDescent="0.15">
      <c r="A4" s="18" t="s">
        <v>136</v>
      </c>
      <c r="B4" s="28" t="s">
        <v>135</v>
      </c>
      <c r="C4" s="19"/>
      <c r="D4" s="19"/>
      <c r="E4" s="19"/>
      <c r="F4" s="19"/>
      <c r="G4" s="19"/>
      <c r="H4" s="19"/>
      <c r="I4" s="19"/>
      <c r="J4" s="19">
        <v>31</v>
      </c>
      <c r="K4" s="19"/>
      <c r="L4" s="19"/>
      <c r="M4" s="19"/>
      <c r="N4" s="19"/>
      <c r="O4" s="19">
        <v>36.700000762939453</v>
      </c>
      <c r="P4" s="19"/>
      <c r="Q4" s="19"/>
      <c r="R4" s="19"/>
      <c r="S4" s="19"/>
      <c r="T4" s="19"/>
      <c r="U4" s="19"/>
      <c r="V4" s="19"/>
      <c r="W4" s="19"/>
    </row>
    <row r="5" spans="1:23" x14ac:dyDescent="0.15">
      <c r="A5" s="18" t="s">
        <v>33</v>
      </c>
      <c r="B5" s="28" t="s">
        <v>32</v>
      </c>
      <c r="C5" s="19"/>
      <c r="D5" s="19"/>
      <c r="E5" s="19"/>
      <c r="F5" s="19"/>
      <c r="G5" s="19"/>
      <c r="H5" s="19">
        <v>53</v>
      </c>
      <c r="I5" s="19"/>
      <c r="J5" s="19"/>
      <c r="K5" s="19"/>
      <c r="L5" s="19"/>
      <c r="M5" s="19"/>
      <c r="N5" s="19"/>
      <c r="O5" s="19"/>
      <c r="P5" s="19"/>
      <c r="Q5" s="19">
        <v>35</v>
      </c>
      <c r="R5" s="19"/>
      <c r="S5" s="19"/>
      <c r="T5" s="19">
        <v>42.5</v>
      </c>
      <c r="U5" s="19">
        <v>42.299999237060547</v>
      </c>
      <c r="V5" s="19"/>
      <c r="W5" s="19"/>
    </row>
    <row r="6" spans="1:23" x14ac:dyDescent="0.15">
      <c r="A6" s="18" t="s">
        <v>35</v>
      </c>
      <c r="B6" s="28" t="s">
        <v>34</v>
      </c>
      <c r="C6" s="19"/>
      <c r="D6" s="19"/>
      <c r="E6" s="19"/>
      <c r="F6" s="19"/>
      <c r="G6" s="19"/>
      <c r="H6" s="19">
        <v>66.599998474121094</v>
      </c>
      <c r="I6" s="19"/>
      <c r="J6" s="19"/>
      <c r="K6" s="19"/>
      <c r="L6" s="19"/>
      <c r="M6" s="19"/>
      <c r="N6" s="19"/>
      <c r="O6" s="19">
        <v>64.400001525878906</v>
      </c>
      <c r="P6" s="19"/>
      <c r="Q6" s="19"/>
      <c r="R6" s="19"/>
      <c r="S6" s="19"/>
      <c r="T6" s="19">
        <v>88</v>
      </c>
      <c r="U6" s="19">
        <v>32.099998474121094</v>
      </c>
      <c r="V6" s="19"/>
      <c r="W6" s="19"/>
    </row>
    <row r="7" spans="1:23" x14ac:dyDescent="0.15">
      <c r="A7" s="18" t="s">
        <v>42</v>
      </c>
      <c r="B7" s="28" t="s">
        <v>41</v>
      </c>
      <c r="C7" s="19"/>
      <c r="D7" s="19"/>
      <c r="E7" s="19"/>
      <c r="F7" s="19"/>
      <c r="G7" s="19"/>
      <c r="H7" s="19"/>
      <c r="I7" s="19"/>
      <c r="J7" s="19"/>
      <c r="K7" s="19"/>
      <c r="L7" s="19"/>
      <c r="M7" s="19"/>
      <c r="N7" s="19"/>
      <c r="O7" s="19"/>
      <c r="P7" s="19">
        <v>92.599998474121094</v>
      </c>
      <c r="Q7" s="19"/>
      <c r="R7" s="19">
        <v>90.699996948242188</v>
      </c>
      <c r="S7" s="19"/>
      <c r="T7" s="19"/>
      <c r="U7" s="19"/>
      <c r="V7" s="19"/>
      <c r="W7" s="19"/>
    </row>
    <row r="8" spans="1:23" x14ac:dyDescent="0.15">
      <c r="A8" s="18" t="s">
        <v>44</v>
      </c>
      <c r="B8" s="28" t="s">
        <v>43</v>
      </c>
      <c r="C8" s="19"/>
      <c r="D8" s="19"/>
      <c r="E8" s="19"/>
      <c r="F8" s="19">
        <v>95.800003051757812</v>
      </c>
      <c r="G8" s="19"/>
      <c r="H8" s="19"/>
      <c r="I8" s="19"/>
      <c r="J8" s="19"/>
      <c r="K8" s="19"/>
      <c r="L8" s="19"/>
      <c r="M8" s="19"/>
      <c r="N8" s="19"/>
      <c r="O8" s="19"/>
      <c r="P8" s="19"/>
      <c r="Q8" s="19">
        <v>80.800003051757812</v>
      </c>
      <c r="R8" s="19">
        <v>93.699996948242188</v>
      </c>
      <c r="S8" s="19"/>
      <c r="T8" s="19"/>
      <c r="U8" s="19"/>
      <c r="V8" s="19"/>
      <c r="W8" s="19"/>
    </row>
    <row r="9" spans="1:23" x14ac:dyDescent="0.15">
      <c r="A9" s="18" t="s">
        <v>46</v>
      </c>
      <c r="B9" s="28" t="s">
        <v>45</v>
      </c>
      <c r="C9" s="19"/>
      <c r="D9" s="19"/>
      <c r="E9" s="19"/>
      <c r="F9" s="19"/>
      <c r="G9" s="19"/>
      <c r="H9" s="19"/>
      <c r="I9" s="19">
        <v>52</v>
      </c>
      <c r="J9" s="19"/>
      <c r="K9" s="19"/>
      <c r="L9" s="19"/>
      <c r="M9" s="19"/>
      <c r="N9" s="19"/>
      <c r="O9" s="19"/>
      <c r="P9" s="19"/>
      <c r="Q9" s="19"/>
      <c r="R9" s="19"/>
      <c r="S9" s="19"/>
      <c r="T9" s="19">
        <v>35.400001525878906</v>
      </c>
      <c r="U9" s="19"/>
      <c r="V9" s="19"/>
      <c r="W9" s="19"/>
    </row>
    <row r="10" spans="1:23" x14ac:dyDescent="0.15">
      <c r="A10" s="18" t="s">
        <v>60</v>
      </c>
      <c r="B10" s="28" t="s">
        <v>59</v>
      </c>
      <c r="C10" s="19"/>
      <c r="D10" s="19"/>
      <c r="E10" s="19"/>
      <c r="F10" s="19"/>
      <c r="G10" s="19"/>
      <c r="H10" s="19"/>
      <c r="I10" s="19"/>
      <c r="J10" s="19"/>
      <c r="K10" s="19"/>
      <c r="L10" s="19"/>
      <c r="M10" s="19"/>
      <c r="N10" s="19"/>
      <c r="O10" s="19"/>
      <c r="P10" s="19"/>
      <c r="Q10" s="19"/>
      <c r="R10" s="19"/>
      <c r="S10" s="19"/>
      <c r="T10" s="19">
        <v>20.200000762939453</v>
      </c>
      <c r="U10" s="19"/>
      <c r="V10" s="19"/>
      <c r="W10" s="19"/>
    </row>
    <row r="11" spans="1:23" x14ac:dyDescent="0.15">
      <c r="A11" s="18" t="s">
        <v>56</v>
      </c>
      <c r="B11" s="28" t="s">
        <v>55</v>
      </c>
      <c r="C11" s="19"/>
      <c r="D11" s="19"/>
      <c r="E11" s="19"/>
      <c r="F11" s="19">
        <v>3.5</v>
      </c>
      <c r="G11" s="19"/>
      <c r="H11" s="19"/>
      <c r="I11" s="19"/>
      <c r="J11" s="19"/>
      <c r="K11" s="19"/>
      <c r="L11" s="19"/>
      <c r="M11" s="19"/>
      <c r="N11" s="19"/>
      <c r="O11" s="19"/>
      <c r="P11" s="19"/>
      <c r="Q11" s="19">
        <v>2.5</v>
      </c>
      <c r="R11" s="19"/>
      <c r="S11" s="19"/>
      <c r="T11" s="19"/>
      <c r="U11" s="19"/>
      <c r="V11" s="19"/>
      <c r="W11" s="19"/>
    </row>
    <row r="12" spans="1:23" x14ac:dyDescent="0.15">
      <c r="A12" s="18" t="s">
        <v>66</v>
      </c>
      <c r="B12" s="28" t="s">
        <v>65</v>
      </c>
      <c r="C12" s="19"/>
      <c r="D12" s="19"/>
      <c r="E12" s="19">
        <v>97</v>
      </c>
      <c r="F12" s="19"/>
      <c r="G12" s="19"/>
      <c r="H12" s="19"/>
      <c r="I12" s="19"/>
      <c r="J12" s="19"/>
      <c r="K12" s="19"/>
      <c r="L12" s="19"/>
      <c r="M12" s="19"/>
      <c r="N12" s="19"/>
      <c r="O12" s="19"/>
      <c r="P12" s="19"/>
      <c r="Q12" s="19"/>
      <c r="R12" s="19"/>
      <c r="S12" s="19"/>
      <c r="T12" s="19"/>
      <c r="U12" s="19">
        <v>93.5</v>
      </c>
      <c r="V12" s="19"/>
      <c r="W12" s="19"/>
    </row>
    <row r="13" spans="1:23" x14ac:dyDescent="0.15">
      <c r="A13" s="18" t="s">
        <v>50</v>
      </c>
      <c r="B13" s="28" t="s">
        <v>49</v>
      </c>
      <c r="C13" s="19"/>
      <c r="D13" s="19"/>
      <c r="E13" s="19"/>
      <c r="F13" s="19"/>
      <c r="G13" s="19"/>
      <c r="H13" s="19">
        <v>86.199996948242188</v>
      </c>
      <c r="I13" s="19"/>
      <c r="J13" s="19"/>
      <c r="K13" s="19"/>
      <c r="L13" s="19"/>
      <c r="M13" s="19"/>
      <c r="N13" s="19"/>
      <c r="O13" s="19"/>
      <c r="P13" s="19"/>
      <c r="Q13" s="19"/>
      <c r="R13" s="19">
        <v>91.400001525878906</v>
      </c>
      <c r="S13" s="19"/>
      <c r="T13" s="19"/>
      <c r="U13" s="19"/>
      <c r="V13" s="19"/>
      <c r="W13" s="19"/>
    </row>
    <row r="14" spans="1:23" x14ac:dyDescent="0.15">
      <c r="A14" s="18" t="s">
        <v>52</v>
      </c>
      <c r="B14" s="28" t="s">
        <v>51</v>
      </c>
      <c r="C14" s="19"/>
      <c r="D14" s="19"/>
      <c r="E14" s="19"/>
      <c r="F14" s="19"/>
      <c r="G14" s="19"/>
      <c r="H14" s="19"/>
      <c r="I14" s="19">
        <v>4.8000001907348633</v>
      </c>
      <c r="J14" s="19"/>
      <c r="K14" s="19"/>
      <c r="L14" s="19"/>
      <c r="M14" s="19"/>
      <c r="N14" s="19"/>
      <c r="O14" s="19"/>
      <c r="P14" s="19"/>
      <c r="Q14" s="19"/>
      <c r="R14" s="19">
        <v>5.5</v>
      </c>
      <c r="S14" s="19"/>
      <c r="T14" s="19"/>
      <c r="U14" s="19"/>
      <c r="V14" s="19"/>
      <c r="W14" s="19"/>
    </row>
    <row r="15" spans="1:23" x14ac:dyDescent="0.15">
      <c r="A15" s="18" t="s">
        <v>73</v>
      </c>
      <c r="B15" s="28" t="s">
        <v>72</v>
      </c>
      <c r="C15" s="19"/>
      <c r="D15" s="19"/>
      <c r="E15" s="19"/>
      <c r="F15" s="19"/>
      <c r="G15" s="19"/>
      <c r="H15" s="19"/>
      <c r="I15" s="19"/>
      <c r="J15" s="19"/>
      <c r="K15" s="19"/>
      <c r="L15" s="19">
        <v>14.800000190734863</v>
      </c>
      <c r="M15" s="19"/>
      <c r="N15" s="19"/>
      <c r="O15" s="19">
        <v>10.100000381469727</v>
      </c>
      <c r="P15" s="19"/>
      <c r="Q15" s="19"/>
      <c r="R15" s="19"/>
      <c r="S15" s="19"/>
      <c r="T15" s="19">
        <v>11.5</v>
      </c>
      <c r="U15" s="19">
        <v>12.199999809265137</v>
      </c>
      <c r="V15" s="19"/>
      <c r="W15" s="19"/>
    </row>
    <row r="16" spans="1:23" x14ac:dyDescent="0.15">
      <c r="A16" s="18" t="s">
        <v>64</v>
      </c>
      <c r="B16" s="28" t="s">
        <v>63</v>
      </c>
      <c r="C16" s="19"/>
      <c r="D16" s="19"/>
      <c r="E16" s="19"/>
      <c r="F16" s="19"/>
      <c r="G16" s="19"/>
      <c r="H16" s="19"/>
      <c r="I16" s="19"/>
      <c r="J16" s="19"/>
      <c r="K16" s="19"/>
      <c r="L16" s="19"/>
      <c r="M16" s="19"/>
      <c r="N16" s="19"/>
      <c r="O16" s="19"/>
      <c r="P16" s="19"/>
      <c r="Q16" s="19">
        <v>36</v>
      </c>
      <c r="R16" s="19">
        <v>35.5</v>
      </c>
      <c r="S16" s="19"/>
      <c r="T16" s="19"/>
      <c r="U16" s="19"/>
      <c r="V16" s="19">
        <v>24.5</v>
      </c>
      <c r="W16" s="19"/>
    </row>
    <row r="17" spans="1:23" x14ac:dyDescent="0.15">
      <c r="A17" s="18" t="s">
        <v>83</v>
      </c>
      <c r="B17" s="28" t="s">
        <v>82</v>
      </c>
      <c r="C17" s="19"/>
      <c r="D17" s="19"/>
      <c r="E17" s="19"/>
      <c r="F17" s="19"/>
      <c r="G17" s="19"/>
      <c r="H17" s="19"/>
      <c r="I17" s="19"/>
      <c r="J17" s="19"/>
      <c r="K17" s="19"/>
      <c r="L17" s="19"/>
      <c r="M17" s="19"/>
      <c r="N17" s="19"/>
      <c r="O17" s="19"/>
      <c r="P17" s="19"/>
      <c r="Q17" s="19"/>
      <c r="R17" s="19"/>
      <c r="S17" s="19">
        <v>9</v>
      </c>
      <c r="T17" s="19"/>
      <c r="U17" s="19"/>
      <c r="V17" s="19"/>
      <c r="W17" s="19"/>
    </row>
    <row r="18" spans="1:23" x14ac:dyDescent="0.15">
      <c r="A18" s="18" t="s">
        <v>75</v>
      </c>
      <c r="B18" s="28" t="s">
        <v>74</v>
      </c>
      <c r="C18" s="19"/>
      <c r="D18" s="19"/>
      <c r="E18" s="19"/>
      <c r="F18" s="19"/>
      <c r="G18" s="19"/>
      <c r="H18" s="19"/>
      <c r="I18" s="19">
        <v>36</v>
      </c>
      <c r="J18" s="19"/>
      <c r="K18" s="19"/>
      <c r="L18" s="19"/>
      <c r="M18" s="19"/>
      <c r="N18" s="19"/>
      <c r="O18" s="19"/>
      <c r="P18" s="19"/>
      <c r="Q18" s="19">
        <v>52.599998474121094</v>
      </c>
      <c r="R18" s="19"/>
      <c r="S18" s="19"/>
      <c r="T18" s="19">
        <v>51</v>
      </c>
      <c r="U18" s="19">
        <v>55.200000762939453</v>
      </c>
      <c r="V18" s="19"/>
      <c r="W18" s="19"/>
    </row>
    <row r="19" spans="1:23" x14ac:dyDescent="0.15">
      <c r="A19" s="18" t="s">
        <v>58</v>
      </c>
      <c r="B19" s="28" t="s">
        <v>57</v>
      </c>
      <c r="C19" s="19"/>
      <c r="D19" s="19"/>
      <c r="E19" s="19"/>
      <c r="F19" s="19"/>
      <c r="G19" s="19">
        <v>64</v>
      </c>
      <c r="H19" s="19"/>
      <c r="I19" s="19"/>
      <c r="J19" s="19"/>
      <c r="K19" s="19"/>
      <c r="L19" s="19"/>
      <c r="M19" s="19"/>
      <c r="N19" s="19"/>
      <c r="O19" s="19"/>
      <c r="P19" s="19"/>
      <c r="Q19" s="19"/>
      <c r="R19" s="19"/>
      <c r="S19" s="19"/>
      <c r="T19" s="19">
        <v>83.5</v>
      </c>
      <c r="U19" s="19">
        <v>78.699996948242188</v>
      </c>
      <c r="V19" s="19"/>
      <c r="W19" s="19"/>
    </row>
    <row r="20" spans="1:23" x14ac:dyDescent="0.15">
      <c r="A20" s="18" t="s">
        <v>54</v>
      </c>
      <c r="B20" s="28" t="s">
        <v>53</v>
      </c>
      <c r="C20" s="19"/>
      <c r="D20" s="19"/>
      <c r="E20" s="19"/>
      <c r="F20" s="19">
        <v>3.0999999046325684</v>
      </c>
      <c r="G20" s="19"/>
      <c r="H20" s="19"/>
      <c r="I20" s="19"/>
      <c r="J20" s="19"/>
      <c r="K20" s="19"/>
      <c r="L20" s="19"/>
      <c r="M20" s="19"/>
      <c r="N20" s="19"/>
      <c r="O20" s="19"/>
      <c r="P20" s="19"/>
      <c r="Q20" s="19">
        <v>1.2000000476837158</v>
      </c>
      <c r="R20" s="19"/>
      <c r="S20" s="19"/>
      <c r="T20" s="19"/>
      <c r="U20" s="19"/>
      <c r="V20" s="19"/>
      <c r="W20" s="19"/>
    </row>
    <row r="21" spans="1:23" x14ac:dyDescent="0.15">
      <c r="A21" s="18" t="s">
        <v>48</v>
      </c>
      <c r="B21" s="28" t="s">
        <v>47</v>
      </c>
      <c r="C21" s="19"/>
      <c r="D21" s="19"/>
      <c r="E21" s="19"/>
      <c r="F21" s="19">
        <v>3.2999999523162842</v>
      </c>
      <c r="G21" s="19"/>
      <c r="H21" s="19"/>
      <c r="I21" s="19"/>
      <c r="J21" s="19"/>
      <c r="K21" s="19"/>
      <c r="L21" s="19"/>
      <c r="M21" s="19"/>
      <c r="N21" s="19"/>
      <c r="O21" s="19"/>
      <c r="P21" s="19"/>
      <c r="Q21" s="19"/>
      <c r="R21" s="19"/>
      <c r="S21" s="19">
        <v>3.5</v>
      </c>
      <c r="T21" s="19"/>
      <c r="U21" s="19"/>
      <c r="V21" s="19"/>
      <c r="W21" s="19"/>
    </row>
    <row r="22" spans="1:23" x14ac:dyDescent="0.15">
      <c r="A22" s="18" t="s">
        <v>101</v>
      </c>
      <c r="B22" s="28" t="s">
        <v>100</v>
      </c>
      <c r="C22" s="19"/>
      <c r="D22" s="19"/>
      <c r="E22" s="19"/>
      <c r="F22" s="19">
        <v>13.699999809265137</v>
      </c>
      <c r="G22" s="19"/>
      <c r="H22" s="19"/>
      <c r="I22" s="19"/>
      <c r="J22" s="19"/>
      <c r="K22" s="19"/>
      <c r="L22" s="19"/>
      <c r="M22" s="19"/>
      <c r="N22" s="19"/>
      <c r="O22" s="19"/>
      <c r="P22" s="19"/>
      <c r="Q22" s="19"/>
      <c r="R22" s="19"/>
      <c r="S22" s="19">
        <v>16.200000762939453</v>
      </c>
      <c r="T22" s="19"/>
      <c r="U22" s="19"/>
      <c r="V22" s="19"/>
      <c r="W22" s="19"/>
    </row>
    <row r="23" spans="1:23" x14ac:dyDescent="0.15">
      <c r="A23" s="18" t="s">
        <v>87</v>
      </c>
      <c r="B23" s="28" t="s">
        <v>86</v>
      </c>
      <c r="C23" s="19"/>
      <c r="D23" s="19"/>
      <c r="E23" s="19">
        <v>91.900001525878906</v>
      </c>
      <c r="F23" s="19"/>
      <c r="G23" s="19"/>
      <c r="H23" s="19"/>
      <c r="I23" s="19"/>
      <c r="J23" s="19"/>
      <c r="K23" s="19"/>
      <c r="L23" s="19"/>
      <c r="M23" s="19"/>
      <c r="N23" s="19"/>
      <c r="O23" s="19"/>
      <c r="P23" s="19">
        <v>57</v>
      </c>
      <c r="Q23" s="19"/>
      <c r="R23" s="19">
        <v>90.5</v>
      </c>
      <c r="S23" s="19"/>
      <c r="T23" s="19">
        <v>66.900001525878906</v>
      </c>
      <c r="U23" s="19"/>
      <c r="V23" s="19"/>
      <c r="W23" s="19"/>
    </row>
    <row r="24" spans="1:23" x14ac:dyDescent="0.15">
      <c r="A24" s="18" t="s">
        <v>85</v>
      </c>
      <c r="B24" s="28" t="s">
        <v>84</v>
      </c>
      <c r="C24" s="19"/>
      <c r="D24" s="19"/>
      <c r="E24" s="19"/>
      <c r="F24" s="19"/>
      <c r="G24" s="19"/>
      <c r="H24" s="19"/>
      <c r="I24" s="19"/>
      <c r="J24" s="19"/>
      <c r="K24" s="19"/>
      <c r="L24" s="19"/>
      <c r="M24" s="19"/>
      <c r="N24" s="19"/>
      <c r="O24" s="19"/>
      <c r="P24" s="19"/>
      <c r="Q24" s="19">
        <v>1.5</v>
      </c>
      <c r="R24" s="19"/>
      <c r="S24" s="19"/>
      <c r="T24" s="19"/>
      <c r="U24" s="19"/>
      <c r="V24" s="19"/>
      <c r="W24" s="19"/>
    </row>
    <row r="25" spans="1:23" x14ac:dyDescent="0.15">
      <c r="A25" s="18" t="s">
        <v>461</v>
      </c>
      <c r="B25" s="28" t="s">
        <v>460</v>
      </c>
      <c r="C25" s="19">
        <v>1.1000000238418579</v>
      </c>
      <c r="D25" s="19"/>
      <c r="E25" s="19"/>
      <c r="F25" s="19"/>
      <c r="G25" s="19"/>
      <c r="H25" s="19"/>
      <c r="I25" s="19"/>
      <c r="J25" s="19"/>
      <c r="K25" s="19"/>
      <c r="L25" s="19"/>
      <c r="M25" s="19"/>
      <c r="N25" s="19"/>
      <c r="O25" s="19"/>
      <c r="P25" s="19"/>
      <c r="Q25" s="19"/>
      <c r="R25" s="19">
        <v>2.7000000476837158</v>
      </c>
      <c r="S25" s="19"/>
      <c r="T25" s="19"/>
      <c r="U25" s="19"/>
      <c r="V25" s="19"/>
      <c r="W25" s="19"/>
    </row>
    <row r="26" spans="1:23" x14ac:dyDescent="0.15">
      <c r="A26" s="18" t="s">
        <v>95</v>
      </c>
      <c r="B26" s="28" t="s">
        <v>94</v>
      </c>
      <c r="C26" s="19"/>
      <c r="D26" s="19"/>
      <c r="E26" s="19"/>
      <c r="F26" s="19"/>
      <c r="G26" s="19"/>
      <c r="H26" s="19">
        <v>70</v>
      </c>
      <c r="I26" s="19"/>
      <c r="J26" s="19"/>
      <c r="K26" s="19"/>
      <c r="L26" s="19"/>
      <c r="M26" s="19"/>
      <c r="N26" s="19">
        <v>54.799999237060547</v>
      </c>
      <c r="O26" s="19"/>
      <c r="P26" s="19">
        <v>58</v>
      </c>
      <c r="Q26" s="19"/>
      <c r="R26" s="19"/>
      <c r="S26" s="19"/>
      <c r="T26" s="19">
        <v>57.299999237060547</v>
      </c>
      <c r="U26" s="19">
        <v>59.599998474121094</v>
      </c>
      <c r="V26" s="19"/>
      <c r="W26" s="19"/>
    </row>
    <row r="27" spans="1:23" x14ac:dyDescent="0.15">
      <c r="A27" s="18" t="s">
        <v>97</v>
      </c>
      <c r="B27" s="28" t="s">
        <v>96</v>
      </c>
      <c r="C27" s="19"/>
      <c r="D27" s="19"/>
      <c r="E27" s="19"/>
      <c r="F27" s="19"/>
      <c r="G27" s="19">
        <v>17.600000381469727</v>
      </c>
      <c r="H27" s="19"/>
      <c r="I27" s="19"/>
      <c r="J27" s="19"/>
      <c r="K27" s="19"/>
      <c r="L27" s="19"/>
      <c r="M27" s="19"/>
      <c r="N27" s="19"/>
      <c r="O27" s="19"/>
      <c r="P27" s="19"/>
      <c r="Q27" s="19"/>
      <c r="R27" s="19">
        <v>20.5</v>
      </c>
      <c r="S27" s="19"/>
      <c r="T27" s="19">
        <v>26.899999618530273</v>
      </c>
      <c r="U27" s="19"/>
      <c r="V27" s="19"/>
      <c r="W27" s="19"/>
    </row>
    <row r="28" spans="1:23" x14ac:dyDescent="0.15">
      <c r="A28" s="18" t="s">
        <v>107</v>
      </c>
      <c r="B28" s="28" t="s">
        <v>106</v>
      </c>
      <c r="C28" s="19"/>
      <c r="D28" s="19"/>
      <c r="E28" s="19"/>
      <c r="F28" s="19"/>
      <c r="G28" s="19"/>
      <c r="H28" s="19"/>
      <c r="I28" s="19"/>
      <c r="J28" s="19"/>
      <c r="K28" s="19"/>
      <c r="L28" s="19">
        <v>20.700000762939453</v>
      </c>
      <c r="M28" s="19">
        <v>19</v>
      </c>
      <c r="N28" s="19"/>
      <c r="O28" s="19"/>
      <c r="P28" s="19"/>
      <c r="Q28" s="19"/>
      <c r="R28" s="19"/>
      <c r="S28" s="19">
        <v>24.5</v>
      </c>
      <c r="T28" s="19">
        <v>24.899999618530273</v>
      </c>
      <c r="U28" s="19">
        <v>31.5</v>
      </c>
      <c r="V28" s="19"/>
      <c r="W28" s="19"/>
    </row>
    <row r="29" spans="1:23" x14ac:dyDescent="0.15">
      <c r="A29" s="18" t="s">
        <v>103</v>
      </c>
      <c r="B29" s="28" t="s">
        <v>102</v>
      </c>
      <c r="C29" s="19"/>
      <c r="D29" s="19"/>
      <c r="E29" s="19"/>
      <c r="F29" s="19"/>
      <c r="G29" s="19"/>
      <c r="H29" s="19"/>
      <c r="I29" s="19"/>
      <c r="J29" s="19"/>
      <c r="K29" s="19"/>
      <c r="L29" s="19"/>
      <c r="M29" s="19"/>
      <c r="N29" s="19"/>
      <c r="O29" s="19"/>
      <c r="P29" s="19"/>
      <c r="Q29" s="19"/>
      <c r="R29" s="19"/>
      <c r="S29" s="19"/>
      <c r="T29" s="19"/>
      <c r="U29" s="19">
        <v>14.199999809265137</v>
      </c>
      <c r="V29" s="19"/>
      <c r="W29" s="19"/>
    </row>
    <row r="30" spans="1:23" x14ac:dyDescent="0.15">
      <c r="A30" s="18" t="s">
        <v>105</v>
      </c>
      <c r="B30" s="28" t="s">
        <v>104</v>
      </c>
      <c r="C30" s="19"/>
      <c r="D30" s="19"/>
      <c r="E30" s="19">
        <v>5.8000001907348633</v>
      </c>
      <c r="F30" s="19"/>
      <c r="G30" s="19"/>
      <c r="H30" s="19"/>
      <c r="I30" s="19"/>
      <c r="J30" s="19"/>
      <c r="K30" s="19"/>
      <c r="L30" s="19"/>
      <c r="M30" s="19"/>
      <c r="N30" s="19"/>
      <c r="O30" s="19"/>
      <c r="P30" s="19"/>
      <c r="Q30" s="19"/>
      <c r="R30" s="19"/>
      <c r="S30" s="19"/>
      <c r="T30" s="19"/>
      <c r="U30" s="19">
        <v>9.6999998092651367</v>
      </c>
      <c r="V30" s="19"/>
      <c r="W30" s="19"/>
    </row>
    <row r="31" spans="1:23" x14ac:dyDescent="0.15">
      <c r="A31" s="18" t="s">
        <v>113</v>
      </c>
      <c r="B31" s="28" t="s">
        <v>112</v>
      </c>
      <c r="C31" s="19"/>
      <c r="D31" s="19"/>
      <c r="E31" s="19"/>
      <c r="F31" s="19"/>
      <c r="G31" s="19"/>
      <c r="H31" s="19"/>
      <c r="I31" s="19"/>
      <c r="J31" s="19"/>
      <c r="K31" s="19">
        <v>50.599998474121094</v>
      </c>
      <c r="L31" s="19"/>
      <c r="M31" s="19"/>
      <c r="N31" s="19"/>
      <c r="O31" s="19"/>
      <c r="P31" s="19"/>
      <c r="Q31" s="19">
        <v>55.5</v>
      </c>
      <c r="R31" s="19"/>
      <c r="S31" s="19"/>
      <c r="T31" s="19"/>
      <c r="U31" s="19"/>
      <c r="V31" s="19"/>
      <c r="W31" s="19"/>
    </row>
    <row r="32" spans="1:23" x14ac:dyDescent="0.15">
      <c r="A32" s="18" t="s">
        <v>532</v>
      </c>
      <c r="B32" s="28" t="s">
        <v>98</v>
      </c>
      <c r="C32" s="19"/>
      <c r="D32" s="19"/>
      <c r="E32" s="19"/>
      <c r="F32" s="19"/>
      <c r="G32" s="19"/>
      <c r="H32" s="19"/>
      <c r="I32" s="19"/>
      <c r="J32" s="19">
        <v>9.3000001907348633</v>
      </c>
      <c r="K32" s="19"/>
      <c r="L32" s="19"/>
      <c r="M32" s="19"/>
      <c r="N32" s="19"/>
      <c r="O32" s="19"/>
      <c r="P32" s="19"/>
      <c r="Q32" s="19">
        <v>12.800000190734863</v>
      </c>
      <c r="R32" s="19"/>
      <c r="S32" s="19"/>
      <c r="T32" s="19"/>
      <c r="U32" s="19"/>
      <c r="V32" s="19"/>
      <c r="W32" s="19"/>
    </row>
    <row r="33" spans="1:23" x14ac:dyDescent="0.15">
      <c r="A33" s="18" t="s">
        <v>211</v>
      </c>
      <c r="B33" s="28" t="s">
        <v>210</v>
      </c>
      <c r="C33" s="19"/>
      <c r="D33" s="19"/>
      <c r="E33" s="19"/>
      <c r="F33" s="19"/>
      <c r="G33" s="19"/>
      <c r="H33" s="19"/>
      <c r="I33" s="19"/>
      <c r="J33" s="19">
        <v>66</v>
      </c>
      <c r="K33" s="19"/>
      <c r="L33" s="19"/>
      <c r="M33" s="19"/>
      <c r="N33" s="19">
        <v>67</v>
      </c>
      <c r="O33" s="19"/>
      <c r="P33" s="19"/>
      <c r="Q33" s="19">
        <v>71</v>
      </c>
      <c r="R33" s="19">
        <v>77</v>
      </c>
      <c r="S33" s="19"/>
      <c r="T33" s="19">
        <v>75.199996948242188</v>
      </c>
      <c r="U33" s="19"/>
      <c r="V33" s="19"/>
      <c r="W33" s="19">
        <v>82.900001525878906</v>
      </c>
    </row>
    <row r="34" spans="1:23" x14ac:dyDescent="0.15">
      <c r="A34" s="18" t="s">
        <v>124</v>
      </c>
      <c r="B34" s="28" t="s">
        <v>123</v>
      </c>
      <c r="C34" s="19"/>
      <c r="D34" s="19"/>
      <c r="E34" s="19"/>
      <c r="F34" s="19"/>
      <c r="G34" s="19"/>
      <c r="H34" s="19">
        <v>85</v>
      </c>
      <c r="I34" s="19"/>
      <c r="J34" s="19"/>
      <c r="K34" s="19"/>
      <c r="L34" s="19"/>
      <c r="M34" s="19"/>
      <c r="N34" s="19"/>
      <c r="O34" s="19"/>
      <c r="P34" s="19">
        <v>86.300003051757812</v>
      </c>
      <c r="Q34" s="19"/>
      <c r="R34" s="19"/>
      <c r="S34" s="19"/>
      <c r="T34" s="19">
        <v>95.400001525878906</v>
      </c>
      <c r="U34" s="19">
        <v>93</v>
      </c>
      <c r="V34" s="19"/>
      <c r="W34" s="19"/>
    </row>
    <row r="35" spans="1:23" x14ac:dyDescent="0.15">
      <c r="A35" s="18" t="s">
        <v>132</v>
      </c>
      <c r="B35" s="28" t="s">
        <v>131</v>
      </c>
      <c r="C35" s="19"/>
      <c r="D35" s="19"/>
      <c r="E35" s="19"/>
      <c r="F35" s="19">
        <v>89.599998474121094</v>
      </c>
      <c r="G35" s="19"/>
      <c r="H35" s="19"/>
      <c r="I35" s="19"/>
      <c r="J35" s="19"/>
      <c r="K35" s="19"/>
      <c r="L35" s="19"/>
      <c r="M35" s="19"/>
      <c r="N35" s="19"/>
      <c r="O35" s="19"/>
      <c r="P35" s="19">
        <v>92</v>
      </c>
      <c r="Q35" s="19"/>
      <c r="R35" s="19">
        <v>94.599998474121094</v>
      </c>
      <c r="S35" s="19"/>
      <c r="T35" s="19">
        <v>92.900001525878906</v>
      </c>
      <c r="U35" s="19"/>
      <c r="V35" s="19"/>
      <c r="W35" s="19"/>
    </row>
    <row r="36" spans="1:23" x14ac:dyDescent="0.15">
      <c r="A36" s="18" t="s">
        <v>134</v>
      </c>
      <c r="B36" s="28" t="s">
        <v>133</v>
      </c>
      <c r="C36" s="19"/>
      <c r="D36" s="19"/>
      <c r="E36" s="19"/>
      <c r="F36" s="19"/>
      <c r="G36" s="19"/>
      <c r="H36" s="19"/>
      <c r="I36" s="19"/>
      <c r="J36" s="19"/>
      <c r="K36" s="19"/>
      <c r="L36" s="19">
        <v>14.399999618530273</v>
      </c>
      <c r="M36" s="19">
        <v>31</v>
      </c>
      <c r="N36" s="19">
        <v>26.799999237060547</v>
      </c>
      <c r="O36" s="19"/>
      <c r="P36" s="19"/>
      <c r="Q36" s="19"/>
      <c r="R36" s="19">
        <v>27.200000762939453</v>
      </c>
      <c r="S36" s="19"/>
      <c r="T36" s="19">
        <v>21.399999618530273</v>
      </c>
      <c r="U36" s="19">
        <v>25.600000381469727</v>
      </c>
      <c r="V36" s="19"/>
      <c r="W36" s="19"/>
    </row>
    <row r="37" spans="1:23" x14ac:dyDescent="0.15">
      <c r="A37" s="18" t="s">
        <v>146</v>
      </c>
      <c r="B37" s="28" t="s">
        <v>145</v>
      </c>
      <c r="C37" s="19"/>
      <c r="D37" s="19"/>
      <c r="E37" s="19"/>
      <c r="F37" s="19"/>
      <c r="G37" s="19"/>
      <c r="H37" s="19"/>
      <c r="I37" s="19"/>
      <c r="J37" s="19"/>
      <c r="K37" s="19"/>
      <c r="L37" s="19">
        <v>43.099998474121094</v>
      </c>
      <c r="M37" s="19"/>
      <c r="N37" s="19"/>
      <c r="O37" s="19">
        <v>23.200000762939453</v>
      </c>
      <c r="P37" s="19"/>
      <c r="Q37" s="19">
        <v>26.399999618530273</v>
      </c>
      <c r="R37" s="19"/>
      <c r="S37" s="19"/>
      <c r="T37" s="19"/>
      <c r="U37" s="19"/>
      <c r="V37" s="19"/>
      <c r="W37" s="19"/>
    </row>
    <row r="38" spans="1:23" x14ac:dyDescent="0.15">
      <c r="A38" s="18" t="s">
        <v>148</v>
      </c>
      <c r="B38" s="28" t="s">
        <v>147</v>
      </c>
      <c r="C38" s="19"/>
      <c r="D38" s="19"/>
      <c r="E38" s="19"/>
      <c r="F38" s="19"/>
      <c r="G38" s="19">
        <v>50</v>
      </c>
      <c r="H38" s="19"/>
      <c r="I38" s="19"/>
      <c r="J38" s="19"/>
      <c r="K38" s="19"/>
      <c r="L38" s="19"/>
      <c r="M38" s="19"/>
      <c r="N38" s="19"/>
      <c r="O38" s="19"/>
      <c r="P38" s="19"/>
      <c r="Q38" s="19">
        <v>55.5</v>
      </c>
      <c r="R38" s="19"/>
      <c r="S38" s="19"/>
      <c r="T38" s="19"/>
      <c r="U38" s="19"/>
      <c r="V38" s="19">
        <v>55.099998474121094</v>
      </c>
      <c r="W38" s="19"/>
    </row>
    <row r="39" spans="1:23" x14ac:dyDescent="0.15">
      <c r="A39" s="18" t="s">
        <v>427</v>
      </c>
      <c r="B39" s="28" t="s">
        <v>426</v>
      </c>
      <c r="C39" s="19"/>
      <c r="D39" s="19"/>
      <c r="E39" s="19"/>
      <c r="F39" s="19"/>
      <c r="G39" s="19"/>
      <c r="H39" s="19"/>
      <c r="I39" s="19">
        <v>26.200000762939453</v>
      </c>
      <c r="J39" s="19"/>
      <c r="K39" s="19"/>
      <c r="L39" s="19"/>
      <c r="M39" s="19"/>
      <c r="N39" s="19"/>
      <c r="O39" s="19"/>
      <c r="P39" s="19">
        <v>18</v>
      </c>
      <c r="Q39" s="19"/>
      <c r="R39" s="19">
        <v>29.799999237060547</v>
      </c>
      <c r="S39" s="19"/>
      <c r="T39" s="19">
        <v>24</v>
      </c>
      <c r="U39" s="19">
        <v>22.899999618530273</v>
      </c>
      <c r="V39" s="19"/>
      <c r="W39" s="19"/>
    </row>
    <row r="40" spans="1:23" x14ac:dyDescent="0.15">
      <c r="A40" s="18" t="s">
        <v>156</v>
      </c>
      <c r="B40" s="28" t="s">
        <v>155</v>
      </c>
      <c r="C40" s="19"/>
      <c r="D40" s="19"/>
      <c r="E40" s="19"/>
      <c r="F40" s="19"/>
      <c r="G40" s="19"/>
      <c r="H40" s="19">
        <v>76</v>
      </c>
      <c r="I40" s="19"/>
      <c r="J40" s="19"/>
      <c r="K40" s="19"/>
      <c r="L40" s="19"/>
      <c r="M40" s="19">
        <v>91</v>
      </c>
      <c r="N40" s="19"/>
      <c r="O40" s="19"/>
      <c r="P40" s="19"/>
      <c r="Q40" s="19">
        <v>94.5</v>
      </c>
      <c r="R40" s="19">
        <v>95.199996948242188</v>
      </c>
      <c r="S40" s="19"/>
      <c r="T40" s="19"/>
      <c r="U40" s="19"/>
      <c r="V40" s="19"/>
      <c r="W40" s="19"/>
    </row>
    <row r="41" spans="1:23" x14ac:dyDescent="0.15">
      <c r="A41" s="18" t="s">
        <v>451</v>
      </c>
      <c r="B41" s="28" t="s">
        <v>450</v>
      </c>
      <c r="C41" s="19"/>
      <c r="D41" s="19"/>
      <c r="E41" s="19"/>
      <c r="F41" s="19"/>
      <c r="G41" s="19"/>
      <c r="H41" s="19"/>
      <c r="I41" s="19"/>
      <c r="J41" s="19"/>
      <c r="K41" s="19"/>
      <c r="L41" s="19"/>
      <c r="M41" s="19"/>
      <c r="N41" s="19"/>
      <c r="O41" s="19"/>
      <c r="P41" s="19"/>
      <c r="Q41" s="19"/>
      <c r="R41" s="19"/>
      <c r="S41" s="19"/>
      <c r="T41" s="19"/>
      <c r="U41" s="19"/>
      <c r="V41" s="19">
        <v>15.399999618530273</v>
      </c>
      <c r="W41" s="19"/>
    </row>
    <row r="42" spans="1:23" x14ac:dyDescent="0.15">
      <c r="A42" s="18" t="s">
        <v>164</v>
      </c>
      <c r="B42" s="28" t="s">
        <v>163</v>
      </c>
      <c r="C42" s="19"/>
      <c r="D42" s="19"/>
      <c r="E42" s="19"/>
      <c r="F42" s="19">
        <v>90.300003051757812</v>
      </c>
      <c r="G42" s="19"/>
      <c r="H42" s="19"/>
      <c r="I42" s="19"/>
      <c r="J42" s="19"/>
      <c r="K42" s="19"/>
      <c r="L42" s="19"/>
      <c r="M42" s="19"/>
      <c r="N42" s="19"/>
      <c r="O42" s="19"/>
      <c r="P42" s="19">
        <v>90.300003051757812</v>
      </c>
      <c r="Q42" s="19"/>
      <c r="R42" s="19">
        <v>89.699996948242188</v>
      </c>
      <c r="S42" s="19"/>
      <c r="T42" s="19"/>
      <c r="U42" s="19"/>
      <c r="V42" s="19"/>
      <c r="W42" s="19"/>
    </row>
    <row r="43" spans="1:23" x14ac:dyDescent="0.15">
      <c r="A43" s="18" t="s">
        <v>168</v>
      </c>
      <c r="B43" s="28" t="s">
        <v>167</v>
      </c>
      <c r="C43" s="19"/>
      <c r="D43" s="19"/>
      <c r="E43" s="19"/>
      <c r="F43" s="19">
        <v>88.400001525878906</v>
      </c>
      <c r="G43" s="19"/>
      <c r="H43" s="19"/>
      <c r="I43" s="19"/>
      <c r="J43" s="19"/>
      <c r="K43" s="19"/>
      <c r="L43" s="19"/>
      <c r="M43" s="19"/>
      <c r="N43" s="19"/>
      <c r="O43" s="19"/>
      <c r="P43" s="19">
        <v>90</v>
      </c>
      <c r="Q43" s="19"/>
      <c r="R43" s="19">
        <v>87.300003051757812</v>
      </c>
      <c r="S43" s="19"/>
      <c r="T43" s="19"/>
      <c r="U43" s="19"/>
      <c r="V43" s="19"/>
      <c r="W43" s="19"/>
    </row>
    <row r="44" spans="1:23" x14ac:dyDescent="0.15">
      <c r="A44" s="18" t="s">
        <v>174</v>
      </c>
      <c r="B44" s="28" t="s">
        <v>173</v>
      </c>
      <c r="C44" s="19"/>
      <c r="D44" s="19">
        <v>7.3000001907348633</v>
      </c>
      <c r="E44" s="19"/>
      <c r="F44" s="19"/>
      <c r="G44" s="19"/>
      <c r="H44" s="19">
        <v>15</v>
      </c>
      <c r="I44" s="19"/>
      <c r="J44" s="19"/>
      <c r="K44" s="19"/>
      <c r="L44" s="19"/>
      <c r="M44" s="19"/>
      <c r="N44" s="19"/>
      <c r="O44" s="19"/>
      <c r="P44" s="19"/>
      <c r="Q44" s="19"/>
      <c r="R44" s="19"/>
      <c r="S44" s="19"/>
      <c r="T44" s="19"/>
      <c r="U44" s="19"/>
      <c r="V44" s="19"/>
      <c r="W44" s="19"/>
    </row>
    <row r="45" spans="1:23" x14ac:dyDescent="0.15">
      <c r="A45" s="18" t="s">
        <v>186</v>
      </c>
      <c r="B45" s="28" t="s">
        <v>185</v>
      </c>
      <c r="C45" s="19"/>
      <c r="D45" s="19"/>
      <c r="E45" s="19"/>
      <c r="F45" s="19"/>
      <c r="G45" s="19"/>
      <c r="H45" s="19"/>
      <c r="I45" s="19"/>
      <c r="J45" s="19"/>
      <c r="K45" s="19"/>
      <c r="L45" s="19"/>
      <c r="M45" s="19"/>
      <c r="N45" s="19"/>
      <c r="O45" s="19"/>
      <c r="P45" s="19">
        <v>3.7999999523162842</v>
      </c>
      <c r="Q45" s="19"/>
      <c r="R45" s="19"/>
      <c r="S45" s="19">
        <v>2.7000000476837158</v>
      </c>
      <c r="T45" s="19"/>
      <c r="U45" s="19"/>
      <c r="V45" s="19"/>
      <c r="W45" s="19"/>
    </row>
    <row r="46" spans="1:23" x14ac:dyDescent="0.15">
      <c r="A46" s="18" t="s">
        <v>178</v>
      </c>
      <c r="B46" s="28" t="s">
        <v>177</v>
      </c>
      <c r="C46" s="19"/>
      <c r="D46" s="19"/>
      <c r="E46" s="19"/>
      <c r="F46" s="19"/>
      <c r="G46" s="19"/>
      <c r="H46" s="19"/>
      <c r="I46" s="19">
        <v>77</v>
      </c>
      <c r="J46" s="19"/>
      <c r="K46" s="19"/>
      <c r="L46" s="19"/>
      <c r="M46" s="19">
        <v>41.700000762939453</v>
      </c>
      <c r="N46" s="19"/>
      <c r="O46" s="19"/>
      <c r="P46" s="19"/>
      <c r="Q46" s="19">
        <v>29.200000762939453</v>
      </c>
      <c r="R46" s="19"/>
      <c r="S46" s="19"/>
      <c r="T46" s="19"/>
      <c r="U46" s="19"/>
      <c r="V46" s="19"/>
      <c r="W46" s="19"/>
    </row>
    <row r="47" spans="1:23" x14ac:dyDescent="0.15">
      <c r="A47" s="18" t="s">
        <v>126</v>
      </c>
      <c r="B47" s="28" t="s">
        <v>125</v>
      </c>
      <c r="C47" s="19"/>
      <c r="D47" s="19"/>
      <c r="E47" s="19"/>
      <c r="F47" s="19"/>
      <c r="G47" s="19"/>
      <c r="H47" s="19">
        <v>94.199996948242188</v>
      </c>
      <c r="I47" s="19"/>
      <c r="J47" s="19"/>
      <c r="K47" s="19"/>
      <c r="L47" s="19"/>
      <c r="M47" s="19"/>
      <c r="N47" s="19"/>
      <c r="O47" s="19"/>
      <c r="P47" s="19">
        <v>88</v>
      </c>
      <c r="Q47" s="19"/>
      <c r="R47" s="19">
        <v>86.900001525878906</v>
      </c>
      <c r="S47" s="19"/>
      <c r="T47" s="19"/>
      <c r="U47" s="19"/>
      <c r="V47" s="19"/>
      <c r="W47" s="19"/>
    </row>
    <row r="48" spans="1:23" x14ac:dyDescent="0.15">
      <c r="A48" s="18" t="s">
        <v>180</v>
      </c>
      <c r="B48" s="28" t="s">
        <v>179</v>
      </c>
      <c r="C48" s="19"/>
      <c r="D48" s="19"/>
      <c r="E48" s="19"/>
      <c r="F48" s="19">
        <v>7.1999998092651367</v>
      </c>
      <c r="G48" s="19"/>
      <c r="H48" s="19"/>
      <c r="I48" s="19"/>
      <c r="J48" s="19"/>
      <c r="K48" s="19"/>
      <c r="L48" s="19"/>
      <c r="M48" s="19"/>
      <c r="N48" s="19"/>
      <c r="O48" s="19"/>
      <c r="P48" s="19">
        <v>9.1000003814697266</v>
      </c>
      <c r="Q48" s="19">
        <v>8.1000003814697266</v>
      </c>
      <c r="R48" s="19"/>
      <c r="S48" s="19"/>
      <c r="T48" s="19"/>
      <c r="U48" s="19"/>
      <c r="V48" s="19"/>
      <c r="W48" s="19"/>
    </row>
    <row r="49" spans="1:23" x14ac:dyDescent="0.15">
      <c r="A49" s="18" t="s">
        <v>192</v>
      </c>
      <c r="B49" s="28" t="s">
        <v>191</v>
      </c>
      <c r="C49" s="19"/>
      <c r="D49" s="19"/>
      <c r="E49" s="19"/>
      <c r="F49" s="19"/>
      <c r="G49" s="19"/>
      <c r="H49" s="19"/>
      <c r="I49" s="19">
        <v>88</v>
      </c>
      <c r="J49" s="19"/>
      <c r="K49" s="19"/>
      <c r="L49" s="19"/>
      <c r="M49" s="19"/>
      <c r="N49" s="19"/>
      <c r="O49" s="19">
        <v>79</v>
      </c>
      <c r="P49" s="19"/>
      <c r="Q49" s="19"/>
      <c r="R49" s="19">
        <v>86</v>
      </c>
      <c r="S49" s="19"/>
      <c r="T49" s="19"/>
      <c r="U49" s="19"/>
      <c r="V49" s="19"/>
      <c r="W49" s="19"/>
    </row>
    <row r="50" spans="1:23" x14ac:dyDescent="0.15">
      <c r="A50" s="18" t="s">
        <v>198</v>
      </c>
      <c r="B50" s="28" t="s">
        <v>197</v>
      </c>
      <c r="C50" s="19"/>
      <c r="D50" s="19"/>
      <c r="E50" s="19"/>
      <c r="F50" s="19"/>
      <c r="G50" s="19"/>
      <c r="H50" s="19"/>
      <c r="I50" s="19"/>
      <c r="J50" s="19"/>
      <c r="K50" s="19"/>
      <c r="L50" s="19">
        <v>22.799999237060547</v>
      </c>
      <c r="M50" s="19">
        <v>19</v>
      </c>
      <c r="N50" s="19"/>
      <c r="O50" s="19"/>
      <c r="P50" s="19"/>
      <c r="Q50" s="19"/>
      <c r="R50" s="19">
        <v>24</v>
      </c>
      <c r="S50" s="19"/>
      <c r="T50" s="19"/>
      <c r="U50" s="19">
        <v>20.299999237060547</v>
      </c>
      <c r="V50" s="19"/>
      <c r="W50" s="19"/>
    </row>
    <row r="51" spans="1:23" x14ac:dyDescent="0.15">
      <c r="A51" s="18" t="s">
        <v>184</v>
      </c>
      <c r="B51" s="28" t="s">
        <v>183</v>
      </c>
      <c r="C51" s="19"/>
      <c r="D51" s="19"/>
      <c r="E51" s="19"/>
      <c r="F51" s="19">
        <v>12.100000381469727</v>
      </c>
      <c r="G51" s="19"/>
      <c r="H51" s="19"/>
      <c r="I51" s="19"/>
      <c r="J51" s="19"/>
      <c r="K51" s="19"/>
      <c r="L51" s="19"/>
      <c r="M51" s="19"/>
      <c r="N51" s="19"/>
      <c r="O51" s="19"/>
      <c r="P51" s="19"/>
      <c r="Q51" s="19"/>
      <c r="R51" s="19"/>
      <c r="S51" s="19"/>
      <c r="T51" s="19"/>
      <c r="U51" s="19"/>
      <c r="V51" s="19"/>
      <c r="W51" s="19"/>
    </row>
    <row r="52" spans="1:23" x14ac:dyDescent="0.15">
      <c r="A52" s="18" t="s">
        <v>188</v>
      </c>
      <c r="B52" s="28" t="s">
        <v>187</v>
      </c>
      <c r="C52" s="19"/>
      <c r="D52" s="19"/>
      <c r="E52" s="19"/>
      <c r="F52" s="19"/>
      <c r="G52" s="19"/>
      <c r="H52" s="19"/>
      <c r="I52" s="19"/>
      <c r="J52" s="19"/>
      <c r="K52" s="19"/>
      <c r="L52" s="19"/>
      <c r="M52" s="19"/>
      <c r="N52" s="19"/>
      <c r="O52" s="19"/>
      <c r="P52" s="19"/>
      <c r="Q52" s="19">
        <v>2</v>
      </c>
      <c r="R52" s="19"/>
      <c r="S52" s="19"/>
      <c r="T52" s="19"/>
      <c r="U52" s="19"/>
      <c r="V52" s="19"/>
      <c r="W52" s="19"/>
    </row>
    <row r="53" spans="1:23" x14ac:dyDescent="0.15">
      <c r="A53" s="18" t="s">
        <v>207</v>
      </c>
      <c r="B53" s="28" t="s">
        <v>206</v>
      </c>
      <c r="C53" s="19"/>
      <c r="D53" s="19"/>
      <c r="E53" s="19"/>
      <c r="F53" s="19"/>
      <c r="G53" s="19"/>
      <c r="H53" s="19"/>
      <c r="I53" s="19"/>
      <c r="J53" s="19"/>
      <c r="K53" s="19"/>
      <c r="L53" s="19">
        <v>20.600000381469727</v>
      </c>
      <c r="M53" s="19"/>
      <c r="N53" s="19"/>
      <c r="O53" s="19"/>
      <c r="P53" s="19"/>
      <c r="Q53" s="19"/>
      <c r="R53" s="19"/>
      <c r="S53" s="19">
        <v>16.100000381469727</v>
      </c>
      <c r="T53" s="19"/>
      <c r="U53" s="19">
        <v>17.299999237060547</v>
      </c>
      <c r="V53" s="19"/>
      <c r="W53" s="19"/>
    </row>
    <row r="54" spans="1:23" x14ac:dyDescent="0.15">
      <c r="A54" s="18" t="s">
        <v>215</v>
      </c>
      <c r="B54" s="28" t="s">
        <v>214</v>
      </c>
      <c r="C54" s="19"/>
      <c r="D54" s="19"/>
      <c r="E54" s="19"/>
      <c r="F54" s="19"/>
      <c r="G54" s="19"/>
      <c r="H54" s="19"/>
      <c r="I54" s="19">
        <v>77</v>
      </c>
      <c r="J54" s="19"/>
      <c r="K54" s="19"/>
      <c r="L54" s="19"/>
      <c r="M54" s="19"/>
      <c r="N54" s="19"/>
      <c r="O54" s="19">
        <v>56.299999237060547</v>
      </c>
      <c r="P54" s="19"/>
      <c r="Q54" s="19"/>
      <c r="R54" s="19"/>
      <c r="S54" s="19"/>
      <c r="T54" s="19">
        <v>93</v>
      </c>
      <c r="U54" s="19">
        <v>92</v>
      </c>
      <c r="V54" s="19"/>
      <c r="W54" s="19"/>
    </row>
    <row r="55" spans="1:23" x14ac:dyDescent="0.15">
      <c r="A55" s="18" t="s">
        <v>231</v>
      </c>
      <c r="B55" s="28" t="s">
        <v>230</v>
      </c>
      <c r="C55" s="19"/>
      <c r="D55" s="19"/>
      <c r="E55" s="19">
        <v>10.600000381469727</v>
      </c>
      <c r="F55" s="19"/>
      <c r="G55" s="19"/>
      <c r="H55" s="19"/>
      <c r="I55" s="19"/>
      <c r="J55" s="19"/>
      <c r="K55" s="19"/>
      <c r="L55" s="19"/>
      <c r="M55" s="19"/>
      <c r="N55" s="19"/>
      <c r="O55" s="19"/>
      <c r="P55" s="19"/>
      <c r="Q55" s="19">
        <v>9</v>
      </c>
      <c r="R55" s="19"/>
      <c r="S55" s="19">
        <v>10.300000190734863</v>
      </c>
      <c r="T55" s="19"/>
      <c r="U55" s="19"/>
      <c r="V55" s="19"/>
      <c r="W55" s="19"/>
    </row>
    <row r="56" spans="1:23" x14ac:dyDescent="0.15">
      <c r="A56" s="18" t="s">
        <v>225</v>
      </c>
      <c r="B56" s="28" t="s">
        <v>224</v>
      </c>
      <c r="C56" s="19"/>
      <c r="D56" s="19"/>
      <c r="E56" s="19"/>
      <c r="F56" s="19"/>
      <c r="G56" s="19"/>
      <c r="H56" s="19">
        <v>8</v>
      </c>
      <c r="I56" s="19"/>
      <c r="J56" s="19"/>
      <c r="K56" s="19"/>
      <c r="L56" s="19"/>
      <c r="M56" s="19"/>
      <c r="N56" s="19"/>
      <c r="O56" s="19">
        <v>15.5</v>
      </c>
      <c r="P56" s="19"/>
      <c r="Q56" s="19"/>
      <c r="R56" s="19"/>
      <c r="S56" s="19"/>
      <c r="T56" s="19"/>
      <c r="U56" s="19">
        <v>7.0999999046325684</v>
      </c>
      <c r="V56" s="19"/>
      <c r="W56" s="19"/>
    </row>
    <row r="57" spans="1:23" x14ac:dyDescent="0.15">
      <c r="A57" s="18" t="s">
        <v>235</v>
      </c>
      <c r="B57" s="28" t="s">
        <v>234</v>
      </c>
      <c r="C57" s="19"/>
      <c r="D57" s="19"/>
      <c r="E57" s="19"/>
      <c r="F57" s="19"/>
      <c r="G57" s="19">
        <v>29.799999237060547</v>
      </c>
      <c r="H57" s="19"/>
      <c r="I57" s="19"/>
      <c r="J57" s="19"/>
      <c r="K57" s="19"/>
      <c r="L57" s="19"/>
      <c r="M57" s="19">
        <v>35.099998474121094</v>
      </c>
      <c r="N57" s="19">
        <v>34.200000762939453</v>
      </c>
      <c r="O57" s="19"/>
      <c r="P57" s="19"/>
      <c r="Q57" s="19"/>
      <c r="R57" s="19"/>
      <c r="S57" s="19"/>
      <c r="T57" s="19"/>
      <c r="U57" s="19"/>
      <c r="V57" s="19"/>
      <c r="W57" s="19"/>
    </row>
    <row r="58" spans="1:23" x14ac:dyDescent="0.15">
      <c r="A58" s="18" t="s">
        <v>237</v>
      </c>
      <c r="B58" s="28" t="s">
        <v>236</v>
      </c>
      <c r="C58" s="19"/>
      <c r="D58" s="19"/>
      <c r="E58" s="19"/>
      <c r="F58" s="19"/>
      <c r="G58" s="19"/>
      <c r="H58" s="19"/>
      <c r="I58" s="19"/>
      <c r="J58" s="19"/>
      <c r="K58" s="19"/>
      <c r="L58" s="19"/>
      <c r="M58" s="19"/>
      <c r="N58" s="19"/>
      <c r="O58" s="19"/>
      <c r="P58" s="19"/>
      <c r="Q58" s="19">
        <v>18.399999618530273</v>
      </c>
      <c r="R58" s="19"/>
      <c r="S58" s="19"/>
      <c r="T58" s="19"/>
      <c r="U58" s="19"/>
      <c r="V58" s="19">
        <v>35.599998474121094</v>
      </c>
      <c r="W58" s="19"/>
    </row>
    <row r="59" spans="1:23" x14ac:dyDescent="0.15">
      <c r="A59" s="18" t="s">
        <v>233</v>
      </c>
      <c r="B59" s="28" t="s">
        <v>232</v>
      </c>
      <c r="C59" s="19"/>
      <c r="D59" s="19"/>
      <c r="E59" s="19">
        <v>79.300003051757812</v>
      </c>
      <c r="F59" s="19"/>
      <c r="G59" s="19"/>
      <c r="H59" s="19"/>
      <c r="I59" s="19"/>
      <c r="J59" s="19"/>
      <c r="K59" s="19"/>
      <c r="L59" s="19"/>
      <c r="M59" s="19"/>
      <c r="N59" s="19"/>
      <c r="O59" s="19">
        <v>93</v>
      </c>
      <c r="P59" s="19"/>
      <c r="Q59" s="19"/>
      <c r="R59" s="19">
        <v>88.900001525878906</v>
      </c>
      <c r="S59" s="19"/>
      <c r="T59" s="19"/>
      <c r="U59" s="19"/>
      <c r="V59" s="19"/>
      <c r="W59" s="19"/>
    </row>
    <row r="60" spans="1:23" x14ac:dyDescent="0.15">
      <c r="A60" s="18" t="s">
        <v>241</v>
      </c>
      <c r="B60" s="28" t="s">
        <v>240</v>
      </c>
      <c r="C60" s="19"/>
      <c r="D60" s="19"/>
      <c r="E60" s="19">
        <v>82</v>
      </c>
      <c r="F60" s="19"/>
      <c r="G60" s="19"/>
      <c r="H60" s="19"/>
      <c r="I60" s="19"/>
      <c r="J60" s="19"/>
      <c r="K60" s="19"/>
      <c r="L60" s="19"/>
      <c r="M60" s="19"/>
      <c r="N60" s="19"/>
      <c r="O60" s="19"/>
      <c r="P60" s="19"/>
      <c r="Q60" s="19"/>
      <c r="R60" s="19"/>
      <c r="S60" s="19"/>
      <c r="T60" s="19"/>
      <c r="U60" s="19"/>
      <c r="V60" s="19"/>
      <c r="W60" s="19"/>
    </row>
    <row r="61" spans="1:23" x14ac:dyDescent="0.15">
      <c r="A61" s="18" t="s">
        <v>243</v>
      </c>
      <c r="B61" s="28" t="s">
        <v>242</v>
      </c>
      <c r="C61" s="19"/>
      <c r="D61" s="19"/>
      <c r="E61" s="19"/>
      <c r="F61" s="19"/>
      <c r="G61" s="19"/>
      <c r="H61" s="19"/>
      <c r="I61" s="19"/>
      <c r="J61" s="19">
        <v>87</v>
      </c>
      <c r="K61" s="19"/>
      <c r="L61" s="19"/>
      <c r="M61" s="19"/>
      <c r="N61" s="19"/>
      <c r="O61" s="19"/>
      <c r="P61" s="19">
        <v>90</v>
      </c>
      <c r="Q61" s="19"/>
      <c r="R61" s="19">
        <v>90.099998474121094</v>
      </c>
      <c r="S61" s="19"/>
      <c r="T61" s="19"/>
      <c r="U61" s="19"/>
      <c r="V61" s="19"/>
      <c r="W61" s="19"/>
    </row>
    <row r="62" spans="1:23" x14ac:dyDescent="0.15">
      <c r="A62" s="18" t="s">
        <v>245</v>
      </c>
      <c r="B62" s="28" t="s">
        <v>244</v>
      </c>
      <c r="C62" s="19"/>
      <c r="D62" s="19"/>
      <c r="E62" s="19"/>
      <c r="F62" s="19"/>
      <c r="G62" s="19"/>
      <c r="H62" s="19"/>
      <c r="I62" s="19"/>
      <c r="J62" s="19"/>
      <c r="K62" s="19"/>
      <c r="L62" s="19">
        <v>44.400001525878906</v>
      </c>
      <c r="M62" s="19"/>
      <c r="N62" s="19"/>
      <c r="O62" s="19"/>
      <c r="P62" s="19"/>
      <c r="Q62" s="19">
        <v>17.200000762939453</v>
      </c>
      <c r="R62" s="19"/>
      <c r="S62" s="19"/>
      <c r="T62" s="19"/>
      <c r="U62" s="19"/>
      <c r="V62" s="19"/>
      <c r="W62" s="19"/>
    </row>
    <row r="63" spans="1:23" x14ac:dyDescent="0.15">
      <c r="A63" s="18" t="s">
        <v>249</v>
      </c>
      <c r="B63" s="28" t="s">
        <v>248</v>
      </c>
      <c r="C63" s="19"/>
      <c r="D63" s="19"/>
      <c r="E63" s="19"/>
      <c r="F63" s="19"/>
      <c r="G63" s="19">
        <v>97.5</v>
      </c>
      <c r="H63" s="19"/>
      <c r="I63" s="19"/>
      <c r="J63" s="19"/>
      <c r="K63" s="19"/>
      <c r="L63" s="19"/>
      <c r="M63" s="19"/>
      <c r="N63" s="19"/>
      <c r="O63" s="19"/>
      <c r="P63" s="19">
        <v>94</v>
      </c>
      <c r="Q63" s="19"/>
      <c r="R63" s="19">
        <v>95.400001525878906</v>
      </c>
      <c r="S63" s="19"/>
      <c r="T63" s="19"/>
      <c r="U63" s="19"/>
      <c r="V63" s="19"/>
      <c r="W63" s="19"/>
    </row>
    <row r="64" spans="1:23" x14ac:dyDescent="0.15">
      <c r="A64" s="18" t="s">
        <v>247</v>
      </c>
      <c r="B64" s="28" t="s">
        <v>246</v>
      </c>
      <c r="C64" s="19"/>
      <c r="D64" s="19"/>
      <c r="E64" s="19"/>
      <c r="F64" s="19"/>
      <c r="G64" s="19"/>
      <c r="H64" s="19">
        <v>40</v>
      </c>
      <c r="I64" s="19"/>
      <c r="J64" s="19"/>
      <c r="K64" s="19"/>
      <c r="L64" s="19"/>
      <c r="M64" s="19"/>
      <c r="N64" s="19">
        <v>36</v>
      </c>
      <c r="O64" s="19"/>
      <c r="P64" s="19">
        <v>30.299999237060547</v>
      </c>
      <c r="Q64" s="19">
        <v>32.200000762939453</v>
      </c>
      <c r="R64" s="19"/>
      <c r="S64" s="19">
        <v>38.400001525878906</v>
      </c>
      <c r="T64" s="19"/>
      <c r="U64" s="19"/>
      <c r="V64" s="19"/>
      <c r="W64" s="19"/>
    </row>
    <row r="65" spans="1:23" x14ac:dyDescent="0.15">
      <c r="A65" s="18" t="s">
        <v>251</v>
      </c>
      <c r="B65" s="28" t="s">
        <v>250</v>
      </c>
      <c r="C65" s="19"/>
      <c r="D65" s="19"/>
      <c r="E65" s="19"/>
      <c r="F65" s="19"/>
      <c r="G65" s="19"/>
      <c r="H65" s="19"/>
      <c r="I65" s="19"/>
      <c r="J65" s="19">
        <v>51</v>
      </c>
      <c r="K65" s="19"/>
      <c r="L65" s="19"/>
      <c r="M65" s="19"/>
      <c r="N65" s="19">
        <v>38.299999237060547</v>
      </c>
      <c r="O65" s="19"/>
      <c r="P65" s="19"/>
      <c r="Q65" s="19">
        <v>62.5</v>
      </c>
      <c r="R65" s="19"/>
      <c r="S65" s="19"/>
      <c r="T65" s="19"/>
      <c r="U65" s="19"/>
      <c r="V65" s="19"/>
      <c r="W65" s="19"/>
    </row>
    <row r="66" spans="1:23" x14ac:dyDescent="0.15">
      <c r="A66" s="18" t="s">
        <v>253</v>
      </c>
      <c r="B66" s="28" t="s">
        <v>252</v>
      </c>
      <c r="C66" s="19"/>
      <c r="D66" s="19"/>
      <c r="E66" s="19"/>
      <c r="F66" s="19"/>
      <c r="G66" s="19"/>
      <c r="H66" s="19">
        <v>18</v>
      </c>
      <c r="I66" s="19"/>
      <c r="J66" s="19"/>
      <c r="K66" s="19"/>
      <c r="L66" s="19"/>
      <c r="M66" s="19"/>
      <c r="N66" s="19"/>
      <c r="O66" s="19"/>
      <c r="P66" s="19"/>
      <c r="Q66" s="19"/>
      <c r="R66" s="19">
        <v>8</v>
      </c>
      <c r="S66" s="19">
        <v>7.5</v>
      </c>
      <c r="T66" s="19"/>
      <c r="U66" s="19"/>
      <c r="V66" s="19"/>
      <c r="W66" s="19"/>
    </row>
    <row r="67" spans="1:23" x14ac:dyDescent="0.15">
      <c r="A67" s="18" t="s">
        <v>263</v>
      </c>
      <c r="B67" s="28" t="s">
        <v>262</v>
      </c>
      <c r="C67" s="19"/>
      <c r="D67" s="19"/>
      <c r="E67" s="19"/>
      <c r="F67" s="19"/>
      <c r="G67" s="19"/>
      <c r="H67" s="19"/>
      <c r="I67" s="19">
        <v>58</v>
      </c>
      <c r="J67" s="19"/>
      <c r="K67" s="19"/>
      <c r="L67" s="19"/>
      <c r="M67" s="19"/>
      <c r="N67" s="19"/>
      <c r="O67" s="19"/>
      <c r="P67" s="19">
        <v>88.699996948242188</v>
      </c>
      <c r="Q67" s="19"/>
      <c r="R67" s="19">
        <v>49.5</v>
      </c>
      <c r="S67" s="19"/>
      <c r="T67" s="19"/>
      <c r="U67" s="19"/>
      <c r="V67" s="19"/>
      <c r="W67" s="19"/>
    </row>
    <row r="68" spans="1:23" x14ac:dyDescent="0.15">
      <c r="A68" s="18" t="s">
        <v>519</v>
      </c>
      <c r="B68" s="28" t="s">
        <v>518</v>
      </c>
      <c r="C68" s="19"/>
      <c r="D68" s="19"/>
      <c r="E68" s="19"/>
      <c r="F68" s="19"/>
      <c r="G68" s="19"/>
      <c r="H68" s="19"/>
      <c r="I68" s="19"/>
      <c r="J68" s="19"/>
      <c r="K68" s="19"/>
      <c r="L68" s="19"/>
      <c r="M68" s="19"/>
      <c r="N68" s="19"/>
      <c r="O68" s="19"/>
      <c r="P68" s="19"/>
      <c r="Q68" s="19"/>
      <c r="R68" s="19">
        <v>23</v>
      </c>
      <c r="S68" s="19"/>
      <c r="T68" s="19"/>
      <c r="U68" s="19"/>
      <c r="V68" s="19"/>
      <c r="W68" s="19"/>
    </row>
    <row r="69" spans="1:23" x14ac:dyDescent="0.15">
      <c r="A69" s="18" t="s">
        <v>255</v>
      </c>
      <c r="B69" s="28" t="s">
        <v>254</v>
      </c>
      <c r="C69" s="19"/>
      <c r="D69" s="19"/>
      <c r="E69" s="19"/>
      <c r="F69" s="19"/>
      <c r="G69" s="19"/>
      <c r="H69" s="19"/>
      <c r="I69" s="19"/>
      <c r="J69" s="19">
        <v>44</v>
      </c>
      <c r="K69" s="19"/>
      <c r="L69" s="19"/>
      <c r="M69" s="19"/>
      <c r="N69" s="19"/>
      <c r="O69" s="19"/>
      <c r="P69" s="19"/>
      <c r="Q69" s="19">
        <v>28.299999237060547</v>
      </c>
      <c r="R69" s="19"/>
      <c r="S69" s="19">
        <v>40.400001525878906</v>
      </c>
      <c r="T69" s="19"/>
      <c r="U69" s="19"/>
      <c r="V69" s="19"/>
      <c r="W69" s="19"/>
    </row>
    <row r="70" spans="1:23" x14ac:dyDescent="0.15">
      <c r="A70" s="18" t="s">
        <v>298</v>
      </c>
      <c r="B70" s="28" t="s">
        <v>297</v>
      </c>
      <c r="C70" s="19"/>
      <c r="D70" s="19"/>
      <c r="E70" s="19"/>
      <c r="F70" s="19"/>
      <c r="G70" s="19"/>
      <c r="H70" s="19">
        <v>60.5</v>
      </c>
      <c r="I70" s="19"/>
      <c r="J70" s="19"/>
      <c r="K70" s="19"/>
      <c r="L70" s="19"/>
      <c r="M70" s="19"/>
      <c r="N70" s="19"/>
      <c r="O70" s="19"/>
      <c r="P70" s="19">
        <v>91.699996948242188</v>
      </c>
      <c r="Q70" s="19"/>
      <c r="R70" s="19"/>
      <c r="S70" s="19"/>
      <c r="T70" s="19"/>
      <c r="U70" s="19"/>
      <c r="V70" s="19"/>
      <c r="W70" s="19"/>
    </row>
    <row r="71" spans="1:23" x14ac:dyDescent="0.15">
      <c r="A71" s="18" t="s">
        <v>271</v>
      </c>
      <c r="B71" s="28" t="s">
        <v>270</v>
      </c>
      <c r="C71" s="19"/>
      <c r="D71" s="19"/>
      <c r="E71" s="19"/>
      <c r="F71" s="19"/>
      <c r="G71" s="19"/>
      <c r="H71" s="19"/>
      <c r="I71" s="19"/>
      <c r="J71" s="19"/>
      <c r="K71" s="19"/>
      <c r="L71" s="19"/>
      <c r="M71" s="19"/>
      <c r="N71" s="19"/>
      <c r="O71" s="19"/>
      <c r="P71" s="19">
        <v>34.5</v>
      </c>
      <c r="Q71" s="19"/>
      <c r="R71" s="19"/>
      <c r="S71" s="19"/>
      <c r="T71" s="19"/>
      <c r="U71" s="19"/>
      <c r="V71" s="19"/>
      <c r="W71" s="19"/>
    </row>
    <row r="72" spans="1:23" x14ac:dyDescent="0.15">
      <c r="A72" s="18" t="s">
        <v>290</v>
      </c>
      <c r="B72" s="28" t="s">
        <v>289</v>
      </c>
      <c r="C72" s="19"/>
      <c r="D72" s="19"/>
      <c r="E72" s="19"/>
      <c r="F72" s="19"/>
      <c r="G72" s="19"/>
      <c r="H72" s="19"/>
      <c r="I72" s="19"/>
      <c r="J72" s="19"/>
      <c r="K72" s="19"/>
      <c r="L72" s="19"/>
      <c r="M72" s="19"/>
      <c r="N72" s="19"/>
      <c r="O72" s="19"/>
      <c r="P72" s="19"/>
      <c r="Q72" s="19"/>
      <c r="R72" s="19">
        <v>4.4000000953674316</v>
      </c>
      <c r="S72" s="19"/>
      <c r="T72" s="19"/>
      <c r="U72" s="19"/>
      <c r="V72" s="19"/>
      <c r="W72" s="19"/>
    </row>
    <row r="73" spans="1:23" x14ac:dyDescent="0.15">
      <c r="A73" s="18" t="s">
        <v>275</v>
      </c>
      <c r="B73" s="28" t="s">
        <v>274</v>
      </c>
      <c r="C73" s="19"/>
      <c r="D73" s="19"/>
      <c r="E73" s="19"/>
      <c r="F73" s="19"/>
      <c r="G73" s="19"/>
      <c r="H73" s="19"/>
      <c r="I73" s="19"/>
      <c r="J73" s="19"/>
      <c r="K73" s="19"/>
      <c r="L73" s="19"/>
      <c r="M73" s="19"/>
      <c r="N73" s="19"/>
      <c r="O73" s="19"/>
      <c r="P73" s="19">
        <v>65.5</v>
      </c>
      <c r="Q73" s="19">
        <v>68.5</v>
      </c>
      <c r="R73" s="19"/>
      <c r="S73" s="19"/>
      <c r="T73" s="19"/>
      <c r="U73" s="19"/>
      <c r="V73" s="19"/>
      <c r="W73" s="19"/>
    </row>
    <row r="74" spans="1:23" x14ac:dyDescent="0.15">
      <c r="A74" s="18" t="s">
        <v>294</v>
      </c>
      <c r="B74" s="28" t="s">
        <v>293</v>
      </c>
      <c r="C74" s="19"/>
      <c r="D74" s="19"/>
      <c r="E74" s="19"/>
      <c r="F74" s="19"/>
      <c r="G74" s="19"/>
      <c r="H74" s="19"/>
      <c r="I74" s="19"/>
      <c r="J74" s="19"/>
      <c r="K74" s="19"/>
      <c r="L74" s="19"/>
      <c r="M74" s="19"/>
      <c r="N74" s="19"/>
      <c r="O74" s="19">
        <v>77</v>
      </c>
      <c r="P74" s="19"/>
      <c r="Q74" s="19">
        <v>79.699996948242188</v>
      </c>
      <c r="R74" s="19"/>
      <c r="S74" s="19"/>
      <c r="T74" s="19">
        <v>82.900001525878906</v>
      </c>
      <c r="U74" s="19"/>
      <c r="V74" s="19"/>
      <c r="W74" s="19"/>
    </row>
    <row r="75" spans="1:23" x14ac:dyDescent="0.15">
      <c r="A75" s="18" t="s">
        <v>310</v>
      </c>
      <c r="B75" s="28" t="s">
        <v>309</v>
      </c>
      <c r="C75" s="19"/>
      <c r="D75" s="19"/>
      <c r="E75" s="19"/>
      <c r="F75" s="19">
        <v>5.4000000953674316</v>
      </c>
      <c r="G75" s="19"/>
      <c r="H75" s="19"/>
      <c r="I75" s="19"/>
      <c r="J75" s="19"/>
      <c r="K75" s="19"/>
      <c r="L75" s="19"/>
      <c r="M75" s="19"/>
      <c r="N75" s="19"/>
      <c r="O75" s="19"/>
      <c r="P75" s="19"/>
      <c r="Q75" s="19"/>
      <c r="R75" s="19"/>
      <c r="S75" s="19"/>
      <c r="T75" s="19"/>
      <c r="U75" s="19"/>
      <c r="V75" s="19">
        <v>5.3000001907348633</v>
      </c>
      <c r="W75" s="19"/>
    </row>
    <row r="76" spans="1:23" x14ac:dyDescent="0.15">
      <c r="A76" s="18" t="s">
        <v>345</v>
      </c>
      <c r="B76" s="28" t="s">
        <v>344</v>
      </c>
      <c r="C76" s="19"/>
      <c r="D76" s="19"/>
      <c r="E76" s="19"/>
      <c r="F76" s="19">
        <v>48.700000762939453</v>
      </c>
      <c r="G76" s="19"/>
      <c r="H76" s="19"/>
      <c r="I76" s="19"/>
      <c r="J76" s="19"/>
      <c r="K76" s="19"/>
      <c r="L76" s="19"/>
      <c r="M76" s="19">
        <v>65</v>
      </c>
      <c r="N76" s="19"/>
      <c r="O76" s="19"/>
      <c r="P76" s="19"/>
      <c r="Q76" s="19"/>
      <c r="R76" s="19"/>
      <c r="S76" s="19"/>
      <c r="T76" s="19"/>
      <c r="U76" s="19">
        <v>49</v>
      </c>
      <c r="V76" s="19"/>
      <c r="W76" s="19"/>
    </row>
    <row r="77" spans="1:23" x14ac:dyDescent="0.15">
      <c r="A77" s="18" t="s">
        <v>323</v>
      </c>
      <c r="B77" s="28" t="s">
        <v>322</v>
      </c>
      <c r="C77" s="19">
        <v>2.5</v>
      </c>
      <c r="D77" s="19"/>
      <c r="E77" s="19"/>
      <c r="F77" s="19"/>
      <c r="G77" s="19"/>
      <c r="H77" s="19"/>
      <c r="I77" s="19"/>
      <c r="J77" s="19"/>
      <c r="K77" s="19"/>
      <c r="L77" s="19"/>
      <c r="M77" s="19"/>
      <c r="N77" s="19"/>
      <c r="O77" s="19"/>
      <c r="P77" s="19"/>
      <c r="Q77" s="19"/>
      <c r="R77" s="19"/>
      <c r="S77" s="19"/>
      <c r="T77" s="19"/>
      <c r="U77" s="19"/>
      <c r="V77" s="19"/>
      <c r="W77" s="19">
        <v>7.3000001907348633</v>
      </c>
    </row>
    <row r="78" spans="1:23" x14ac:dyDescent="0.15">
      <c r="A78" s="18" t="s">
        <v>339</v>
      </c>
      <c r="B78" s="28" t="s">
        <v>338</v>
      </c>
      <c r="C78" s="19"/>
      <c r="D78" s="19"/>
      <c r="E78" s="19"/>
      <c r="F78" s="19"/>
      <c r="G78" s="19"/>
      <c r="H78" s="19">
        <v>5</v>
      </c>
      <c r="I78" s="19"/>
      <c r="J78" s="19"/>
      <c r="K78" s="19"/>
      <c r="L78" s="19"/>
      <c r="M78" s="19">
        <v>13.100000381469727</v>
      </c>
      <c r="N78" s="19"/>
      <c r="O78" s="19"/>
      <c r="P78" s="19"/>
      <c r="Q78" s="19"/>
      <c r="R78" s="19"/>
      <c r="S78" s="19"/>
      <c r="T78" s="19"/>
      <c r="U78" s="19"/>
      <c r="V78" s="19"/>
      <c r="W78" s="19"/>
    </row>
    <row r="79" spans="1:23" x14ac:dyDescent="0.15">
      <c r="A79" s="18" t="s">
        <v>341</v>
      </c>
      <c r="B79" s="28" t="s">
        <v>340</v>
      </c>
      <c r="C79" s="19"/>
      <c r="D79" s="19"/>
      <c r="E79" s="19"/>
      <c r="F79" s="19"/>
      <c r="G79" s="19"/>
      <c r="H79" s="19">
        <v>60</v>
      </c>
      <c r="I79" s="19"/>
      <c r="J79" s="19"/>
      <c r="K79" s="19"/>
      <c r="L79" s="19"/>
      <c r="M79" s="19">
        <v>53.400001525878906</v>
      </c>
      <c r="N79" s="19"/>
      <c r="O79" s="19"/>
      <c r="P79" s="19"/>
      <c r="Q79" s="19"/>
      <c r="R79" s="19"/>
      <c r="S79" s="19"/>
      <c r="T79" s="19"/>
      <c r="U79" s="19"/>
      <c r="V79" s="19"/>
      <c r="W79" s="19"/>
    </row>
    <row r="80" spans="1:23" x14ac:dyDescent="0.15">
      <c r="A80" s="18" t="s">
        <v>315</v>
      </c>
      <c r="B80" s="28" t="s">
        <v>314</v>
      </c>
      <c r="C80" s="19"/>
      <c r="D80" s="19"/>
      <c r="E80" s="19"/>
      <c r="F80" s="19"/>
      <c r="G80" s="19"/>
      <c r="H80" s="19"/>
      <c r="I80" s="19"/>
      <c r="J80" s="19">
        <v>30</v>
      </c>
      <c r="K80" s="19"/>
      <c r="L80" s="19"/>
      <c r="M80" s="19"/>
      <c r="N80" s="19"/>
      <c r="O80" s="19">
        <v>34.5</v>
      </c>
      <c r="P80" s="19"/>
      <c r="Q80" s="19"/>
      <c r="R80" s="19"/>
      <c r="S80" s="19">
        <v>36.200000762939453</v>
      </c>
      <c r="T80" s="19"/>
      <c r="U80" s="19">
        <v>27.399999618530273</v>
      </c>
      <c r="V80" s="19"/>
      <c r="W80" s="19"/>
    </row>
    <row r="81" spans="1:23" x14ac:dyDescent="0.15">
      <c r="A81" s="18" t="s">
        <v>308</v>
      </c>
      <c r="B81" s="28" t="s">
        <v>307</v>
      </c>
      <c r="C81" s="19"/>
      <c r="D81" s="19"/>
      <c r="E81" s="19"/>
      <c r="F81" s="19"/>
      <c r="G81" s="19"/>
      <c r="H81" s="19"/>
      <c r="I81" s="19"/>
      <c r="J81" s="19"/>
      <c r="K81" s="19"/>
      <c r="L81" s="19"/>
      <c r="M81" s="19">
        <v>60.599998474121094</v>
      </c>
      <c r="N81" s="19"/>
      <c r="O81" s="19"/>
      <c r="P81" s="19"/>
      <c r="Q81" s="19"/>
      <c r="R81" s="19"/>
      <c r="S81" s="19"/>
      <c r="T81" s="19">
        <v>42</v>
      </c>
      <c r="U81" s="19"/>
      <c r="V81" s="19">
        <v>56.700000762939453</v>
      </c>
      <c r="W81" s="19"/>
    </row>
    <row r="82" spans="1:23" x14ac:dyDescent="0.15">
      <c r="A82" s="18" t="s">
        <v>333</v>
      </c>
      <c r="B82" s="28" t="s">
        <v>332</v>
      </c>
      <c r="C82" s="19"/>
      <c r="D82" s="19"/>
      <c r="E82" s="19"/>
      <c r="F82" s="19"/>
      <c r="G82" s="19"/>
      <c r="H82" s="19"/>
      <c r="I82" s="19"/>
      <c r="J82" s="19"/>
      <c r="K82" s="19"/>
      <c r="L82" s="19"/>
      <c r="M82" s="19"/>
      <c r="N82" s="19"/>
      <c r="O82" s="19">
        <v>61.400001525878906</v>
      </c>
      <c r="P82" s="19"/>
      <c r="Q82" s="19"/>
      <c r="R82" s="19">
        <v>33.5</v>
      </c>
      <c r="S82" s="19"/>
      <c r="T82" s="19"/>
      <c r="U82" s="19"/>
      <c r="V82" s="19"/>
      <c r="W82" s="19"/>
    </row>
    <row r="83" spans="1:23" x14ac:dyDescent="0.15">
      <c r="A83" s="18" t="s">
        <v>304</v>
      </c>
      <c r="B83" s="28" t="s">
        <v>303</v>
      </c>
      <c r="C83" s="19"/>
      <c r="D83" s="19"/>
      <c r="E83" s="19"/>
      <c r="F83" s="19"/>
      <c r="G83" s="19">
        <v>20.899999618530273</v>
      </c>
      <c r="H83" s="19"/>
      <c r="I83" s="19"/>
      <c r="J83" s="19"/>
      <c r="K83" s="19"/>
      <c r="L83" s="19"/>
      <c r="M83" s="19">
        <v>17.299999237060547</v>
      </c>
      <c r="N83" s="19"/>
      <c r="O83" s="19"/>
      <c r="P83" s="19">
        <v>22.399999618530273</v>
      </c>
      <c r="Q83" s="19"/>
      <c r="R83" s="19"/>
      <c r="S83" s="19"/>
      <c r="T83" s="19">
        <v>23.799999237060547</v>
      </c>
      <c r="U83" s="19"/>
      <c r="V83" s="19"/>
      <c r="W83" s="19"/>
    </row>
    <row r="84" spans="1:23" x14ac:dyDescent="0.15">
      <c r="A84" s="18" t="s">
        <v>337</v>
      </c>
      <c r="B84" s="28" t="s">
        <v>336</v>
      </c>
      <c r="C84" s="19"/>
      <c r="D84" s="19"/>
      <c r="E84" s="19"/>
      <c r="F84" s="19"/>
      <c r="G84" s="19"/>
      <c r="H84" s="19">
        <v>2</v>
      </c>
      <c r="I84" s="19"/>
      <c r="J84" s="19"/>
      <c r="K84" s="19"/>
      <c r="L84" s="19"/>
      <c r="M84" s="19"/>
      <c r="N84" s="19"/>
      <c r="O84" s="19"/>
      <c r="P84" s="19"/>
      <c r="Q84" s="19"/>
      <c r="R84" s="19"/>
      <c r="S84" s="19">
        <v>1.8999999761581421</v>
      </c>
      <c r="T84" s="19"/>
      <c r="U84" s="19"/>
      <c r="V84" s="19"/>
      <c r="W84" s="19"/>
    </row>
    <row r="85" spans="1:23" x14ac:dyDescent="0.15">
      <c r="A85" s="18" t="s">
        <v>348</v>
      </c>
      <c r="B85" s="28" t="s">
        <v>347</v>
      </c>
      <c r="C85" s="19"/>
      <c r="D85" s="19"/>
      <c r="E85" s="19"/>
      <c r="F85" s="19"/>
      <c r="G85" s="19"/>
      <c r="H85" s="19"/>
      <c r="I85" s="19"/>
      <c r="J85" s="19"/>
      <c r="K85" s="19"/>
      <c r="L85" s="19"/>
      <c r="M85" s="19"/>
      <c r="N85" s="19"/>
      <c r="O85" s="19"/>
      <c r="P85" s="19"/>
      <c r="Q85" s="19"/>
      <c r="R85" s="19"/>
      <c r="S85" s="19"/>
      <c r="T85" s="19"/>
      <c r="U85" s="19">
        <v>9.6000003814697266</v>
      </c>
      <c r="V85" s="19"/>
      <c r="W85" s="19"/>
    </row>
    <row r="86" spans="1:23" x14ac:dyDescent="0.15">
      <c r="A86" s="18" t="s">
        <v>362</v>
      </c>
      <c r="B86" s="28" t="s">
        <v>361</v>
      </c>
      <c r="C86" s="19"/>
      <c r="D86" s="19"/>
      <c r="E86" s="19"/>
      <c r="F86" s="19"/>
      <c r="G86" s="19"/>
      <c r="H86" s="19"/>
      <c r="I86" s="19"/>
      <c r="J86" s="19"/>
      <c r="K86" s="19"/>
      <c r="L86" s="19"/>
      <c r="M86" s="19"/>
      <c r="N86" s="19"/>
      <c r="O86" s="19"/>
      <c r="P86" s="19">
        <v>2.0999999046325684</v>
      </c>
      <c r="Q86" s="19"/>
      <c r="R86" s="19"/>
      <c r="S86" s="19">
        <v>3.5</v>
      </c>
      <c r="T86" s="19"/>
      <c r="U86" s="19">
        <v>3.4000000953674316</v>
      </c>
      <c r="V86" s="19"/>
      <c r="W86" s="19"/>
    </row>
    <row r="87" spans="1:23" x14ac:dyDescent="0.15">
      <c r="A87" s="18" t="s">
        <v>358</v>
      </c>
      <c r="B87" s="28" t="s">
        <v>357</v>
      </c>
      <c r="C87" s="19"/>
      <c r="D87" s="19"/>
      <c r="E87" s="19"/>
      <c r="F87" s="19">
        <v>91.699996948242188</v>
      </c>
      <c r="G87" s="19"/>
      <c r="H87" s="19"/>
      <c r="I87" s="19"/>
      <c r="J87" s="19"/>
      <c r="K87" s="19"/>
      <c r="L87" s="19"/>
      <c r="M87" s="19"/>
      <c r="N87" s="19"/>
      <c r="O87" s="19">
        <v>94</v>
      </c>
      <c r="P87" s="19"/>
      <c r="Q87" s="19"/>
      <c r="R87" s="19">
        <v>90.699996948242188</v>
      </c>
      <c r="S87" s="19"/>
      <c r="T87" s="19"/>
      <c r="U87" s="19"/>
      <c r="V87" s="19"/>
      <c r="W87" s="19"/>
    </row>
    <row r="88" spans="1:23" x14ac:dyDescent="0.15">
      <c r="A88" s="18" t="s">
        <v>366</v>
      </c>
      <c r="B88" s="28" t="s">
        <v>365</v>
      </c>
      <c r="C88" s="19"/>
      <c r="D88" s="19"/>
      <c r="E88" s="19"/>
      <c r="F88" s="19"/>
      <c r="G88" s="19"/>
      <c r="H88" s="19"/>
      <c r="I88" s="19"/>
      <c r="J88" s="19"/>
      <c r="K88" s="19"/>
      <c r="L88" s="19"/>
      <c r="M88" s="19"/>
      <c r="N88" s="19"/>
      <c r="O88" s="19"/>
      <c r="P88" s="19">
        <v>92.699996948242188</v>
      </c>
      <c r="Q88" s="19"/>
      <c r="R88" s="19"/>
      <c r="S88" s="19"/>
      <c r="T88" s="19"/>
      <c r="U88" s="19"/>
      <c r="V88" s="19"/>
      <c r="W88" s="19"/>
    </row>
    <row r="89" spans="1:23" x14ac:dyDescent="0.15">
      <c r="A89" s="18" t="s">
        <v>356</v>
      </c>
      <c r="B89" s="28" t="s">
        <v>355</v>
      </c>
      <c r="C89" s="19"/>
      <c r="D89" s="19"/>
      <c r="E89" s="19"/>
      <c r="F89" s="19"/>
      <c r="G89" s="19"/>
      <c r="H89" s="19"/>
      <c r="I89" s="19"/>
      <c r="J89" s="19"/>
      <c r="K89" s="19"/>
      <c r="L89" s="19">
        <v>14.300000190734863</v>
      </c>
      <c r="M89" s="19"/>
      <c r="N89" s="19">
        <v>14.899999618530273</v>
      </c>
      <c r="O89" s="19"/>
      <c r="P89" s="19"/>
      <c r="Q89" s="19"/>
      <c r="R89" s="19">
        <v>17.899999618530273</v>
      </c>
      <c r="S89" s="19"/>
      <c r="T89" s="19"/>
      <c r="U89" s="19">
        <v>21.700000762939453</v>
      </c>
      <c r="V89" s="19"/>
      <c r="W89" s="19"/>
    </row>
    <row r="90" spans="1:23" x14ac:dyDescent="0.15">
      <c r="A90" s="18" t="s">
        <v>352</v>
      </c>
      <c r="B90" s="28" t="s">
        <v>351</v>
      </c>
      <c r="C90" s="19"/>
      <c r="D90" s="19"/>
      <c r="E90" s="19">
        <v>1.2999999523162842</v>
      </c>
      <c r="F90" s="19"/>
      <c r="G90" s="19"/>
      <c r="H90" s="19"/>
      <c r="I90" s="19"/>
      <c r="J90" s="19"/>
      <c r="K90" s="19"/>
      <c r="L90" s="19"/>
      <c r="M90" s="19"/>
      <c r="N90" s="19"/>
      <c r="O90" s="19"/>
      <c r="P90" s="19"/>
      <c r="Q90" s="19"/>
      <c r="R90" s="19"/>
      <c r="S90" s="19">
        <v>1.8999999761581421</v>
      </c>
      <c r="T90" s="19"/>
      <c r="U90" s="19"/>
      <c r="V90" s="19"/>
      <c r="W90" s="19"/>
    </row>
    <row r="91" spans="1:23" x14ac:dyDescent="0.15">
      <c r="A91" s="18" t="s">
        <v>354</v>
      </c>
      <c r="B91" s="28" t="s">
        <v>353</v>
      </c>
      <c r="C91" s="19"/>
      <c r="D91" s="19"/>
      <c r="E91" s="19"/>
      <c r="F91" s="19">
        <v>1.2999999523162842</v>
      </c>
      <c r="G91" s="19"/>
      <c r="H91" s="19"/>
      <c r="I91" s="19"/>
      <c r="J91" s="19"/>
      <c r="K91" s="19"/>
      <c r="L91" s="19"/>
      <c r="M91" s="19">
        <v>1.8999999761581421</v>
      </c>
      <c r="N91" s="19"/>
      <c r="O91" s="19"/>
      <c r="P91" s="19"/>
      <c r="Q91" s="19">
        <v>8.1000003814697266</v>
      </c>
      <c r="R91" s="19">
        <v>1.7000000476837158</v>
      </c>
      <c r="S91" s="19"/>
      <c r="T91" s="19"/>
      <c r="U91" s="19"/>
      <c r="V91" s="19"/>
      <c r="W91" s="19"/>
    </row>
    <row r="92" spans="1:23" x14ac:dyDescent="0.15">
      <c r="A92" s="18" t="s">
        <v>321</v>
      </c>
      <c r="B92" s="28" t="s">
        <v>320</v>
      </c>
      <c r="C92" s="19"/>
      <c r="D92" s="19"/>
      <c r="E92" s="19"/>
      <c r="F92" s="19"/>
      <c r="G92" s="19"/>
      <c r="H92" s="19">
        <v>49</v>
      </c>
      <c r="I92" s="19"/>
      <c r="J92" s="19"/>
      <c r="K92" s="19"/>
      <c r="L92" s="19"/>
      <c r="M92" s="19">
        <v>63.799999237060547</v>
      </c>
      <c r="N92" s="19"/>
      <c r="O92" s="19"/>
      <c r="P92" s="19"/>
      <c r="Q92" s="19"/>
      <c r="R92" s="19"/>
      <c r="S92" s="19"/>
      <c r="T92" s="19"/>
      <c r="U92" s="19">
        <v>52.299999237060547</v>
      </c>
      <c r="V92" s="19"/>
      <c r="W92" s="19"/>
    </row>
    <row r="93" spans="1:23" x14ac:dyDescent="0.15">
      <c r="A93" s="18" t="s">
        <v>360</v>
      </c>
      <c r="B93" s="28" t="s">
        <v>359</v>
      </c>
      <c r="C93" s="19"/>
      <c r="D93" s="19"/>
      <c r="E93" s="19"/>
      <c r="F93" s="19">
        <v>94</v>
      </c>
      <c r="G93" s="19"/>
      <c r="H93" s="19"/>
      <c r="I93" s="19"/>
      <c r="J93" s="19"/>
      <c r="K93" s="19"/>
      <c r="L93" s="19"/>
      <c r="M93" s="19"/>
      <c r="N93" s="19"/>
      <c r="O93" s="19"/>
      <c r="P93" s="19">
        <v>92</v>
      </c>
      <c r="Q93" s="19"/>
      <c r="R93" s="19">
        <v>93.199996948242188</v>
      </c>
      <c r="S93" s="19"/>
      <c r="T93" s="19"/>
      <c r="U93" s="19"/>
      <c r="V93" s="19"/>
      <c r="W93" s="19"/>
    </row>
    <row r="94" spans="1:23" x14ac:dyDescent="0.15">
      <c r="A94" s="18" t="s">
        <v>374</v>
      </c>
      <c r="B94" s="28" t="s">
        <v>373</v>
      </c>
      <c r="C94" s="19"/>
      <c r="D94" s="19"/>
      <c r="E94" s="19"/>
      <c r="F94" s="19">
        <v>3.5</v>
      </c>
      <c r="G94" s="19"/>
      <c r="H94" s="19"/>
      <c r="I94" s="19"/>
      <c r="J94" s="19"/>
      <c r="K94" s="19"/>
      <c r="L94" s="19"/>
      <c r="M94" s="19"/>
      <c r="N94" s="19"/>
      <c r="O94" s="19"/>
      <c r="P94" s="19"/>
      <c r="Q94" s="19">
        <v>6.4000000953674316</v>
      </c>
      <c r="R94" s="19"/>
      <c r="S94" s="19"/>
      <c r="T94" s="19"/>
      <c r="U94" s="19">
        <v>3.9000000953674316</v>
      </c>
      <c r="V94" s="19"/>
      <c r="W94" s="19"/>
    </row>
    <row r="95" spans="1:23" x14ac:dyDescent="0.15">
      <c r="A95" s="18" t="s">
        <v>376</v>
      </c>
      <c r="B95" s="28" t="s">
        <v>375</v>
      </c>
      <c r="C95" s="19"/>
      <c r="D95" s="19"/>
      <c r="E95" s="19"/>
      <c r="F95" s="19"/>
      <c r="G95" s="19"/>
      <c r="H95" s="19"/>
      <c r="I95" s="19"/>
      <c r="J95" s="19"/>
      <c r="K95" s="19">
        <v>51.599998474121094</v>
      </c>
      <c r="L95" s="19"/>
      <c r="M95" s="19"/>
      <c r="N95" s="19"/>
      <c r="O95" s="19"/>
      <c r="P95" s="19"/>
      <c r="Q95" s="19"/>
      <c r="R95" s="19"/>
      <c r="S95" s="19"/>
      <c r="T95" s="19"/>
      <c r="U95" s="19"/>
      <c r="V95" s="19"/>
      <c r="W95" s="19"/>
    </row>
    <row r="96" spans="1:23" x14ac:dyDescent="0.15">
      <c r="A96" s="18" t="s">
        <v>384</v>
      </c>
      <c r="B96" s="28" t="s">
        <v>383</v>
      </c>
      <c r="C96" s="19"/>
      <c r="D96" s="19"/>
      <c r="E96" s="19"/>
      <c r="F96" s="19"/>
      <c r="G96" s="19"/>
      <c r="H96" s="19"/>
      <c r="I96" s="19"/>
      <c r="J96" s="19"/>
      <c r="K96" s="19"/>
      <c r="L96" s="19"/>
      <c r="M96" s="19"/>
      <c r="N96" s="19"/>
      <c r="O96" s="19"/>
      <c r="P96" s="19"/>
      <c r="Q96" s="19"/>
      <c r="R96" s="19"/>
      <c r="S96" s="19"/>
      <c r="T96" s="19"/>
      <c r="U96" s="19"/>
      <c r="V96" s="19">
        <v>4.4000000953674316</v>
      </c>
      <c r="W96" s="19"/>
    </row>
    <row r="97" spans="1:23" x14ac:dyDescent="0.15">
      <c r="A97" s="18" t="s">
        <v>396</v>
      </c>
      <c r="B97" s="28" t="s">
        <v>395</v>
      </c>
      <c r="C97" s="19"/>
      <c r="D97" s="19"/>
      <c r="E97" s="19"/>
      <c r="F97" s="19"/>
      <c r="G97" s="19"/>
      <c r="H97" s="19"/>
      <c r="I97" s="19"/>
      <c r="J97" s="19">
        <v>31</v>
      </c>
      <c r="K97" s="19"/>
      <c r="L97" s="19"/>
      <c r="M97" s="19"/>
      <c r="N97" s="19">
        <v>18</v>
      </c>
      <c r="O97" s="19"/>
      <c r="P97" s="19"/>
      <c r="Q97" s="19">
        <v>12.399999618530273</v>
      </c>
      <c r="R97" s="19"/>
      <c r="S97" s="19"/>
      <c r="T97" s="19"/>
      <c r="U97" s="19"/>
      <c r="V97" s="19"/>
      <c r="W97" s="19"/>
    </row>
    <row r="98" spans="1:23" x14ac:dyDescent="0.15">
      <c r="A98" s="18" t="s">
        <v>378</v>
      </c>
      <c r="B98" s="28" t="s">
        <v>377</v>
      </c>
      <c r="C98" s="19"/>
      <c r="D98" s="19"/>
      <c r="E98" s="19"/>
      <c r="F98" s="19"/>
      <c r="G98" s="19"/>
      <c r="H98" s="19"/>
      <c r="I98" s="19"/>
      <c r="J98" s="19">
        <v>20</v>
      </c>
      <c r="K98" s="19"/>
      <c r="L98" s="19"/>
      <c r="M98" s="19"/>
      <c r="N98" s="19">
        <v>31</v>
      </c>
      <c r="O98" s="19"/>
      <c r="P98" s="19">
        <v>16.299999237060547</v>
      </c>
      <c r="Q98" s="19"/>
      <c r="R98" s="19"/>
      <c r="S98" s="19"/>
      <c r="T98" s="19">
        <v>16.5</v>
      </c>
      <c r="U98" s="19">
        <v>21.700000762939453</v>
      </c>
      <c r="V98" s="19"/>
      <c r="W98" s="19"/>
    </row>
    <row r="99" spans="1:23" x14ac:dyDescent="0.15">
      <c r="A99" s="18" t="s">
        <v>380</v>
      </c>
      <c r="B99" s="28" t="s">
        <v>379</v>
      </c>
      <c r="C99" s="19"/>
      <c r="D99" s="19"/>
      <c r="E99" s="19"/>
      <c r="F99" s="19"/>
      <c r="G99" s="19"/>
      <c r="H99" s="19"/>
      <c r="I99" s="19">
        <v>28.299999237060547</v>
      </c>
      <c r="J99" s="19"/>
      <c r="K99" s="19"/>
      <c r="L99" s="19"/>
      <c r="M99" s="19">
        <v>27.100000381469727</v>
      </c>
      <c r="N99" s="19"/>
      <c r="O99" s="19"/>
      <c r="P99" s="19"/>
      <c r="Q99" s="19"/>
      <c r="R99" s="19"/>
      <c r="S99" s="19"/>
      <c r="T99" s="19">
        <v>25</v>
      </c>
      <c r="U99" s="19"/>
      <c r="V99" s="19"/>
      <c r="W99" s="19"/>
    </row>
    <row r="100" spans="1:23" x14ac:dyDescent="0.15">
      <c r="A100" s="18" t="s">
        <v>386</v>
      </c>
      <c r="B100" s="28" t="s">
        <v>385</v>
      </c>
      <c r="C100" s="19"/>
      <c r="D100" s="19"/>
      <c r="E100" s="19"/>
      <c r="F100" s="19"/>
      <c r="G100" s="19"/>
      <c r="H100" s="19"/>
      <c r="I100" s="19">
        <v>68</v>
      </c>
      <c r="J100" s="19"/>
      <c r="K100" s="19"/>
      <c r="L100" s="19"/>
      <c r="M100" s="19"/>
      <c r="N100" s="19"/>
      <c r="O100" s="19"/>
      <c r="P100" s="19"/>
      <c r="Q100" s="19"/>
      <c r="R100" s="19">
        <v>81.400001525878906</v>
      </c>
      <c r="S100" s="19"/>
      <c r="T100" s="19"/>
      <c r="U100" s="19"/>
      <c r="V100" s="19"/>
      <c r="W100" s="19"/>
    </row>
    <row r="101" spans="1:23" x14ac:dyDescent="0.15">
      <c r="A101" s="18" t="s">
        <v>394</v>
      </c>
      <c r="B101" s="28" t="s">
        <v>393</v>
      </c>
      <c r="C101" s="19"/>
      <c r="D101" s="19"/>
      <c r="E101" s="19"/>
      <c r="F101" s="19"/>
      <c r="G101" s="19"/>
      <c r="H101" s="19"/>
      <c r="I101" s="19">
        <v>84.300003051757812</v>
      </c>
      <c r="J101" s="19"/>
      <c r="K101" s="19"/>
      <c r="L101" s="19"/>
      <c r="M101" s="19"/>
      <c r="N101" s="19"/>
      <c r="O101" s="19"/>
      <c r="P101" s="19">
        <v>92</v>
      </c>
      <c r="Q101" s="19"/>
      <c r="R101" s="19">
        <v>92</v>
      </c>
      <c r="S101" s="19"/>
      <c r="T101" s="19"/>
      <c r="U101" s="19"/>
      <c r="V101" s="19"/>
      <c r="W101" s="19"/>
    </row>
    <row r="102" spans="1:23" x14ac:dyDescent="0.15">
      <c r="A102" s="18" t="s">
        <v>408</v>
      </c>
      <c r="B102" s="28" t="s">
        <v>407</v>
      </c>
      <c r="C102" s="19"/>
      <c r="D102" s="19"/>
      <c r="E102" s="19"/>
      <c r="F102" s="19"/>
      <c r="G102" s="19">
        <v>55</v>
      </c>
      <c r="H102" s="19"/>
      <c r="I102" s="19"/>
      <c r="J102" s="19"/>
      <c r="K102" s="19"/>
      <c r="L102" s="19"/>
      <c r="M102" s="19"/>
      <c r="N102" s="19"/>
      <c r="O102" s="19"/>
      <c r="P102" s="19"/>
      <c r="Q102" s="19"/>
      <c r="R102" s="19">
        <v>57.599998474121094</v>
      </c>
      <c r="S102" s="19"/>
      <c r="T102" s="19">
        <v>67.900001525878906</v>
      </c>
      <c r="U102" s="19"/>
      <c r="V102" s="19"/>
      <c r="W102" s="19"/>
    </row>
    <row r="103" spans="1:23" x14ac:dyDescent="0.15">
      <c r="A103" s="18" t="s">
        <v>410</v>
      </c>
      <c r="B103" s="28" t="s">
        <v>409</v>
      </c>
      <c r="C103" s="19"/>
      <c r="D103" s="19"/>
      <c r="E103" s="19"/>
      <c r="F103" s="19"/>
      <c r="G103" s="19"/>
      <c r="H103" s="19"/>
      <c r="I103" s="19"/>
      <c r="J103" s="19"/>
      <c r="K103" s="19"/>
      <c r="L103" s="19"/>
      <c r="M103" s="19"/>
      <c r="N103" s="19"/>
      <c r="O103" s="19"/>
      <c r="P103" s="19"/>
      <c r="Q103" s="19"/>
      <c r="R103" s="19"/>
      <c r="S103" s="19"/>
      <c r="T103" s="19">
        <v>66.800003051757812</v>
      </c>
      <c r="U103" s="19"/>
      <c r="V103" s="19"/>
      <c r="W103" s="19"/>
    </row>
    <row r="104" spans="1:23" x14ac:dyDescent="0.15">
      <c r="A104" s="18" t="s">
        <v>412</v>
      </c>
      <c r="B104" s="28" t="s">
        <v>411</v>
      </c>
      <c r="C104" s="19"/>
      <c r="D104" s="19"/>
      <c r="E104" s="19"/>
      <c r="F104" s="19">
        <v>9.3000001907348633</v>
      </c>
      <c r="G104" s="19"/>
      <c r="H104" s="19"/>
      <c r="I104" s="19"/>
      <c r="J104" s="19"/>
      <c r="K104" s="19"/>
      <c r="L104" s="19"/>
      <c r="M104" s="19"/>
      <c r="N104" s="19"/>
      <c r="O104" s="19"/>
      <c r="P104" s="19"/>
      <c r="Q104" s="19">
        <v>4.5999999046325684</v>
      </c>
      <c r="R104" s="19"/>
      <c r="S104" s="19"/>
      <c r="T104" s="19"/>
      <c r="U104" s="19"/>
      <c r="V104" s="19"/>
      <c r="W104" s="19"/>
    </row>
    <row r="105" spans="1:23" x14ac:dyDescent="0.15">
      <c r="A105" s="18" t="s">
        <v>419</v>
      </c>
      <c r="B105" s="28" t="s">
        <v>418</v>
      </c>
      <c r="C105" s="19"/>
      <c r="D105" s="19"/>
      <c r="E105" s="19"/>
      <c r="F105" s="19"/>
      <c r="G105" s="19"/>
      <c r="H105" s="19"/>
      <c r="I105" s="19"/>
      <c r="J105" s="19"/>
      <c r="K105" s="19">
        <v>4.3000001907348633</v>
      </c>
      <c r="L105" s="19"/>
      <c r="M105" s="19"/>
      <c r="N105" s="19"/>
      <c r="O105" s="19"/>
      <c r="P105" s="19">
        <v>5.0999999046325684</v>
      </c>
      <c r="Q105" s="19"/>
      <c r="R105" s="19"/>
      <c r="S105" s="19"/>
      <c r="T105" s="19"/>
      <c r="U105" s="19"/>
      <c r="V105" s="19"/>
      <c r="W105" s="19"/>
    </row>
    <row r="106" spans="1:23" x14ac:dyDescent="0.15">
      <c r="A106" s="18" t="s">
        <v>433</v>
      </c>
      <c r="B106" s="28" t="s">
        <v>432</v>
      </c>
      <c r="C106" s="19"/>
      <c r="D106" s="19"/>
      <c r="E106" s="19"/>
      <c r="F106" s="19"/>
      <c r="G106" s="19"/>
      <c r="H106" s="19"/>
      <c r="I106" s="19"/>
      <c r="J106" s="19"/>
      <c r="K106" s="19"/>
      <c r="L106" s="19"/>
      <c r="M106" s="19"/>
      <c r="N106" s="19"/>
      <c r="O106" s="19"/>
      <c r="P106" s="19">
        <v>45</v>
      </c>
      <c r="Q106" s="19"/>
      <c r="R106" s="19"/>
      <c r="S106" s="19"/>
      <c r="T106" s="19"/>
      <c r="U106" s="19"/>
      <c r="V106" s="19"/>
      <c r="W106" s="19"/>
    </row>
    <row r="107" spans="1:23" x14ac:dyDescent="0.15">
      <c r="A107" s="18" t="s">
        <v>425</v>
      </c>
      <c r="B107" s="28" t="s">
        <v>424</v>
      </c>
      <c r="C107" s="19"/>
      <c r="D107" s="19"/>
      <c r="E107" s="19"/>
      <c r="F107" s="19"/>
      <c r="G107" s="19"/>
      <c r="H107" s="19"/>
      <c r="I107" s="19"/>
      <c r="J107" s="19"/>
      <c r="K107" s="19"/>
      <c r="L107" s="19"/>
      <c r="M107" s="19"/>
      <c r="N107" s="19"/>
      <c r="O107" s="19"/>
      <c r="P107" s="19"/>
      <c r="Q107" s="19">
        <v>5.5</v>
      </c>
      <c r="R107" s="19"/>
      <c r="S107" s="19"/>
      <c r="T107" s="19"/>
      <c r="U107" s="19"/>
      <c r="V107" s="19"/>
      <c r="W107" s="19"/>
    </row>
    <row r="108" spans="1:23" x14ac:dyDescent="0.15">
      <c r="A108" s="18" t="s">
        <v>421</v>
      </c>
      <c r="B108" s="28" t="s">
        <v>420</v>
      </c>
      <c r="C108" s="19"/>
      <c r="D108" s="19"/>
      <c r="E108" s="19"/>
      <c r="F108" s="19"/>
      <c r="G108" s="19"/>
      <c r="H108" s="19">
        <v>73</v>
      </c>
      <c r="I108" s="19"/>
      <c r="J108" s="19"/>
      <c r="K108" s="19"/>
      <c r="L108" s="19"/>
      <c r="M108" s="19">
        <v>70</v>
      </c>
      <c r="N108" s="19"/>
      <c r="O108" s="19"/>
      <c r="P108" s="19"/>
      <c r="Q108" s="19"/>
      <c r="R108" s="19"/>
      <c r="S108" s="19"/>
      <c r="T108" s="19"/>
      <c r="U108" s="19">
        <v>62.099998474121094</v>
      </c>
      <c r="V108" s="19"/>
      <c r="W108" s="19"/>
    </row>
    <row r="109" spans="1:23" x14ac:dyDescent="0.15">
      <c r="A109" s="18" t="s">
        <v>445</v>
      </c>
      <c r="B109" s="28" t="s">
        <v>444</v>
      </c>
      <c r="C109" s="19"/>
      <c r="D109" s="19"/>
      <c r="E109" s="19"/>
      <c r="F109" s="19"/>
      <c r="G109" s="19"/>
      <c r="H109" s="19"/>
      <c r="I109" s="19">
        <v>73</v>
      </c>
      <c r="J109" s="19"/>
      <c r="K109" s="19"/>
      <c r="L109" s="19"/>
      <c r="M109" s="19">
        <v>70.900001525878906</v>
      </c>
      <c r="N109" s="19"/>
      <c r="O109" s="19"/>
      <c r="P109" s="19">
        <v>78.900001525878906</v>
      </c>
      <c r="Q109" s="19"/>
      <c r="R109" s="19">
        <v>85.5</v>
      </c>
      <c r="S109" s="19"/>
      <c r="T109" s="19"/>
      <c r="U109" s="19"/>
      <c r="V109" s="19"/>
      <c r="W109" s="19"/>
    </row>
    <row r="110" spans="1:23" x14ac:dyDescent="0.15">
      <c r="A110" s="18" t="s">
        <v>447</v>
      </c>
      <c r="B110" s="28" t="s">
        <v>446</v>
      </c>
      <c r="C110" s="19"/>
      <c r="D110" s="19"/>
      <c r="E110" s="19"/>
      <c r="F110" s="19"/>
      <c r="G110" s="19"/>
      <c r="H110" s="19">
        <v>86</v>
      </c>
      <c r="I110" s="19"/>
      <c r="J110" s="19"/>
      <c r="K110" s="19"/>
      <c r="L110" s="19"/>
      <c r="M110" s="19"/>
      <c r="N110" s="19"/>
      <c r="O110" s="19"/>
      <c r="P110" s="19"/>
      <c r="Q110" s="19"/>
      <c r="R110" s="19"/>
      <c r="S110" s="19"/>
      <c r="T110" s="19">
        <v>87.300003051757812</v>
      </c>
      <c r="U110" s="19">
        <v>87.400001525878906</v>
      </c>
      <c r="V110" s="19"/>
      <c r="W110" s="19"/>
    </row>
    <row r="111" spans="1:23" x14ac:dyDescent="0.15">
      <c r="A111" s="18" t="s">
        <v>523</v>
      </c>
      <c r="B111" s="28" t="s">
        <v>522</v>
      </c>
      <c r="C111" s="19"/>
      <c r="D111" s="19"/>
      <c r="E111" s="19"/>
      <c r="F111" s="19"/>
      <c r="G111" s="19"/>
      <c r="H111" s="19"/>
      <c r="I111" s="19"/>
      <c r="J111" s="19"/>
      <c r="K111" s="19"/>
      <c r="L111" s="19"/>
      <c r="M111" s="19"/>
      <c r="N111" s="19"/>
      <c r="O111" s="19"/>
      <c r="P111" s="19"/>
      <c r="Q111" s="19"/>
      <c r="R111" s="19"/>
      <c r="S111" s="19"/>
      <c r="T111" s="19">
        <v>6.3000001907348633</v>
      </c>
      <c r="U111" s="19"/>
      <c r="V111" s="19"/>
      <c r="W111" s="19"/>
    </row>
    <row r="112" spans="1:23" x14ac:dyDescent="0.15">
      <c r="A112" s="18" t="s">
        <v>154</v>
      </c>
      <c r="B112" s="28" t="s">
        <v>153</v>
      </c>
      <c r="C112" s="19"/>
      <c r="D112" s="19"/>
      <c r="E112" s="19"/>
      <c r="F112" s="19"/>
      <c r="G112" s="19">
        <v>85.300003051757812</v>
      </c>
      <c r="H112" s="19"/>
      <c r="I112" s="19"/>
      <c r="J112" s="19"/>
      <c r="K112" s="19"/>
      <c r="L112" s="19"/>
      <c r="M112" s="19"/>
      <c r="N112" s="19"/>
      <c r="O112" s="19"/>
      <c r="P112" s="19">
        <v>92</v>
      </c>
      <c r="Q112" s="19"/>
      <c r="R112" s="19">
        <v>69.400001525878906</v>
      </c>
      <c r="S112" s="19"/>
      <c r="T112" s="19"/>
      <c r="U112" s="19"/>
      <c r="V112" s="19"/>
      <c r="W112" s="19"/>
    </row>
    <row r="113" spans="1:23" x14ac:dyDescent="0.15">
      <c r="A113" s="18" t="s">
        <v>285</v>
      </c>
      <c r="B113" s="28" t="s">
        <v>284</v>
      </c>
      <c r="C113" s="19"/>
      <c r="D113" s="19"/>
      <c r="E113" s="19">
        <v>28.799999237060547</v>
      </c>
      <c r="F113" s="19"/>
      <c r="G113" s="19"/>
      <c r="H113" s="19"/>
      <c r="I113" s="19"/>
      <c r="J113" s="19"/>
      <c r="K113" s="19"/>
      <c r="L113" s="19"/>
      <c r="M113" s="19"/>
      <c r="N113" s="19"/>
      <c r="O113" s="19"/>
      <c r="P113" s="19"/>
      <c r="Q113" s="19">
        <v>35.599998474121094</v>
      </c>
      <c r="R113" s="19"/>
      <c r="S113" s="19">
        <v>24.100000381469727</v>
      </c>
      <c r="T113" s="19"/>
      <c r="U113" s="19"/>
      <c r="V113" s="19"/>
      <c r="W113" s="19"/>
    </row>
    <row r="114" spans="1:23" x14ac:dyDescent="0.15">
      <c r="A114" s="18" t="s">
        <v>417</v>
      </c>
      <c r="B114" s="28" t="s">
        <v>416</v>
      </c>
      <c r="C114" s="19"/>
      <c r="D114" s="19"/>
      <c r="E114" s="19"/>
      <c r="F114" s="19"/>
      <c r="G114" s="19"/>
      <c r="H114" s="19">
        <v>12.100000381469727</v>
      </c>
      <c r="I114" s="19">
        <v>3.9000000953674316</v>
      </c>
      <c r="J114" s="19"/>
      <c r="K114" s="19"/>
      <c r="L114" s="19"/>
      <c r="M114" s="19"/>
      <c r="N114" s="19"/>
      <c r="O114" s="19"/>
      <c r="P114" s="19"/>
      <c r="Q114" s="19"/>
      <c r="R114" s="19">
        <v>5.1999998092651367</v>
      </c>
      <c r="S114" s="19"/>
      <c r="T114" s="19"/>
      <c r="U114" s="19"/>
      <c r="V114" s="19"/>
      <c r="W114" s="19"/>
    </row>
    <row r="115" spans="1:23" x14ac:dyDescent="0.15">
      <c r="A115" s="18" t="s">
        <v>449</v>
      </c>
      <c r="B115" s="28" t="s">
        <v>448</v>
      </c>
      <c r="C115" s="19"/>
      <c r="D115" s="19"/>
      <c r="E115" s="19"/>
      <c r="F115" s="19"/>
      <c r="G115" s="19">
        <v>91.099998474121094</v>
      </c>
      <c r="H115" s="19"/>
      <c r="I115" s="19"/>
      <c r="J115" s="19"/>
      <c r="K115" s="19"/>
      <c r="L115" s="19"/>
      <c r="M115" s="19"/>
      <c r="N115" s="19"/>
      <c r="O115" s="19"/>
      <c r="P115" s="19">
        <v>90</v>
      </c>
      <c r="Q115" s="19"/>
      <c r="R115" s="19">
        <v>88.800003051757812</v>
      </c>
      <c r="S115" s="19"/>
      <c r="T115" s="19"/>
      <c r="U115" s="19"/>
      <c r="V115" s="19"/>
      <c r="W115" s="19"/>
    </row>
    <row r="116" spans="1:23" x14ac:dyDescent="0.15">
      <c r="A116" s="18" t="s">
        <v>91</v>
      </c>
      <c r="B116" s="28" t="s">
        <v>90</v>
      </c>
      <c r="C116" s="19"/>
      <c r="D116" s="19"/>
      <c r="E116" s="19"/>
      <c r="F116" s="19"/>
      <c r="G116" s="19">
        <v>98.099998474121094</v>
      </c>
      <c r="H116" s="19"/>
      <c r="I116" s="19"/>
      <c r="J116" s="19"/>
      <c r="K116" s="19"/>
      <c r="L116" s="19"/>
      <c r="M116" s="19"/>
      <c r="N116" s="19"/>
      <c r="O116" s="19"/>
      <c r="P116" s="19">
        <v>99</v>
      </c>
      <c r="Q116" s="19"/>
      <c r="R116" s="19">
        <v>95.400001525878906</v>
      </c>
      <c r="S116" s="19"/>
      <c r="T116" s="19"/>
      <c r="U116" s="19"/>
      <c r="V116" s="19"/>
      <c r="W116" s="19"/>
    </row>
    <row r="117" spans="1:23" x14ac:dyDescent="0.15">
      <c r="A117" s="18" t="s">
        <v>457</v>
      </c>
      <c r="B117" s="28" t="s">
        <v>456</v>
      </c>
      <c r="C117" s="19"/>
      <c r="D117" s="19"/>
      <c r="E117" s="19"/>
      <c r="F117" s="19"/>
      <c r="G117" s="19"/>
      <c r="H117" s="19"/>
      <c r="I117" s="19"/>
      <c r="J117" s="19"/>
      <c r="K117" s="19"/>
      <c r="L117" s="19"/>
      <c r="M117" s="19"/>
      <c r="N117" s="19"/>
      <c r="O117" s="19"/>
      <c r="P117" s="19"/>
      <c r="Q117" s="19">
        <v>17.399999618530273</v>
      </c>
      <c r="R117" s="19"/>
      <c r="S117" s="19"/>
      <c r="T117" s="19"/>
      <c r="U117" s="19">
        <v>26.799999237060547</v>
      </c>
      <c r="V117" s="19"/>
      <c r="W117" s="19"/>
    </row>
    <row r="118" spans="1:23" x14ac:dyDescent="0.15">
      <c r="A118" s="18" t="s">
        <v>490</v>
      </c>
      <c r="B118" s="28" t="s">
        <v>489</v>
      </c>
      <c r="C118" s="19"/>
      <c r="D118" s="19"/>
      <c r="E118" s="19"/>
      <c r="F118" s="19"/>
      <c r="G118" s="19"/>
      <c r="H118" s="19"/>
      <c r="I118" s="19">
        <v>2</v>
      </c>
      <c r="J118" s="19"/>
      <c r="K118" s="19"/>
      <c r="L118" s="19"/>
      <c r="M118" s="19"/>
      <c r="N118" s="19"/>
      <c r="O118" s="19"/>
      <c r="P118" s="19"/>
      <c r="Q118" s="19"/>
      <c r="R118" s="19"/>
      <c r="S118" s="19">
        <v>4.3000001907348633</v>
      </c>
      <c r="T118" s="19"/>
      <c r="U118" s="19"/>
      <c r="V118" s="19"/>
      <c r="W118" s="19"/>
    </row>
    <row r="119" spans="1:23" x14ac:dyDescent="0.15">
      <c r="A119" s="18" t="s">
        <v>467</v>
      </c>
      <c r="B119" s="28" t="s">
        <v>466</v>
      </c>
      <c r="C119" s="19"/>
      <c r="D119" s="19"/>
      <c r="E119" s="19"/>
      <c r="F119" s="19"/>
      <c r="G119" s="19"/>
      <c r="H119" s="19"/>
      <c r="I119" s="19"/>
      <c r="J119" s="19"/>
      <c r="K119" s="19"/>
      <c r="L119" s="19">
        <v>18</v>
      </c>
      <c r="M119" s="19"/>
      <c r="N119" s="19"/>
      <c r="O119" s="19"/>
      <c r="P119" s="19">
        <v>22.5</v>
      </c>
      <c r="Q119" s="19"/>
      <c r="R119" s="19">
        <v>27.200000762939453</v>
      </c>
      <c r="S119" s="19"/>
      <c r="T119" s="19"/>
      <c r="U119" s="19">
        <v>22.799999237060547</v>
      </c>
      <c r="V119" s="19"/>
      <c r="W119" s="19"/>
    </row>
    <row r="120" spans="1:23" x14ac:dyDescent="0.15">
      <c r="A120" s="18" t="s">
        <v>465</v>
      </c>
      <c r="B120" s="28" t="s">
        <v>464</v>
      </c>
      <c r="C120" s="19"/>
      <c r="D120" s="19"/>
      <c r="E120" s="19"/>
      <c r="F120" s="19"/>
      <c r="G120" s="19"/>
      <c r="H120" s="19"/>
      <c r="I120" s="19"/>
      <c r="J120" s="19">
        <v>15.899999618530273</v>
      </c>
      <c r="K120" s="19"/>
      <c r="L120" s="19"/>
      <c r="M120" s="19"/>
      <c r="N120" s="19"/>
      <c r="O120" s="19"/>
      <c r="P120" s="19">
        <v>7.3000001907348633</v>
      </c>
      <c r="Q120" s="19"/>
      <c r="R120" s="19"/>
      <c r="S120" s="19"/>
      <c r="T120" s="19"/>
      <c r="U120" s="19"/>
      <c r="V120" s="19"/>
      <c r="W120" s="19"/>
    </row>
    <row r="121" spans="1:23" x14ac:dyDescent="0.15">
      <c r="A121" s="18" t="s">
        <v>482</v>
      </c>
      <c r="B121" s="28" t="s">
        <v>481</v>
      </c>
      <c r="C121" s="19"/>
      <c r="D121" s="19"/>
      <c r="E121" s="19"/>
      <c r="F121" s="19"/>
      <c r="G121" s="19"/>
      <c r="H121" s="19"/>
      <c r="I121" s="19"/>
      <c r="J121" s="19"/>
      <c r="K121" s="19"/>
      <c r="L121" s="19"/>
      <c r="M121" s="19"/>
      <c r="N121" s="19"/>
      <c r="O121" s="19"/>
      <c r="P121" s="19"/>
      <c r="Q121" s="19">
        <v>55.599998474121094</v>
      </c>
      <c r="R121" s="19"/>
      <c r="S121" s="19"/>
      <c r="T121" s="19"/>
      <c r="U121" s="19">
        <v>71.099998474121094</v>
      </c>
      <c r="V121" s="19"/>
      <c r="W121" s="19"/>
    </row>
    <row r="122" spans="1:23" x14ac:dyDescent="0.15">
      <c r="A122" s="18" t="s">
        <v>484</v>
      </c>
      <c r="B122" s="28" t="s">
        <v>483</v>
      </c>
      <c r="C122" s="19"/>
      <c r="D122" s="19">
        <v>39.400001525878906</v>
      </c>
      <c r="E122" s="19"/>
      <c r="F122" s="19"/>
      <c r="G122" s="19"/>
      <c r="H122" s="19"/>
      <c r="I122" s="19"/>
      <c r="J122" s="19"/>
      <c r="K122" s="19"/>
      <c r="L122" s="19"/>
      <c r="M122" s="19"/>
      <c r="N122" s="19"/>
      <c r="O122" s="19"/>
      <c r="P122" s="19">
        <v>54.900001525878906</v>
      </c>
      <c r="Q122" s="19">
        <v>48.599998474121094</v>
      </c>
      <c r="R122" s="19"/>
      <c r="S122" s="19"/>
      <c r="T122" s="19"/>
      <c r="U122" s="19"/>
      <c r="V122" s="19"/>
      <c r="W122" s="19"/>
    </row>
    <row r="123" spans="1:23" x14ac:dyDescent="0.15">
      <c r="A123" s="18" t="s">
        <v>486</v>
      </c>
      <c r="B123" s="28" t="s">
        <v>485</v>
      </c>
      <c r="C123" s="19">
        <v>34.599998474121094</v>
      </c>
      <c r="D123" s="19"/>
      <c r="E123" s="19"/>
      <c r="F123" s="19"/>
      <c r="G123" s="19"/>
      <c r="H123" s="19"/>
      <c r="I123" s="19"/>
      <c r="J123" s="19">
        <v>37.099998474121094</v>
      </c>
      <c r="K123" s="19"/>
      <c r="L123" s="19"/>
      <c r="M123" s="19"/>
      <c r="N123" s="19"/>
      <c r="O123" s="19">
        <v>45</v>
      </c>
      <c r="P123" s="19"/>
      <c r="Q123" s="19"/>
      <c r="R123" s="19"/>
      <c r="S123" s="19"/>
      <c r="T123" s="19">
        <v>58.599998474121094</v>
      </c>
      <c r="U123" s="19"/>
      <c r="V123" s="19"/>
      <c r="W123" s="19"/>
    </row>
    <row r="124" spans="1:23" x14ac:dyDescent="0.15">
      <c r="A124" s="18" t="s">
        <v>492</v>
      </c>
      <c r="B124" s="28" t="s">
        <v>491</v>
      </c>
      <c r="C124" s="19"/>
      <c r="D124" s="19"/>
      <c r="E124" s="19"/>
      <c r="F124" s="19"/>
      <c r="G124" s="19">
        <v>8.1999998092651367</v>
      </c>
      <c r="H124" s="19"/>
      <c r="I124" s="19"/>
      <c r="J124" s="19"/>
      <c r="K124" s="19"/>
      <c r="L124" s="19"/>
      <c r="M124" s="19"/>
      <c r="N124" s="19"/>
      <c r="O124" s="19"/>
      <c r="P124" s="19"/>
      <c r="Q124" s="19">
        <v>10.300000190734863</v>
      </c>
      <c r="R124" s="19"/>
      <c r="S124" s="19"/>
      <c r="T124" s="19"/>
      <c r="U124" s="19"/>
      <c r="V124" s="19"/>
      <c r="W124" s="19"/>
    </row>
    <row r="125" spans="1:23" x14ac:dyDescent="0.15">
      <c r="A125" s="18" t="s">
        <v>494</v>
      </c>
      <c r="B125" s="28" t="s">
        <v>493</v>
      </c>
      <c r="C125" s="19"/>
      <c r="D125" s="19"/>
      <c r="E125" s="19"/>
      <c r="F125" s="19"/>
      <c r="G125" s="19"/>
      <c r="H125" s="19">
        <v>69.800003051757812</v>
      </c>
      <c r="I125" s="19"/>
      <c r="J125" s="19"/>
      <c r="K125" s="19"/>
      <c r="L125" s="19"/>
      <c r="M125" s="19"/>
      <c r="N125" s="19"/>
      <c r="O125" s="19"/>
      <c r="P125" s="19"/>
      <c r="Q125" s="19"/>
      <c r="R125" s="19">
        <v>76</v>
      </c>
      <c r="S125" s="19"/>
      <c r="T125" s="19">
        <v>68.199996948242188</v>
      </c>
      <c r="U125" s="19"/>
      <c r="V125" s="19"/>
      <c r="W125" s="19">
        <v>65.300003051757812</v>
      </c>
    </row>
    <row r="126" spans="1:23" x14ac:dyDescent="0.15">
      <c r="A126" s="18" t="s">
        <v>176</v>
      </c>
      <c r="B126" s="28" t="s">
        <v>175</v>
      </c>
      <c r="C126" s="19"/>
      <c r="D126" s="19"/>
      <c r="E126" s="19"/>
      <c r="F126" s="19"/>
      <c r="G126" s="19">
        <v>89.699996948242188</v>
      </c>
      <c r="H126" s="19"/>
      <c r="I126" s="19"/>
      <c r="J126" s="19"/>
      <c r="K126" s="19"/>
      <c r="L126" s="19"/>
      <c r="M126" s="19"/>
      <c r="N126" s="19"/>
      <c r="O126" s="19"/>
      <c r="P126" s="19">
        <v>94</v>
      </c>
      <c r="Q126" s="19"/>
      <c r="R126" s="19">
        <v>93.199996948242188</v>
      </c>
      <c r="S126" s="19"/>
      <c r="T126" s="19"/>
      <c r="U126" s="19"/>
      <c r="V126" s="19"/>
      <c r="W126" s="19"/>
    </row>
    <row r="127" spans="1:23" x14ac:dyDescent="0.15">
      <c r="A127" s="18" t="s">
        <v>499</v>
      </c>
      <c r="B127" s="28" t="s">
        <v>498</v>
      </c>
      <c r="C127" s="19"/>
      <c r="D127" s="19"/>
      <c r="E127" s="19"/>
      <c r="F127" s="19">
        <v>94</v>
      </c>
      <c r="G127" s="19"/>
      <c r="H127" s="19"/>
      <c r="I127" s="19"/>
      <c r="J127" s="19"/>
      <c r="K127" s="19"/>
      <c r="L127" s="19"/>
      <c r="M127" s="19"/>
      <c r="N127" s="19"/>
      <c r="O127" s="19"/>
      <c r="P127" s="19">
        <v>91</v>
      </c>
      <c r="Q127" s="19"/>
      <c r="R127" s="19">
        <v>92.199996948242188</v>
      </c>
      <c r="S127" s="19"/>
      <c r="T127" s="19"/>
      <c r="U127" s="19"/>
      <c r="V127" s="19"/>
      <c r="W127" s="19"/>
    </row>
    <row r="128" spans="1:23" x14ac:dyDescent="0.15">
      <c r="A128" s="18" t="s">
        <v>497</v>
      </c>
      <c r="B128" s="28" t="s">
        <v>496</v>
      </c>
      <c r="C128" s="19"/>
      <c r="D128" s="19"/>
      <c r="E128" s="19"/>
      <c r="F128" s="19"/>
      <c r="G128" s="19"/>
      <c r="H128" s="19">
        <v>82</v>
      </c>
      <c r="I128" s="19"/>
      <c r="J128" s="19"/>
      <c r="K128" s="19"/>
      <c r="L128" s="19"/>
      <c r="M128" s="19"/>
      <c r="N128" s="19"/>
      <c r="O128" s="19"/>
      <c r="P128" s="19"/>
      <c r="Q128" s="19">
        <v>55</v>
      </c>
      <c r="R128" s="19"/>
      <c r="S128" s="19"/>
      <c r="T128" s="19">
        <v>78.5</v>
      </c>
      <c r="U128" s="19"/>
      <c r="V128" s="19"/>
      <c r="W128" s="19"/>
    </row>
    <row r="129" spans="1:23" x14ac:dyDescent="0.15">
      <c r="A129" s="18" t="s">
        <v>501</v>
      </c>
      <c r="B129" s="28" t="s">
        <v>500</v>
      </c>
      <c r="C129" s="19"/>
      <c r="D129" s="19"/>
      <c r="E129" s="19"/>
      <c r="F129" s="19"/>
      <c r="G129" s="19"/>
      <c r="H129" s="19"/>
      <c r="I129" s="19"/>
      <c r="J129" s="19"/>
      <c r="K129" s="19"/>
      <c r="L129" s="19"/>
      <c r="M129" s="19"/>
      <c r="N129" s="19"/>
      <c r="O129" s="19"/>
      <c r="P129" s="19"/>
      <c r="Q129" s="19"/>
      <c r="R129" s="19">
        <v>86.099998474121094</v>
      </c>
      <c r="S129" s="19"/>
      <c r="T129" s="19"/>
      <c r="U129" s="19"/>
      <c r="V129" s="19"/>
      <c r="W129" s="19"/>
    </row>
    <row r="130" spans="1:23" x14ac:dyDescent="0.15">
      <c r="A130" s="18" t="s">
        <v>505</v>
      </c>
      <c r="B130" s="28" t="s">
        <v>504</v>
      </c>
      <c r="C130" s="19"/>
      <c r="D130" s="19"/>
      <c r="E130" s="19"/>
      <c r="F130" s="19"/>
      <c r="G130" s="19"/>
      <c r="H130" s="19"/>
      <c r="I130" s="19"/>
      <c r="J130" s="19"/>
      <c r="K130" s="19"/>
      <c r="L130" s="19">
        <v>23.600000381469727</v>
      </c>
      <c r="M130" s="19"/>
      <c r="N130" s="19">
        <v>20.799999237060547</v>
      </c>
      <c r="O130" s="19"/>
      <c r="P130" s="19"/>
      <c r="Q130" s="19">
        <v>31.799999237060547</v>
      </c>
      <c r="R130" s="19"/>
      <c r="S130" s="19"/>
      <c r="T130" s="19"/>
      <c r="U130" s="19">
        <v>33.900001525878906</v>
      </c>
      <c r="V130" s="19"/>
      <c r="W130" s="19"/>
    </row>
    <row r="131" spans="1:23" x14ac:dyDescent="0.15">
      <c r="A131" s="18" t="s">
        <v>511</v>
      </c>
      <c r="B131" s="28" t="s">
        <v>510</v>
      </c>
      <c r="C131" s="19"/>
      <c r="D131" s="19"/>
      <c r="E131" s="19"/>
      <c r="F131" s="19"/>
      <c r="G131" s="19"/>
      <c r="H131" s="19"/>
      <c r="I131" s="19"/>
      <c r="J131" s="19"/>
      <c r="K131" s="19">
        <v>8.3999996185302734</v>
      </c>
      <c r="L131" s="19"/>
      <c r="M131" s="19"/>
      <c r="N131" s="19"/>
      <c r="O131" s="19"/>
      <c r="P131" s="19"/>
      <c r="Q131" s="19"/>
      <c r="R131" s="19">
        <v>13.199999809265137</v>
      </c>
      <c r="S131" s="19"/>
      <c r="T131" s="19"/>
      <c r="U131" s="19">
        <v>19.299999237060547</v>
      </c>
      <c r="V131" s="19"/>
      <c r="W131" s="19"/>
    </row>
    <row r="132" spans="1:23" x14ac:dyDescent="0.15">
      <c r="A132" s="18" t="s">
        <v>398</v>
      </c>
      <c r="B132" s="28" t="s">
        <v>397</v>
      </c>
      <c r="C132" s="19"/>
      <c r="D132" s="19"/>
      <c r="E132" s="19"/>
      <c r="F132" s="19"/>
      <c r="G132" s="19"/>
      <c r="H132" s="19"/>
      <c r="I132" s="19"/>
      <c r="J132" s="19"/>
      <c r="K132" s="19"/>
      <c r="L132" s="19"/>
      <c r="M132" s="19">
        <v>18.799999237060547</v>
      </c>
      <c r="N132" s="19"/>
      <c r="O132" s="19"/>
      <c r="P132" s="19"/>
      <c r="Q132" s="19"/>
      <c r="R132" s="19"/>
      <c r="S132" s="19"/>
      <c r="T132" s="19"/>
      <c r="U132" s="19">
        <v>17</v>
      </c>
      <c r="V132" s="19">
        <v>14</v>
      </c>
      <c r="W132" s="19"/>
    </row>
    <row r="133" spans="1:23" x14ac:dyDescent="0.15">
      <c r="A133" s="18" t="s">
        <v>521</v>
      </c>
      <c r="B133" s="28" t="s">
        <v>520</v>
      </c>
      <c r="C133" s="19"/>
      <c r="D133" s="19"/>
      <c r="E133" s="19"/>
      <c r="F133" s="19"/>
      <c r="G133" s="19"/>
      <c r="H133" s="19"/>
      <c r="I133" s="19"/>
      <c r="J133" s="19"/>
      <c r="K133" s="19"/>
      <c r="L133" s="19">
        <v>15</v>
      </c>
      <c r="M133" s="19"/>
      <c r="N133" s="19"/>
      <c r="O133" s="19"/>
      <c r="P133" s="19"/>
      <c r="Q133" s="19"/>
      <c r="R133" s="19">
        <v>10</v>
      </c>
      <c r="S133" s="19">
        <v>10.399999618530273</v>
      </c>
      <c r="T133" s="19"/>
      <c r="U133" s="19"/>
      <c r="V133" s="19"/>
      <c r="W133" s="19"/>
    </row>
    <row r="134" spans="1:23" x14ac:dyDescent="0.15">
      <c r="A134" s="18" t="s">
        <v>525</v>
      </c>
      <c r="B134" s="28" t="s">
        <v>524</v>
      </c>
      <c r="C134" s="19"/>
      <c r="D134" s="19"/>
      <c r="E134" s="19"/>
      <c r="F134" s="19"/>
      <c r="G134" s="19">
        <v>10.199999809265137</v>
      </c>
      <c r="H134" s="19"/>
      <c r="I134" s="19"/>
      <c r="J134" s="19"/>
      <c r="K134" s="19"/>
      <c r="L134" s="19"/>
      <c r="M134" s="19">
        <v>5.9000000953674316</v>
      </c>
      <c r="N134" s="19"/>
      <c r="O134" s="19"/>
      <c r="P134" s="19"/>
      <c r="Q134" s="19"/>
      <c r="R134" s="19"/>
      <c r="S134" s="19">
        <v>10.899999618530273</v>
      </c>
      <c r="T134" s="19"/>
      <c r="U134" s="19"/>
      <c r="V134" s="19"/>
      <c r="W134" s="19"/>
    </row>
    <row r="135" spans="1:23" x14ac:dyDescent="0.15">
      <c r="A135" s="18" t="s">
        <v>527</v>
      </c>
      <c r="B135" s="28" t="s">
        <v>526</v>
      </c>
      <c r="C135" s="19"/>
      <c r="D135" s="19"/>
      <c r="E135" s="19"/>
      <c r="F135" s="19"/>
      <c r="G135" s="19"/>
      <c r="H135" s="19">
        <v>12</v>
      </c>
      <c r="I135" s="19"/>
      <c r="J135" s="19"/>
      <c r="K135" s="19"/>
      <c r="L135" s="19"/>
      <c r="M135" s="19"/>
      <c r="N135" s="19"/>
      <c r="O135" s="19"/>
      <c r="P135" s="19"/>
      <c r="Q135" s="19"/>
      <c r="R135" s="19"/>
      <c r="S135" s="19"/>
      <c r="T135" s="19"/>
      <c r="U135" s="19"/>
      <c r="V135" s="19"/>
      <c r="W135" s="1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29DE8-CB2C-774A-BF53-3CDD833AB9C6}">
  <sheetPr>
    <tabColor rgb="FFD499FD"/>
  </sheetPr>
  <dimension ref="A1:X73"/>
  <sheetViews>
    <sheetView topLeftCell="J1" workbookViewId="0">
      <selection activeCell="B1" sqref="B1"/>
    </sheetView>
  </sheetViews>
  <sheetFormatPr baseColWidth="10" defaultColWidth="9.1640625" defaultRowHeight="14" x14ac:dyDescent="0.15"/>
  <cols>
    <col min="1" max="1" width="37.5" style="22" customWidth="1"/>
    <col min="2" max="2" width="9.1640625" style="30"/>
    <col min="3" max="3" width="13.5" style="22" customWidth="1"/>
    <col min="4" max="5" width="13.6640625" style="22" customWidth="1"/>
    <col min="6" max="6" width="13.5" style="22" customWidth="1"/>
    <col min="7" max="7" width="13.6640625" style="22" customWidth="1"/>
    <col min="8" max="8" width="13.5" style="22" customWidth="1"/>
    <col min="9" max="9" width="13.6640625" style="22" customWidth="1"/>
    <col min="10" max="10" width="13.33203125" style="22" customWidth="1"/>
    <col min="11" max="11" width="13.6640625" style="22" customWidth="1"/>
    <col min="12" max="12" width="13.83203125" style="22" customWidth="1"/>
    <col min="13" max="13" width="13.33203125" style="22" customWidth="1"/>
    <col min="14" max="15" width="13.6640625" style="22" customWidth="1"/>
    <col min="16" max="16" width="13.1640625" style="22" customWidth="1"/>
    <col min="17" max="17" width="13.33203125" style="22" customWidth="1"/>
    <col min="18" max="18" width="13.1640625" style="22" customWidth="1"/>
    <col min="19" max="19" width="13" style="22" customWidth="1"/>
    <col min="20" max="20" width="13.5" style="22" customWidth="1"/>
    <col min="21" max="21" width="13.1640625" style="22" customWidth="1"/>
    <col min="22" max="16384" width="9.1640625" style="22"/>
  </cols>
  <sheetData>
    <row r="1" spans="1:24" s="17" customFormat="1" ht="13" x14ac:dyDescent="0.15">
      <c r="A1" s="17" t="s">
        <v>731</v>
      </c>
      <c r="B1" s="24" t="s">
        <v>0</v>
      </c>
      <c r="C1" s="17" t="s">
        <v>900</v>
      </c>
      <c r="D1" s="17" t="s">
        <v>901</v>
      </c>
      <c r="E1" s="17" t="s">
        <v>902</v>
      </c>
      <c r="F1" s="17" t="s">
        <v>903</v>
      </c>
      <c r="G1" s="17" t="s">
        <v>904</v>
      </c>
      <c r="H1" s="17" t="s">
        <v>905</v>
      </c>
      <c r="I1" s="17" t="s">
        <v>906</v>
      </c>
      <c r="J1" s="17" t="s">
        <v>907</v>
      </c>
      <c r="K1" s="17" t="s">
        <v>908</v>
      </c>
      <c r="L1" s="17" t="s">
        <v>909</v>
      </c>
      <c r="M1" s="17" t="s">
        <v>910</v>
      </c>
      <c r="N1" s="17" t="s">
        <v>911</v>
      </c>
      <c r="O1" s="17" t="s">
        <v>912</v>
      </c>
      <c r="P1" s="17" t="s">
        <v>913</v>
      </c>
      <c r="Q1" s="17" t="s">
        <v>914</v>
      </c>
      <c r="R1" s="17" t="s">
        <v>915</v>
      </c>
      <c r="S1" s="17" t="s">
        <v>916</v>
      </c>
      <c r="T1" s="17" t="s">
        <v>917</v>
      </c>
      <c r="U1" s="17" t="s">
        <v>918</v>
      </c>
    </row>
    <row r="2" spans="1:24" x14ac:dyDescent="0.15">
      <c r="A2" s="22" t="s">
        <v>24</v>
      </c>
      <c r="B2" s="30" t="s">
        <v>21</v>
      </c>
      <c r="C2" s="23"/>
      <c r="D2" s="23"/>
      <c r="E2" s="23"/>
      <c r="F2" s="23"/>
      <c r="G2" s="23"/>
      <c r="H2" s="23"/>
      <c r="I2" s="23"/>
      <c r="J2" s="23"/>
      <c r="K2" s="23"/>
      <c r="L2" s="23"/>
      <c r="M2" s="23"/>
      <c r="N2" s="23"/>
      <c r="O2" s="23">
        <v>66.59</v>
      </c>
      <c r="P2" s="23">
        <v>60.98</v>
      </c>
      <c r="Q2" s="23"/>
      <c r="R2" s="23"/>
      <c r="S2" s="23"/>
      <c r="T2" s="23"/>
      <c r="U2" s="23"/>
    </row>
    <row r="3" spans="1:24" x14ac:dyDescent="0.15">
      <c r="A3" s="22" t="s">
        <v>20</v>
      </c>
      <c r="B3" s="30" t="s">
        <v>17</v>
      </c>
      <c r="C3" s="23"/>
      <c r="D3" s="23"/>
      <c r="E3" s="23"/>
      <c r="F3" s="23"/>
      <c r="G3" s="23">
        <v>79.16</v>
      </c>
      <c r="H3" s="23"/>
      <c r="I3" s="23"/>
      <c r="J3" s="23"/>
      <c r="K3" s="23"/>
      <c r="L3" s="23"/>
      <c r="M3" s="23"/>
      <c r="N3" s="23">
        <v>84.32</v>
      </c>
      <c r="O3" s="23"/>
      <c r="P3" s="23"/>
      <c r="Q3" s="23"/>
      <c r="R3" s="23"/>
      <c r="S3" s="23"/>
      <c r="T3" s="23"/>
      <c r="U3" s="23"/>
      <c r="X3" s="22" t="s">
        <v>899</v>
      </c>
    </row>
    <row r="4" spans="1:24" x14ac:dyDescent="0.15">
      <c r="A4" s="22" t="s">
        <v>33</v>
      </c>
      <c r="B4" s="30" t="s">
        <v>32</v>
      </c>
      <c r="C4" s="23"/>
      <c r="D4" s="23"/>
      <c r="E4" s="23"/>
      <c r="F4" s="23"/>
      <c r="G4" s="23">
        <v>59.57</v>
      </c>
      <c r="H4" s="23">
        <v>58.02</v>
      </c>
      <c r="I4" s="23">
        <v>55.26</v>
      </c>
      <c r="J4" s="23"/>
      <c r="K4" s="23">
        <v>50.25</v>
      </c>
      <c r="L4" s="23">
        <v>49.69</v>
      </c>
      <c r="M4" s="23">
        <v>48.54</v>
      </c>
      <c r="N4" s="23">
        <v>47.69</v>
      </c>
      <c r="O4" s="23">
        <v>47.79</v>
      </c>
      <c r="P4" s="23">
        <v>47.43</v>
      </c>
      <c r="Q4" s="23">
        <v>46.84</v>
      </c>
      <c r="R4" s="23"/>
      <c r="S4" s="23"/>
      <c r="T4" s="23">
        <v>47.91</v>
      </c>
      <c r="U4" s="23">
        <v>48.11</v>
      </c>
    </row>
    <row r="5" spans="1:24" x14ac:dyDescent="0.15">
      <c r="A5" s="22" t="s">
        <v>35</v>
      </c>
      <c r="B5" s="30" t="s">
        <v>34</v>
      </c>
      <c r="C5" s="23"/>
      <c r="D5" s="23"/>
      <c r="E5" s="23"/>
      <c r="F5" s="23"/>
      <c r="G5" s="23"/>
      <c r="H5" s="23"/>
      <c r="I5" s="23"/>
      <c r="J5" s="23"/>
      <c r="K5" s="23">
        <v>51.17</v>
      </c>
      <c r="L5" s="23">
        <v>55.03</v>
      </c>
      <c r="M5" s="23"/>
      <c r="N5" s="23">
        <v>62.36</v>
      </c>
      <c r="O5" s="23">
        <v>61.54</v>
      </c>
      <c r="P5" s="23">
        <v>60.36</v>
      </c>
      <c r="Q5" s="23">
        <v>59.12</v>
      </c>
      <c r="R5" s="23">
        <v>52.13</v>
      </c>
      <c r="S5" s="23">
        <v>49.91</v>
      </c>
      <c r="T5" s="23">
        <v>47.88</v>
      </c>
      <c r="U5" s="23">
        <v>50.33</v>
      </c>
    </row>
    <row r="6" spans="1:24" x14ac:dyDescent="0.15">
      <c r="A6" s="22" t="s">
        <v>56</v>
      </c>
      <c r="B6" s="30" t="s">
        <v>55</v>
      </c>
      <c r="C6" s="23"/>
      <c r="D6" s="23"/>
      <c r="E6" s="23"/>
      <c r="F6" s="23"/>
      <c r="G6" s="23"/>
      <c r="H6" s="23"/>
      <c r="I6" s="23"/>
      <c r="J6" s="23"/>
      <c r="K6" s="23"/>
      <c r="L6" s="23"/>
      <c r="M6" s="23">
        <v>87.85</v>
      </c>
      <c r="N6" s="23"/>
      <c r="O6" s="23"/>
      <c r="P6" s="23">
        <v>89.42</v>
      </c>
      <c r="Q6" s="23"/>
      <c r="R6" s="23"/>
      <c r="S6" s="23"/>
      <c r="T6" s="23">
        <v>94.7</v>
      </c>
      <c r="U6" s="23"/>
    </row>
    <row r="7" spans="1:24" x14ac:dyDescent="0.15">
      <c r="A7" s="22" t="s">
        <v>52</v>
      </c>
      <c r="B7" s="30" t="s">
        <v>51</v>
      </c>
      <c r="C7" s="23"/>
      <c r="D7" s="23"/>
      <c r="E7" s="23"/>
      <c r="F7" s="23"/>
      <c r="G7" s="23"/>
      <c r="H7" s="23"/>
      <c r="I7" s="23"/>
      <c r="J7" s="23"/>
      <c r="K7" s="23"/>
      <c r="L7" s="23"/>
      <c r="M7" s="23"/>
      <c r="N7" s="23">
        <v>96.82</v>
      </c>
      <c r="O7" s="23"/>
      <c r="P7" s="23"/>
      <c r="Q7" s="23"/>
      <c r="R7" s="23"/>
      <c r="S7" s="23"/>
      <c r="T7" s="23"/>
      <c r="U7" s="23"/>
    </row>
    <row r="8" spans="1:24" x14ac:dyDescent="0.15">
      <c r="A8" s="22" t="s">
        <v>73</v>
      </c>
      <c r="B8" s="30" t="s">
        <v>72</v>
      </c>
      <c r="C8" s="23"/>
      <c r="D8" s="23"/>
      <c r="E8" s="23"/>
      <c r="F8" s="23"/>
      <c r="G8" s="23"/>
      <c r="H8" s="23">
        <v>95.82</v>
      </c>
      <c r="I8" s="23">
        <v>96.15</v>
      </c>
      <c r="J8" s="23">
        <v>84.26</v>
      </c>
      <c r="K8" s="23">
        <v>85.94</v>
      </c>
      <c r="L8" s="23">
        <v>84.16</v>
      </c>
      <c r="M8" s="23"/>
      <c r="N8" s="23">
        <v>83.36</v>
      </c>
      <c r="O8" s="23">
        <v>82.13</v>
      </c>
      <c r="P8" s="23">
        <v>80.430000000000007</v>
      </c>
      <c r="Q8" s="23">
        <v>85.21</v>
      </c>
      <c r="R8" s="23">
        <v>84.1</v>
      </c>
      <c r="S8" s="23">
        <v>76.260000000000005</v>
      </c>
      <c r="T8" s="23">
        <v>79.12</v>
      </c>
      <c r="U8" s="23">
        <v>80.7</v>
      </c>
    </row>
    <row r="9" spans="1:24" x14ac:dyDescent="0.15">
      <c r="A9" s="22" t="s">
        <v>64</v>
      </c>
      <c r="B9" s="30" t="s">
        <v>63</v>
      </c>
      <c r="C9" s="23"/>
      <c r="D9" s="23"/>
      <c r="E9" s="23"/>
      <c r="F9" s="23"/>
      <c r="G9" s="23"/>
      <c r="H9" s="23"/>
      <c r="I9" s="23">
        <v>37.97</v>
      </c>
      <c r="J9" s="23">
        <v>37.06</v>
      </c>
      <c r="K9" s="23">
        <v>35.58</v>
      </c>
      <c r="L9" s="23">
        <v>33.79</v>
      </c>
      <c r="M9" s="23">
        <v>32.36</v>
      </c>
      <c r="N9" s="23">
        <v>30.88</v>
      </c>
      <c r="O9" s="23">
        <v>33.69</v>
      </c>
      <c r="P9" s="23">
        <v>31.51</v>
      </c>
      <c r="Q9" s="23">
        <v>29.28</v>
      </c>
      <c r="R9" s="23">
        <v>30.13</v>
      </c>
      <c r="S9" s="23">
        <v>30.48</v>
      </c>
      <c r="T9" s="23">
        <v>24.82</v>
      </c>
      <c r="U9" s="23">
        <v>22.14</v>
      </c>
    </row>
    <row r="10" spans="1:24" x14ac:dyDescent="0.15">
      <c r="A10" s="22" t="s">
        <v>75</v>
      </c>
      <c r="B10" s="30" t="s">
        <v>74</v>
      </c>
      <c r="C10" s="23"/>
      <c r="D10" s="23"/>
      <c r="E10" s="23"/>
      <c r="F10" s="23"/>
      <c r="G10" s="23"/>
      <c r="H10" s="23"/>
      <c r="I10" s="23"/>
      <c r="J10" s="23"/>
      <c r="K10" s="23"/>
      <c r="L10" s="23">
        <v>49.7</v>
      </c>
      <c r="M10" s="23"/>
      <c r="N10" s="23">
        <v>46.03</v>
      </c>
      <c r="O10" s="23">
        <v>45.1</v>
      </c>
      <c r="P10" s="23">
        <v>44.09</v>
      </c>
      <c r="Q10" s="23">
        <v>44.78</v>
      </c>
      <c r="R10" s="23">
        <v>44.98</v>
      </c>
      <c r="S10" s="23"/>
      <c r="T10" s="23"/>
      <c r="U10" s="23"/>
    </row>
    <row r="11" spans="1:24" x14ac:dyDescent="0.15">
      <c r="A11" s="22" t="s">
        <v>79</v>
      </c>
      <c r="B11" s="30" t="s">
        <v>78</v>
      </c>
      <c r="C11" s="23"/>
      <c r="D11" s="23"/>
      <c r="E11" s="23"/>
      <c r="F11" s="23"/>
      <c r="G11" s="23"/>
      <c r="H11" s="23"/>
      <c r="I11" s="23"/>
      <c r="J11" s="23"/>
      <c r="K11" s="23"/>
      <c r="L11" s="23"/>
      <c r="M11" s="23"/>
      <c r="N11" s="23"/>
      <c r="O11" s="23"/>
      <c r="P11" s="23"/>
      <c r="Q11" s="23">
        <v>33.020000000000003</v>
      </c>
      <c r="R11" s="23"/>
      <c r="S11" s="23"/>
      <c r="T11" s="23">
        <v>37.700000000000003</v>
      </c>
      <c r="U11" s="23">
        <v>37.49</v>
      </c>
    </row>
    <row r="12" spans="1:24" x14ac:dyDescent="0.15">
      <c r="A12" s="22" t="s">
        <v>54</v>
      </c>
      <c r="B12" s="30" t="s">
        <v>53</v>
      </c>
      <c r="C12" s="23"/>
      <c r="D12" s="23"/>
      <c r="E12" s="23"/>
      <c r="F12" s="23"/>
      <c r="G12" s="23"/>
      <c r="H12" s="23"/>
      <c r="I12" s="23"/>
      <c r="J12" s="23"/>
      <c r="K12" s="23"/>
      <c r="L12" s="23"/>
      <c r="M12" s="23"/>
      <c r="N12" s="23"/>
      <c r="O12" s="23"/>
      <c r="P12" s="23"/>
      <c r="Q12" s="23"/>
      <c r="R12" s="23"/>
      <c r="S12" s="23"/>
      <c r="T12" s="23"/>
      <c r="U12" s="23">
        <v>95.39</v>
      </c>
    </row>
    <row r="13" spans="1:24" x14ac:dyDescent="0.15">
      <c r="A13" s="22" t="s">
        <v>48</v>
      </c>
      <c r="B13" s="30" t="s">
        <v>47</v>
      </c>
      <c r="C13" s="23"/>
      <c r="D13" s="23"/>
      <c r="E13" s="23"/>
      <c r="F13" s="23"/>
      <c r="G13" s="23"/>
      <c r="H13" s="23"/>
      <c r="I13" s="23"/>
      <c r="J13" s="23"/>
      <c r="K13" s="23"/>
      <c r="L13" s="23"/>
      <c r="M13" s="23"/>
      <c r="N13" s="23"/>
      <c r="O13" s="23"/>
      <c r="P13" s="23"/>
      <c r="Q13" s="23">
        <v>98.31</v>
      </c>
      <c r="R13" s="23"/>
      <c r="S13" s="23"/>
      <c r="T13" s="23"/>
      <c r="U13" s="23"/>
    </row>
    <row r="14" spans="1:24" x14ac:dyDescent="0.15">
      <c r="A14" s="22" t="s">
        <v>111</v>
      </c>
      <c r="B14" s="30" t="s">
        <v>110</v>
      </c>
      <c r="C14" s="23"/>
      <c r="D14" s="23"/>
      <c r="E14" s="23"/>
      <c r="F14" s="23"/>
      <c r="G14" s="23"/>
      <c r="H14" s="23"/>
      <c r="I14" s="23"/>
      <c r="J14" s="23"/>
      <c r="K14" s="23"/>
      <c r="L14" s="23"/>
      <c r="M14" s="23"/>
      <c r="N14" s="23"/>
      <c r="O14" s="23"/>
      <c r="P14" s="23"/>
      <c r="Q14" s="23"/>
      <c r="R14" s="23">
        <v>63.82</v>
      </c>
      <c r="S14" s="23"/>
      <c r="T14" s="23"/>
      <c r="U14" s="23"/>
    </row>
    <row r="15" spans="1:24" x14ac:dyDescent="0.15">
      <c r="A15" s="22" t="s">
        <v>257</v>
      </c>
      <c r="B15" s="30" t="s">
        <v>256</v>
      </c>
      <c r="C15" s="23"/>
      <c r="D15" s="23"/>
      <c r="E15" s="23"/>
      <c r="F15" s="23"/>
      <c r="G15" s="23"/>
      <c r="H15" s="23"/>
      <c r="I15" s="23"/>
      <c r="J15" s="23"/>
      <c r="K15" s="23"/>
      <c r="L15" s="23"/>
      <c r="M15" s="23"/>
      <c r="N15" s="23"/>
      <c r="O15" s="23">
        <v>93.57</v>
      </c>
      <c r="P15" s="23"/>
      <c r="Q15" s="23"/>
      <c r="R15" s="23"/>
      <c r="S15" s="23"/>
      <c r="T15" s="23"/>
      <c r="U15" s="23"/>
    </row>
    <row r="16" spans="1:24" x14ac:dyDescent="0.15">
      <c r="A16" s="22" t="s">
        <v>101</v>
      </c>
      <c r="B16" s="30" t="s">
        <v>100</v>
      </c>
      <c r="C16" s="23"/>
      <c r="D16" s="23"/>
      <c r="E16" s="23"/>
      <c r="F16" s="23"/>
      <c r="G16" s="23"/>
      <c r="H16" s="23"/>
      <c r="I16" s="23"/>
      <c r="J16" s="23">
        <v>90.98</v>
      </c>
      <c r="K16" s="23"/>
      <c r="L16" s="23"/>
      <c r="M16" s="23"/>
      <c r="N16" s="23"/>
      <c r="O16" s="23"/>
      <c r="P16" s="23"/>
      <c r="Q16" s="23">
        <v>90.23</v>
      </c>
      <c r="R16" s="23"/>
      <c r="S16" s="23"/>
      <c r="T16" s="23"/>
      <c r="U16" s="23"/>
    </row>
    <row r="17" spans="1:21" x14ac:dyDescent="0.15">
      <c r="A17" s="22" t="s">
        <v>95</v>
      </c>
      <c r="B17" s="30" t="s">
        <v>94</v>
      </c>
      <c r="C17" s="23"/>
      <c r="D17" s="23"/>
      <c r="E17" s="23"/>
      <c r="F17" s="23"/>
      <c r="G17" s="23"/>
      <c r="H17" s="23"/>
      <c r="I17" s="23"/>
      <c r="J17" s="23"/>
      <c r="K17" s="23"/>
      <c r="L17" s="23"/>
      <c r="M17" s="23"/>
      <c r="N17" s="23"/>
      <c r="O17" s="23"/>
      <c r="P17" s="23"/>
      <c r="Q17" s="23"/>
      <c r="R17" s="23"/>
      <c r="S17" s="23"/>
      <c r="T17" s="23">
        <v>64.69</v>
      </c>
      <c r="U17" s="23">
        <v>29.28</v>
      </c>
    </row>
    <row r="18" spans="1:21" x14ac:dyDescent="0.15">
      <c r="A18" s="22" t="s">
        <v>107</v>
      </c>
      <c r="B18" s="30" t="s">
        <v>106</v>
      </c>
      <c r="C18" s="23"/>
      <c r="D18" s="23"/>
      <c r="E18" s="23"/>
      <c r="F18" s="23"/>
      <c r="G18" s="23"/>
      <c r="H18" s="23"/>
      <c r="I18" s="23"/>
      <c r="J18" s="23"/>
      <c r="K18" s="23"/>
      <c r="L18" s="23"/>
      <c r="M18" s="23">
        <v>67.86</v>
      </c>
      <c r="N18" s="23">
        <v>67.040000000000006</v>
      </c>
      <c r="O18" s="23">
        <v>66.55</v>
      </c>
      <c r="P18" s="23">
        <v>64.930000000000007</v>
      </c>
      <c r="Q18" s="23">
        <v>63.24</v>
      </c>
      <c r="R18" s="23">
        <v>63.07</v>
      </c>
      <c r="S18" s="23">
        <v>62.38</v>
      </c>
      <c r="T18" s="23">
        <v>61.92</v>
      </c>
      <c r="U18" s="23">
        <v>62.36</v>
      </c>
    </row>
    <row r="19" spans="1:21" x14ac:dyDescent="0.15">
      <c r="A19" s="22" t="s">
        <v>109</v>
      </c>
      <c r="B19" s="30" t="s">
        <v>108</v>
      </c>
      <c r="C19" s="23"/>
      <c r="D19" s="23"/>
      <c r="E19" s="23"/>
      <c r="F19" s="23"/>
      <c r="G19" s="23"/>
      <c r="H19" s="23"/>
      <c r="I19" s="23"/>
      <c r="J19" s="23"/>
      <c r="K19" s="23"/>
      <c r="L19" s="23"/>
      <c r="M19" s="23"/>
      <c r="N19" s="23"/>
      <c r="O19" s="23"/>
      <c r="P19" s="23"/>
      <c r="Q19" s="23">
        <v>94.71</v>
      </c>
      <c r="R19" s="23"/>
      <c r="S19" s="23"/>
      <c r="T19" s="23"/>
      <c r="U19" s="23"/>
    </row>
    <row r="20" spans="1:21" x14ac:dyDescent="0.15">
      <c r="A20" s="22" t="s">
        <v>103</v>
      </c>
      <c r="B20" s="30" t="s">
        <v>102</v>
      </c>
      <c r="C20" s="23"/>
      <c r="D20" s="23"/>
      <c r="E20" s="23"/>
      <c r="F20" s="23"/>
      <c r="G20" s="23"/>
      <c r="H20" s="23">
        <v>98.62</v>
      </c>
      <c r="I20" s="23"/>
      <c r="J20" s="23"/>
      <c r="K20" s="23"/>
      <c r="L20" s="23"/>
      <c r="M20" s="23"/>
      <c r="N20" s="23"/>
      <c r="O20" s="23"/>
      <c r="P20" s="23"/>
      <c r="Q20" s="23"/>
      <c r="R20" s="23"/>
      <c r="S20" s="23"/>
      <c r="T20" s="23"/>
      <c r="U20" s="23"/>
    </row>
    <row r="21" spans="1:21" x14ac:dyDescent="0.15">
      <c r="A21" s="22" t="s">
        <v>113</v>
      </c>
      <c r="B21" s="30" t="s">
        <v>112</v>
      </c>
      <c r="C21" s="23"/>
      <c r="D21" s="23"/>
      <c r="E21" s="23"/>
      <c r="F21" s="23"/>
      <c r="G21" s="23"/>
      <c r="H21" s="23"/>
      <c r="I21" s="23"/>
      <c r="J21" s="23"/>
      <c r="K21" s="23"/>
      <c r="L21" s="23"/>
      <c r="M21" s="23">
        <v>37.85</v>
      </c>
      <c r="N21" s="23">
        <v>34.72</v>
      </c>
      <c r="O21" s="23">
        <v>36.82</v>
      </c>
      <c r="P21" s="23">
        <v>38.76</v>
      </c>
      <c r="Q21" s="23">
        <v>38.840000000000003</v>
      </c>
      <c r="R21" s="23">
        <v>39.74</v>
      </c>
      <c r="S21" s="23">
        <v>37.869999999999997</v>
      </c>
      <c r="T21" s="23">
        <v>38.200000000000003</v>
      </c>
      <c r="U21" s="23">
        <v>37.85</v>
      </c>
    </row>
    <row r="22" spans="1:21" x14ac:dyDescent="0.15">
      <c r="A22" s="22" t="s">
        <v>532</v>
      </c>
      <c r="B22" s="30" t="s">
        <v>98</v>
      </c>
      <c r="C22" s="23"/>
      <c r="D22" s="23"/>
      <c r="E22" s="23"/>
      <c r="F22" s="23"/>
      <c r="G22" s="23"/>
      <c r="H22" s="23"/>
      <c r="I22" s="23"/>
      <c r="J22" s="23"/>
      <c r="K22" s="23"/>
      <c r="L22" s="23"/>
      <c r="M22" s="23"/>
      <c r="N22" s="23"/>
      <c r="O22" s="23">
        <v>94.77</v>
      </c>
      <c r="P22" s="23">
        <v>97.71</v>
      </c>
      <c r="Q22" s="23"/>
      <c r="R22" s="23"/>
      <c r="S22" s="23">
        <v>92.77</v>
      </c>
      <c r="T22" s="23">
        <v>86.66</v>
      </c>
      <c r="U22" s="23"/>
    </row>
    <row r="23" spans="1:21" x14ac:dyDescent="0.15">
      <c r="A23" s="22" t="s">
        <v>134</v>
      </c>
      <c r="B23" s="30" t="s">
        <v>133</v>
      </c>
      <c r="C23" s="23">
        <v>90.4</v>
      </c>
      <c r="D23" s="23">
        <v>88.42</v>
      </c>
      <c r="E23" s="23">
        <v>91.01</v>
      </c>
      <c r="F23" s="23">
        <v>89.8</v>
      </c>
      <c r="G23" s="23">
        <v>89.41</v>
      </c>
      <c r="H23" s="23">
        <v>70.459999999999994</v>
      </c>
      <c r="I23" s="23">
        <v>65.38</v>
      </c>
      <c r="J23" s="23">
        <v>57.7</v>
      </c>
      <c r="K23" s="23">
        <v>57.99</v>
      </c>
      <c r="L23" s="23">
        <v>55.01</v>
      </c>
      <c r="M23" s="23">
        <v>53.94</v>
      </c>
      <c r="N23" s="23">
        <v>56.17</v>
      </c>
      <c r="O23" s="23">
        <v>56.26</v>
      </c>
      <c r="P23" s="23">
        <v>55.9</v>
      </c>
      <c r="Q23" s="23">
        <v>54.24</v>
      </c>
      <c r="R23" s="23">
        <v>56.28</v>
      </c>
      <c r="S23" s="23">
        <v>56.34</v>
      </c>
      <c r="T23" s="23">
        <v>57.17</v>
      </c>
      <c r="U23" s="23">
        <v>56.79</v>
      </c>
    </row>
    <row r="24" spans="1:21" x14ac:dyDescent="0.15">
      <c r="A24" s="22" t="s">
        <v>146</v>
      </c>
      <c r="B24" s="30" t="s">
        <v>145</v>
      </c>
      <c r="C24" s="23"/>
      <c r="D24" s="23">
        <v>83.19</v>
      </c>
      <c r="E24" s="23"/>
      <c r="F24" s="23">
        <v>81.83</v>
      </c>
      <c r="G24" s="23">
        <v>82.42</v>
      </c>
      <c r="H24" s="23">
        <v>82.3</v>
      </c>
      <c r="I24" s="23">
        <v>82.22</v>
      </c>
      <c r="J24" s="23">
        <v>81.59</v>
      </c>
      <c r="K24" s="23">
        <v>80.16</v>
      </c>
      <c r="L24" s="23">
        <v>78.37</v>
      </c>
      <c r="M24" s="23">
        <v>75.540000000000006</v>
      </c>
      <c r="N24" s="23">
        <v>72.569999999999993</v>
      </c>
      <c r="O24" s="23">
        <v>71.099999999999994</v>
      </c>
      <c r="P24" s="23">
        <v>69.73</v>
      </c>
      <c r="Q24" s="23">
        <v>67.569999999999993</v>
      </c>
      <c r="R24" s="23">
        <v>68.150000000000006</v>
      </c>
      <c r="S24" s="23">
        <v>70.790000000000006</v>
      </c>
      <c r="T24" s="23">
        <v>72.41</v>
      </c>
      <c r="U24" s="23">
        <v>72.67</v>
      </c>
    </row>
    <row r="25" spans="1:21" x14ac:dyDescent="0.15">
      <c r="A25" s="22" t="s">
        <v>148</v>
      </c>
      <c r="B25" s="30" t="s">
        <v>147</v>
      </c>
      <c r="C25" s="23"/>
      <c r="D25" s="23"/>
      <c r="E25" s="23"/>
      <c r="F25" s="23"/>
      <c r="G25" s="23"/>
      <c r="H25" s="23"/>
      <c r="I25" s="23"/>
      <c r="J25" s="23"/>
      <c r="K25" s="23">
        <v>55.75</v>
      </c>
      <c r="L25" s="23">
        <v>55.41</v>
      </c>
      <c r="M25" s="23">
        <v>57.64</v>
      </c>
      <c r="N25" s="23">
        <v>58.73</v>
      </c>
      <c r="O25" s="23">
        <v>55.92</v>
      </c>
      <c r="P25" s="23">
        <v>57.61</v>
      </c>
      <c r="Q25" s="23"/>
      <c r="R25" s="23">
        <v>59.83</v>
      </c>
      <c r="S25" s="23">
        <v>61.93</v>
      </c>
      <c r="T25" s="23">
        <v>63.78</v>
      </c>
      <c r="U25" s="23">
        <v>63.35</v>
      </c>
    </row>
    <row r="26" spans="1:21" x14ac:dyDescent="0.15">
      <c r="A26" s="22" t="s">
        <v>427</v>
      </c>
      <c r="B26" s="30" t="s">
        <v>426</v>
      </c>
      <c r="C26" s="23"/>
      <c r="D26" s="23"/>
      <c r="E26" s="23"/>
      <c r="F26" s="23"/>
      <c r="G26" s="23"/>
      <c r="H26" s="23"/>
      <c r="I26" s="23"/>
      <c r="J26" s="23"/>
      <c r="K26" s="23"/>
      <c r="L26" s="23"/>
      <c r="M26" s="23">
        <v>72.45</v>
      </c>
      <c r="N26" s="23">
        <v>72.55</v>
      </c>
      <c r="O26" s="23">
        <v>72.569999999999993</v>
      </c>
      <c r="P26" s="23">
        <v>71.38</v>
      </c>
      <c r="Q26" s="23">
        <v>69.34</v>
      </c>
      <c r="R26" s="23">
        <v>69.099999999999994</v>
      </c>
      <c r="S26" s="23">
        <v>69.47</v>
      </c>
      <c r="T26" s="23">
        <v>70.16</v>
      </c>
      <c r="U26" s="23">
        <v>68.510000000000005</v>
      </c>
    </row>
    <row r="27" spans="1:21" x14ac:dyDescent="0.15">
      <c r="A27" s="22" t="s">
        <v>186</v>
      </c>
      <c r="B27" s="30" t="s">
        <v>185</v>
      </c>
      <c r="C27" s="23"/>
      <c r="D27" s="23"/>
      <c r="E27" s="23"/>
      <c r="F27" s="23"/>
      <c r="G27" s="23"/>
      <c r="H27" s="23"/>
      <c r="I27" s="23"/>
      <c r="J27" s="23"/>
      <c r="K27" s="23"/>
      <c r="L27" s="23"/>
      <c r="M27" s="23"/>
      <c r="N27" s="23"/>
      <c r="O27" s="23">
        <v>76.489999999999995</v>
      </c>
      <c r="P27" s="23"/>
      <c r="Q27" s="23"/>
      <c r="R27" s="23"/>
      <c r="S27" s="23"/>
      <c r="T27" s="23"/>
      <c r="U27" s="23">
        <v>77.63</v>
      </c>
    </row>
    <row r="28" spans="1:21" x14ac:dyDescent="0.15">
      <c r="A28" s="22" t="s">
        <v>180</v>
      </c>
      <c r="B28" s="30" t="s">
        <v>179</v>
      </c>
      <c r="C28" s="23"/>
      <c r="D28" s="23"/>
      <c r="E28" s="23"/>
      <c r="F28" s="23"/>
      <c r="G28" s="23"/>
      <c r="H28" s="23"/>
      <c r="I28" s="23">
        <v>93.78</v>
      </c>
      <c r="J28" s="23"/>
      <c r="K28" s="23"/>
      <c r="L28" s="23"/>
      <c r="M28" s="23"/>
      <c r="N28" s="23"/>
      <c r="O28" s="23"/>
      <c r="P28" s="23">
        <v>92.12</v>
      </c>
      <c r="Q28" s="23"/>
      <c r="R28" s="23">
        <v>88.76</v>
      </c>
      <c r="S28" s="23"/>
      <c r="T28" s="23"/>
      <c r="U28" s="23"/>
    </row>
    <row r="29" spans="1:21" x14ac:dyDescent="0.15">
      <c r="A29" s="22" t="s">
        <v>198</v>
      </c>
      <c r="B29" s="30" t="s">
        <v>197</v>
      </c>
      <c r="C29" s="23"/>
      <c r="D29" s="23"/>
      <c r="E29" s="23"/>
      <c r="F29" s="23">
        <v>81.11</v>
      </c>
      <c r="G29" s="23">
        <v>81.209999999999994</v>
      </c>
      <c r="H29" s="23"/>
      <c r="I29" s="23">
        <v>80.13</v>
      </c>
      <c r="J29" s="23"/>
      <c r="K29" s="23"/>
      <c r="L29" s="23"/>
      <c r="M29" s="23">
        <v>80.930000000000007</v>
      </c>
      <c r="N29" s="23">
        <v>81.209999999999994</v>
      </c>
      <c r="O29" s="23">
        <v>82.66</v>
      </c>
      <c r="P29" s="23">
        <v>80.53</v>
      </c>
      <c r="Q29" s="23">
        <v>78.06</v>
      </c>
      <c r="R29" s="23">
        <v>79.180000000000007</v>
      </c>
      <c r="S29" s="23">
        <v>79.209999999999994</v>
      </c>
      <c r="T29" s="23">
        <v>80.11</v>
      </c>
      <c r="U29" s="23"/>
    </row>
    <row r="30" spans="1:21" x14ac:dyDescent="0.15">
      <c r="A30" s="22" t="s">
        <v>202</v>
      </c>
      <c r="B30" s="30" t="s">
        <v>201</v>
      </c>
      <c r="C30" s="23"/>
      <c r="D30" s="23"/>
      <c r="E30" s="23"/>
      <c r="F30" s="23"/>
      <c r="G30" s="23"/>
      <c r="H30" s="23"/>
      <c r="I30" s="23"/>
      <c r="J30" s="23"/>
      <c r="K30" s="23"/>
      <c r="L30" s="23"/>
      <c r="M30" s="23"/>
      <c r="N30" s="23"/>
      <c r="O30" s="23"/>
      <c r="P30" s="23"/>
      <c r="Q30" s="23"/>
      <c r="R30" s="23"/>
      <c r="S30" s="23"/>
      <c r="T30" s="23"/>
      <c r="U30" s="23">
        <v>58.07</v>
      </c>
    </row>
    <row r="31" spans="1:21" x14ac:dyDescent="0.15">
      <c r="A31" s="22" t="s">
        <v>213</v>
      </c>
      <c r="B31" s="30" t="s">
        <v>212</v>
      </c>
      <c r="C31" s="23"/>
      <c r="D31" s="23"/>
      <c r="E31" s="23"/>
      <c r="F31" s="23"/>
      <c r="G31" s="23"/>
      <c r="H31" s="23"/>
      <c r="I31" s="23"/>
      <c r="J31" s="23"/>
      <c r="K31" s="23"/>
      <c r="L31" s="23"/>
      <c r="M31" s="23"/>
      <c r="N31" s="23"/>
      <c r="O31" s="23">
        <v>91.51</v>
      </c>
      <c r="P31" s="23"/>
      <c r="Q31" s="23"/>
      <c r="R31" s="23"/>
      <c r="S31" s="23"/>
      <c r="T31" s="23"/>
      <c r="U31" s="23"/>
    </row>
    <row r="32" spans="1:21" x14ac:dyDescent="0.15">
      <c r="A32" s="22" t="s">
        <v>207</v>
      </c>
      <c r="B32" s="30" t="s">
        <v>206</v>
      </c>
      <c r="C32" s="23"/>
      <c r="D32" s="23"/>
      <c r="E32" s="23"/>
      <c r="F32" s="23"/>
      <c r="G32" s="23"/>
      <c r="H32" s="23"/>
      <c r="I32" s="23">
        <v>74.34</v>
      </c>
      <c r="J32" s="23">
        <v>72.180000000000007</v>
      </c>
      <c r="K32" s="23">
        <v>79.349999999999994</v>
      </c>
      <c r="L32" s="23">
        <v>78.77</v>
      </c>
      <c r="M32" s="23">
        <v>80.349999999999994</v>
      </c>
      <c r="N32" s="23">
        <v>81.91</v>
      </c>
      <c r="O32" s="23">
        <v>83.73</v>
      </c>
      <c r="P32" s="23">
        <v>93.03</v>
      </c>
      <c r="Q32" s="23">
        <v>91.71</v>
      </c>
      <c r="R32" s="23">
        <v>88.79</v>
      </c>
      <c r="S32" s="23">
        <v>90.18</v>
      </c>
      <c r="T32" s="23">
        <v>82.61</v>
      </c>
      <c r="U32" s="23"/>
    </row>
    <row r="33" spans="1:21" x14ac:dyDescent="0.15">
      <c r="A33" s="22" t="s">
        <v>231</v>
      </c>
      <c r="B33" s="30" t="s">
        <v>230</v>
      </c>
      <c r="C33" s="23"/>
      <c r="D33" s="23"/>
      <c r="E33" s="23"/>
      <c r="F33" s="23"/>
      <c r="G33" s="23"/>
      <c r="H33" s="23"/>
      <c r="I33" s="23"/>
      <c r="J33" s="23"/>
      <c r="K33" s="23"/>
      <c r="L33" s="23"/>
      <c r="M33" s="23">
        <v>87.89</v>
      </c>
      <c r="N33" s="23"/>
      <c r="O33" s="23">
        <v>86.53</v>
      </c>
      <c r="P33" s="23"/>
      <c r="Q33" s="23"/>
      <c r="R33" s="23"/>
      <c r="S33" s="23"/>
      <c r="T33" s="23"/>
      <c r="U33" s="23">
        <v>88.63</v>
      </c>
    </row>
    <row r="34" spans="1:21" x14ac:dyDescent="0.15">
      <c r="A34" s="22" t="s">
        <v>225</v>
      </c>
      <c r="B34" s="30" t="s">
        <v>224</v>
      </c>
      <c r="C34" s="23"/>
      <c r="D34" s="23"/>
      <c r="E34" s="23"/>
      <c r="F34" s="23"/>
      <c r="G34" s="23"/>
      <c r="H34" s="23"/>
      <c r="I34" s="23"/>
      <c r="J34" s="23"/>
      <c r="K34" s="23"/>
      <c r="L34" s="23"/>
      <c r="M34" s="23"/>
      <c r="N34" s="23"/>
      <c r="O34" s="23"/>
      <c r="P34" s="23"/>
      <c r="Q34" s="23"/>
      <c r="R34" s="23"/>
      <c r="S34" s="23">
        <v>84.31</v>
      </c>
      <c r="T34" s="23">
        <v>84.24</v>
      </c>
      <c r="U34" s="23">
        <v>82.38</v>
      </c>
    </row>
    <row r="35" spans="1:21" x14ac:dyDescent="0.15">
      <c r="A35" s="22" t="s">
        <v>255</v>
      </c>
      <c r="B35" s="30" t="s">
        <v>254</v>
      </c>
      <c r="C35" s="23"/>
      <c r="D35" s="23"/>
      <c r="E35" s="23"/>
      <c r="F35" s="23"/>
      <c r="G35" s="23"/>
      <c r="H35" s="23"/>
      <c r="I35" s="23"/>
      <c r="J35" s="23"/>
      <c r="K35" s="23"/>
      <c r="L35" s="23"/>
      <c r="M35" s="23"/>
      <c r="N35" s="23"/>
      <c r="O35" s="23"/>
      <c r="P35" s="23"/>
      <c r="Q35" s="23"/>
      <c r="R35" s="23"/>
      <c r="S35" s="23"/>
      <c r="T35" s="23"/>
      <c r="U35" s="23">
        <v>73.83</v>
      </c>
    </row>
    <row r="36" spans="1:21" x14ac:dyDescent="0.15">
      <c r="A36" s="22" t="s">
        <v>269</v>
      </c>
      <c r="B36" s="30" t="s">
        <v>268</v>
      </c>
      <c r="C36" s="23"/>
      <c r="D36" s="23"/>
      <c r="E36" s="23"/>
      <c r="F36" s="23"/>
      <c r="G36" s="23"/>
      <c r="H36" s="23"/>
      <c r="I36" s="23"/>
      <c r="J36" s="23"/>
      <c r="K36" s="23"/>
      <c r="L36" s="23"/>
      <c r="M36" s="23"/>
      <c r="N36" s="23"/>
      <c r="O36" s="23"/>
      <c r="P36" s="23"/>
      <c r="Q36" s="23"/>
      <c r="R36" s="23"/>
      <c r="S36" s="23"/>
      <c r="T36" s="23">
        <v>82.88</v>
      </c>
      <c r="U36" s="23"/>
    </row>
    <row r="37" spans="1:21" x14ac:dyDescent="0.15">
      <c r="A37" s="22" t="s">
        <v>273</v>
      </c>
      <c r="B37" s="30" t="s">
        <v>272</v>
      </c>
      <c r="C37" s="23"/>
      <c r="D37" s="23"/>
      <c r="E37" s="23"/>
      <c r="F37" s="23"/>
      <c r="G37" s="23"/>
      <c r="H37" s="23"/>
      <c r="I37" s="23"/>
      <c r="J37" s="23"/>
      <c r="K37" s="23"/>
      <c r="L37" s="23"/>
      <c r="M37" s="23">
        <v>86.71</v>
      </c>
      <c r="N37" s="23"/>
      <c r="O37" s="23">
        <v>92.23</v>
      </c>
      <c r="P37" s="23"/>
      <c r="Q37" s="23">
        <v>93.37</v>
      </c>
      <c r="R37" s="23"/>
      <c r="S37" s="23"/>
      <c r="T37" s="23"/>
      <c r="U37" s="23"/>
    </row>
    <row r="38" spans="1:21" x14ac:dyDescent="0.15">
      <c r="A38" s="22" t="s">
        <v>310</v>
      </c>
      <c r="B38" s="30" t="s">
        <v>309</v>
      </c>
      <c r="C38" s="23"/>
      <c r="D38" s="23"/>
      <c r="E38" s="23"/>
      <c r="F38" s="23"/>
      <c r="G38" s="23"/>
      <c r="H38" s="23"/>
      <c r="I38" s="23"/>
      <c r="J38" s="23"/>
      <c r="K38" s="23"/>
      <c r="L38" s="23"/>
      <c r="M38" s="23"/>
      <c r="N38" s="23"/>
      <c r="O38" s="23"/>
      <c r="P38" s="23"/>
      <c r="Q38" s="23"/>
      <c r="R38" s="23">
        <v>95.2</v>
      </c>
      <c r="S38" s="23"/>
      <c r="T38" s="23"/>
      <c r="U38" s="23"/>
    </row>
    <row r="39" spans="1:21" x14ac:dyDescent="0.15">
      <c r="A39" s="22" t="s">
        <v>312</v>
      </c>
      <c r="B39" s="30" t="s">
        <v>311</v>
      </c>
      <c r="C39" s="23"/>
      <c r="D39" s="23"/>
      <c r="E39" s="23"/>
      <c r="F39" s="23"/>
      <c r="G39" s="23"/>
      <c r="H39" s="23"/>
      <c r="I39" s="23"/>
      <c r="J39" s="23"/>
      <c r="K39" s="23"/>
      <c r="L39" s="23"/>
      <c r="M39" s="23"/>
      <c r="N39" s="23"/>
      <c r="O39" s="23"/>
      <c r="P39" s="23"/>
      <c r="Q39" s="23"/>
      <c r="R39" s="23"/>
      <c r="S39" s="23">
        <v>51.7</v>
      </c>
      <c r="T39" s="23"/>
      <c r="U39" s="23"/>
    </row>
    <row r="40" spans="1:21" x14ac:dyDescent="0.15">
      <c r="A40" s="22" t="s">
        <v>323</v>
      </c>
      <c r="B40" s="30" t="s">
        <v>322</v>
      </c>
      <c r="C40" s="23"/>
      <c r="D40" s="23"/>
      <c r="E40" s="23"/>
      <c r="F40" s="23"/>
      <c r="G40" s="23"/>
      <c r="H40" s="23"/>
      <c r="I40" s="23"/>
      <c r="J40" s="23"/>
      <c r="K40" s="23"/>
      <c r="L40" s="23"/>
      <c r="M40" s="23"/>
      <c r="N40" s="23"/>
      <c r="O40" s="23"/>
      <c r="P40" s="23">
        <v>89.89</v>
      </c>
      <c r="Q40" s="23">
        <v>95.3</v>
      </c>
      <c r="R40" s="23">
        <v>96.13</v>
      </c>
      <c r="S40" s="23">
        <v>94.91</v>
      </c>
      <c r="T40" s="23">
        <v>94.72</v>
      </c>
      <c r="U40" s="23">
        <v>93.37</v>
      </c>
    </row>
    <row r="41" spans="1:21" x14ac:dyDescent="0.15">
      <c r="A41" s="22" t="s">
        <v>339</v>
      </c>
      <c r="B41" s="30" t="s">
        <v>338</v>
      </c>
      <c r="C41" s="23"/>
      <c r="D41" s="23"/>
      <c r="E41" s="23"/>
      <c r="F41" s="23"/>
      <c r="G41" s="23"/>
      <c r="H41" s="23"/>
      <c r="I41" s="23"/>
      <c r="J41" s="23"/>
      <c r="K41" s="23"/>
      <c r="L41" s="23"/>
      <c r="M41" s="23"/>
      <c r="N41" s="23"/>
      <c r="O41" s="23"/>
      <c r="P41" s="23"/>
      <c r="Q41" s="23"/>
      <c r="R41" s="23"/>
      <c r="S41" s="23"/>
      <c r="T41" s="23">
        <v>91.24</v>
      </c>
      <c r="U41" s="23"/>
    </row>
    <row r="42" spans="1:21" x14ac:dyDescent="0.15">
      <c r="A42" s="22" t="s">
        <v>341</v>
      </c>
      <c r="B42" s="30" t="s">
        <v>340</v>
      </c>
      <c r="C42" s="23"/>
      <c r="D42" s="23"/>
      <c r="E42" s="23"/>
      <c r="F42" s="23"/>
      <c r="G42" s="23"/>
      <c r="H42" s="23"/>
      <c r="I42" s="23"/>
      <c r="J42" s="23"/>
      <c r="K42" s="23"/>
      <c r="L42" s="23"/>
      <c r="M42" s="23"/>
      <c r="N42" s="23"/>
      <c r="O42" s="23">
        <v>51.3</v>
      </c>
      <c r="P42" s="23">
        <v>51.52</v>
      </c>
      <c r="Q42" s="23">
        <v>54.72</v>
      </c>
      <c r="R42" s="23">
        <v>53.33</v>
      </c>
      <c r="S42" s="23">
        <v>52.87</v>
      </c>
      <c r="T42" s="23">
        <v>52.17</v>
      </c>
      <c r="U42" s="23">
        <v>53.53</v>
      </c>
    </row>
    <row r="43" spans="1:21" x14ac:dyDescent="0.15">
      <c r="A43" s="22" t="s">
        <v>315</v>
      </c>
      <c r="B43" s="30" t="s">
        <v>314</v>
      </c>
      <c r="C43" s="23"/>
      <c r="D43" s="23"/>
      <c r="E43" s="23">
        <v>65.959999999999994</v>
      </c>
      <c r="F43" s="23">
        <v>66.180000000000007</v>
      </c>
      <c r="G43" s="23">
        <v>65.92</v>
      </c>
      <c r="H43" s="23"/>
      <c r="I43" s="23"/>
      <c r="J43" s="23"/>
      <c r="K43" s="23"/>
      <c r="L43" s="23"/>
      <c r="M43" s="23"/>
      <c r="N43" s="23"/>
      <c r="O43" s="23"/>
      <c r="P43" s="23"/>
      <c r="Q43" s="23"/>
      <c r="R43" s="23"/>
      <c r="S43" s="23"/>
      <c r="T43" s="23"/>
      <c r="U43" s="23"/>
    </row>
    <row r="44" spans="1:21" x14ac:dyDescent="0.15">
      <c r="A44" s="22" t="s">
        <v>333</v>
      </c>
      <c r="B44" s="30" t="s">
        <v>332</v>
      </c>
      <c r="C44" s="23"/>
      <c r="D44" s="23"/>
      <c r="E44" s="23"/>
      <c r="F44" s="23"/>
      <c r="G44" s="23"/>
      <c r="H44" s="23"/>
      <c r="I44" s="23"/>
      <c r="J44" s="23"/>
      <c r="K44" s="23">
        <v>49.56</v>
      </c>
      <c r="L44" s="23">
        <v>45.74</v>
      </c>
      <c r="M44" s="23">
        <v>52.14</v>
      </c>
      <c r="N44" s="23">
        <v>56.27</v>
      </c>
      <c r="O44" s="23">
        <v>58.57</v>
      </c>
      <c r="P44" s="23">
        <v>56.3</v>
      </c>
      <c r="Q44" s="23">
        <v>49.8</v>
      </c>
      <c r="R44" s="23">
        <v>49.99</v>
      </c>
      <c r="S44" s="23">
        <v>50.66</v>
      </c>
      <c r="T44" s="23">
        <v>51.3</v>
      </c>
      <c r="U44" s="23">
        <v>48.8</v>
      </c>
    </row>
    <row r="45" spans="1:21" x14ac:dyDescent="0.15">
      <c r="A45" s="22" t="s">
        <v>337</v>
      </c>
      <c r="B45" s="30" t="s">
        <v>336</v>
      </c>
      <c r="C45" s="23"/>
      <c r="D45" s="23"/>
      <c r="E45" s="23"/>
      <c r="F45" s="23"/>
      <c r="G45" s="23"/>
      <c r="H45" s="23"/>
      <c r="I45" s="23"/>
      <c r="J45" s="23"/>
      <c r="K45" s="23"/>
      <c r="L45" s="23"/>
      <c r="M45" s="23"/>
      <c r="N45" s="23"/>
      <c r="O45" s="23"/>
      <c r="P45" s="23"/>
      <c r="Q45" s="23"/>
      <c r="R45" s="23">
        <v>95.67</v>
      </c>
      <c r="S45" s="23"/>
      <c r="T45" s="23"/>
      <c r="U45" s="23"/>
    </row>
    <row r="46" spans="1:21" x14ac:dyDescent="0.15">
      <c r="A46" s="22" t="s">
        <v>327</v>
      </c>
      <c r="B46" s="30" t="s">
        <v>326</v>
      </c>
      <c r="C46" s="23"/>
      <c r="D46" s="23"/>
      <c r="E46" s="23"/>
      <c r="F46" s="23"/>
      <c r="G46" s="23"/>
      <c r="H46" s="23"/>
      <c r="I46" s="23"/>
      <c r="J46" s="23"/>
      <c r="K46" s="23"/>
      <c r="L46" s="23"/>
      <c r="M46" s="23"/>
      <c r="N46" s="23"/>
      <c r="O46" s="23"/>
      <c r="P46" s="23"/>
      <c r="Q46" s="23"/>
      <c r="R46" s="23">
        <v>82.56</v>
      </c>
      <c r="S46" s="23"/>
      <c r="T46" s="23">
        <v>80.14</v>
      </c>
      <c r="U46" s="23">
        <v>79.489999999999995</v>
      </c>
    </row>
    <row r="47" spans="1:21" x14ac:dyDescent="0.15">
      <c r="A47" s="22" t="s">
        <v>348</v>
      </c>
      <c r="B47" s="30" t="s">
        <v>347</v>
      </c>
      <c r="C47" s="23"/>
      <c r="D47" s="23"/>
      <c r="E47" s="23"/>
      <c r="F47" s="23"/>
      <c r="G47" s="23"/>
      <c r="H47" s="23"/>
      <c r="I47" s="23"/>
      <c r="J47" s="23"/>
      <c r="K47" s="23"/>
      <c r="L47" s="23"/>
      <c r="M47" s="23"/>
      <c r="N47" s="23"/>
      <c r="O47" s="23">
        <v>54.18</v>
      </c>
      <c r="P47" s="23">
        <v>59.37</v>
      </c>
      <c r="Q47" s="23">
        <v>56.51</v>
      </c>
      <c r="R47" s="23"/>
      <c r="S47" s="23">
        <v>66.95</v>
      </c>
      <c r="T47" s="23"/>
      <c r="U47" s="23">
        <v>55.76</v>
      </c>
    </row>
    <row r="48" spans="1:21" x14ac:dyDescent="0.15">
      <c r="A48" s="22" t="s">
        <v>362</v>
      </c>
      <c r="B48" s="30" t="s">
        <v>361</v>
      </c>
      <c r="C48" s="23"/>
      <c r="D48" s="23"/>
      <c r="E48" s="23"/>
      <c r="F48" s="23"/>
      <c r="G48" s="23"/>
      <c r="H48" s="23"/>
      <c r="I48" s="23"/>
      <c r="J48" s="23"/>
      <c r="K48" s="23">
        <v>99.65</v>
      </c>
      <c r="L48" s="23"/>
      <c r="M48" s="23"/>
      <c r="N48" s="23"/>
      <c r="O48" s="23"/>
      <c r="P48" s="23"/>
      <c r="Q48" s="23"/>
      <c r="R48" s="23"/>
      <c r="S48" s="23"/>
      <c r="T48" s="23">
        <v>80.81</v>
      </c>
      <c r="U48" s="23"/>
    </row>
    <row r="49" spans="1:21" x14ac:dyDescent="0.15">
      <c r="A49" s="22" t="s">
        <v>356</v>
      </c>
      <c r="B49" s="30" t="s">
        <v>355</v>
      </c>
      <c r="C49" s="23"/>
      <c r="D49" s="23"/>
      <c r="E49" s="23"/>
      <c r="F49" s="23"/>
      <c r="G49" s="23"/>
      <c r="H49" s="23"/>
      <c r="I49" s="23"/>
      <c r="J49" s="23"/>
      <c r="K49" s="23"/>
      <c r="L49" s="23"/>
      <c r="M49" s="23"/>
      <c r="N49" s="23"/>
      <c r="O49" s="23">
        <v>81.790000000000006</v>
      </c>
      <c r="P49" s="23"/>
      <c r="Q49" s="23"/>
      <c r="R49" s="23"/>
      <c r="S49" s="23"/>
      <c r="T49" s="23"/>
      <c r="U49" s="23"/>
    </row>
    <row r="50" spans="1:21" x14ac:dyDescent="0.15">
      <c r="A50" s="22" t="s">
        <v>352</v>
      </c>
      <c r="B50" s="30" t="s">
        <v>351</v>
      </c>
      <c r="C50" s="23"/>
      <c r="D50" s="23"/>
      <c r="E50" s="23"/>
      <c r="F50" s="23"/>
      <c r="G50" s="23"/>
      <c r="H50" s="23"/>
      <c r="I50" s="23"/>
      <c r="J50" s="23"/>
      <c r="K50" s="23"/>
      <c r="L50" s="23"/>
      <c r="M50" s="23"/>
      <c r="N50" s="23">
        <v>95.38</v>
      </c>
      <c r="O50" s="23"/>
      <c r="P50" s="23"/>
      <c r="Q50" s="23"/>
      <c r="R50" s="23"/>
      <c r="S50" s="23"/>
      <c r="T50" s="23">
        <v>78.2</v>
      </c>
      <c r="U50" s="23"/>
    </row>
    <row r="51" spans="1:21" x14ac:dyDescent="0.15">
      <c r="A51" s="22" t="s">
        <v>374</v>
      </c>
      <c r="B51" s="30" t="s">
        <v>373</v>
      </c>
      <c r="C51" s="23"/>
      <c r="D51" s="23"/>
      <c r="E51" s="23"/>
      <c r="F51" s="23"/>
      <c r="G51" s="23"/>
      <c r="H51" s="23"/>
      <c r="I51" s="23"/>
      <c r="J51" s="23"/>
      <c r="K51" s="23"/>
      <c r="L51" s="23">
        <v>80.900000000000006</v>
      </c>
      <c r="M51" s="23">
        <v>81.2</v>
      </c>
      <c r="N51" s="23">
        <v>82.32</v>
      </c>
      <c r="O51" s="23"/>
      <c r="P51" s="23">
        <v>81.69</v>
      </c>
      <c r="Q51" s="23">
        <v>83.52</v>
      </c>
      <c r="R51" s="23">
        <v>82.71</v>
      </c>
      <c r="S51" s="23"/>
      <c r="T51" s="23"/>
      <c r="U51" s="23">
        <v>81.73</v>
      </c>
    </row>
    <row r="52" spans="1:21" x14ac:dyDescent="0.15">
      <c r="A52" s="22" t="s">
        <v>376</v>
      </c>
      <c r="B52" s="30" t="s">
        <v>375</v>
      </c>
      <c r="C52" s="23"/>
      <c r="D52" s="23"/>
      <c r="E52" s="23"/>
      <c r="F52" s="23"/>
      <c r="G52" s="23"/>
      <c r="H52" s="23"/>
      <c r="I52" s="23"/>
      <c r="J52" s="23"/>
      <c r="K52" s="23"/>
      <c r="L52" s="23"/>
      <c r="M52" s="23"/>
      <c r="N52" s="23">
        <v>46.55</v>
      </c>
      <c r="O52" s="23">
        <v>46.97</v>
      </c>
      <c r="P52" s="23">
        <v>47.86</v>
      </c>
      <c r="Q52" s="23">
        <v>48.02</v>
      </c>
      <c r="R52" s="23">
        <v>47.85</v>
      </c>
      <c r="S52" s="23">
        <v>48.52</v>
      </c>
      <c r="T52" s="23">
        <v>49.4</v>
      </c>
      <c r="U52" s="23">
        <v>51.36</v>
      </c>
    </row>
    <row r="53" spans="1:21" x14ac:dyDescent="0.15">
      <c r="A53" s="22" t="s">
        <v>396</v>
      </c>
      <c r="B53" s="30" t="s">
        <v>395</v>
      </c>
      <c r="C53" s="23"/>
      <c r="D53" s="23"/>
      <c r="E53" s="23"/>
      <c r="F53" s="23"/>
      <c r="G53" s="23"/>
      <c r="H53" s="23"/>
      <c r="I53" s="23"/>
      <c r="J53" s="23"/>
      <c r="K53" s="23">
        <v>77.69</v>
      </c>
      <c r="L53" s="23">
        <v>77.56</v>
      </c>
      <c r="M53" s="23">
        <v>76.75</v>
      </c>
      <c r="N53" s="23">
        <v>73.900000000000006</v>
      </c>
      <c r="O53" s="23">
        <v>74.239999999999995</v>
      </c>
      <c r="P53" s="23">
        <v>71.48</v>
      </c>
      <c r="Q53" s="23">
        <v>70.13</v>
      </c>
      <c r="R53" s="23">
        <v>70.7</v>
      </c>
      <c r="S53" s="23">
        <v>72.16</v>
      </c>
      <c r="T53" s="23">
        <v>71.3</v>
      </c>
      <c r="U53" s="23">
        <v>70.290000000000006</v>
      </c>
    </row>
    <row r="54" spans="1:21" x14ac:dyDescent="0.15">
      <c r="A54" s="22" t="s">
        <v>378</v>
      </c>
      <c r="B54" s="30" t="s">
        <v>377</v>
      </c>
      <c r="C54" s="23"/>
      <c r="D54" s="23"/>
      <c r="E54" s="23"/>
      <c r="F54" s="23"/>
      <c r="G54" s="23">
        <v>91.05</v>
      </c>
      <c r="H54" s="23">
        <v>84.09</v>
      </c>
      <c r="I54" s="23">
        <v>82.19</v>
      </c>
      <c r="J54" s="23">
        <v>79.400000000000006</v>
      </c>
      <c r="K54" s="23">
        <v>79.25</v>
      </c>
      <c r="L54" s="23">
        <v>77.58</v>
      </c>
      <c r="M54" s="23">
        <v>77.459999999999994</v>
      </c>
      <c r="N54" s="23">
        <v>76.42</v>
      </c>
      <c r="O54" s="23">
        <v>71.38</v>
      </c>
      <c r="P54" s="23">
        <v>70.59</v>
      </c>
      <c r="Q54" s="23">
        <v>69.67</v>
      </c>
      <c r="R54" s="23">
        <v>69.98</v>
      </c>
      <c r="S54" s="23">
        <v>68.84</v>
      </c>
      <c r="T54" s="23">
        <v>68.959999999999994</v>
      </c>
      <c r="U54" s="23">
        <v>69.400000000000006</v>
      </c>
    </row>
    <row r="55" spans="1:21" x14ac:dyDescent="0.15">
      <c r="A55" s="22" t="s">
        <v>412</v>
      </c>
      <c r="B55" s="30" t="s">
        <v>411</v>
      </c>
      <c r="C55" s="23"/>
      <c r="D55" s="23"/>
      <c r="E55" s="23"/>
      <c r="F55" s="23"/>
      <c r="G55" s="23"/>
      <c r="H55" s="23"/>
      <c r="I55" s="23"/>
      <c r="J55" s="23"/>
      <c r="K55" s="23"/>
      <c r="L55" s="23"/>
      <c r="M55" s="23"/>
      <c r="N55" s="23"/>
      <c r="O55" s="23"/>
      <c r="P55" s="23"/>
      <c r="Q55" s="23"/>
      <c r="R55" s="23"/>
      <c r="S55" s="23"/>
      <c r="T55" s="23">
        <v>80.45</v>
      </c>
      <c r="U55" s="23">
        <v>80.42</v>
      </c>
    </row>
    <row r="56" spans="1:21" x14ac:dyDescent="0.15">
      <c r="A56" s="22" t="s">
        <v>517</v>
      </c>
      <c r="B56" s="30" t="s">
        <v>516</v>
      </c>
      <c r="C56" s="23"/>
      <c r="D56" s="23"/>
      <c r="E56" s="23"/>
      <c r="F56" s="23"/>
      <c r="G56" s="23"/>
      <c r="H56" s="23"/>
      <c r="I56" s="23"/>
      <c r="J56" s="23"/>
      <c r="K56" s="23"/>
      <c r="L56" s="23"/>
      <c r="M56" s="23"/>
      <c r="N56" s="23"/>
      <c r="O56" s="23">
        <v>50.75</v>
      </c>
      <c r="P56" s="23"/>
      <c r="Q56" s="23"/>
      <c r="R56" s="23"/>
      <c r="S56" s="23"/>
      <c r="T56" s="23">
        <v>37.29</v>
      </c>
      <c r="U56" s="23"/>
    </row>
    <row r="57" spans="1:21" x14ac:dyDescent="0.15">
      <c r="A57" s="22" t="s">
        <v>419</v>
      </c>
      <c r="B57" s="30" t="s">
        <v>418</v>
      </c>
      <c r="C57" s="23"/>
      <c r="D57" s="23"/>
      <c r="E57" s="23"/>
      <c r="F57" s="23"/>
      <c r="G57" s="23"/>
      <c r="H57" s="23"/>
      <c r="I57" s="23"/>
      <c r="J57" s="23"/>
      <c r="K57" s="23"/>
      <c r="L57" s="23"/>
      <c r="M57" s="23"/>
      <c r="N57" s="23"/>
      <c r="O57" s="23"/>
      <c r="P57" s="23"/>
      <c r="Q57" s="23"/>
      <c r="R57" s="23">
        <v>93.43</v>
      </c>
      <c r="S57" s="23"/>
      <c r="T57" s="23"/>
      <c r="U57" s="23"/>
    </row>
    <row r="58" spans="1:21" x14ac:dyDescent="0.15">
      <c r="A58" s="22" t="s">
        <v>433</v>
      </c>
      <c r="B58" s="30" t="s">
        <v>432</v>
      </c>
      <c r="C58" s="23"/>
      <c r="D58" s="23"/>
      <c r="E58" s="23"/>
      <c r="F58" s="23"/>
      <c r="G58" s="23"/>
      <c r="H58" s="23"/>
      <c r="I58" s="23"/>
      <c r="J58" s="23"/>
      <c r="K58" s="23">
        <v>57.11</v>
      </c>
      <c r="L58" s="23">
        <v>24</v>
      </c>
      <c r="M58" s="23">
        <v>22.64</v>
      </c>
      <c r="N58" s="23">
        <v>20.6</v>
      </c>
      <c r="O58" s="23">
        <v>18.91</v>
      </c>
      <c r="P58" s="23">
        <v>22.8</v>
      </c>
      <c r="Q58" s="23">
        <v>24.58</v>
      </c>
      <c r="R58" s="23">
        <v>23.51</v>
      </c>
      <c r="S58" s="23">
        <v>24.18</v>
      </c>
      <c r="T58" s="23">
        <v>21.65</v>
      </c>
      <c r="U58" s="23">
        <v>19.809999999999999</v>
      </c>
    </row>
    <row r="59" spans="1:21" x14ac:dyDescent="0.15">
      <c r="A59" s="22" t="s">
        <v>523</v>
      </c>
      <c r="B59" s="30" t="s">
        <v>522</v>
      </c>
      <c r="C59" s="23">
        <v>56.69</v>
      </c>
      <c r="D59" s="23">
        <v>55.92</v>
      </c>
      <c r="E59" s="23">
        <v>51.65</v>
      </c>
      <c r="F59" s="23">
        <v>51.28</v>
      </c>
      <c r="G59" s="23">
        <v>51.12</v>
      </c>
      <c r="H59" s="23">
        <v>53.04</v>
      </c>
      <c r="I59" s="23">
        <v>54.11</v>
      </c>
      <c r="J59" s="23">
        <v>53.68</v>
      </c>
      <c r="K59" s="23">
        <v>35.479999999999997</v>
      </c>
      <c r="L59" s="23">
        <v>33.72</v>
      </c>
      <c r="M59" s="23">
        <v>34.06</v>
      </c>
      <c r="N59" s="23">
        <v>32.950000000000003</v>
      </c>
      <c r="O59" s="23">
        <v>32.06</v>
      </c>
      <c r="P59" s="23">
        <v>32.6</v>
      </c>
      <c r="Q59" s="23">
        <v>32.479999999999997</v>
      </c>
      <c r="R59" s="23">
        <v>34.770000000000003</v>
      </c>
      <c r="S59" s="23">
        <v>34.32</v>
      </c>
      <c r="T59" s="23">
        <v>34.69</v>
      </c>
      <c r="U59" s="23">
        <v>35.32</v>
      </c>
    </row>
    <row r="60" spans="1:21" x14ac:dyDescent="0.15">
      <c r="A60" s="22" t="s">
        <v>285</v>
      </c>
      <c r="B60" s="30" t="s">
        <v>284</v>
      </c>
      <c r="C60" s="23"/>
      <c r="D60" s="23"/>
      <c r="E60" s="23"/>
      <c r="F60" s="23"/>
      <c r="G60" s="23"/>
      <c r="H60" s="23"/>
      <c r="I60" s="23"/>
      <c r="J60" s="23"/>
      <c r="K60" s="23"/>
      <c r="L60" s="23"/>
      <c r="M60" s="23">
        <v>70.989999999999995</v>
      </c>
      <c r="N60" s="23">
        <v>70.84</v>
      </c>
      <c r="O60" s="23"/>
      <c r="P60" s="23">
        <v>70.75</v>
      </c>
      <c r="Q60" s="23">
        <v>69.900000000000006</v>
      </c>
      <c r="R60" s="23">
        <v>69.569999999999993</v>
      </c>
      <c r="S60" s="23">
        <v>69.739999999999995</v>
      </c>
      <c r="T60" s="23">
        <v>68.19</v>
      </c>
      <c r="U60" s="23"/>
    </row>
    <row r="61" spans="1:21" x14ac:dyDescent="0.15">
      <c r="A61" s="22" t="s">
        <v>417</v>
      </c>
      <c r="B61" s="30" t="s">
        <v>416</v>
      </c>
      <c r="C61" s="23"/>
      <c r="D61" s="23"/>
      <c r="E61" s="23"/>
      <c r="F61" s="23"/>
      <c r="G61" s="23"/>
      <c r="H61" s="23"/>
      <c r="I61" s="23"/>
      <c r="J61" s="23"/>
      <c r="K61" s="23"/>
      <c r="L61" s="23"/>
      <c r="M61" s="23"/>
      <c r="N61" s="23">
        <v>86.97</v>
      </c>
      <c r="O61" s="23"/>
      <c r="P61" s="23"/>
      <c r="Q61" s="23"/>
      <c r="R61" s="23"/>
      <c r="S61" s="23"/>
      <c r="T61" s="23"/>
      <c r="U61" s="23"/>
    </row>
    <row r="62" spans="1:21" x14ac:dyDescent="0.15">
      <c r="A62" s="22" t="s">
        <v>490</v>
      </c>
      <c r="B62" s="30" t="s">
        <v>489</v>
      </c>
      <c r="C62" s="23"/>
      <c r="D62" s="23"/>
      <c r="E62" s="23"/>
      <c r="F62" s="23"/>
      <c r="G62" s="23"/>
      <c r="H62" s="23"/>
      <c r="I62" s="23"/>
      <c r="J62" s="23"/>
      <c r="K62" s="23"/>
      <c r="L62" s="23"/>
      <c r="M62" s="23"/>
      <c r="N62" s="23"/>
      <c r="O62" s="23"/>
      <c r="P62" s="23"/>
      <c r="Q62" s="23">
        <v>90.84</v>
      </c>
      <c r="R62" s="23"/>
      <c r="S62" s="23"/>
      <c r="T62" s="23"/>
      <c r="U62" s="23"/>
    </row>
    <row r="63" spans="1:21" x14ac:dyDescent="0.15">
      <c r="A63" s="22" t="s">
        <v>467</v>
      </c>
      <c r="B63" s="30" t="s">
        <v>466</v>
      </c>
      <c r="C63" s="23"/>
      <c r="D63" s="23"/>
      <c r="E63" s="23"/>
      <c r="F63" s="23"/>
      <c r="G63" s="23"/>
      <c r="H63" s="23"/>
      <c r="I63" s="23"/>
      <c r="J63" s="23"/>
      <c r="K63" s="23"/>
      <c r="L63" s="23"/>
      <c r="M63" s="23"/>
      <c r="N63" s="23"/>
      <c r="O63" s="23"/>
      <c r="P63" s="23"/>
      <c r="Q63" s="23">
        <v>62.83</v>
      </c>
      <c r="R63" s="23">
        <v>62.25</v>
      </c>
      <c r="S63" s="23">
        <v>74.239999999999995</v>
      </c>
      <c r="T63" s="23">
        <v>66.83</v>
      </c>
      <c r="U63" s="23">
        <v>64.05</v>
      </c>
    </row>
    <row r="64" spans="1:21" x14ac:dyDescent="0.15">
      <c r="A64" s="22" t="s">
        <v>474</v>
      </c>
      <c r="B64" s="30" t="s">
        <v>473</v>
      </c>
      <c r="C64" s="23"/>
      <c r="D64" s="23"/>
      <c r="E64" s="23"/>
      <c r="F64" s="23"/>
      <c r="G64" s="23"/>
      <c r="H64" s="23"/>
      <c r="I64" s="23"/>
      <c r="J64" s="23"/>
      <c r="K64" s="23"/>
      <c r="L64" s="23"/>
      <c r="M64" s="23">
        <v>71.39</v>
      </c>
      <c r="N64" s="23"/>
      <c r="O64" s="23"/>
      <c r="P64" s="23">
        <v>71.59</v>
      </c>
      <c r="Q64" s="23"/>
      <c r="R64" s="23"/>
      <c r="S64" s="23"/>
      <c r="T64" s="23"/>
      <c r="U64" s="23"/>
    </row>
    <row r="65" spans="1:21" x14ac:dyDescent="0.15">
      <c r="A65" s="22" t="s">
        <v>465</v>
      </c>
      <c r="B65" s="30" t="s">
        <v>464</v>
      </c>
      <c r="C65" s="23"/>
      <c r="D65" s="23"/>
      <c r="E65" s="23"/>
      <c r="F65" s="23"/>
      <c r="G65" s="23"/>
      <c r="H65" s="23"/>
      <c r="I65" s="23"/>
      <c r="J65" s="23"/>
      <c r="K65" s="23"/>
      <c r="L65" s="23"/>
      <c r="M65" s="23"/>
      <c r="N65" s="23"/>
      <c r="O65" s="23"/>
      <c r="P65" s="23"/>
      <c r="Q65" s="23">
        <v>95.08</v>
      </c>
      <c r="R65" s="23"/>
      <c r="S65" s="23"/>
      <c r="T65" s="23">
        <v>90.09</v>
      </c>
      <c r="U65" s="23"/>
    </row>
    <row r="66" spans="1:21" x14ac:dyDescent="0.15">
      <c r="A66" s="22" t="s">
        <v>477</v>
      </c>
      <c r="B66" s="30" t="s">
        <v>476</v>
      </c>
      <c r="C66" s="23"/>
      <c r="D66" s="23"/>
      <c r="E66" s="23"/>
      <c r="F66" s="23"/>
      <c r="G66" s="23"/>
      <c r="H66" s="23"/>
      <c r="I66" s="23"/>
      <c r="J66" s="23"/>
      <c r="K66" s="23"/>
      <c r="L66" s="23"/>
      <c r="M66" s="23"/>
      <c r="N66" s="23"/>
      <c r="O66" s="23"/>
      <c r="P66" s="23"/>
      <c r="Q66" s="23"/>
      <c r="R66" s="23"/>
      <c r="S66" s="23"/>
      <c r="T66" s="23"/>
      <c r="U66" s="23">
        <v>77.89</v>
      </c>
    </row>
    <row r="67" spans="1:21" x14ac:dyDescent="0.15">
      <c r="A67" s="22" t="s">
        <v>492</v>
      </c>
      <c r="B67" s="30" t="s">
        <v>491</v>
      </c>
      <c r="C67" s="23"/>
      <c r="D67" s="23"/>
      <c r="E67" s="23"/>
      <c r="F67" s="23"/>
      <c r="G67" s="23"/>
      <c r="H67" s="23"/>
      <c r="I67" s="23"/>
      <c r="J67" s="23"/>
      <c r="K67" s="23"/>
      <c r="L67" s="23"/>
      <c r="M67" s="23"/>
      <c r="N67" s="23"/>
      <c r="O67" s="23">
        <v>91.7</v>
      </c>
      <c r="P67" s="23"/>
      <c r="Q67" s="23"/>
      <c r="R67" s="23"/>
      <c r="S67" s="23"/>
      <c r="T67" s="23">
        <v>89.35</v>
      </c>
      <c r="U67" s="23"/>
    </row>
    <row r="68" spans="1:21" x14ac:dyDescent="0.15">
      <c r="A68" s="22" t="s">
        <v>497</v>
      </c>
      <c r="B68" s="30" t="s">
        <v>496</v>
      </c>
      <c r="C68" s="23"/>
      <c r="D68" s="23"/>
      <c r="E68" s="23"/>
      <c r="F68" s="23"/>
      <c r="G68" s="23"/>
      <c r="H68" s="23"/>
      <c r="I68" s="23">
        <v>44.36</v>
      </c>
      <c r="J68" s="23">
        <v>44.04</v>
      </c>
      <c r="K68" s="23">
        <v>42.77</v>
      </c>
      <c r="L68" s="23">
        <v>41.92</v>
      </c>
      <c r="M68" s="23">
        <v>40.9</v>
      </c>
      <c r="N68" s="23">
        <v>38.35</v>
      </c>
      <c r="O68" s="23">
        <v>36.200000000000003</v>
      </c>
      <c r="P68" s="23">
        <v>35.35</v>
      </c>
      <c r="Q68" s="23">
        <v>23.64</v>
      </c>
      <c r="R68" s="23">
        <v>23.88</v>
      </c>
      <c r="S68" s="23">
        <v>24.54</v>
      </c>
      <c r="T68" s="23">
        <v>24.11</v>
      </c>
      <c r="U68" s="23">
        <v>23.95</v>
      </c>
    </row>
    <row r="69" spans="1:21" x14ac:dyDescent="0.15">
      <c r="A69" s="22" t="s">
        <v>511</v>
      </c>
      <c r="B69" s="30" t="s">
        <v>510</v>
      </c>
      <c r="C69" s="23"/>
      <c r="D69" s="23"/>
      <c r="E69" s="23"/>
      <c r="F69" s="23"/>
      <c r="G69" s="23"/>
      <c r="H69" s="23"/>
      <c r="I69" s="23"/>
      <c r="J69" s="23">
        <v>81.94</v>
      </c>
      <c r="K69" s="23"/>
      <c r="L69" s="23">
        <v>81.56</v>
      </c>
      <c r="M69" s="23"/>
      <c r="N69" s="23"/>
      <c r="O69" s="23"/>
      <c r="P69" s="23">
        <v>79.53</v>
      </c>
      <c r="Q69" s="23">
        <v>76.87</v>
      </c>
      <c r="R69" s="23">
        <v>75.5</v>
      </c>
      <c r="S69" s="23">
        <v>74.099999999999994</v>
      </c>
      <c r="T69" s="23">
        <v>73.319999999999993</v>
      </c>
      <c r="U69" s="23">
        <v>71.44</v>
      </c>
    </row>
    <row r="70" spans="1:21" x14ac:dyDescent="0.15">
      <c r="A70" s="22" t="s">
        <v>398</v>
      </c>
      <c r="B70" s="30" t="s">
        <v>397</v>
      </c>
      <c r="C70" s="23"/>
      <c r="D70" s="23"/>
      <c r="E70" s="23"/>
      <c r="F70" s="23"/>
      <c r="G70" s="23"/>
      <c r="H70" s="23"/>
      <c r="I70" s="23"/>
      <c r="J70" s="23"/>
      <c r="K70" s="23"/>
      <c r="L70" s="23"/>
      <c r="M70" s="23">
        <v>56.75</v>
      </c>
      <c r="N70" s="23">
        <v>55.71</v>
      </c>
      <c r="O70" s="23">
        <v>56.23</v>
      </c>
      <c r="P70" s="23">
        <v>56.74</v>
      </c>
      <c r="Q70" s="23">
        <v>55.44</v>
      </c>
      <c r="R70" s="23">
        <v>55.83</v>
      </c>
      <c r="S70" s="23">
        <v>54.32</v>
      </c>
      <c r="T70" s="23">
        <v>54.64</v>
      </c>
      <c r="U70" s="23">
        <v>53.57</v>
      </c>
    </row>
    <row r="71" spans="1:21" x14ac:dyDescent="0.15">
      <c r="A71" s="22" t="s">
        <v>521</v>
      </c>
      <c r="B71" s="30" t="s">
        <v>520</v>
      </c>
      <c r="C71" s="23"/>
      <c r="D71" s="23"/>
      <c r="E71" s="23"/>
      <c r="F71" s="23"/>
      <c r="G71" s="23"/>
      <c r="H71" s="23"/>
      <c r="I71" s="23"/>
      <c r="J71" s="23"/>
      <c r="K71" s="23"/>
      <c r="L71" s="23"/>
      <c r="M71" s="23"/>
      <c r="N71" s="23"/>
      <c r="O71" s="23"/>
      <c r="P71" s="23"/>
      <c r="Q71" s="23">
        <v>77.41</v>
      </c>
      <c r="R71" s="23"/>
      <c r="S71" s="23"/>
      <c r="T71" s="23"/>
      <c r="U71" s="23"/>
    </row>
    <row r="72" spans="1:21" x14ac:dyDescent="0.15">
      <c r="A72" s="22" t="s">
        <v>525</v>
      </c>
      <c r="B72" s="30" t="s">
        <v>524</v>
      </c>
      <c r="C72" s="23"/>
      <c r="D72" s="23"/>
      <c r="E72" s="23"/>
      <c r="F72" s="23"/>
      <c r="G72" s="23"/>
      <c r="H72" s="23"/>
      <c r="I72" s="23"/>
      <c r="J72" s="23"/>
      <c r="K72" s="23"/>
      <c r="L72" s="23"/>
      <c r="M72" s="23"/>
      <c r="N72" s="23"/>
      <c r="O72" s="23"/>
      <c r="P72" s="23"/>
      <c r="Q72" s="23"/>
      <c r="R72" s="23"/>
      <c r="S72" s="23"/>
      <c r="T72" s="23">
        <v>70.5</v>
      </c>
      <c r="U72" s="23">
        <v>69.17</v>
      </c>
    </row>
    <row r="73" spans="1:21" x14ac:dyDescent="0.15">
      <c r="A73" s="22" t="s">
        <v>527</v>
      </c>
      <c r="B73" s="30" t="s">
        <v>526</v>
      </c>
      <c r="C73" s="23"/>
      <c r="D73" s="23"/>
      <c r="E73" s="23"/>
      <c r="F73" s="23"/>
      <c r="G73" s="23"/>
      <c r="H73" s="23"/>
      <c r="I73" s="23"/>
      <c r="J73" s="23"/>
      <c r="K73" s="23"/>
      <c r="L73" s="23"/>
      <c r="M73" s="23"/>
      <c r="N73" s="23">
        <v>85.62</v>
      </c>
      <c r="O73" s="23"/>
      <c r="P73" s="23"/>
      <c r="Q73" s="23">
        <v>87.35</v>
      </c>
      <c r="R73" s="23"/>
      <c r="S73" s="23"/>
      <c r="T73" s="23"/>
      <c r="U73" s="2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17914-75AD-3B48-B8B0-65AB3A0B3523}">
  <sheetPr>
    <tabColor theme="6" tint="0.79998168889431442"/>
  </sheetPr>
  <dimension ref="A1:U77"/>
  <sheetViews>
    <sheetView topLeftCell="M1" workbookViewId="0">
      <selection activeCell="B1" sqref="B1"/>
    </sheetView>
  </sheetViews>
  <sheetFormatPr baseColWidth="10" defaultColWidth="9.1640625" defaultRowHeight="13" x14ac:dyDescent="0.15"/>
  <cols>
    <col min="1" max="1" width="25.33203125" style="20" customWidth="1"/>
    <col min="2" max="2" width="9.1640625" style="29"/>
    <col min="3" max="3" width="15.5" style="20" customWidth="1"/>
    <col min="4" max="4" width="15.83203125" style="20" customWidth="1"/>
    <col min="5" max="5" width="16" style="20" customWidth="1"/>
    <col min="6" max="9" width="16.1640625" style="20" customWidth="1"/>
    <col min="10" max="10" width="16" style="20" customWidth="1"/>
    <col min="11" max="12" width="16.1640625" style="20" customWidth="1"/>
    <col min="13" max="13" width="15.83203125" style="20" customWidth="1"/>
    <col min="14" max="15" width="16.33203125" style="20" customWidth="1"/>
    <col min="16" max="16" width="16" style="20" customWidth="1"/>
    <col min="17" max="17" width="16.5" style="20" customWidth="1"/>
    <col min="18" max="18" width="16.1640625" style="20" customWidth="1"/>
    <col min="19" max="19" width="16.5" style="20" customWidth="1"/>
    <col min="20" max="20" width="16" style="20" customWidth="1"/>
    <col min="21" max="21" width="15.83203125" style="20" customWidth="1"/>
    <col min="22" max="16384" width="9.1640625" style="20"/>
  </cols>
  <sheetData>
    <row r="1" spans="1:21" s="17" customFormat="1" x14ac:dyDescent="0.15">
      <c r="A1" s="17" t="s">
        <v>731</v>
      </c>
      <c r="B1" s="24" t="s">
        <v>0</v>
      </c>
      <c r="C1" s="17" t="s">
        <v>919</v>
      </c>
      <c r="D1" s="17" t="s">
        <v>920</v>
      </c>
      <c r="E1" s="17" t="s">
        <v>921</v>
      </c>
      <c r="F1" s="17" t="s">
        <v>922</v>
      </c>
      <c r="G1" s="17" t="s">
        <v>923</v>
      </c>
      <c r="H1" s="17" t="s">
        <v>924</v>
      </c>
      <c r="I1" s="17" t="s">
        <v>925</v>
      </c>
      <c r="J1" s="17" t="s">
        <v>926</v>
      </c>
      <c r="K1" s="17" t="s">
        <v>927</v>
      </c>
      <c r="L1" s="17" t="s">
        <v>928</v>
      </c>
      <c r="M1" s="17" t="s">
        <v>929</v>
      </c>
      <c r="N1" s="17" t="s">
        <v>930</v>
      </c>
      <c r="O1" s="17" t="s">
        <v>931</v>
      </c>
      <c r="P1" s="17" t="s">
        <v>932</v>
      </c>
      <c r="Q1" s="17" t="s">
        <v>933</v>
      </c>
      <c r="R1" s="17" t="s">
        <v>934</v>
      </c>
      <c r="S1" s="17" t="s">
        <v>935</v>
      </c>
      <c r="T1" s="17" t="s">
        <v>936</v>
      </c>
      <c r="U1" s="17" t="s">
        <v>937</v>
      </c>
    </row>
    <row r="2" spans="1:21" x14ac:dyDescent="0.15">
      <c r="A2" s="20" t="s">
        <v>24</v>
      </c>
      <c r="B2" s="29" t="s">
        <v>21</v>
      </c>
      <c r="C2" s="21"/>
      <c r="D2" s="21"/>
      <c r="E2" s="21"/>
      <c r="F2" s="21"/>
      <c r="G2" s="21"/>
      <c r="H2" s="21"/>
      <c r="I2" s="21"/>
      <c r="J2" s="21"/>
      <c r="K2" s="21"/>
      <c r="L2" s="21"/>
      <c r="M2" s="21"/>
      <c r="N2" s="21"/>
      <c r="O2" s="21">
        <v>69.77</v>
      </c>
      <c r="P2" s="21">
        <v>63.47</v>
      </c>
      <c r="Q2" s="21"/>
      <c r="R2" s="21"/>
      <c r="S2" s="21"/>
      <c r="T2" s="21"/>
      <c r="U2" s="21"/>
    </row>
    <row r="3" spans="1:21" x14ac:dyDescent="0.15">
      <c r="A3" s="20" t="s">
        <v>20</v>
      </c>
      <c r="B3" s="29" t="s">
        <v>17</v>
      </c>
      <c r="C3" s="21"/>
      <c r="D3" s="21"/>
      <c r="E3" s="21"/>
      <c r="F3" s="21"/>
      <c r="G3" s="21">
        <v>75.290000000000006</v>
      </c>
      <c r="H3" s="21"/>
      <c r="I3" s="21"/>
      <c r="J3" s="21"/>
      <c r="K3" s="21"/>
      <c r="L3" s="21"/>
      <c r="M3" s="21"/>
      <c r="N3" s="21">
        <v>76.19</v>
      </c>
      <c r="O3" s="21"/>
      <c r="P3" s="21"/>
      <c r="Q3" s="21"/>
      <c r="R3" s="21"/>
      <c r="S3" s="21"/>
      <c r="T3" s="21"/>
      <c r="U3" s="21"/>
    </row>
    <row r="4" spans="1:21" x14ac:dyDescent="0.15">
      <c r="A4" s="20" t="s">
        <v>33</v>
      </c>
      <c r="B4" s="29" t="s">
        <v>32</v>
      </c>
      <c r="C4" s="21"/>
      <c r="D4" s="21"/>
      <c r="E4" s="21"/>
      <c r="F4" s="21"/>
      <c r="G4" s="21">
        <v>47.12</v>
      </c>
      <c r="H4" s="21">
        <v>46.49</v>
      </c>
      <c r="I4" s="21">
        <v>45.54</v>
      </c>
      <c r="J4" s="21"/>
      <c r="K4" s="21">
        <v>43.64</v>
      </c>
      <c r="L4" s="21">
        <v>43.78</v>
      </c>
      <c r="M4" s="21">
        <v>42.66</v>
      </c>
      <c r="N4" s="21">
        <v>41.91</v>
      </c>
      <c r="O4" s="21">
        <v>42.23</v>
      </c>
      <c r="P4" s="21">
        <v>42.76</v>
      </c>
      <c r="Q4" s="21">
        <v>42.62</v>
      </c>
      <c r="R4" s="21"/>
      <c r="S4" s="21"/>
      <c r="T4" s="21">
        <v>43.81</v>
      </c>
      <c r="U4" s="21">
        <v>44.06</v>
      </c>
    </row>
    <row r="5" spans="1:21" x14ac:dyDescent="0.15">
      <c r="A5" s="20" t="s">
        <v>35</v>
      </c>
      <c r="B5" s="29" t="s">
        <v>34</v>
      </c>
      <c r="C5" s="21"/>
      <c r="D5" s="21"/>
      <c r="E5" s="21"/>
      <c r="F5" s="21"/>
      <c r="G5" s="21"/>
      <c r="H5" s="21"/>
      <c r="I5" s="21"/>
      <c r="J5" s="21"/>
      <c r="K5" s="21"/>
      <c r="L5" s="21">
        <v>53.76</v>
      </c>
      <c r="M5" s="21"/>
      <c r="N5" s="21">
        <v>45.03</v>
      </c>
      <c r="O5" s="21">
        <v>43.41</v>
      </c>
      <c r="P5" s="21">
        <v>42.65</v>
      </c>
      <c r="Q5" s="21">
        <v>56.06</v>
      </c>
      <c r="R5" s="21">
        <v>50.78</v>
      </c>
      <c r="S5" s="21">
        <v>48.95</v>
      </c>
      <c r="T5" s="21">
        <v>47.11</v>
      </c>
      <c r="U5" s="21">
        <v>49.86</v>
      </c>
    </row>
    <row r="6" spans="1:21" x14ac:dyDescent="0.15">
      <c r="A6" s="20" t="s">
        <v>56</v>
      </c>
      <c r="B6" s="29" t="s">
        <v>55</v>
      </c>
      <c r="C6" s="21"/>
      <c r="D6" s="21"/>
      <c r="E6" s="21"/>
      <c r="F6" s="21"/>
      <c r="G6" s="21"/>
      <c r="H6" s="21"/>
      <c r="I6" s="21"/>
      <c r="J6" s="21"/>
      <c r="K6" s="21"/>
      <c r="L6" s="21"/>
      <c r="M6" s="21">
        <v>82.1</v>
      </c>
      <c r="N6" s="21"/>
      <c r="O6" s="21"/>
      <c r="P6" s="21">
        <v>76.59</v>
      </c>
      <c r="Q6" s="21"/>
      <c r="R6" s="21"/>
      <c r="S6" s="21"/>
      <c r="T6" s="21">
        <v>81.819999999999993</v>
      </c>
      <c r="U6" s="21"/>
    </row>
    <row r="7" spans="1:21" x14ac:dyDescent="0.15">
      <c r="A7" s="20" t="s">
        <v>52</v>
      </c>
      <c r="B7" s="29" t="s">
        <v>51</v>
      </c>
      <c r="C7" s="21"/>
      <c r="D7" s="21"/>
      <c r="E7" s="21"/>
      <c r="F7" s="21"/>
      <c r="G7" s="21"/>
      <c r="H7" s="21"/>
      <c r="I7" s="21"/>
      <c r="J7" s="21"/>
      <c r="K7" s="21"/>
      <c r="L7" s="21"/>
      <c r="M7" s="21"/>
      <c r="N7" s="21">
        <v>92.93</v>
      </c>
      <c r="O7" s="21"/>
      <c r="P7" s="21"/>
      <c r="Q7" s="21"/>
      <c r="R7" s="21"/>
      <c r="S7" s="21"/>
      <c r="T7" s="21"/>
      <c r="U7" s="21"/>
    </row>
    <row r="8" spans="1:21" x14ac:dyDescent="0.15">
      <c r="A8" s="20" t="s">
        <v>73</v>
      </c>
      <c r="B8" s="29" t="s">
        <v>72</v>
      </c>
      <c r="C8" s="21"/>
      <c r="D8" s="21"/>
      <c r="E8" s="21"/>
      <c r="F8" s="21"/>
      <c r="G8" s="21"/>
      <c r="H8" s="21">
        <v>73.58</v>
      </c>
      <c r="I8" s="21">
        <v>71.099999999999994</v>
      </c>
      <c r="J8" s="21">
        <v>70.48</v>
      </c>
      <c r="K8" s="21">
        <v>70.94</v>
      </c>
      <c r="L8" s="21">
        <v>69.62</v>
      </c>
      <c r="M8" s="21"/>
      <c r="N8" s="21">
        <v>71.760000000000005</v>
      </c>
      <c r="O8" s="21">
        <v>70.03</v>
      </c>
      <c r="P8" s="21">
        <v>65.430000000000007</v>
      </c>
      <c r="Q8" s="21">
        <v>70.790000000000006</v>
      </c>
      <c r="R8" s="21">
        <v>69.45</v>
      </c>
      <c r="S8" s="21">
        <v>64.739999999999995</v>
      </c>
      <c r="T8" s="21">
        <v>67.5</v>
      </c>
      <c r="U8" s="21">
        <v>69.69</v>
      </c>
    </row>
    <row r="9" spans="1:21" x14ac:dyDescent="0.15">
      <c r="A9" s="20" t="s">
        <v>64</v>
      </c>
      <c r="B9" s="29" t="s">
        <v>63</v>
      </c>
      <c r="C9" s="21"/>
      <c r="D9" s="21"/>
      <c r="E9" s="21"/>
      <c r="F9" s="21"/>
      <c r="G9" s="21"/>
      <c r="H9" s="21"/>
      <c r="I9" s="21">
        <v>31.61</v>
      </c>
      <c r="J9" s="21">
        <v>32.04</v>
      </c>
      <c r="K9" s="21">
        <v>31.62</v>
      </c>
      <c r="L9" s="21">
        <v>30.61</v>
      </c>
      <c r="M9" s="21">
        <v>29.24</v>
      </c>
      <c r="N9" s="21">
        <v>27.54</v>
      </c>
      <c r="O9" s="21">
        <v>30.38</v>
      </c>
      <c r="P9" s="21">
        <v>28.16</v>
      </c>
      <c r="Q9" s="21">
        <v>25.73</v>
      </c>
      <c r="R9" s="21">
        <v>27.22</v>
      </c>
      <c r="S9" s="21">
        <v>27.93</v>
      </c>
      <c r="T9" s="21">
        <v>17.28</v>
      </c>
      <c r="U9" s="21">
        <v>14.77</v>
      </c>
    </row>
    <row r="10" spans="1:21" x14ac:dyDescent="0.15">
      <c r="A10" s="20" t="s">
        <v>83</v>
      </c>
      <c r="B10" s="29" t="s">
        <v>82</v>
      </c>
      <c r="C10" s="21"/>
      <c r="D10" s="21"/>
      <c r="E10" s="21"/>
      <c r="F10" s="21"/>
      <c r="G10" s="21"/>
      <c r="H10" s="21"/>
      <c r="I10" s="21">
        <v>43.6</v>
      </c>
      <c r="J10" s="21"/>
      <c r="K10" s="21"/>
      <c r="L10" s="21"/>
      <c r="M10" s="21"/>
      <c r="N10" s="21"/>
      <c r="O10" s="21"/>
      <c r="P10" s="21"/>
      <c r="Q10" s="21"/>
      <c r="R10" s="21"/>
      <c r="S10" s="21"/>
      <c r="T10" s="21"/>
      <c r="U10" s="21"/>
    </row>
    <row r="11" spans="1:21" x14ac:dyDescent="0.15">
      <c r="A11" s="20" t="s">
        <v>75</v>
      </c>
      <c r="B11" s="29" t="s">
        <v>74</v>
      </c>
      <c r="C11" s="21"/>
      <c r="D11" s="21"/>
      <c r="E11" s="21"/>
      <c r="F11" s="21"/>
      <c r="G11" s="21"/>
      <c r="H11" s="21"/>
      <c r="I11" s="21"/>
      <c r="J11" s="21"/>
      <c r="K11" s="21"/>
      <c r="L11" s="21">
        <v>46.77</v>
      </c>
      <c r="M11" s="21"/>
      <c r="N11" s="21">
        <v>38.18</v>
      </c>
      <c r="O11" s="21">
        <v>36.770000000000003</v>
      </c>
      <c r="P11" s="21">
        <v>35.729999999999997</v>
      </c>
      <c r="Q11" s="21">
        <v>35.909999999999997</v>
      </c>
      <c r="R11" s="21">
        <v>35.950000000000003</v>
      </c>
      <c r="S11" s="21"/>
      <c r="T11" s="21"/>
      <c r="U11" s="21"/>
    </row>
    <row r="12" spans="1:21" x14ac:dyDescent="0.15">
      <c r="A12" s="20" t="s">
        <v>79</v>
      </c>
      <c r="B12" s="29" t="s">
        <v>78</v>
      </c>
      <c r="C12" s="21"/>
      <c r="D12" s="21"/>
      <c r="E12" s="21"/>
      <c r="F12" s="21"/>
      <c r="G12" s="21"/>
      <c r="H12" s="21"/>
      <c r="I12" s="21"/>
      <c r="J12" s="21"/>
      <c r="K12" s="21"/>
      <c r="L12" s="21"/>
      <c r="M12" s="21"/>
      <c r="N12" s="21"/>
      <c r="O12" s="21"/>
      <c r="P12" s="21"/>
      <c r="Q12" s="21">
        <v>11.2</v>
      </c>
      <c r="R12" s="21"/>
      <c r="S12" s="21"/>
      <c r="T12" s="21">
        <v>10.16</v>
      </c>
      <c r="U12" s="21">
        <v>9.82</v>
      </c>
    </row>
    <row r="13" spans="1:21" x14ac:dyDescent="0.15">
      <c r="A13" s="20" t="s">
        <v>54</v>
      </c>
      <c r="B13" s="29" t="s">
        <v>53</v>
      </c>
      <c r="C13" s="21"/>
      <c r="D13" s="21"/>
      <c r="E13" s="21"/>
      <c r="F13" s="21"/>
      <c r="G13" s="21"/>
      <c r="H13" s="21"/>
      <c r="I13" s="21"/>
      <c r="J13" s="21"/>
      <c r="K13" s="21"/>
      <c r="L13" s="21"/>
      <c r="M13" s="21"/>
      <c r="N13" s="21"/>
      <c r="O13" s="21"/>
      <c r="P13" s="21"/>
      <c r="Q13" s="21"/>
      <c r="R13" s="21"/>
      <c r="S13" s="21"/>
      <c r="T13" s="21"/>
      <c r="U13" s="21">
        <v>87.5</v>
      </c>
    </row>
    <row r="14" spans="1:21" x14ac:dyDescent="0.15">
      <c r="A14" s="20" t="s">
        <v>48</v>
      </c>
      <c r="B14" s="29" t="s">
        <v>47</v>
      </c>
      <c r="C14" s="21"/>
      <c r="D14" s="21"/>
      <c r="E14" s="21"/>
      <c r="F14" s="21"/>
      <c r="G14" s="21"/>
      <c r="H14" s="21"/>
      <c r="I14" s="21"/>
      <c r="J14" s="21"/>
      <c r="K14" s="21"/>
      <c r="L14" s="21"/>
      <c r="M14" s="21"/>
      <c r="N14" s="21"/>
      <c r="O14" s="21"/>
      <c r="P14" s="21"/>
      <c r="Q14" s="21">
        <v>95.72</v>
      </c>
      <c r="R14" s="21"/>
      <c r="S14" s="21"/>
      <c r="T14" s="21"/>
      <c r="U14" s="21"/>
    </row>
    <row r="15" spans="1:21" x14ac:dyDescent="0.15">
      <c r="A15" s="20" t="s">
        <v>111</v>
      </c>
      <c r="B15" s="29" t="s">
        <v>110</v>
      </c>
      <c r="C15" s="21"/>
      <c r="D15" s="21"/>
      <c r="E15" s="21"/>
      <c r="F15" s="21"/>
      <c r="G15" s="21"/>
      <c r="H15" s="21"/>
      <c r="I15" s="21"/>
      <c r="J15" s="21"/>
      <c r="K15" s="21"/>
      <c r="L15" s="21"/>
      <c r="M15" s="21"/>
      <c r="N15" s="21"/>
      <c r="O15" s="21"/>
      <c r="P15" s="21"/>
      <c r="Q15" s="21"/>
      <c r="R15" s="21">
        <v>54.23</v>
      </c>
      <c r="S15" s="21"/>
      <c r="T15" s="21"/>
      <c r="U15" s="21"/>
    </row>
    <row r="16" spans="1:21" x14ac:dyDescent="0.15">
      <c r="A16" s="20" t="s">
        <v>257</v>
      </c>
      <c r="B16" s="29" t="s">
        <v>256</v>
      </c>
      <c r="C16" s="21"/>
      <c r="D16" s="21"/>
      <c r="E16" s="21"/>
      <c r="F16" s="21"/>
      <c r="G16" s="21"/>
      <c r="H16" s="21"/>
      <c r="I16" s="21"/>
      <c r="J16" s="21"/>
      <c r="K16" s="21"/>
      <c r="L16" s="21"/>
      <c r="M16" s="21"/>
      <c r="N16" s="21"/>
      <c r="O16" s="21">
        <v>81.290000000000006</v>
      </c>
      <c r="P16" s="21"/>
      <c r="Q16" s="21"/>
      <c r="R16" s="21"/>
      <c r="S16" s="21"/>
      <c r="T16" s="21"/>
      <c r="U16" s="21"/>
    </row>
    <row r="17" spans="1:21" x14ac:dyDescent="0.15">
      <c r="A17" s="20" t="s">
        <v>101</v>
      </c>
      <c r="B17" s="29" t="s">
        <v>100</v>
      </c>
      <c r="C17" s="21"/>
      <c r="D17" s="21"/>
      <c r="E17" s="21"/>
      <c r="F17" s="21"/>
      <c r="G17" s="21"/>
      <c r="H17" s="21"/>
      <c r="I17" s="21"/>
      <c r="J17" s="21">
        <v>84.8</v>
      </c>
      <c r="K17" s="21"/>
      <c r="L17" s="21"/>
      <c r="M17" s="21"/>
      <c r="N17" s="21"/>
      <c r="O17" s="21"/>
      <c r="P17" s="21"/>
      <c r="Q17" s="21">
        <v>80.78</v>
      </c>
      <c r="R17" s="21"/>
      <c r="S17" s="21"/>
      <c r="T17" s="21"/>
      <c r="U17" s="21"/>
    </row>
    <row r="18" spans="1:21" x14ac:dyDescent="0.15">
      <c r="A18" s="20" t="s">
        <v>95</v>
      </c>
      <c r="B18" s="29" t="s">
        <v>94</v>
      </c>
      <c r="C18" s="21"/>
      <c r="D18" s="21"/>
      <c r="E18" s="21"/>
      <c r="F18" s="21"/>
      <c r="G18" s="21"/>
      <c r="H18" s="21"/>
      <c r="I18" s="21"/>
      <c r="J18" s="21"/>
      <c r="K18" s="21"/>
      <c r="L18" s="21"/>
      <c r="M18" s="21"/>
      <c r="N18" s="21"/>
      <c r="O18" s="21"/>
      <c r="P18" s="21"/>
      <c r="Q18" s="21"/>
      <c r="R18" s="21"/>
      <c r="S18" s="21"/>
      <c r="T18" s="21">
        <v>55.61</v>
      </c>
      <c r="U18" s="21">
        <v>22.19</v>
      </c>
    </row>
    <row r="19" spans="1:21" x14ac:dyDescent="0.15">
      <c r="A19" s="20" t="s">
        <v>107</v>
      </c>
      <c r="B19" s="29" t="s">
        <v>106</v>
      </c>
      <c r="C19" s="21"/>
      <c r="D19" s="21"/>
      <c r="E19" s="21"/>
      <c r="F19" s="21"/>
      <c r="G19" s="21"/>
      <c r="H19" s="21"/>
      <c r="I19" s="21"/>
      <c r="J19" s="21"/>
      <c r="K19" s="21"/>
      <c r="L19" s="21"/>
      <c r="M19" s="21">
        <v>64.03</v>
      </c>
      <c r="N19" s="21">
        <v>63.22</v>
      </c>
      <c r="O19" s="21">
        <v>62.92</v>
      </c>
      <c r="P19" s="21">
        <v>61.24</v>
      </c>
      <c r="Q19" s="21">
        <v>59.62</v>
      </c>
      <c r="R19" s="21">
        <v>59.55</v>
      </c>
      <c r="S19" s="21">
        <v>58.8</v>
      </c>
      <c r="T19" s="21">
        <v>58.71</v>
      </c>
      <c r="U19" s="21">
        <v>59.11</v>
      </c>
    </row>
    <row r="20" spans="1:21" x14ac:dyDescent="0.15">
      <c r="A20" s="20" t="s">
        <v>109</v>
      </c>
      <c r="B20" s="29" t="s">
        <v>108</v>
      </c>
      <c r="C20" s="21"/>
      <c r="D20" s="21"/>
      <c r="E20" s="21"/>
      <c r="F20" s="21"/>
      <c r="G20" s="21"/>
      <c r="H20" s="21"/>
      <c r="I20" s="21"/>
      <c r="J20" s="21"/>
      <c r="K20" s="21"/>
      <c r="L20" s="21"/>
      <c r="M20" s="21"/>
      <c r="N20" s="21"/>
      <c r="O20" s="21"/>
      <c r="P20" s="21"/>
      <c r="Q20" s="21">
        <v>74.38</v>
      </c>
      <c r="R20" s="21"/>
      <c r="S20" s="21"/>
      <c r="T20" s="21"/>
      <c r="U20" s="21"/>
    </row>
    <row r="21" spans="1:21" x14ac:dyDescent="0.15">
      <c r="A21" s="20" t="s">
        <v>103</v>
      </c>
      <c r="B21" s="29" t="s">
        <v>102</v>
      </c>
      <c r="C21" s="21"/>
      <c r="D21" s="21"/>
      <c r="E21" s="21"/>
      <c r="F21" s="21"/>
      <c r="G21" s="21"/>
      <c r="H21" s="21">
        <v>91.86</v>
      </c>
      <c r="I21" s="21"/>
      <c r="J21" s="21"/>
      <c r="K21" s="21"/>
      <c r="L21" s="21"/>
      <c r="M21" s="21"/>
      <c r="N21" s="21"/>
      <c r="O21" s="21"/>
      <c r="P21" s="21"/>
      <c r="Q21" s="21"/>
      <c r="R21" s="21"/>
      <c r="S21" s="21"/>
      <c r="T21" s="21"/>
      <c r="U21" s="21"/>
    </row>
    <row r="22" spans="1:21" x14ac:dyDescent="0.15">
      <c r="A22" s="20" t="s">
        <v>113</v>
      </c>
      <c r="B22" s="29" t="s">
        <v>112</v>
      </c>
      <c r="C22" s="21"/>
      <c r="D22" s="21"/>
      <c r="E22" s="21"/>
      <c r="F22" s="21"/>
      <c r="G22" s="21"/>
      <c r="H22" s="21"/>
      <c r="I22" s="21"/>
      <c r="J22" s="21"/>
      <c r="K22" s="21"/>
      <c r="L22" s="21"/>
      <c r="M22" s="21">
        <v>32.32</v>
      </c>
      <c r="N22" s="21">
        <v>31.32</v>
      </c>
      <c r="O22" s="21">
        <v>33.78</v>
      </c>
      <c r="P22" s="21">
        <v>35.450000000000003</v>
      </c>
      <c r="Q22" s="21">
        <v>35.909999999999997</v>
      </c>
      <c r="R22" s="21">
        <v>37.25</v>
      </c>
      <c r="S22" s="21">
        <v>34.81</v>
      </c>
      <c r="T22" s="21">
        <v>35.31</v>
      </c>
      <c r="U22" s="21">
        <v>35.5</v>
      </c>
    </row>
    <row r="23" spans="1:21" x14ac:dyDescent="0.15">
      <c r="A23" s="20" t="s">
        <v>532</v>
      </c>
      <c r="B23" s="29" t="s">
        <v>98</v>
      </c>
      <c r="C23" s="21"/>
      <c r="D23" s="21"/>
      <c r="E23" s="21"/>
      <c r="F23" s="21"/>
      <c r="G23" s="21"/>
      <c r="H23" s="21"/>
      <c r="I23" s="21"/>
      <c r="J23" s="21"/>
      <c r="K23" s="21"/>
      <c r="L23" s="21"/>
      <c r="M23" s="21"/>
      <c r="N23" s="21"/>
      <c r="O23" s="21">
        <v>88.8</v>
      </c>
      <c r="P23" s="21">
        <v>91.97</v>
      </c>
      <c r="Q23" s="21"/>
      <c r="R23" s="21"/>
      <c r="S23" s="21">
        <v>87.82</v>
      </c>
      <c r="T23" s="21">
        <v>88.83</v>
      </c>
      <c r="U23" s="21"/>
    </row>
    <row r="24" spans="1:21" x14ac:dyDescent="0.15">
      <c r="A24" s="20" t="s">
        <v>134</v>
      </c>
      <c r="B24" s="29" t="s">
        <v>133</v>
      </c>
      <c r="C24" s="21">
        <v>43.65</v>
      </c>
      <c r="D24" s="21">
        <v>40.98</v>
      </c>
      <c r="E24" s="21">
        <v>45.47</v>
      </c>
      <c r="F24" s="21">
        <v>44.25</v>
      </c>
      <c r="G24" s="21">
        <v>43.9</v>
      </c>
      <c r="H24" s="21">
        <v>47.36</v>
      </c>
      <c r="I24" s="21">
        <v>46.17</v>
      </c>
      <c r="J24" s="21">
        <v>43.24</v>
      </c>
      <c r="K24" s="21">
        <v>45.19</v>
      </c>
      <c r="L24" s="21">
        <v>42.36</v>
      </c>
      <c r="M24" s="21">
        <v>43.24</v>
      </c>
      <c r="N24" s="21">
        <v>44.46</v>
      </c>
      <c r="O24" s="21">
        <v>45.94</v>
      </c>
      <c r="P24" s="21">
        <v>45.57</v>
      </c>
      <c r="Q24" s="21">
        <v>45.1</v>
      </c>
      <c r="R24" s="21">
        <v>51.25</v>
      </c>
      <c r="S24" s="21">
        <v>49.95</v>
      </c>
      <c r="T24" s="21">
        <v>50.87</v>
      </c>
      <c r="U24" s="21">
        <v>50.88</v>
      </c>
    </row>
    <row r="25" spans="1:21" x14ac:dyDescent="0.15">
      <c r="A25" s="20" t="s">
        <v>146</v>
      </c>
      <c r="B25" s="29" t="s">
        <v>145</v>
      </c>
      <c r="C25" s="21"/>
      <c r="D25" s="21">
        <v>67.959999999999994</v>
      </c>
      <c r="E25" s="21"/>
      <c r="F25" s="21">
        <v>58.35</v>
      </c>
      <c r="G25" s="21">
        <v>58.97</v>
      </c>
      <c r="H25" s="21">
        <v>57.96</v>
      </c>
      <c r="I25" s="21">
        <v>57.69</v>
      </c>
      <c r="J25" s="21">
        <v>57.36</v>
      </c>
      <c r="K25" s="21">
        <v>55.43</v>
      </c>
      <c r="L25" s="21">
        <v>54.9</v>
      </c>
      <c r="M25" s="21">
        <v>52.51</v>
      </c>
      <c r="N25" s="21">
        <v>51.93</v>
      </c>
      <c r="O25" s="21">
        <v>50.12</v>
      </c>
      <c r="P25" s="21">
        <v>49.84</v>
      </c>
      <c r="Q25" s="21">
        <v>48.24</v>
      </c>
      <c r="R25" s="21">
        <v>48.11</v>
      </c>
      <c r="S25" s="21">
        <v>50.82</v>
      </c>
      <c r="T25" s="21">
        <v>51.42</v>
      </c>
      <c r="U25" s="21">
        <v>52.37</v>
      </c>
    </row>
    <row r="26" spans="1:21" x14ac:dyDescent="0.15">
      <c r="A26" s="20" t="s">
        <v>148</v>
      </c>
      <c r="B26" s="29" t="s">
        <v>147</v>
      </c>
      <c r="C26" s="21"/>
      <c r="D26" s="21"/>
      <c r="E26" s="21"/>
      <c r="F26" s="21"/>
      <c r="G26" s="21"/>
      <c r="H26" s="21"/>
      <c r="I26" s="21"/>
      <c r="J26" s="21"/>
      <c r="K26" s="21">
        <v>54.77</v>
      </c>
      <c r="L26" s="21">
        <v>54.13</v>
      </c>
      <c r="M26" s="21">
        <v>56.19</v>
      </c>
      <c r="N26" s="21">
        <v>57.41</v>
      </c>
      <c r="O26" s="21">
        <v>54.93</v>
      </c>
      <c r="P26" s="21">
        <v>56.64</v>
      </c>
      <c r="Q26" s="21"/>
      <c r="R26" s="21">
        <v>59.01</v>
      </c>
      <c r="S26" s="21">
        <v>61.54</v>
      </c>
      <c r="T26" s="21">
        <v>62.9</v>
      </c>
      <c r="U26" s="21">
        <v>62.52</v>
      </c>
    </row>
    <row r="27" spans="1:21" x14ac:dyDescent="0.15">
      <c r="A27" s="20" t="s">
        <v>427</v>
      </c>
      <c r="B27" s="29" t="s">
        <v>426</v>
      </c>
      <c r="C27" s="21"/>
      <c r="D27" s="21"/>
      <c r="E27" s="21"/>
      <c r="F27" s="21"/>
      <c r="G27" s="21"/>
      <c r="H27" s="21"/>
      <c r="I27" s="21"/>
      <c r="J27" s="21"/>
      <c r="K27" s="21"/>
      <c r="L27" s="21"/>
      <c r="M27" s="21">
        <v>72.11</v>
      </c>
      <c r="N27" s="21">
        <v>71.97</v>
      </c>
      <c r="O27" s="21">
        <v>72</v>
      </c>
      <c r="P27" s="21">
        <v>70.8</v>
      </c>
      <c r="Q27" s="21">
        <v>68.84</v>
      </c>
      <c r="R27" s="21">
        <v>66.510000000000005</v>
      </c>
      <c r="S27" s="21">
        <v>68.12</v>
      </c>
      <c r="T27" s="21">
        <v>68.22</v>
      </c>
      <c r="U27" s="21">
        <v>64.36</v>
      </c>
    </row>
    <row r="28" spans="1:21" x14ac:dyDescent="0.15">
      <c r="A28" s="20" t="s">
        <v>158</v>
      </c>
      <c r="B28" s="29" t="s">
        <v>157</v>
      </c>
      <c r="C28" s="21"/>
      <c r="D28" s="21"/>
      <c r="E28" s="21"/>
      <c r="F28" s="21"/>
      <c r="G28" s="21"/>
      <c r="H28" s="21">
        <v>15.5</v>
      </c>
      <c r="I28" s="21"/>
      <c r="J28" s="21"/>
      <c r="K28" s="21"/>
      <c r="L28" s="21"/>
      <c r="M28" s="21"/>
      <c r="N28" s="21"/>
      <c r="O28" s="21"/>
      <c r="P28" s="21">
        <v>38.200000000000003</v>
      </c>
      <c r="Q28" s="21"/>
      <c r="R28" s="21"/>
      <c r="S28" s="21"/>
      <c r="T28" s="21"/>
      <c r="U28" s="21"/>
    </row>
    <row r="29" spans="1:21" x14ac:dyDescent="0.15">
      <c r="A29" s="20" t="s">
        <v>166</v>
      </c>
      <c r="B29" s="29" t="s">
        <v>165</v>
      </c>
      <c r="C29" s="21"/>
      <c r="D29" s="21"/>
      <c r="E29" s="21"/>
      <c r="F29" s="21"/>
      <c r="G29" s="21"/>
      <c r="H29" s="21"/>
      <c r="I29" s="21"/>
      <c r="J29" s="21"/>
      <c r="K29" s="21"/>
      <c r="L29" s="21"/>
      <c r="M29" s="21"/>
      <c r="N29" s="21"/>
      <c r="O29" s="21"/>
      <c r="P29" s="21"/>
      <c r="Q29" s="21"/>
      <c r="R29" s="21"/>
      <c r="S29" s="21">
        <v>37.08</v>
      </c>
      <c r="T29" s="21"/>
      <c r="U29" s="21"/>
    </row>
    <row r="30" spans="1:21" x14ac:dyDescent="0.15">
      <c r="A30" s="20" t="s">
        <v>186</v>
      </c>
      <c r="B30" s="29" t="s">
        <v>185</v>
      </c>
      <c r="C30" s="21"/>
      <c r="D30" s="21"/>
      <c r="E30" s="21"/>
      <c r="F30" s="21"/>
      <c r="G30" s="21"/>
      <c r="H30" s="21"/>
      <c r="I30" s="21"/>
      <c r="J30" s="21"/>
      <c r="K30" s="21"/>
      <c r="L30" s="21"/>
      <c r="M30" s="21"/>
      <c r="N30" s="21"/>
      <c r="O30" s="21">
        <v>69.3</v>
      </c>
      <c r="P30" s="21"/>
      <c r="Q30" s="21"/>
      <c r="R30" s="21"/>
      <c r="S30" s="21"/>
      <c r="T30" s="21"/>
      <c r="U30" s="21">
        <v>60.82</v>
      </c>
    </row>
    <row r="31" spans="1:21" x14ac:dyDescent="0.15">
      <c r="A31" s="20" t="s">
        <v>180</v>
      </c>
      <c r="B31" s="29" t="s">
        <v>179</v>
      </c>
      <c r="C31" s="21"/>
      <c r="D31" s="21"/>
      <c r="E31" s="21"/>
      <c r="F31" s="21"/>
      <c r="G31" s="21"/>
      <c r="H31" s="21"/>
      <c r="I31" s="21">
        <v>90.04</v>
      </c>
      <c r="J31" s="21"/>
      <c r="K31" s="21"/>
      <c r="L31" s="21"/>
      <c r="M31" s="21"/>
      <c r="N31" s="21"/>
      <c r="O31" s="21"/>
      <c r="P31" s="21">
        <v>89.98</v>
      </c>
      <c r="Q31" s="21"/>
      <c r="R31" s="21">
        <v>83.26</v>
      </c>
      <c r="S31" s="21"/>
      <c r="T31" s="21"/>
      <c r="U31" s="21"/>
    </row>
    <row r="32" spans="1:21" x14ac:dyDescent="0.15">
      <c r="A32" s="20" t="s">
        <v>198</v>
      </c>
      <c r="B32" s="29" t="s">
        <v>197</v>
      </c>
      <c r="C32" s="21"/>
      <c r="D32" s="21"/>
      <c r="E32" s="21"/>
      <c r="F32" s="21">
        <v>76.31</v>
      </c>
      <c r="G32" s="21">
        <v>75.7</v>
      </c>
      <c r="H32" s="21"/>
      <c r="I32" s="21">
        <v>79.19</v>
      </c>
      <c r="J32" s="21"/>
      <c r="K32" s="21"/>
      <c r="L32" s="21"/>
      <c r="M32" s="21">
        <v>73.319999999999993</v>
      </c>
      <c r="N32" s="21">
        <v>72.64</v>
      </c>
      <c r="O32" s="21">
        <v>76.66</v>
      </c>
      <c r="P32" s="21">
        <v>72.3</v>
      </c>
      <c r="Q32" s="21">
        <v>69.349999999999994</v>
      </c>
      <c r="R32" s="21">
        <v>70.510000000000005</v>
      </c>
      <c r="S32" s="21">
        <v>70.849999999999994</v>
      </c>
      <c r="T32" s="21">
        <v>72.3</v>
      </c>
      <c r="U32" s="21"/>
    </row>
    <row r="33" spans="1:21" x14ac:dyDescent="0.15">
      <c r="A33" s="20" t="s">
        <v>202</v>
      </c>
      <c r="B33" s="29" t="s">
        <v>201</v>
      </c>
      <c r="C33" s="21"/>
      <c r="D33" s="21"/>
      <c r="E33" s="21"/>
      <c r="F33" s="21"/>
      <c r="G33" s="21"/>
      <c r="H33" s="21"/>
      <c r="I33" s="21"/>
      <c r="J33" s="21"/>
      <c r="K33" s="21"/>
      <c r="L33" s="21"/>
      <c r="M33" s="21"/>
      <c r="N33" s="21"/>
      <c r="O33" s="21"/>
      <c r="P33" s="21"/>
      <c r="Q33" s="21"/>
      <c r="R33" s="21"/>
      <c r="S33" s="21"/>
      <c r="T33" s="21"/>
      <c r="U33" s="21">
        <v>35.619999999999997</v>
      </c>
    </row>
    <row r="34" spans="1:21" x14ac:dyDescent="0.15">
      <c r="A34" s="20" t="s">
        <v>213</v>
      </c>
      <c r="B34" s="29" t="s">
        <v>212</v>
      </c>
      <c r="C34" s="21"/>
      <c r="D34" s="21"/>
      <c r="E34" s="21"/>
      <c r="F34" s="21"/>
      <c r="G34" s="21"/>
      <c r="H34" s="21"/>
      <c r="I34" s="21"/>
      <c r="J34" s="21"/>
      <c r="K34" s="21"/>
      <c r="L34" s="21"/>
      <c r="M34" s="21"/>
      <c r="N34" s="21"/>
      <c r="O34" s="21">
        <v>84.2</v>
      </c>
      <c r="P34" s="21"/>
      <c r="Q34" s="21"/>
      <c r="R34" s="21"/>
      <c r="S34" s="21"/>
      <c r="T34" s="21"/>
      <c r="U34" s="21"/>
    </row>
    <row r="35" spans="1:21" x14ac:dyDescent="0.15">
      <c r="A35" s="20" t="s">
        <v>207</v>
      </c>
      <c r="B35" s="29" t="s">
        <v>206</v>
      </c>
      <c r="C35" s="21"/>
      <c r="D35" s="21"/>
      <c r="E35" s="21"/>
      <c r="F35" s="21"/>
      <c r="G35" s="21"/>
      <c r="H35" s="21"/>
      <c r="I35" s="21">
        <v>73.06</v>
      </c>
      <c r="J35" s="21">
        <v>70.67</v>
      </c>
      <c r="K35" s="21">
        <v>77.27</v>
      </c>
      <c r="L35" s="21">
        <v>77.47</v>
      </c>
      <c r="M35" s="21">
        <v>79.03</v>
      </c>
      <c r="N35" s="21">
        <v>79.95</v>
      </c>
      <c r="O35" s="21">
        <v>81.77</v>
      </c>
      <c r="P35" s="21">
        <v>87.97</v>
      </c>
      <c r="Q35" s="21">
        <v>86.08</v>
      </c>
      <c r="R35" s="21">
        <v>82.81</v>
      </c>
      <c r="S35" s="21">
        <v>83.88</v>
      </c>
      <c r="T35" s="21">
        <v>80.2</v>
      </c>
      <c r="U35" s="21"/>
    </row>
    <row r="36" spans="1:21" x14ac:dyDescent="0.15">
      <c r="A36" s="20" t="s">
        <v>231</v>
      </c>
      <c r="B36" s="29" t="s">
        <v>230</v>
      </c>
      <c r="C36" s="21"/>
      <c r="D36" s="21"/>
      <c r="E36" s="21"/>
      <c r="F36" s="21"/>
      <c r="G36" s="21"/>
      <c r="H36" s="21">
        <v>86.89</v>
      </c>
      <c r="I36" s="21"/>
      <c r="J36" s="21"/>
      <c r="K36" s="21"/>
      <c r="L36" s="21"/>
      <c r="M36" s="21">
        <v>84.41</v>
      </c>
      <c r="N36" s="21"/>
      <c r="O36" s="21">
        <v>81.87</v>
      </c>
      <c r="P36" s="21"/>
      <c r="Q36" s="21"/>
      <c r="R36" s="21"/>
      <c r="S36" s="21"/>
      <c r="T36" s="21"/>
      <c r="U36" s="21">
        <v>81.34</v>
      </c>
    </row>
    <row r="37" spans="1:21" x14ac:dyDescent="0.15">
      <c r="A37" s="20" t="s">
        <v>225</v>
      </c>
      <c r="B37" s="29" t="s">
        <v>224</v>
      </c>
      <c r="C37" s="21"/>
      <c r="D37" s="21"/>
      <c r="E37" s="21"/>
      <c r="F37" s="21"/>
      <c r="G37" s="21"/>
      <c r="H37" s="21"/>
      <c r="I37" s="21"/>
      <c r="J37" s="21"/>
      <c r="K37" s="21"/>
      <c r="L37" s="21"/>
      <c r="M37" s="21"/>
      <c r="N37" s="21"/>
      <c r="O37" s="21"/>
      <c r="P37" s="21"/>
      <c r="Q37" s="21"/>
      <c r="R37" s="21"/>
      <c r="S37" s="21">
        <v>78.680000000000007</v>
      </c>
      <c r="T37" s="21">
        <v>84.25</v>
      </c>
      <c r="U37" s="21">
        <v>59.19</v>
      </c>
    </row>
    <row r="38" spans="1:21" x14ac:dyDescent="0.15">
      <c r="A38" s="20" t="s">
        <v>255</v>
      </c>
      <c r="B38" s="29" t="s">
        <v>254</v>
      </c>
      <c r="C38" s="21"/>
      <c r="D38" s="21"/>
      <c r="E38" s="21"/>
      <c r="F38" s="21"/>
      <c r="G38" s="21"/>
      <c r="H38" s="21"/>
      <c r="I38" s="21"/>
      <c r="J38" s="21"/>
      <c r="K38" s="21"/>
      <c r="L38" s="21"/>
      <c r="M38" s="21"/>
      <c r="N38" s="21"/>
      <c r="O38" s="21"/>
      <c r="P38" s="21"/>
      <c r="Q38" s="21"/>
      <c r="R38" s="21"/>
      <c r="S38" s="21"/>
      <c r="T38" s="21"/>
      <c r="U38" s="21">
        <v>71.87</v>
      </c>
    </row>
    <row r="39" spans="1:21" x14ac:dyDescent="0.15">
      <c r="A39" s="20" t="s">
        <v>269</v>
      </c>
      <c r="B39" s="29" t="s">
        <v>268</v>
      </c>
      <c r="C39" s="21"/>
      <c r="D39" s="21"/>
      <c r="E39" s="21"/>
      <c r="F39" s="21"/>
      <c r="G39" s="21"/>
      <c r="H39" s="21"/>
      <c r="I39" s="21"/>
      <c r="J39" s="21"/>
      <c r="K39" s="21"/>
      <c r="L39" s="21"/>
      <c r="M39" s="21"/>
      <c r="N39" s="21"/>
      <c r="O39" s="21"/>
      <c r="P39" s="21"/>
      <c r="Q39" s="21"/>
      <c r="R39" s="21"/>
      <c r="S39" s="21"/>
      <c r="T39" s="21">
        <v>75.67</v>
      </c>
      <c r="U39" s="21"/>
    </row>
    <row r="40" spans="1:21" x14ac:dyDescent="0.15">
      <c r="A40" s="20" t="s">
        <v>273</v>
      </c>
      <c r="B40" s="29" t="s">
        <v>272</v>
      </c>
      <c r="C40" s="21"/>
      <c r="D40" s="21"/>
      <c r="E40" s="21"/>
      <c r="F40" s="21"/>
      <c r="G40" s="21"/>
      <c r="H40" s="21"/>
      <c r="I40" s="21"/>
      <c r="J40" s="21"/>
      <c r="K40" s="21"/>
      <c r="L40" s="21"/>
      <c r="M40" s="21">
        <v>79.88</v>
      </c>
      <c r="N40" s="21"/>
      <c r="O40" s="21">
        <v>82.56</v>
      </c>
      <c r="P40" s="21"/>
      <c r="Q40" s="21">
        <v>86.13</v>
      </c>
      <c r="R40" s="21"/>
      <c r="S40" s="21"/>
      <c r="T40" s="21"/>
      <c r="U40" s="21"/>
    </row>
    <row r="41" spans="1:21" x14ac:dyDescent="0.15">
      <c r="A41" s="20" t="s">
        <v>310</v>
      </c>
      <c r="B41" s="29" t="s">
        <v>309</v>
      </c>
      <c r="C41" s="21"/>
      <c r="D41" s="21"/>
      <c r="E41" s="21"/>
      <c r="F41" s="21"/>
      <c r="G41" s="21"/>
      <c r="H41" s="21"/>
      <c r="I41" s="21"/>
      <c r="J41" s="21"/>
      <c r="K41" s="21"/>
      <c r="L41" s="21"/>
      <c r="M41" s="21"/>
      <c r="N41" s="21"/>
      <c r="O41" s="21">
        <v>91.15</v>
      </c>
      <c r="P41" s="21"/>
      <c r="Q41" s="21"/>
      <c r="R41" s="21">
        <v>89.52</v>
      </c>
      <c r="S41" s="21"/>
      <c r="T41" s="21"/>
      <c r="U41" s="21"/>
    </row>
    <row r="42" spans="1:21" x14ac:dyDescent="0.15">
      <c r="A42" s="20" t="s">
        <v>312</v>
      </c>
      <c r="B42" s="29" t="s">
        <v>311</v>
      </c>
      <c r="C42" s="21"/>
      <c r="D42" s="21"/>
      <c r="E42" s="21"/>
      <c r="F42" s="21"/>
      <c r="G42" s="21"/>
      <c r="H42" s="21"/>
      <c r="I42" s="21"/>
      <c r="J42" s="21"/>
      <c r="K42" s="21"/>
      <c r="L42" s="21"/>
      <c r="M42" s="21"/>
      <c r="N42" s="21"/>
      <c r="O42" s="21"/>
      <c r="P42" s="21"/>
      <c r="Q42" s="21"/>
      <c r="R42" s="21"/>
      <c r="S42" s="21">
        <v>46.69</v>
      </c>
      <c r="T42" s="21"/>
      <c r="U42" s="21"/>
    </row>
    <row r="43" spans="1:21" x14ac:dyDescent="0.15">
      <c r="A43" s="20" t="s">
        <v>323</v>
      </c>
      <c r="B43" s="29" t="s">
        <v>322</v>
      </c>
      <c r="C43" s="21"/>
      <c r="D43" s="21"/>
      <c r="E43" s="21"/>
      <c r="F43" s="21"/>
      <c r="G43" s="21"/>
      <c r="H43" s="21"/>
      <c r="I43" s="21"/>
      <c r="J43" s="21"/>
      <c r="K43" s="21"/>
      <c r="L43" s="21"/>
      <c r="M43" s="21"/>
      <c r="N43" s="21"/>
      <c r="O43" s="21"/>
      <c r="P43" s="21">
        <v>72.95</v>
      </c>
      <c r="Q43" s="21">
        <v>89.99</v>
      </c>
      <c r="R43" s="21">
        <v>91.75</v>
      </c>
      <c r="S43" s="21">
        <v>89.9</v>
      </c>
      <c r="T43" s="21">
        <v>90.68</v>
      </c>
      <c r="U43" s="21">
        <v>83.43</v>
      </c>
    </row>
    <row r="44" spans="1:21" x14ac:dyDescent="0.15">
      <c r="A44" s="20" t="s">
        <v>339</v>
      </c>
      <c r="B44" s="29" t="s">
        <v>338</v>
      </c>
      <c r="C44" s="21"/>
      <c r="D44" s="21"/>
      <c r="E44" s="21"/>
      <c r="F44" s="21"/>
      <c r="G44" s="21"/>
      <c r="H44" s="21"/>
      <c r="I44" s="21"/>
      <c r="J44" s="21"/>
      <c r="K44" s="21"/>
      <c r="L44" s="21"/>
      <c r="M44" s="21"/>
      <c r="N44" s="21"/>
      <c r="O44" s="21"/>
      <c r="P44" s="21"/>
      <c r="Q44" s="21"/>
      <c r="R44" s="21"/>
      <c r="S44" s="21"/>
      <c r="T44" s="21">
        <v>83.43</v>
      </c>
      <c r="U44" s="21"/>
    </row>
    <row r="45" spans="1:21" x14ac:dyDescent="0.15">
      <c r="A45" s="20" t="s">
        <v>341</v>
      </c>
      <c r="B45" s="29" t="s">
        <v>340</v>
      </c>
      <c r="C45" s="21"/>
      <c r="D45" s="21"/>
      <c r="E45" s="21"/>
      <c r="F45" s="21"/>
      <c r="G45" s="21"/>
      <c r="H45" s="21"/>
      <c r="I45" s="21"/>
      <c r="J45" s="21"/>
      <c r="K45" s="21"/>
      <c r="L45" s="21"/>
      <c r="M45" s="21"/>
      <c r="N45" s="21"/>
      <c r="O45" s="21">
        <v>38.369999999999997</v>
      </c>
      <c r="P45" s="21">
        <v>38.81</v>
      </c>
      <c r="Q45" s="21">
        <v>41.78</v>
      </c>
      <c r="R45" s="21">
        <v>40.549999999999997</v>
      </c>
      <c r="S45" s="21">
        <v>40.82</v>
      </c>
      <c r="T45" s="21">
        <v>39</v>
      </c>
      <c r="U45" s="21">
        <v>38.21</v>
      </c>
    </row>
    <row r="46" spans="1:21" x14ac:dyDescent="0.15">
      <c r="A46" s="20" t="s">
        <v>315</v>
      </c>
      <c r="B46" s="29" t="s">
        <v>314</v>
      </c>
      <c r="C46" s="21"/>
      <c r="D46" s="21"/>
      <c r="E46" s="21">
        <v>57</v>
      </c>
      <c r="F46" s="21">
        <v>57.01</v>
      </c>
      <c r="G46" s="21">
        <v>56.14</v>
      </c>
      <c r="H46" s="21"/>
      <c r="I46" s="21"/>
      <c r="J46" s="21"/>
      <c r="K46" s="21"/>
      <c r="L46" s="21"/>
      <c r="M46" s="21"/>
      <c r="N46" s="21"/>
      <c r="O46" s="21"/>
      <c r="P46" s="21"/>
      <c r="Q46" s="21"/>
      <c r="R46" s="21"/>
      <c r="S46" s="21"/>
      <c r="T46" s="21"/>
      <c r="U46" s="21"/>
    </row>
    <row r="47" spans="1:21" x14ac:dyDescent="0.15">
      <c r="A47" s="20" t="s">
        <v>333</v>
      </c>
      <c r="B47" s="29" t="s">
        <v>332</v>
      </c>
      <c r="C47" s="21"/>
      <c r="D47" s="21"/>
      <c r="E47" s="21"/>
      <c r="F47" s="21"/>
      <c r="G47" s="21"/>
      <c r="H47" s="21"/>
      <c r="I47" s="21"/>
      <c r="J47" s="21"/>
      <c r="K47" s="21">
        <v>42.17</v>
      </c>
      <c r="L47" s="21">
        <v>37.53</v>
      </c>
      <c r="M47" s="21">
        <v>48.68</v>
      </c>
      <c r="N47" s="21">
        <v>53.48</v>
      </c>
      <c r="O47" s="21">
        <v>56.05</v>
      </c>
      <c r="P47" s="21">
        <v>53.93</v>
      </c>
      <c r="Q47" s="21">
        <v>47.04</v>
      </c>
      <c r="R47" s="21">
        <v>47.22</v>
      </c>
      <c r="S47" s="21">
        <v>47.41</v>
      </c>
      <c r="T47" s="21">
        <v>47.77</v>
      </c>
      <c r="U47" s="21">
        <v>44.38</v>
      </c>
    </row>
    <row r="48" spans="1:21" x14ac:dyDescent="0.15">
      <c r="A48" s="20" t="s">
        <v>337</v>
      </c>
      <c r="B48" s="29" t="s">
        <v>336</v>
      </c>
      <c r="C48" s="21"/>
      <c r="D48" s="21"/>
      <c r="E48" s="21"/>
      <c r="F48" s="21"/>
      <c r="G48" s="21"/>
      <c r="H48" s="21"/>
      <c r="I48" s="21"/>
      <c r="J48" s="21"/>
      <c r="K48" s="21"/>
      <c r="L48" s="21"/>
      <c r="M48" s="21"/>
      <c r="N48" s="21"/>
      <c r="O48" s="21"/>
      <c r="P48" s="21"/>
      <c r="Q48" s="21"/>
      <c r="R48" s="21">
        <v>92.07</v>
      </c>
      <c r="S48" s="21"/>
      <c r="T48" s="21"/>
      <c r="U48" s="21"/>
    </row>
    <row r="49" spans="1:21" x14ac:dyDescent="0.15">
      <c r="A49" s="20" t="s">
        <v>327</v>
      </c>
      <c r="B49" s="29" t="s">
        <v>326</v>
      </c>
      <c r="C49" s="21"/>
      <c r="D49" s="21"/>
      <c r="E49" s="21"/>
      <c r="F49" s="21"/>
      <c r="G49" s="21"/>
      <c r="H49" s="21"/>
      <c r="I49" s="21"/>
      <c r="J49" s="21"/>
      <c r="K49" s="21"/>
      <c r="L49" s="21"/>
      <c r="M49" s="21"/>
      <c r="N49" s="21"/>
      <c r="O49" s="21"/>
      <c r="P49" s="21"/>
      <c r="Q49" s="21"/>
      <c r="R49" s="21">
        <v>70.349999999999994</v>
      </c>
      <c r="S49" s="21"/>
      <c r="T49" s="21">
        <v>60.98</v>
      </c>
      <c r="U49" s="21">
        <v>59.7</v>
      </c>
    </row>
    <row r="50" spans="1:21" x14ac:dyDescent="0.15">
      <c r="A50" s="20" t="s">
        <v>348</v>
      </c>
      <c r="B50" s="29" t="s">
        <v>347</v>
      </c>
      <c r="C50" s="21"/>
      <c r="D50" s="21"/>
      <c r="E50" s="21"/>
      <c r="F50" s="21"/>
      <c r="G50" s="21"/>
      <c r="H50" s="21"/>
      <c r="I50" s="21"/>
      <c r="J50" s="21"/>
      <c r="K50" s="21"/>
      <c r="L50" s="21"/>
      <c r="M50" s="21"/>
      <c r="N50" s="21"/>
      <c r="O50" s="21">
        <v>56.65</v>
      </c>
      <c r="P50" s="21">
        <v>59.66</v>
      </c>
      <c r="Q50" s="21">
        <v>56.97</v>
      </c>
      <c r="R50" s="21"/>
      <c r="S50" s="21">
        <v>62.12</v>
      </c>
      <c r="T50" s="21"/>
      <c r="U50" s="21">
        <v>56.52</v>
      </c>
    </row>
    <row r="51" spans="1:21" x14ac:dyDescent="0.15">
      <c r="A51" s="20" t="s">
        <v>362</v>
      </c>
      <c r="B51" s="29" t="s">
        <v>361</v>
      </c>
      <c r="C51" s="21"/>
      <c r="D51" s="21"/>
      <c r="E51" s="21"/>
      <c r="F51" s="21"/>
      <c r="G51" s="21"/>
      <c r="H51" s="21"/>
      <c r="I51" s="21"/>
      <c r="J51" s="21"/>
      <c r="K51" s="21">
        <v>90.94</v>
      </c>
      <c r="L51" s="21"/>
      <c r="M51" s="21"/>
      <c r="N51" s="21"/>
      <c r="O51" s="21"/>
      <c r="P51" s="21"/>
      <c r="Q51" s="21"/>
      <c r="R51" s="21"/>
      <c r="S51" s="21"/>
      <c r="T51" s="21">
        <v>57.46</v>
      </c>
      <c r="U51" s="21"/>
    </row>
    <row r="52" spans="1:21" x14ac:dyDescent="0.15">
      <c r="A52" s="20" t="s">
        <v>356</v>
      </c>
      <c r="B52" s="29" t="s">
        <v>355</v>
      </c>
      <c r="C52" s="21"/>
      <c r="D52" s="21"/>
      <c r="E52" s="21"/>
      <c r="F52" s="21"/>
      <c r="G52" s="21"/>
      <c r="H52" s="21"/>
      <c r="I52" s="21"/>
      <c r="J52" s="21"/>
      <c r="K52" s="21"/>
      <c r="L52" s="21"/>
      <c r="M52" s="21"/>
      <c r="N52" s="21"/>
      <c r="O52" s="21">
        <v>74.88</v>
      </c>
      <c r="P52" s="21"/>
      <c r="Q52" s="21"/>
      <c r="R52" s="21"/>
      <c r="S52" s="21"/>
      <c r="T52" s="21"/>
      <c r="U52" s="21"/>
    </row>
    <row r="53" spans="1:21" x14ac:dyDescent="0.15">
      <c r="A53" s="20" t="s">
        <v>352</v>
      </c>
      <c r="B53" s="29" t="s">
        <v>351</v>
      </c>
      <c r="C53" s="21"/>
      <c r="D53" s="21"/>
      <c r="E53" s="21"/>
      <c r="F53" s="21"/>
      <c r="G53" s="21"/>
      <c r="H53" s="21"/>
      <c r="I53" s="21"/>
      <c r="J53" s="21"/>
      <c r="K53" s="21"/>
      <c r="L53" s="21"/>
      <c r="M53" s="21"/>
      <c r="N53" s="21">
        <v>93.88</v>
      </c>
      <c r="O53" s="21">
        <v>92.62</v>
      </c>
      <c r="P53" s="21"/>
      <c r="Q53" s="21"/>
      <c r="R53" s="21"/>
      <c r="S53" s="21"/>
      <c r="T53" s="21">
        <v>85.61</v>
      </c>
      <c r="U53" s="21"/>
    </row>
    <row r="54" spans="1:21" x14ac:dyDescent="0.15">
      <c r="A54" s="20" t="s">
        <v>374</v>
      </c>
      <c r="B54" s="29" t="s">
        <v>373</v>
      </c>
      <c r="C54" s="21"/>
      <c r="D54" s="21"/>
      <c r="E54" s="21"/>
      <c r="F54" s="21"/>
      <c r="G54" s="21"/>
      <c r="H54" s="21"/>
      <c r="I54" s="21"/>
      <c r="J54" s="21"/>
      <c r="K54" s="21"/>
      <c r="L54" s="21">
        <v>81.41</v>
      </c>
      <c r="M54" s="21">
        <v>82.92</v>
      </c>
      <c r="N54" s="21">
        <v>82.49</v>
      </c>
      <c r="O54" s="21"/>
      <c r="P54" s="21">
        <v>82.65</v>
      </c>
      <c r="Q54" s="21">
        <v>83.71</v>
      </c>
      <c r="R54" s="21">
        <v>83.42</v>
      </c>
      <c r="S54" s="21"/>
      <c r="T54" s="21"/>
      <c r="U54" s="21">
        <v>80.010000000000005</v>
      </c>
    </row>
    <row r="55" spans="1:21" x14ac:dyDescent="0.15">
      <c r="A55" s="20" t="s">
        <v>376</v>
      </c>
      <c r="B55" s="29" t="s">
        <v>375</v>
      </c>
      <c r="C55" s="21"/>
      <c r="D55" s="21"/>
      <c r="E55" s="21"/>
      <c r="F55" s="21"/>
      <c r="G55" s="21"/>
      <c r="H55" s="21"/>
      <c r="I55" s="21"/>
      <c r="J55" s="21"/>
      <c r="K55" s="21"/>
      <c r="L55" s="21"/>
      <c r="M55" s="21"/>
      <c r="N55" s="21">
        <v>39.549999999999997</v>
      </c>
      <c r="O55" s="21">
        <v>40.51</v>
      </c>
      <c r="P55" s="21">
        <v>40.65</v>
      </c>
      <c r="Q55" s="21">
        <v>40.950000000000003</v>
      </c>
      <c r="R55" s="21">
        <v>39.19</v>
      </c>
      <c r="S55" s="21">
        <v>41.14</v>
      </c>
      <c r="T55" s="21">
        <v>40.43</v>
      </c>
      <c r="U55" s="21">
        <v>42.57</v>
      </c>
    </row>
    <row r="56" spans="1:21" x14ac:dyDescent="0.15">
      <c r="A56" s="20" t="s">
        <v>396</v>
      </c>
      <c r="B56" s="29" t="s">
        <v>395</v>
      </c>
      <c r="C56" s="21"/>
      <c r="D56" s="21"/>
      <c r="E56" s="21"/>
      <c r="F56" s="21"/>
      <c r="G56" s="21"/>
      <c r="H56" s="21"/>
      <c r="I56" s="21"/>
      <c r="J56" s="21"/>
      <c r="K56" s="21">
        <v>62.11</v>
      </c>
      <c r="L56" s="21">
        <v>60.84</v>
      </c>
      <c r="M56" s="21">
        <v>60.23</v>
      </c>
      <c r="N56" s="21">
        <v>59.11</v>
      </c>
      <c r="O56" s="21">
        <v>58.59</v>
      </c>
      <c r="P56" s="21">
        <v>57.08</v>
      </c>
      <c r="Q56" s="21">
        <v>53.75</v>
      </c>
      <c r="R56" s="21">
        <v>54.12</v>
      </c>
      <c r="S56" s="21">
        <v>55.06</v>
      </c>
      <c r="T56" s="21">
        <v>54.02</v>
      </c>
      <c r="U56" s="21">
        <v>50.89</v>
      </c>
    </row>
    <row r="57" spans="1:21" x14ac:dyDescent="0.15">
      <c r="A57" s="20" t="s">
        <v>378</v>
      </c>
      <c r="B57" s="29" t="s">
        <v>377</v>
      </c>
      <c r="C57" s="21"/>
      <c r="D57" s="21"/>
      <c r="E57" s="21">
        <v>73.760000000000005</v>
      </c>
      <c r="F57" s="21">
        <v>76.66</v>
      </c>
      <c r="G57" s="21">
        <v>76.45</v>
      </c>
      <c r="H57" s="21">
        <v>76.209999999999994</v>
      </c>
      <c r="I57" s="21">
        <v>75.36</v>
      </c>
      <c r="J57" s="21">
        <v>73</v>
      </c>
      <c r="K57" s="21">
        <v>72.36</v>
      </c>
      <c r="L57" s="21">
        <v>72.17</v>
      </c>
      <c r="M57" s="21">
        <v>72.069999999999993</v>
      </c>
      <c r="N57" s="21">
        <v>71.67</v>
      </c>
      <c r="O57" s="21">
        <v>60.74</v>
      </c>
      <c r="P57" s="21">
        <v>59.96</v>
      </c>
      <c r="Q57" s="21">
        <v>59.68</v>
      </c>
      <c r="R57" s="21">
        <v>59.51</v>
      </c>
      <c r="S57" s="21">
        <v>58.9</v>
      </c>
      <c r="T57" s="21">
        <v>59.96</v>
      </c>
      <c r="U57" s="21">
        <v>60.63</v>
      </c>
    </row>
    <row r="58" spans="1:21" x14ac:dyDescent="0.15">
      <c r="A58" s="20" t="s">
        <v>410</v>
      </c>
      <c r="B58" s="29" t="s">
        <v>409</v>
      </c>
      <c r="C58" s="21"/>
      <c r="D58" s="21"/>
      <c r="E58" s="21"/>
      <c r="F58" s="21"/>
      <c r="G58" s="21"/>
      <c r="H58" s="21"/>
      <c r="I58" s="21"/>
      <c r="J58" s="21"/>
      <c r="K58" s="21"/>
      <c r="L58" s="21"/>
      <c r="M58" s="21">
        <v>14.6</v>
      </c>
      <c r="N58" s="21">
        <v>16.34</v>
      </c>
      <c r="O58" s="21">
        <v>17.21</v>
      </c>
      <c r="P58" s="21">
        <v>18.05</v>
      </c>
      <c r="Q58" s="21">
        <v>18.329999999999998</v>
      </c>
      <c r="R58" s="21">
        <v>18.760000000000002</v>
      </c>
      <c r="S58" s="21">
        <v>19.149999999999999</v>
      </c>
      <c r="T58" s="21">
        <v>18.510000000000002</v>
      </c>
      <c r="U58" s="21">
        <v>18.86</v>
      </c>
    </row>
    <row r="59" spans="1:21" x14ac:dyDescent="0.15">
      <c r="A59" s="20" t="s">
        <v>412</v>
      </c>
      <c r="B59" s="29" t="s">
        <v>411</v>
      </c>
      <c r="C59" s="21"/>
      <c r="D59" s="21"/>
      <c r="E59" s="21"/>
      <c r="F59" s="21"/>
      <c r="G59" s="21"/>
      <c r="H59" s="21"/>
      <c r="I59" s="21"/>
      <c r="J59" s="21"/>
      <c r="K59" s="21"/>
      <c r="L59" s="21"/>
      <c r="M59" s="21"/>
      <c r="N59" s="21"/>
      <c r="O59" s="21"/>
      <c r="P59" s="21"/>
      <c r="Q59" s="21"/>
      <c r="R59" s="21"/>
      <c r="S59" s="21"/>
      <c r="T59" s="21">
        <v>69.19</v>
      </c>
      <c r="U59" s="21">
        <v>69.650000000000006</v>
      </c>
    </row>
    <row r="60" spans="1:21" x14ac:dyDescent="0.15">
      <c r="A60" s="20" t="s">
        <v>517</v>
      </c>
      <c r="B60" s="29" t="s">
        <v>516</v>
      </c>
      <c r="C60" s="21"/>
      <c r="D60" s="21"/>
      <c r="E60" s="21"/>
      <c r="F60" s="21"/>
      <c r="G60" s="21"/>
      <c r="H60" s="21"/>
      <c r="I60" s="21"/>
      <c r="J60" s="21"/>
      <c r="K60" s="21"/>
      <c r="L60" s="21"/>
      <c r="M60" s="21"/>
      <c r="N60" s="21"/>
      <c r="O60" s="21">
        <v>44.25</v>
      </c>
      <c r="P60" s="21"/>
      <c r="Q60" s="21"/>
      <c r="R60" s="21"/>
      <c r="S60" s="21"/>
      <c r="T60" s="21">
        <v>32.75</v>
      </c>
      <c r="U60" s="21"/>
    </row>
    <row r="61" spans="1:21" x14ac:dyDescent="0.15">
      <c r="A61" s="20" t="s">
        <v>419</v>
      </c>
      <c r="B61" s="29" t="s">
        <v>418</v>
      </c>
      <c r="C61" s="21"/>
      <c r="D61" s="21"/>
      <c r="E61" s="21"/>
      <c r="F61" s="21"/>
      <c r="G61" s="21"/>
      <c r="H61" s="21"/>
      <c r="I61" s="21"/>
      <c r="J61" s="21"/>
      <c r="K61" s="21"/>
      <c r="L61" s="21"/>
      <c r="M61" s="21"/>
      <c r="N61" s="21"/>
      <c r="O61" s="21"/>
      <c r="P61" s="21"/>
      <c r="Q61" s="21"/>
      <c r="R61" s="21">
        <v>84.04</v>
      </c>
      <c r="S61" s="21"/>
      <c r="T61" s="21"/>
      <c r="U61" s="21"/>
    </row>
    <row r="62" spans="1:21" x14ac:dyDescent="0.15">
      <c r="A62" s="20" t="s">
        <v>433</v>
      </c>
      <c r="B62" s="29" t="s">
        <v>432</v>
      </c>
      <c r="C62" s="21"/>
      <c r="D62" s="21"/>
      <c r="E62" s="21"/>
      <c r="F62" s="21"/>
      <c r="G62" s="21"/>
      <c r="H62" s="21"/>
      <c r="I62" s="21"/>
      <c r="J62" s="21"/>
      <c r="K62" s="21">
        <v>20.55</v>
      </c>
      <c r="L62" s="21">
        <v>19.329999999999998</v>
      </c>
      <c r="M62" s="21"/>
      <c r="N62" s="21">
        <v>13.83</v>
      </c>
      <c r="O62" s="21">
        <v>11.49</v>
      </c>
      <c r="P62" s="21">
        <v>15.8</v>
      </c>
      <c r="Q62" s="21">
        <v>16.309999999999999</v>
      </c>
      <c r="R62" s="21">
        <v>13.38</v>
      </c>
      <c r="S62" s="21">
        <v>13.75</v>
      </c>
      <c r="T62" s="21">
        <v>11.94</v>
      </c>
      <c r="U62" s="21">
        <v>10.69</v>
      </c>
    </row>
    <row r="63" spans="1:21" x14ac:dyDescent="0.15">
      <c r="A63" s="20" t="s">
        <v>523</v>
      </c>
      <c r="B63" s="29" t="s">
        <v>522</v>
      </c>
      <c r="C63" s="21">
        <v>27.19</v>
      </c>
      <c r="D63" s="21">
        <v>27.94</v>
      </c>
      <c r="E63" s="21">
        <v>21.47</v>
      </c>
      <c r="F63" s="21">
        <v>20.52</v>
      </c>
      <c r="G63" s="21">
        <v>19.850000000000001</v>
      </c>
      <c r="H63" s="21">
        <v>22.1</v>
      </c>
      <c r="I63" s="21">
        <v>21.39</v>
      </c>
      <c r="J63" s="21">
        <v>20.46</v>
      </c>
      <c r="K63" s="21">
        <v>46.84</v>
      </c>
      <c r="L63" s="21">
        <v>45.91</v>
      </c>
      <c r="M63" s="21">
        <v>47.68</v>
      </c>
      <c r="N63" s="21">
        <v>45.31</v>
      </c>
      <c r="O63" s="21">
        <v>45.05</v>
      </c>
      <c r="P63" s="21">
        <v>44.24</v>
      </c>
      <c r="Q63" s="21">
        <v>43.64</v>
      </c>
      <c r="R63" s="21">
        <v>45.74</v>
      </c>
      <c r="S63" s="21">
        <v>45.23</v>
      </c>
      <c r="T63" s="21">
        <v>45</v>
      </c>
      <c r="U63" s="21">
        <v>45.18</v>
      </c>
    </row>
    <row r="64" spans="1:21" x14ac:dyDescent="0.15">
      <c r="A64" s="20" t="s">
        <v>285</v>
      </c>
      <c r="B64" s="29" t="s">
        <v>284</v>
      </c>
      <c r="C64" s="21"/>
      <c r="D64" s="21"/>
      <c r="E64" s="21"/>
      <c r="F64" s="21"/>
      <c r="G64" s="21"/>
      <c r="H64" s="21"/>
      <c r="I64" s="21"/>
      <c r="J64" s="21"/>
      <c r="K64" s="21"/>
      <c r="L64" s="21"/>
      <c r="M64" s="21">
        <v>64.17</v>
      </c>
      <c r="N64" s="21">
        <v>64.02</v>
      </c>
      <c r="O64" s="21"/>
      <c r="P64" s="21">
        <v>63.35</v>
      </c>
      <c r="Q64" s="21">
        <v>62.06</v>
      </c>
      <c r="R64" s="21">
        <v>62.02</v>
      </c>
      <c r="S64" s="21">
        <v>61.67</v>
      </c>
      <c r="T64" s="21">
        <v>60.08</v>
      </c>
      <c r="U64" s="21"/>
    </row>
    <row r="65" spans="1:21" x14ac:dyDescent="0.15">
      <c r="A65" s="20" t="s">
        <v>417</v>
      </c>
      <c r="B65" s="29" t="s">
        <v>416</v>
      </c>
      <c r="C65" s="21"/>
      <c r="D65" s="21"/>
      <c r="E65" s="21"/>
      <c r="F65" s="21"/>
      <c r="G65" s="21"/>
      <c r="H65" s="21"/>
      <c r="I65" s="21"/>
      <c r="J65" s="21"/>
      <c r="K65" s="21"/>
      <c r="L65" s="21"/>
      <c r="M65" s="21"/>
      <c r="N65" s="21">
        <v>87.03</v>
      </c>
      <c r="O65" s="21"/>
      <c r="P65" s="21"/>
      <c r="Q65" s="21"/>
      <c r="R65" s="21"/>
      <c r="S65" s="21"/>
      <c r="T65" s="21"/>
      <c r="U65" s="21"/>
    </row>
    <row r="66" spans="1:21" x14ac:dyDescent="0.15">
      <c r="A66" s="20" t="s">
        <v>490</v>
      </c>
      <c r="B66" s="29" t="s">
        <v>489</v>
      </c>
      <c r="C66" s="21"/>
      <c r="D66" s="21"/>
      <c r="E66" s="21"/>
      <c r="F66" s="21"/>
      <c r="G66" s="21"/>
      <c r="H66" s="21"/>
      <c r="I66" s="21"/>
      <c r="J66" s="21"/>
      <c r="K66" s="21"/>
      <c r="L66" s="21"/>
      <c r="M66" s="21"/>
      <c r="N66" s="21"/>
      <c r="O66" s="21"/>
      <c r="P66" s="21"/>
      <c r="Q66" s="21">
        <v>87.08</v>
      </c>
      <c r="R66" s="21"/>
      <c r="S66" s="21"/>
      <c r="T66" s="21"/>
      <c r="U66" s="21"/>
    </row>
    <row r="67" spans="1:21" x14ac:dyDescent="0.15">
      <c r="A67" s="20" t="s">
        <v>467</v>
      </c>
      <c r="B67" s="29" t="s">
        <v>466</v>
      </c>
      <c r="C67" s="21"/>
      <c r="D67" s="21"/>
      <c r="E67" s="21"/>
      <c r="F67" s="21"/>
      <c r="G67" s="21"/>
      <c r="H67" s="21"/>
      <c r="I67" s="21"/>
      <c r="J67" s="21"/>
      <c r="K67" s="21"/>
      <c r="L67" s="21"/>
      <c r="M67" s="21"/>
      <c r="N67" s="21"/>
      <c r="O67" s="21"/>
      <c r="P67" s="21"/>
      <c r="Q67" s="21">
        <v>57.58</v>
      </c>
      <c r="R67" s="21">
        <v>55.86</v>
      </c>
      <c r="S67" s="21">
        <v>55.71</v>
      </c>
      <c r="T67" s="21">
        <v>52.04</v>
      </c>
      <c r="U67" s="21">
        <v>47.6</v>
      </c>
    </row>
    <row r="68" spans="1:21" x14ac:dyDescent="0.15">
      <c r="A68" s="20" t="s">
        <v>474</v>
      </c>
      <c r="B68" s="29" t="s">
        <v>473</v>
      </c>
      <c r="C68" s="21"/>
      <c r="D68" s="21"/>
      <c r="E68" s="21"/>
      <c r="F68" s="21"/>
      <c r="G68" s="21"/>
      <c r="H68" s="21"/>
      <c r="I68" s="21"/>
      <c r="J68" s="21"/>
      <c r="K68" s="21"/>
      <c r="L68" s="21"/>
      <c r="M68" s="21">
        <v>64.63</v>
      </c>
      <c r="N68" s="21"/>
      <c r="O68" s="21"/>
      <c r="P68" s="21">
        <v>62.45</v>
      </c>
      <c r="Q68" s="21"/>
      <c r="R68" s="21"/>
      <c r="S68" s="21"/>
      <c r="T68" s="21"/>
      <c r="U68" s="21"/>
    </row>
    <row r="69" spans="1:21" x14ac:dyDescent="0.15">
      <c r="A69" s="20" t="s">
        <v>465</v>
      </c>
      <c r="B69" s="29" t="s">
        <v>464</v>
      </c>
      <c r="C69" s="21"/>
      <c r="D69" s="21"/>
      <c r="E69" s="21"/>
      <c r="F69" s="21"/>
      <c r="G69" s="21"/>
      <c r="H69" s="21"/>
      <c r="I69" s="21"/>
      <c r="J69" s="21"/>
      <c r="K69" s="21"/>
      <c r="L69" s="21"/>
      <c r="M69" s="21"/>
      <c r="N69" s="21"/>
      <c r="O69" s="21"/>
      <c r="P69" s="21"/>
      <c r="Q69" s="21">
        <v>91.47</v>
      </c>
      <c r="R69" s="21"/>
      <c r="S69" s="21"/>
      <c r="T69" s="21">
        <v>87.74</v>
      </c>
      <c r="U69" s="21"/>
    </row>
    <row r="70" spans="1:21" x14ac:dyDescent="0.15">
      <c r="A70" s="20" t="s">
        <v>477</v>
      </c>
      <c r="B70" s="29" t="s">
        <v>476</v>
      </c>
      <c r="C70" s="21"/>
      <c r="D70" s="21"/>
      <c r="E70" s="21"/>
      <c r="F70" s="21"/>
      <c r="G70" s="21"/>
      <c r="H70" s="21"/>
      <c r="I70" s="21"/>
      <c r="J70" s="21"/>
      <c r="K70" s="21"/>
      <c r="L70" s="21"/>
      <c r="M70" s="21"/>
      <c r="N70" s="21"/>
      <c r="O70" s="21"/>
      <c r="P70" s="21"/>
      <c r="Q70" s="21"/>
      <c r="R70" s="21"/>
      <c r="S70" s="21"/>
      <c r="T70" s="21"/>
      <c r="U70" s="21">
        <v>60.4</v>
      </c>
    </row>
    <row r="71" spans="1:21" x14ac:dyDescent="0.15">
      <c r="A71" s="20" t="s">
        <v>492</v>
      </c>
      <c r="B71" s="29" t="s">
        <v>491</v>
      </c>
      <c r="C71" s="21"/>
      <c r="D71" s="21"/>
      <c r="E71" s="21"/>
      <c r="F71" s="21"/>
      <c r="G71" s="21"/>
      <c r="H71" s="21"/>
      <c r="I71" s="21"/>
      <c r="J71" s="21"/>
      <c r="K71" s="21"/>
      <c r="L71" s="21"/>
      <c r="M71" s="21"/>
      <c r="N71" s="21"/>
      <c r="O71" s="21">
        <v>84.86</v>
      </c>
      <c r="P71" s="21"/>
      <c r="Q71" s="21"/>
      <c r="R71" s="21"/>
      <c r="S71" s="21"/>
      <c r="T71" s="21">
        <v>77.97</v>
      </c>
      <c r="U71" s="21"/>
    </row>
    <row r="72" spans="1:21" x14ac:dyDescent="0.15">
      <c r="A72" s="20" t="s">
        <v>497</v>
      </c>
      <c r="B72" s="29" t="s">
        <v>496</v>
      </c>
      <c r="C72" s="21"/>
      <c r="D72" s="21"/>
      <c r="E72" s="21"/>
      <c r="F72" s="21"/>
      <c r="G72" s="21"/>
      <c r="H72" s="21"/>
      <c r="I72" s="21">
        <v>44.31</v>
      </c>
      <c r="J72" s="21">
        <v>44.09</v>
      </c>
      <c r="K72" s="21">
        <v>43.07</v>
      </c>
      <c r="L72" s="21">
        <v>42.7</v>
      </c>
      <c r="M72" s="21">
        <v>41.78</v>
      </c>
      <c r="N72" s="21">
        <v>39.29</v>
      </c>
      <c r="O72" s="21">
        <v>37.69</v>
      </c>
      <c r="P72" s="21">
        <v>37.21</v>
      </c>
      <c r="Q72" s="21">
        <v>25.77</v>
      </c>
      <c r="R72" s="21">
        <v>26.03</v>
      </c>
      <c r="S72" s="21">
        <v>26.75</v>
      </c>
      <c r="T72" s="21">
        <v>26.58</v>
      </c>
      <c r="U72" s="21">
        <v>26.67</v>
      </c>
    </row>
    <row r="73" spans="1:21" x14ac:dyDescent="0.15">
      <c r="A73" s="20" t="s">
        <v>511</v>
      </c>
      <c r="B73" s="29" t="s">
        <v>510</v>
      </c>
      <c r="C73" s="21"/>
      <c r="D73" s="21"/>
      <c r="E73" s="21"/>
      <c r="F73" s="21"/>
      <c r="G73" s="21"/>
      <c r="H73" s="21"/>
      <c r="I73" s="21"/>
      <c r="J73" s="21">
        <v>74.349999999999994</v>
      </c>
      <c r="K73" s="21"/>
      <c r="L73" s="21">
        <v>73.22</v>
      </c>
      <c r="M73" s="21"/>
      <c r="N73" s="21"/>
      <c r="O73" s="21"/>
      <c r="P73" s="21">
        <v>71.34</v>
      </c>
      <c r="Q73" s="21">
        <v>66.819999999999993</v>
      </c>
      <c r="R73" s="21">
        <v>64.23</v>
      </c>
      <c r="S73" s="21">
        <v>62.64</v>
      </c>
      <c r="T73" s="21">
        <v>62.08</v>
      </c>
      <c r="U73" s="21">
        <v>60.05</v>
      </c>
    </row>
    <row r="74" spans="1:21" x14ac:dyDescent="0.15">
      <c r="A74" s="20" t="s">
        <v>398</v>
      </c>
      <c r="B74" s="29" t="s">
        <v>397</v>
      </c>
      <c r="C74" s="21"/>
      <c r="D74" s="21"/>
      <c r="E74" s="21"/>
      <c r="F74" s="21"/>
      <c r="G74" s="21"/>
      <c r="H74" s="21"/>
      <c r="I74" s="21"/>
      <c r="J74" s="21"/>
      <c r="K74" s="21"/>
      <c r="L74" s="21"/>
      <c r="M74" s="21">
        <v>32.97</v>
      </c>
      <c r="N74" s="21">
        <v>32.76</v>
      </c>
      <c r="O74" s="21">
        <v>32.880000000000003</v>
      </c>
      <c r="P74" s="21">
        <v>31.71</v>
      </c>
      <c r="Q74" s="21">
        <v>28.92</v>
      </c>
      <c r="R74" s="21">
        <v>33.89</v>
      </c>
      <c r="S74" s="21">
        <v>34.61</v>
      </c>
      <c r="T74" s="21">
        <v>34.619999999999997</v>
      </c>
      <c r="U74" s="21">
        <v>33.79</v>
      </c>
    </row>
    <row r="75" spans="1:21" x14ac:dyDescent="0.15">
      <c r="A75" s="20" t="s">
        <v>521</v>
      </c>
      <c r="B75" s="29" t="s">
        <v>520</v>
      </c>
      <c r="C75" s="21"/>
      <c r="D75" s="21"/>
      <c r="E75" s="21"/>
      <c r="F75" s="21"/>
      <c r="G75" s="21"/>
      <c r="H75" s="21"/>
      <c r="I75" s="21"/>
      <c r="J75" s="21"/>
      <c r="K75" s="21"/>
      <c r="L75" s="21"/>
      <c r="M75" s="21"/>
      <c r="N75" s="21"/>
      <c r="O75" s="21"/>
      <c r="P75" s="21"/>
      <c r="Q75" s="21">
        <v>70.239999999999995</v>
      </c>
      <c r="R75" s="21"/>
      <c r="S75" s="21"/>
      <c r="T75" s="21"/>
      <c r="U75" s="21"/>
    </row>
    <row r="76" spans="1:21" x14ac:dyDescent="0.15">
      <c r="A76" s="20" t="s">
        <v>525</v>
      </c>
      <c r="B76" s="29" t="s">
        <v>524</v>
      </c>
      <c r="C76" s="21"/>
      <c r="D76" s="21"/>
      <c r="E76" s="21"/>
      <c r="F76" s="21"/>
      <c r="G76" s="21"/>
      <c r="H76" s="21"/>
      <c r="I76" s="21"/>
      <c r="J76" s="21"/>
      <c r="K76" s="21"/>
      <c r="L76" s="21"/>
      <c r="M76" s="21"/>
      <c r="N76" s="21"/>
      <c r="O76" s="21"/>
      <c r="P76" s="21"/>
      <c r="Q76" s="21"/>
      <c r="R76" s="21"/>
      <c r="S76" s="21"/>
      <c r="T76" s="21">
        <v>60.11</v>
      </c>
      <c r="U76" s="21">
        <v>58.65</v>
      </c>
    </row>
    <row r="77" spans="1:21" x14ac:dyDescent="0.15">
      <c r="A77" s="20" t="s">
        <v>527</v>
      </c>
      <c r="B77" s="29" t="s">
        <v>526</v>
      </c>
      <c r="C77" s="21"/>
      <c r="D77" s="21"/>
      <c r="E77" s="21"/>
      <c r="F77" s="21"/>
      <c r="G77" s="21"/>
      <c r="H77" s="21"/>
      <c r="I77" s="21"/>
      <c r="J77" s="21"/>
      <c r="K77" s="21"/>
      <c r="L77" s="21"/>
      <c r="M77" s="21"/>
      <c r="N77" s="21">
        <v>77.42</v>
      </c>
      <c r="O77" s="21"/>
      <c r="P77" s="21"/>
      <c r="Q77" s="21">
        <v>79.22</v>
      </c>
      <c r="R77" s="21"/>
      <c r="S77" s="21"/>
      <c r="T77" s="21"/>
      <c r="U77" s="2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554DC-6227-7D49-9B8B-E9E0AE737C44}">
  <sheetPr>
    <tabColor rgb="FFD499FD"/>
  </sheetPr>
  <dimension ref="A1:G267"/>
  <sheetViews>
    <sheetView workbookViewId="0">
      <selection sqref="A1:XFD1"/>
    </sheetView>
  </sheetViews>
  <sheetFormatPr baseColWidth="10" defaultRowHeight="13" x14ac:dyDescent="0.15"/>
  <cols>
    <col min="1" max="1" width="44" style="1" bestFit="1" customWidth="1"/>
    <col min="2" max="2" width="25.6640625" style="24" bestFit="1" customWidth="1"/>
    <col min="3" max="3" width="14.6640625" style="1" customWidth="1"/>
    <col min="4" max="4" width="14.1640625" style="1" customWidth="1"/>
    <col min="5" max="5" width="14" style="1" customWidth="1"/>
    <col min="6" max="196" width="8.83203125" style="1" customWidth="1"/>
    <col min="197" max="197" width="44" style="1" bestFit="1" customWidth="1"/>
    <col min="198" max="198" width="25.6640625" style="1" bestFit="1" customWidth="1"/>
    <col min="199" max="199" width="90.83203125" style="1" bestFit="1" customWidth="1"/>
    <col min="200" max="200" width="14.6640625" style="1" bestFit="1" customWidth="1"/>
    <col min="201" max="251" width="5" style="1" bestFit="1" customWidth="1"/>
    <col min="252" max="252" width="11.5" style="1" bestFit="1" customWidth="1"/>
    <col min="253" max="254" width="5" style="1" bestFit="1" customWidth="1"/>
    <col min="255" max="255" width="11.5" style="1" bestFit="1" customWidth="1"/>
    <col min="256" max="257" width="5" style="1" bestFit="1" customWidth="1"/>
    <col min="258" max="258" width="11.5" style="1" bestFit="1" customWidth="1"/>
    <col min="259" max="261" width="5" style="1" bestFit="1" customWidth="1"/>
    <col min="262" max="452" width="8.83203125" style="1" customWidth="1"/>
    <col min="453" max="453" width="44" style="1" bestFit="1" customWidth="1"/>
    <col min="454" max="454" width="25.6640625" style="1" bestFit="1" customWidth="1"/>
    <col min="455" max="455" width="90.83203125" style="1" bestFit="1" customWidth="1"/>
    <col min="456" max="456" width="14.6640625" style="1" bestFit="1" customWidth="1"/>
    <col min="457" max="507" width="5" style="1" bestFit="1" customWidth="1"/>
    <col min="508" max="508" width="11.5" style="1" bestFit="1" customWidth="1"/>
    <col min="509" max="510" width="5" style="1" bestFit="1" customWidth="1"/>
    <col min="511" max="511" width="11.5" style="1" bestFit="1" customWidth="1"/>
    <col min="512" max="513" width="5" style="1" bestFit="1" customWidth="1"/>
    <col min="514" max="514" width="11.5" style="1" bestFit="1" customWidth="1"/>
    <col min="515" max="517" width="5" style="1" bestFit="1" customWidth="1"/>
    <col min="518" max="708" width="8.83203125" style="1" customWidth="1"/>
    <col min="709" max="709" width="44" style="1" bestFit="1" customWidth="1"/>
    <col min="710" max="710" width="25.6640625" style="1" bestFit="1" customWidth="1"/>
    <col min="711" max="711" width="90.83203125" style="1" bestFit="1" customWidth="1"/>
    <col min="712" max="712" width="14.6640625" style="1" bestFit="1" customWidth="1"/>
    <col min="713" max="763" width="5" style="1" bestFit="1" customWidth="1"/>
    <col min="764" max="764" width="11.5" style="1" bestFit="1" customWidth="1"/>
    <col min="765" max="766" width="5" style="1" bestFit="1" customWidth="1"/>
    <col min="767" max="767" width="11.5" style="1" bestFit="1" customWidth="1"/>
    <col min="768" max="769" width="5" style="1" bestFit="1" customWidth="1"/>
    <col min="770" max="770" width="11.5" style="1" bestFit="1" customWidth="1"/>
    <col min="771" max="773" width="5" style="1" bestFit="1" customWidth="1"/>
    <col min="774" max="964" width="8.83203125" style="1" customWidth="1"/>
    <col min="965" max="965" width="44" style="1" bestFit="1" customWidth="1"/>
    <col min="966" max="966" width="25.6640625" style="1" bestFit="1" customWidth="1"/>
    <col min="967" max="967" width="90.83203125" style="1" bestFit="1" customWidth="1"/>
    <col min="968" max="968" width="14.6640625" style="1" bestFit="1" customWidth="1"/>
    <col min="969" max="1019" width="5" style="1" bestFit="1" customWidth="1"/>
    <col min="1020" max="1020" width="11.5" style="1" bestFit="1" customWidth="1"/>
    <col min="1021" max="1022" width="5" style="1" bestFit="1" customWidth="1"/>
    <col min="1023" max="1023" width="11.5" style="1" bestFit="1" customWidth="1"/>
    <col min="1024" max="1025" width="5" style="1" bestFit="1" customWidth="1"/>
    <col min="1026" max="1026" width="11.5" style="1" bestFit="1" customWidth="1"/>
    <col min="1027" max="1029" width="5" style="1" bestFit="1" customWidth="1"/>
    <col min="1030" max="1220" width="8.83203125" style="1" customWidth="1"/>
    <col min="1221" max="1221" width="44" style="1" bestFit="1" customWidth="1"/>
    <col min="1222" max="1222" width="25.6640625" style="1" bestFit="1" customWidth="1"/>
    <col min="1223" max="1223" width="90.83203125" style="1" bestFit="1" customWidth="1"/>
    <col min="1224" max="1224" width="14.6640625" style="1" bestFit="1" customWidth="1"/>
    <col min="1225" max="1275" width="5" style="1" bestFit="1" customWidth="1"/>
    <col min="1276" max="1276" width="11.5" style="1" bestFit="1" customWidth="1"/>
    <col min="1277" max="1278" width="5" style="1" bestFit="1" customWidth="1"/>
    <col min="1279" max="1279" width="11.5" style="1" bestFit="1" customWidth="1"/>
    <col min="1280" max="1281" width="5" style="1" bestFit="1" customWidth="1"/>
    <col min="1282" max="1282" width="11.5" style="1" bestFit="1" customWidth="1"/>
    <col min="1283" max="1285" width="5" style="1" bestFit="1" customWidth="1"/>
    <col min="1286" max="1476" width="8.83203125" style="1" customWidth="1"/>
    <col min="1477" max="1477" width="44" style="1" bestFit="1" customWidth="1"/>
    <col min="1478" max="1478" width="25.6640625" style="1" bestFit="1" customWidth="1"/>
    <col min="1479" max="1479" width="90.83203125" style="1" bestFit="1" customWidth="1"/>
    <col min="1480" max="1480" width="14.6640625" style="1" bestFit="1" customWidth="1"/>
    <col min="1481" max="1531" width="5" style="1" bestFit="1" customWidth="1"/>
    <col min="1532" max="1532" width="11.5" style="1" bestFit="1" customWidth="1"/>
    <col min="1533" max="1534" width="5" style="1" bestFit="1" customWidth="1"/>
    <col min="1535" max="1535" width="11.5" style="1" bestFit="1" customWidth="1"/>
    <col min="1536" max="1537" width="5" style="1" bestFit="1" customWidth="1"/>
    <col min="1538" max="1538" width="11.5" style="1" bestFit="1" customWidth="1"/>
    <col min="1539" max="1541" width="5" style="1" bestFit="1" customWidth="1"/>
    <col min="1542" max="1732" width="8.83203125" style="1" customWidth="1"/>
    <col min="1733" max="1733" width="44" style="1" bestFit="1" customWidth="1"/>
    <col min="1734" max="1734" width="25.6640625" style="1" bestFit="1" customWidth="1"/>
    <col min="1735" max="1735" width="90.83203125" style="1" bestFit="1" customWidth="1"/>
    <col min="1736" max="1736" width="14.6640625" style="1" bestFit="1" customWidth="1"/>
    <col min="1737" max="1787" width="5" style="1" bestFit="1" customWidth="1"/>
    <col min="1788" max="1788" width="11.5" style="1" bestFit="1" customWidth="1"/>
    <col min="1789" max="1790" width="5" style="1" bestFit="1" customWidth="1"/>
    <col min="1791" max="1791" width="11.5" style="1" bestFit="1" customWidth="1"/>
    <col min="1792" max="1793" width="5" style="1" bestFit="1" customWidth="1"/>
    <col min="1794" max="1794" width="11.5" style="1" bestFit="1" customWidth="1"/>
    <col min="1795" max="1797" width="5" style="1" bestFit="1" customWidth="1"/>
    <col min="1798" max="1988" width="8.83203125" style="1" customWidth="1"/>
    <col min="1989" max="1989" width="44" style="1" bestFit="1" customWidth="1"/>
    <col min="1990" max="1990" width="25.6640625" style="1" bestFit="1" customWidth="1"/>
    <col min="1991" max="1991" width="90.83203125" style="1" bestFit="1" customWidth="1"/>
    <col min="1992" max="1992" width="14.6640625" style="1" bestFit="1" customWidth="1"/>
    <col min="1993" max="2043" width="5" style="1" bestFit="1" customWidth="1"/>
    <col min="2044" max="2044" width="11.5" style="1" bestFit="1" customWidth="1"/>
    <col min="2045" max="2046" width="5" style="1" bestFit="1" customWidth="1"/>
    <col min="2047" max="2047" width="11.5" style="1" bestFit="1" customWidth="1"/>
    <col min="2048" max="2049" width="5" style="1" bestFit="1" customWidth="1"/>
    <col min="2050" max="2050" width="11.5" style="1" bestFit="1" customWidth="1"/>
    <col min="2051" max="2053" width="5" style="1" bestFit="1" customWidth="1"/>
    <col min="2054" max="2244" width="8.83203125" style="1" customWidth="1"/>
    <col min="2245" max="2245" width="44" style="1" bestFit="1" customWidth="1"/>
    <col min="2246" max="2246" width="25.6640625" style="1" bestFit="1" customWidth="1"/>
    <col min="2247" max="2247" width="90.83203125" style="1" bestFit="1" customWidth="1"/>
    <col min="2248" max="2248" width="14.6640625" style="1" bestFit="1" customWidth="1"/>
    <col min="2249" max="2299" width="5" style="1" bestFit="1" customWidth="1"/>
    <col min="2300" max="2300" width="11.5" style="1" bestFit="1" customWidth="1"/>
    <col min="2301" max="2302" width="5" style="1" bestFit="1" customWidth="1"/>
    <col min="2303" max="2303" width="11.5" style="1" bestFit="1" customWidth="1"/>
    <col min="2304" max="2305" width="5" style="1" bestFit="1" customWidth="1"/>
    <col min="2306" max="2306" width="11.5" style="1" bestFit="1" customWidth="1"/>
    <col min="2307" max="2309" width="5" style="1" bestFit="1" customWidth="1"/>
    <col min="2310" max="2500" width="8.83203125" style="1" customWidth="1"/>
    <col min="2501" max="2501" width="44" style="1" bestFit="1" customWidth="1"/>
    <col min="2502" max="2502" width="25.6640625" style="1" bestFit="1" customWidth="1"/>
    <col min="2503" max="2503" width="90.83203125" style="1" bestFit="1" customWidth="1"/>
    <col min="2504" max="2504" width="14.6640625" style="1" bestFit="1" customWidth="1"/>
    <col min="2505" max="2555" width="5" style="1" bestFit="1" customWidth="1"/>
    <col min="2556" max="2556" width="11.5" style="1" bestFit="1" customWidth="1"/>
    <col min="2557" max="2558" width="5" style="1" bestFit="1" customWidth="1"/>
    <col min="2559" max="2559" width="11.5" style="1" bestFit="1" customWidth="1"/>
    <col min="2560" max="2561" width="5" style="1" bestFit="1" customWidth="1"/>
    <col min="2562" max="2562" width="11.5" style="1" bestFit="1" customWidth="1"/>
    <col min="2563" max="2565" width="5" style="1" bestFit="1" customWidth="1"/>
    <col min="2566" max="2756" width="8.83203125" style="1" customWidth="1"/>
    <col min="2757" max="2757" width="44" style="1" bestFit="1" customWidth="1"/>
    <col min="2758" max="2758" width="25.6640625" style="1" bestFit="1" customWidth="1"/>
    <col min="2759" max="2759" width="90.83203125" style="1" bestFit="1" customWidth="1"/>
    <col min="2760" max="2760" width="14.6640625" style="1" bestFit="1" customWidth="1"/>
    <col min="2761" max="2811" width="5" style="1" bestFit="1" customWidth="1"/>
    <col min="2812" max="2812" width="11.5" style="1" bestFit="1" customWidth="1"/>
    <col min="2813" max="2814" width="5" style="1" bestFit="1" customWidth="1"/>
    <col min="2815" max="2815" width="11.5" style="1" bestFit="1" customWidth="1"/>
    <col min="2816" max="2817" width="5" style="1" bestFit="1" customWidth="1"/>
    <col min="2818" max="2818" width="11.5" style="1" bestFit="1" customWidth="1"/>
    <col min="2819" max="2821" width="5" style="1" bestFit="1" customWidth="1"/>
    <col min="2822" max="3012" width="8.83203125" style="1" customWidth="1"/>
    <col min="3013" max="3013" width="44" style="1" bestFit="1" customWidth="1"/>
    <col min="3014" max="3014" width="25.6640625" style="1" bestFit="1" customWidth="1"/>
    <col min="3015" max="3015" width="90.83203125" style="1" bestFit="1" customWidth="1"/>
    <col min="3016" max="3016" width="14.6640625" style="1" bestFit="1" customWidth="1"/>
    <col min="3017" max="3067" width="5" style="1" bestFit="1" customWidth="1"/>
    <col min="3068" max="3068" width="11.5" style="1" bestFit="1" customWidth="1"/>
    <col min="3069" max="3070" width="5" style="1" bestFit="1" customWidth="1"/>
    <col min="3071" max="3071" width="11.5" style="1" bestFit="1" customWidth="1"/>
    <col min="3072" max="3073" width="5" style="1" bestFit="1" customWidth="1"/>
    <col min="3074" max="3074" width="11.5" style="1" bestFit="1" customWidth="1"/>
    <col min="3075" max="3077" width="5" style="1" bestFit="1" customWidth="1"/>
    <col min="3078" max="3268" width="8.83203125" style="1" customWidth="1"/>
    <col min="3269" max="3269" width="44" style="1" bestFit="1" customWidth="1"/>
    <col min="3270" max="3270" width="25.6640625" style="1" bestFit="1" customWidth="1"/>
    <col min="3271" max="3271" width="90.83203125" style="1" bestFit="1" customWidth="1"/>
    <col min="3272" max="3272" width="14.6640625" style="1" bestFit="1" customWidth="1"/>
    <col min="3273" max="3323" width="5" style="1" bestFit="1" customWidth="1"/>
    <col min="3324" max="3324" width="11.5" style="1" bestFit="1" customWidth="1"/>
    <col min="3325" max="3326" width="5" style="1" bestFit="1" customWidth="1"/>
    <col min="3327" max="3327" width="11.5" style="1" bestFit="1" customWidth="1"/>
    <col min="3328" max="3329" width="5" style="1" bestFit="1" customWidth="1"/>
    <col min="3330" max="3330" width="11.5" style="1" bestFit="1" customWidth="1"/>
    <col min="3331" max="3333" width="5" style="1" bestFit="1" customWidth="1"/>
    <col min="3334" max="3524" width="8.83203125" style="1" customWidth="1"/>
    <col min="3525" max="3525" width="44" style="1" bestFit="1" customWidth="1"/>
    <col min="3526" max="3526" width="25.6640625" style="1" bestFit="1" customWidth="1"/>
    <col min="3527" max="3527" width="90.83203125" style="1" bestFit="1" customWidth="1"/>
    <col min="3528" max="3528" width="14.6640625" style="1" bestFit="1" customWidth="1"/>
    <col min="3529" max="3579" width="5" style="1" bestFit="1" customWidth="1"/>
    <col min="3580" max="3580" width="11.5" style="1" bestFit="1" customWidth="1"/>
    <col min="3581" max="3582" width="5" style="1" bestFit="1" customWidth="1"/>
    <col min="3583" max="3583" width="11.5" style="1" bestFit="1" customWidth="1"/>
    <col min="3584" max="3585" width="5" style="1" bestFit="1" customWidth="1"/>
    <col min="3586" max="3586" width="11.5" style="1" bestFit="1" customWidth="1"/>
    <col min="3587" max="3589" width="5" style="1" bestFit="1" customWidth="1"/>
    <col min="3590" max="3780" width="8.83203125" style="1" customWidth="1"/>
    <col min="3781" max="3781" width="44" style="1" bestFit="1" customWidth="1"/>
    <col min="3782" max="3782" width="25.6640625" style="1" bestFit="1" customWidth="1"/>
    <col min="3783" max="3783" width="90.83203125" style="1" bestFit="1" customWidth="1"/>
    <col min="3784" max="3784" width="14.6640625" style="1" bestFit="1" customWidth="1"/>
    <col min="3785" max="3835" width="5" style="1" bestFit="1" customWidth="1"/>
    <col min="3836" max="3836" width="11.5" style="1" bestFit="1" customWidth="1"/>
    <col min="3837" max="3838" width="5" style="1" bestFit="1" customWidth="1"/>
    <col min="3839" max="3839" width="11.5" style="1" bestFit="1" customWidth="1"/>
    <col min="3840" max="3841" width="5" style="1" bestFit="1" customWidth="1"/>
    <col min="3842" max="3842" width="11.5" style="1" bestFit="1" customWidth="1"/>
    <col min="3843" max="3845" width="5" style="1" bestFit="1" customWidth="1"/>
    <col min="3846" max="4036" width="8.83203125" style="1" customWidth="1"/>
    <col min="4037" max="4037" width="44" style="1" bestFit="1" customWidth="1"/>
    <col min="4038" max="4038" width="25.6640625" style="1" bestFit="1" customWidth="1"/>
    <col min="4039" max="4039" width="90.83203125" style="1" bestFit="1" customWidth="1"/>
    <col min="4040" max="4040" width="14.6640625" style="1" bestFit="1" customWidth="1"/>
    <col min="4041" max="4091" width="5" style="1" bestFit="1" customWidth="1"/>
    <col min="4092" max="4092" width="11.5" style="1" bestFit="1" customWidth="1"/>
    <col min="4093" max="4094" width="5" style="1" bestFit="1" customWidth="1"/>
    <col min="4095" max="4095" width="11.5" style="1" bestFit="1" customWidth="1"/>
    <col min="4096" max="4097" width="5" style="1" bestFit="1" customWidth="1"/>
    <col min="4098" max="4098" width="11.5" style="1" bestFit="1" customWidth="1"/>
    <col min="4099" max="4101" width="5" style="1" bestFit="1" customWidth="1"/>
    <col min="4102" max="4292" width="8.83203125" style="1" customWidth="1"/>
    <col min="4293" max="4293" width="44" style="1" bestFit="1" customWidth="1"/>
    <col min="4294" max="4294" width="25.6640625" style="1" bestFit="1" customWidth="1"/>
    <col min="4295" max="4295" width="90.83203125" style="1" bestFit="1" customWidth="1"/>
    <col min="4296" max="4296" width="14.6640625" style="1" bestFit="1" customWidth="1"/>
    <col min="4297" max="4347" width="5" style="1" bestFit="1" customWidth="1"/>
    <col min="4348" max="4348" width="11.5" style="1" bestFit="1" customWidth="1"/>
    <col min="4349" max="4350" width="5" style="1" bestFit="1" customWidth="1"/>
    <col min="4351" max="4351" width="11.5" style="1" bestFit="1" customWidth="1"/>
    <col min="4352" max="4353" width="5" style="1" bestFit="1" customWidth="1"/>
    <col min="4354" max="4354" width="11.5" style="1" bestFit="1" customWidth="1"/>
    <col min="4355" max="4357" width="5" style="1" bestFit="1" customWidth="1"/>
    <col min="4358" max="4548" width="8.83203125" style="1" customWidth="1"/>
    <col min="4549" max="4549" width="44" style="1" bestFit="1" customWidth="1"/>
    <col min="4550" max="4550" width="25.6640625" style="1" bestFit="1" customWidth="1"/>
    <col min="4551" max="4551" width="90.83203125" style="1" bestFit="1" customWidth="1"/>
    <col min="4552" max="4552" width="14.6640625" style="1" bestFit="1" customWidth="1"/>
    <col min="4553" max="4603" width="5" style="1" bestFit="1" customWidth="1"/>
    <col min="4604" max="4604" width="11.5" style="1" bestFit="1" customWidth="1"/>
    <col min="4605" max="4606" width="5" style="1" bestFit="1" customWidth="1"/>
    <col min="4607" max="4607" width="11.5" style="1" bestFit="1" customWidth="1"/>
    <col min="4608" max="4609" width="5" style="1" bestFit="1" customWidth="1"/>
    <col min="4610" max="4610" width="11.5" style="1" bestFit="1" customWidth="1"/>
    <col min="4611" max="4613" width="5" style="1" bestFit="1" customWidth="1"/>
    <col min="4614" max="4804" width="8.83203125" style="1" customWidth="1"/>
    <col min="4805" max="4805" width="44" style="1" bestFit="1" customWidth="1"/>
    <col min="4806" max="4806" width="25.6640625" style="1" bestFit="1" customWidth="1"/>
    <col min="4807" max="4807" width="90.83203125" style="1" bestFit="1" customWidth="1"/>
    <col min="4808" max="4808" width="14.6640625" style="1" bestFit="1" customWidth="1"/>
    <col min="4809" max="4859" width="5" style="1" bestFit="1" customWidth="1"/>
    <col min="4860" max="4860" width="11.5" style="1" bestFit="1" customWidth="1"/>
    <col min="4861" max="4862" width="5" style="1" bestFit="1" customWidth="1"/>
    <col min="4863" max="4863" width="11.5" style="1" bestFit="1" customWidth="1"/>
    <col min="4864" max="4865" width="5" style="1" bestFit="1" customWidth="1"/>
    <col min="4866" max="4866" width="11.5" style="1" bestFit="1" customWidth="1"/>
    <col min="4867" max="4869" width="5" style="1" bestFit="1" customWidth="1"/>
    <col min="4870" max="5060" width="8.83203125" style="1" customWidth="1"/>
    <col min="5061" max="5061" width="44" style="1" bestFit="1" customWidth="1"/>
    <col min="5062" max="5062" width="25.6640625" style="1" bestFit="1" customWidth="1"/>
    <col min="5063" max="5063" width="90.83203125" style="1" bestFit="1" customWidth="1"/>
    <col min="5064" max="5064" width="14.6640625" style="1" bestFit="1" customWidth="1"/>
    <col min="5065" max="5115" width="5" style="1" bestFit="1" customWidth="1"/>
    <col min="5116" max="5116" width="11.5" style="1" bestFit="1" customWidth="1"/>
    <col min="5117" max="5118" width="5" style="1" bestFit="1" customWidth="1"/>
    <col min="5119" max="5119" width="11.5" style="1" bestFit="1" customWidth="1"/>
    <col min="5120" max="5121" width="5" style="1" bestFit="1" customWidth="1"/>
    <col min="5122" max="5122" width="11.5" style="1" bestFit="1" customWidth="1"/>
    <col min="5123" max="5125" width="5" style="1" bestFit="1" customWidth="1"/>
    <col min="5126" max="5316" width="8.83203125" style="1" customWidth="1"/>
    <col min="5317" max="5317" width="44" style="1" bestFit="1" customWidth="1"/>
    <col min="5318" max="5318" width="25.6640625" style="1" bestFit="1" customWidth="1"/>
    <col min="5319" max="5319" width="90.83203125" style="1" bestFit="1" customWidth="1"/>
    <col min="5320" max="5320" width="14.6640625" style="1" bestFit="1" customWidth="1"/>
    <col min="5321" max="5371" width="5" style="1" bestFit="1" customWidth="1"/>
    <col min="5372" max="5372" width="11.5" style="1" bestFit="1" customWidth="1"/>
    <col min="5373" max="5374" width="5" style="1" bestFit="1" customWidth="1"/>
    <col min="5375" max="5375" width="11.5" style="1" bestFit="1" customWidth="1"/>
    <col min="5376" max="5377" width="5" style="1" bestFit="1" customWidth="1"/>
    <col min="5378" max="5378" width="11.5" style="1" bestFit="1" customWidth="1"/>
    <col min="5379" max="5381" width="5" style="1" bestFit="1" customWidth="1"/>
    <col min="5382" max="5572" width="8.83203125" style="1" customWidth="1"/>
    <col min="5573" max="5573" width="44" style="1" bestFit="1" customWidth="1"/>
    <col min="5574" max="5574" width="25.6640625" style="1" bestFit="1" customWidth="1"/>
    <col min="5575" max="5575" width="90.83203125" style="1" bestFit="1" customWidth="1"/>
    <col min="5576" max="5576" width="14.6640625" style="1" bestFit="1" customWidth="1"/>
    <col min="5577" max="5627" width="5" style="1" bestFit="1" customWidth="1"/>
    <col min="5628" max="5628" width="11.5" style="1" bestFit="1" customWidth="1"/>
    <col min="5629" max="5630" width="5" style="1" bestFit="1" customWidth="1"/>
    <col min="5631" max="5631" width="11.5" style="1" bestFit="1" customWidth="1"/>
    <col min="5632" max="5633" width="5" style="1" bestFit="1" customWidth="1"/>
    <col min="5634" max="5634" width="11.5" style="1" bestFit="1" customWidth="1"/>
    <col min="5635" max="5637" width="5" style="1" bestFit="1" customWidth="1"/>
    <col min="5638" max="5828" width="8.83203125" style="1" customWidth="1"/>
    <col min="5829" max="5829" width="44" style="1" bestFit="1" customWidth="1"/>
    <col min="5830" max="5830" width="25.6640625" style="1" bestFit="1" customWidth="1"/>
    <col min="5831" max="5831" width="90.83203125" style="1" bestFit="1" customWidth="1"/>
    <col min="5832" max="5832" width="14.6640625" style="1" bestFit="1" customWidth="1"/>
    <col min="5833" max="5883" width="5" style="1" bestFit="1" customWidth="1"/>
    <col min="5884" max="5884" width="11.5" style="1" bestFit="1" customWidth="1"/>
    <col min="5885" max="5886" width="5" style="1" bestFit="1" customWidth="1"/>
    <col min="5887" max="5887" width="11.5" style="1" bestFit="1" customWidth="1"/>
    <col min="5888" max="5889" width="5" style="1" bestFit="1" customWidth="1"/>
    <col min="5890" max="5890" width="11.5" style="1" bestFit="1" customWidth="1"/>
    <col min="5891" max="5893" width="5" style="1" bestFit="1" customWidth="1"/>
    <col min="5894" max="6084" width="8.83203125" style="1" customWidth="1"/>
    <col min="6085" max="6085" width="44" style="1" bestFit="1" customWidth="1"/>
    <col min="6086" max="6086" width="25.6640625" style="1" bestFit="1" customWidth="1"/>
    <col min="6087" max="6087" width="90.83203125" style="1" bestFit="1" customWidth="1"/>
    <col min="6088" max="6088" width="14.6640625" style="1" bestFit="1" customWidth="1"/>
    <col min="6089" max="6139" width="5" style="1" bestFit="1" customWidth="1"/>
    <col min="6140" max="6140" width="11.5" style="1" bestFit="1" customWidth="1"/>
    <col min="6141" max="6142" width="5" style="1" bestFit="1" customWidth="1"/>
    <col min="6143" max="6143" width="11.5" style="1" bestFit="1" customWidth="1"/>
    <col min="6144" max="6145" width="5" style="1" bestFit="1" customWidth="1"/>
    <col min="6146" max="6146" width="11.5" style="1" bestFit="1" customWidth="1"/>
    <col min="6147" max="6149" width="5" style="1" bestFit="1" customWidth="1"/>
    <col min="6150" max="6340" width="8.83203125" style="1" customWidth="1"/>
    <col min="6341" max="6341" width="44" style="1" bestFit="1" customWidth="1"/>
    <col min="6342" max="6342" width="25.6640625" style="1" bestFit="1" customWidth="1"/>
    <col min="6343" max="6343" width="90.83203125" style="1" bestFit="1" customWidth="1"/>
    <col min="6344" max="6344" width="14.6640625" style="1" bestFit="1" customWidth="1"/>
    <col min="6345" max="6395" width="5" style="1" bestFit="1" customWidth="1"/>
    <col min="6396" max="6396" width="11.5" style="1" bestFit="1" customWidth="1"/>
    <col min="6397" max="6398" width="5" style="1" bestFit="1" customWidth="1"/>
    <col min="6399" max="6399" width="11.5" style="1" bestFit="1" customWidth="1"/>
    <col min="6400" max="6401" width="5" style="1" bestFit="1" customWidth="1"/>
    <col min="6402" max="6402" width="11.5" style="1" bestFit="1" customWidth="1"/>
    <col min="6403" max="6405" width="5" style="1" bestFit="1" customWidth="1"/>
    <col min="6406" max="6596" width="8.83203125" style="1" customWidth="1"/>
    <col min="6597" max="6597" width="44" style="1" bestFit="1" customWidth="1"/>
    <col min="6598" max="6598" width="25.6640625" style="1" bestFit="1" customWidth="1"/>
    <col min="6599" max="6599" width="90.83203125" style="1" bestFit="1" customWidth="1"/>
    <col min="6600" max="6600" width="14.6640625" style="1" bestFit="1" customWidth="1"/>
    <col min="6601" max="6651" width="5" style="1" bestFit="1" customWidth="1"/>
    <col min="6652" max="6652" width="11.5" style="1" bestFit="1" customWidth="1"/>
    <col min="6653" max="6654" width="5" style="1" bestFit="1" customWidth="1"/>
    <col min="6655" max="6655" width="11.5" style="1" bestFit="1" customWidth="1"/>
    <col min="6656" max="6657" width="5" style="1" bestFit="1" customWidth="1"/>
    <col min="6658" max="6658" width="11.5" style="1" bestFit="1" customWidth="1"/>
    <col min="6659" max="6661" width="5" style="1" bestFit="1" customWidth="1"/>
    <col min="6662" max="6852" width="8.83203125" style="1" customWidth="1"/>
    <col min="6853" max="6853" width="44" style="1" bestFit="1" customWidth="1"/>
    <col min="6854" max="6854" width="25.6640625" style="1" bestFit="1" customWidth="1"/>
    <col min="6855" max="6855" width="90.83203125" style="1" bestFit="1" customWidth="1"/>
    <col min="6856" max="6856" width="14.6640625" style="1" bestFit="1" customWidth="1"/>
    <col min="6857" max="6907" width="5" style="1" bestFit="1" customWidth="1"/>
    <col min="6908" max="6908" width="11.5" style="1" bestFit="1" customWidth="1"/>
    <col min="6909" max="6910" width="5" style="1" bestFit="1" customWidth="1"/>
    <col min="6911" max="6911" width="11.5" style="1" bestFit="1" customWidth="1"/>
    <col min="6912" max="6913" width="5" style="1" bestFit="1" customWidth="1"/>
    <col min="6914" max="6914" width="11.5" style="1" bestFit="1" customWidth="1"/>
    <col min="6915" max="6917" width="5" style="1" bestFit="1" customWidth="1"/>
    <col min="6918" max="7108" width="8.83203125" style="1" customWidth="1"/>
    <col min="7109" max="7109" width="44" style="1" bestFit="1" customWidth="1"/>
    <col min="7110" max="7110" width="25.6640625" style="1" bestFit="1" customWidth="1"/>
    <col min="7111" max="7111" width="90.83203125" style="1" bestFit="1" customWidth="1"/>
    <col min="7112" max="7112" width="14.6640625" style="1" bestFit="1" customWidth="1"/>
    <col min="7113" max="7163" width="5" style="1" bestFit="1" customWidth="1"/>
    <col min="7164" max="7164" width="11.5" style="1" bestFit="1" customWidth="1"/>
    <col min="7165" max="7166" width="5" style="1" bestFit="1" customWidth="1"/>
    <col min="7167" max="7167" width="11.5" style="1" bestFit="1" customWidth="1"/>
    <col min="7168" max="7169" width="5" style="1" bestFit="1" customWidth="1"/>
    <col min="7170" max="7170" width="11.5" style="1" bestFit="1" customWidth="1"/>
    <col min="7171" max="7173" width="5" style="1" bestFit="1" customWidth="1"/>
    <col min="7174" max="7364" width="8.83203125" style="1" customWidth="1"/>
    <col min="7365" max="7365" width="44" style="1" bestFit="1" customWidth="1"/>
    <col min="7366" max="7366" width="25.6640625" style="1" bestFit="1" customWidth="1"/>
    <col min="7367" max="7367" width="90.83203125" style="1" bestFit="1" customWidth="1"/>
    <col min="7368" max="7368" width="14.6640625" style="1" bestFit="1" customWidth="1"/>
    <col min="7369" max="7419" width="5" style="1" bestFit="1" customWidth="1"/>
    <col min="7420" max="7420" width="11.5" style="1" bestFit="1" customWidth="1"/>
    <col min="7421" max="7422" width="5" style="1" bestFit="1" customWidth="1"/>
    <col min="7423" max="7423" width="11.5" style="1" bestFit="1" customWidth="1"/>
    <col min="7424" max="7425" width="5" style="1" bestFit="1" customWidth="1"/>
    <col min="7426" max="7426" width="11.5" style="1" bestFit="1" customWidth="1"/>
    <col min="7427" max="7429" width="5" style="1" bestFit="1" customWidth="1"/>
    <col min="7430" max="7620" width="8.83203125" style="1" customWidth="1"/>
    <col min="7621" max="7621" width="44" style="1" bestFit="1" customWidth="1"/>
    <col min="7622" max="7622" width="25.6640625" style="1" bestFit="1" customWidth="1"/>
    <col min="7623" max="7623" width="90.83203125" style="1" bestFit="1" customWidth="1"/>
    <col min="7624" max="7624" width="14.6640625" style="1" bestFit="1" customWidth="1"/>
    <col min="7625" max="7675" width="5" style="1" bestFit="1" customWidth="1"/>
    <col min="7676" max="7676" width="11.5" style="1" bestFit="1" customWidth="1"/>
    <col min="7677" max="7678" width="5" style="1" bestFit="1" customWidth="1"/>
    <col min="7679" max="7679" width="11.5" style="1" bestFit="1" customWidth="1"/>
    <col min="7680" max="7681" width="5" style="1" bestFit="1" customWidth="1"/>
    <col min="7682" max="7682" width="11.5" style="1" bestFit="1" customWidth="1"/>
    <col min="7683" max="7685" width="5" style="1" bestFit="1" customWidth="1"/>
    <col min="7686" max="7876" width="8.83203125" style="1" customWidth="1"/>
    <col min="7877" max="7877" width="44" style="1" bestFit="1" customWidth="1"/>
    <col min="7878" max="7878" width="25.6640625" style="1" bestFit="1" customWidth="1"/>
    <col min="7879" max="7879" width="90.83203125" style="1" bestFit="1" customWidth="1"/>
    <col min="7880" max="7880" width="14.6640625" style="1" bestFit="1" customWidth="1"/>
    <col min="7881" max="7931" width="5" style="1" bestFit="1" customWidth="1"/>
    <col min="7932" max="7932" width="11.5" style="1" bestFit="1" customWidth="1"/>
    <col min="7933" max="7934" width="5" style="1" bestFit="1" customWidth="1"/>
    <col min="7935" max="7935" width="11.5" style="1" bestFit="1" customWidth="1"/>
    <col min="7936" max="7937" width="5" style="1" bestFit="1" customWidth="1"/>
    <col min="7938" max="7938" width="11.5" style="1" bestFit="1" customWidth="1"/>
    <col min="7939" max="7941" width="5" style="1" bestFit="1" customWidth="1"/>
    <col min="7942" max="8132" width="8.83203125" style="1" customWidth="1"/>
    <col min="8133" max="8133" width="44" style="1" bestFit="1" customWidth="1"/>
    <col min="8134" max="8134" width="25.6640625" style="1" bestFit="1" customWidth="1"/>
    <col min="8135" max="8135" width="90.83203125" style="1" bestFit="1" customWidth="1"/>
    <col min="8136" max="8136" width="14.6640625" style="1" bestFit="1" customWidth="1"/>
    <col min="8137" max="8187" width="5" style="1" bestFit="1" customWidth="1"/>
    <col min="8188" max="8188" width="11.5" style="1" bestFit="1" customWidth="1"/>
    <col min="8189" max="8190" width="5" style="1" bestFit="1" customWidth="1"/>
    <col min="8191" max="8191" width="11.5" style="1" bestFit="1" customWidth="1"/>
    <col min="8192" max="8193" width="5" style="1" bestFit="1" customWidth="1"/>
    <col min="8194" max="8194" width="11.5" style="1" bestFit="1" customWidth="1"/>
    <col min="8195" max="8197" width="5" style="1" bestFit="1" customWidth="1"/>
    <col min="8198" max="8388" width="8.83203125" style="1" customWidth="1"/>
    <col min="8389" max="8389" width="44" style="1" bestFit="1" customWidth="1"/>
    <col min="8390" max="8390" width="25.6640625" style="1" bestFit="1" customWidth="1"/>
    <col min="8391" max="8391" width="90.83203125" style="1" bestFit="1" customWidth="1"/>
    <col min="8392" max="8392" width="14.6640625" style="1" bestFit="1" customWidth="1"/>
    <col min="8393" max="8443" width="5" style="1" bestFit="1" customWidth="1"/>
    <col min="8444" max="8444" width="11.5" style="1" bestFit="1" customWidth="1"/>
    <col min="8445" max="8446" width="5" style="1" bestFit="1" customWidth="1"/>
    <col min="8447" max="8447" width="11.5" style="1" bestFit="1" customWidth="1"/>
    <col min="8448" max="8449" width="5" style="1" bestFit="1" customWidth="1"/>
    <col min="8450" max="8450" width="11.5" style="1" bestFit="1" customWidth="1"/>
    <col min="8451" max="8453" width="5" style="1" bestFit="1" customWidth="1"/>
    <col min="8454" max="8644" width="8.83203125" style="1" customWidth="1"/>
    <col min="8645" max="8645" width="44" style="1" bestFit="1" customWidth="1"/>
    <col min="8646" max="8646" width="25.6640625" style="1" bestFit="1" customWidth="1"/>
    <col min="8647" max="8647" width="90.83203125" style="1" bestFit="1" customWidth="1"/>
    <col min="8648" max="8648" width="14.6640625" style="1" bestFit="1" customWidth="1"/>
    <col min="8649" max="8699" width="5" style="1" bestFit="1" customWidth="1"/>
    <col min="8700" max="8700" width="11.5" style="1" bestFit="1" customWidth="1"/>
    <col min="8701" max="8702" width="5" style="1" bestFit="1" customWidth="1"/>
    <col min="8703" max="8703" width="11.5" style="1" bestFit="1" customWidth="1"/>
    <col min="8704" max="8705" width="5" style="1" bestFit="1" customWidth="1"/>
    <col min="8706" max="8706" width="11.5" style="1" bestFit="1" customWidth="1"/>
    <col min="8707" max="8709" width="5" style="1" bestFit="1" customWidth="1"/>
    <col min="8710" max="8900" width="8.83203125" style="1" customWidth="1"/>
    <col min="8901" max="8901" width="44" style="1" bestFit="1" customWidth="1"/>
    <col min="8902" max="8902" width="25.6640625" style="1" bestFit="1" customWidth="1"/>
    <col min="8903" max="8903" width="90.83203125" style="1" bestFit="1" customWidth="1"/>
    <col min="8904" max="8904" width="14.6640625" style="1" bestFit="1" customWidth="1"/>
    <col min="8905" max="8955" width="5" style="1" bestFit="1" customWidth="1"/>
    <col min="8956" max="8956" width="11.5" style="1" bestFit="1" customWidth="1"/>
    <col min="8957" max="8958" width="5" style="1" bestFit="1" customWidth="1"/>
    <col min="8959" max="8959" width="11.5" style="1" bestFit="1" customWidth="1"/>
    <col min="8960" max="8961" width="5" style="1" bestFit="1" customWidth="1"/>
    <col min="8962" max="8962" width="11.5" style="1" bestFit="1" customWidth="1"/>
    <col min="8963" max="8965" width="5" style="1" bestFit="1" customWidth="1"/>
    <col min="8966" max="9156" width="8.83203125" style="1" customWidth="1"/>
    <col min="9157" max="9157" width="44" style="1" bestFit="1" customWidth="1"/>
    <col min="9158" max="9158" width="25.6640625" style="1" bestFit="1" customWidth="1"/>
    <col min="9159" max="9159" width="90.83203125" style="1" bestFit="1" customWidth="1"/>
    <col min="9160" max="9160" width="14.6640625" style="1" bestFit="1" customWidth="1"/>
    <col min="9161" max="9211" width="5" style="1" bestFit="1" customWidth="1"/>
    <col min="9212" max="9212" width="11.5" style="1" bestFit="1" customWidth="1"/>
    <col min="9213" max="9214" width="5" style="1" bestFit="1" customWidth="1"/>
    <col min="9215" max="9215" width="11.5" style="1" bestFit="1" customWidth="1"/>
    <col min="9216" max="9217" width="5" style="1" bestFit="1" customWidth="1"/>
    <col min="9218" max="9218" width="11.5" style="1" bestFit="1" customWidth="1"/>
    <col min="9219" max="9221" width="5" style="1" bestFit="1" customWidth="1"/>
    <col min="9222" max="9412" width="8.83203125" style="1" customWidth="1"/>
    <col min="9413" max="9413" width="44" style="1" bestFit="1" customWidth="1"/>
    <col min="9414" max="9414" width="25.6640625" style="1" bestFit="1" customWidth="1"/>
    <col min="9415" max="9415" width="90.83203125" style="1" bestFit="1" customWidth="1"/>
    <col min="9416" max="9416" width="14.6640625" style="1" bestFit="1" customWidth="1"/>
    <col min="9417" max="9467" width="5" style="1" bestFit="1" customWidth="1"/>
    <col min="9468" max="9468" width="11.5" style="1" bestFit="1" customWidth="1"/>
    <col min="9469" max="9470" width="5" style="1" bestFit="1" customWidth="1"/>
    <col min="9471" max="9471" width="11.5" style="1" bestFit="1" customWidth="1"/>
    <col min="9472" max="9473" width="5" style="1" bestFit="1" customWidth="1"/>
    <col min="9474" max="9474" width="11.5" style="1" bestFit="1" customWidth="1"/>
    <col min="9475" max="9477" width="5" style="1" bestFit="1" customWidth="1"/>
    <col min="9478" max="9668" width="8.83203125" style="1" customWidth="1"/>
    <col min="9669" max="9669" width="44" style="1" bestFit="1" customWidth="1"/>
    <col min="9670" max="9670" width="25.6640625" style="1" bestFit="1" customWidth="1"/>
    <col min="9671" max="9671" width="90.83203125" style="1" bestFit="1" customWidth="1"/>
    <col min="9672" max="9672" width="14.6640625" style="1" bestFit="1" customWidth="1"/>
    <col min="9673" max="9723" width="5" style="1" bestFit="1" customWidth="1"/>
    <col min="9724" max="9724" width="11.5" style="1" bestFit="1" customWidth="1"/>
    <col min="9725" max="9726" width="5" style="1" bestFit="1" customWidth="1"/>
    <col min="9727" max="9727" width="11.5" style="1" bestFit="1" customWidth="1"/>
    <col min="9728" max="9729" width="5" style="1" bestFit="1" customWidth="1"/>
    <col min="9730" max="9730" width="11.5" style="1" bestFit="1" customWidth="1"/>
    <col min="9731" max="9733" width="5" style="1" bestFit="1" customWidth="1"/>
    <col min="9734" max="9924" width="8.83203125" style="1" customWidth="1"/>
    <col min="9925" max="9925" width="44" style="1" bestFit="1" customWidth="1"/>
    <col min="9926" max="9926" width="25.6640625" style="1" bestFit="1" customWidth="1"/>
    <col min="9927" max="9927" width="90.83203125" style="1" bestFit="1" customWidth="1"/>
    <col min="9928" max="9928" width="14.6640625" style="1" bestFit="1" customWidth="1"/>
    <col min="9929" max="9979" width="5" style="1" bestFit="1" customWidth="1"/>
    <col min="9980" max="9980" width="11.5" style="1" bestFit="1" customWidth="1"/>
    <col min="9981" max="9982" width="5" style="1" bestFit="1" customWidth="1"/>
    <col min="9983" max="9983" width="11.5" style="1" bestFit="1" customWidth="1"/>
    <col min="9984" max="9985" width="5" style="1" bestFit="1" customWidth="1"/>
    <col min="9986" max="9986" width="11.5" style="1" bestFit="1" customWidth="1"/>
    <col min="9987" max="9989" width="5" style="1" bestFit="1" customWidth="1"/>
    <col min="9990" max="10180" width="8.83203125" style="1" customWidth="1"/>
    <col min="10181" max="10181" width="44" style="1" bestFit="1" customWidth="1"/>
    <col min="10182" max="10182" width="25.6640625" style="1" bestFit="1" customWidth="1"/>
    <col min="10183" max="10183" width="90.83203125" style="1" bestFit="1" customWidth="1"/>
    <col min="10184" max="10184" width="14.6640625" style="1" bestFit="1" customWidth="1"/>
    <col min="10185" max="10235" width="5" style="1" bestFit="1" customWidth="1"/>
    <col min="10236" max="10236" width="11.5" style="1" bestFit="1" customWidth="1"/>
    <col min="10237" max="10238" width="5" style="1" bestFit="1" customWidth="1"/>
    <col min="10239" max="10239" width="11.5" style="1" bestFit="1" customWidth="1"/>
    <col min="10240" max="10241" width="5" style="1" bestFit="1" customWidth="1"/>
    <col min="10242" max="10242" width="11.5" style="1" bestFit="1" customWidth="1"/>
    <col min="10243" max="10245" width="5" style="1" bestFit="1" customWidth="1"/>
    <col min="10246" max="10436" width="8.83203125" style="1" customWidth="1"/>
    <col min="10437" max="10437" width="44" style="1" bestFit="1" customWidth="1"/>
    <col min="10438" max="10438" width="25.6640625" style="1" bestFit="1" customWidth="1"/>
    <col min="10439" max="10439" width="90.83203125" style="1" bestFit="1" customWidth="1"/>
    <col min="10440" max="10440" width="14.6640625" style="1" bestFit="1" customWidth="1"/>
    <col min="10441" max="10491" width="5" style="1" bestFit="1" customWidth="1"/>
    <col min="10492" max="10492" width="11.5" style="1" bestFit="1" customWidth="1"/>
    <col min="10493" max="10494" width="5" style="1" bestFit="1" customWidth="1"/>
    <col min="10495" max="10495" width="11.5" style="1" bestFit="1" customWidth="1"/>
    <col min="10496" max="10497" width="5" style="1" bestFit="1" customWidth="1"/>
    <col min="10498" max="10498" width="11.5" style="1" bestFit="1" customWidth="1"/>
    <col min="10499" max="10501" width="5" style="1" bestFit="1" customWidth="1"/>
    <col min="10502" max="10692" width="8.83203125" style="1" customWidth="1"/>
    <col min="10693" max="10693" width="44" style="1" bestFit="1" customWidth="1"/>
    <col min="10694" max="10694" width="25.6640625" style="1" bestFit="1" customWidth="1"/>
    <col min="10695" max="10695" width="90.83203125" style="1" bestFit="1" customWidth="1"/>
    <col min="10696" max="10696" width="14.6640625" style="1" bestFit="1" customWidth="1"/>
    <col min="10697" max="10747" width="5" style="1" bestFit="1" customWidth="1"/>
    <col min="10748" max="10748" width="11.5" style="1" bestFit="1" customWidth="1"/>
    <col min="10749" max="10750" width="5" style="1" bestFit="1" customWidth="1"/>
    <col min="10751" max="10751" width="11.5" style="1" bestFit="1" customWidth="1"/>
    <col min="10752" max="10753" width="5" style="1" bestFit="1" customWidth="1"/>
    <col min="10754" max="10754" width="11.5" style="1" bestFit="1" customWidth="1"/>
    <col min="10755" max="10757" width="5" style="1" bestFit="1" customWidth="1"/>
    <col min="10758" max="10948" width="8.83203125" style="1" customWidth="1"/>
    <col min="10949" max="10949" width="44" style="1" bestFit="1" customWidth="1"/>
    <col min="10950" max="10950" width="25.6640625" style="1" bestFit="1" customWidth="1"/>
    <col min="10951" max="10951" width="90.83203125" style="1" bestFit="1" customWidth="1"/>
    <col min="10952" max="10952" width="14.6640625" style="1" bestFit="1" customWidth="1"/>
    <col min="10953" max="11003" width="5" style="1" bestFit="1" customWidth="1"/>
    <col min="11004" max="11004" width="11.5" style="1" bestFit="1" customWidth="1"/>
    <col min="11005" max="11006" width="5" style="1" bestFit="1" customWidth="1"/>
    <col min="11007" max="11007" width="11.5" style="1" bestFit="1" customWidth="1"/>
    <col min="11008" max="11009" width="5" style="1" bestFit="1" customWidth="1"/>
    <col min="11010" max="11010" width="11.5" style="1" bestFit="1" customWidth="1"/>
    <col min="11011" max="11013" width="5" style="1" bestFit="1" customWidth="1"/>
    <col min="11014" max="11204" width="8.83203125" style="1" customWidth="1"/>
    <col min="11205" max="11205" width="44" style="1" bestFit="1" customWidth="1"/>
    <col min="11206" max="11206" width="25.6640625" style="1" bestFit="1" customWidth="1"/>
    <col min="11207" max="11207" width="90.83203125" style="1" bestFit="1" customWidth="1"/>
    <col min="11208" max="11208" width="14.6640625" style="1" bestFit="1" customWidth="1"/>
    <col min="11209" max="11259" width="5" style="1" bestFit="1" customWidth="1"/>
    <col min="11260" max="11260" width="11.5" style="1" bestFit="1" customWidth="1"/>
    <col min="11261" max="11262" width="5" style="1" bestFit="1" customWidth="1"/>
    <col min="11263" max="11263" width="11.5" style="1" bestFit="1" customWidth="1"/>
    <col min="11264" max="11265" width="5" style="1" bestFit="1" customWidth="1"/>
    <col min="11266" max="11266" width="11.5" style="1" bestFit="1" customWidth="1"/>
    <col min="11267" max="11269" width="5" style="1" bestFit="1" customWidth="1"/>
    <col min="11270" max="11460" width="8.83203125" style="1" customWidth="1"/>
    <col min="11461" max="11461" width="44" style="1" bestFit="1" customWidth="1"/>
    <col min="11462" max="11462" width="25.6640625" style="1" bestFit="1" customWidth="1"/>
    <col min="11463" max="11463" width="90.83203125" style="1" bestFit="1" customWidth="1"/>
    <col min="11464" max="11464" width="14.6640625" style="1" bestFit="1" customWidth="1"/>
    <col min="11465" max="11515" width="5" style="1" bestFit="1" customWidth="1"/>
    <col min="11516" max="11516" width="11.5" style="1" bestFit="1" customWidth="1"/>
    <col min="11517" max="11518" width="5" style="1" bestFit="1" customWidth="1"/>
    <col min="11519" max="11519" width="11.5" style="1" bestFit="1" customWidth="1"/>
    <col min="11520" max="11521" width="5" style="1" bestFit="1" customWidth="1"/>
    <col min="11522" max="11522" width="11.5" style="1" bestFit="1" customWidth="1"/>
    <col min="11523" max="11525" width="5" style="1" bestFit="1" customWidth="1"/>
    <col min="11526" max="11716" width="8.83203125" style="1" customWidth="1"/>
    <col min="11717" max="11717" width="44" style="1" bestFit="1" customWidth="1"/>
    <col min="11718" max="11718" width="25.6640625" style="1" bestFit="1" customWidth="1"/>
    <col min="11719" max="11719" width="90.83203125" style="1" bestFit="1" customWidth="1"/>
    <col min="11720" max="11720" width="14.6640625" style="1" bestFit="1" customWidth="1"/>
    <col min="11721" max="11771" width="5" style="1" bestFit="1" customWidth="1"/>
    <col min="11772" max="11772" width="11.5" style="1" bestFit="1" customWidth="1"/>
    <col min="11773" max="11774" width="5" style="1" bestFit="1" customWidth="1"/>
    <col min="11775" max="11775" width="11.5" style="1" bestFit="1" customWidth="1"/>
    <col min="11776" max="11777" width="5" style="1" bestFit="1" customWidth="1"/>
    <col min="11778" max="11778" width="11.5" style="1" bestFit="1" customWidth="1"/>
    <col min="11779" max="11781" width="5" style="1" bestFit="1" customWidth="1"/>
    <col min="11782" max="11972" width="8.83203125" style="1" customWidth="1"/>
    <col min="11973" max="11973" width="44" style="1" bestFit="1" customWidth="1"/>
    <col min="11974" max="11974" width="25.6640625" style="1" bestFit="1" customWidth="1"/>
    <col min="11975" max="11975" width="90.83203125" style="1" bestFit="1" customWidth="1"/>
    <col min="11976" max="11976" width="14.6640625" style="1" bestFit="1" customWidth="1"/>
    <col min="11977" max="12027" width="5" style="1" bestFit="1" customWidth="1"/>
    <col min="12028" max="12028" width="11.5" style="1" bestFit="1" customWidth="1"/>
    <col min="12029" max="12030" width="5" style="1" bestFit="1" customWidth="1"/>
    <col min="12031" max="12031" width="11.5" style="1" bestFit="1" customWidth="1"/>
    <col min="12032" max="12033" width="5" style="1" bestFit="1" customWidth="1"/>
    <col min="12034" max="12034" width="11.5" style="1" bestFit="1" customWidth="1"/>
    <col min="12035" max="12037" width="5" style="1" bestFit="1" customWidth="1"/>
    <col min="12038" max="12228" width="8.83203125" style="1" customWidth="1"/>
    <col min="12229" max="12229" width="44" style="1" bestFit="1" customWidth="1"/>
    <col min="12230" max="12230" width="25.6640625" style="1" bestFit="1" customWidth="1"/>
    <col min="12231" max="12231" width="90.83203125" style="1" bestFit="1" customWidth="1"/>
    <col min="12232" max="12232" width="14.6640625" style="1" bestFit="1" customWidth="1"/>
    <col min="12233" max="12283" width="5" style="1" bestFit="1" customWidth="1"/>
    <col min="12284" max="12284" width="11.5" style="1" bestFit="1" customWidth="1"/>
    <col min="12285" max="12286" width="5" style="1" bestFit="1" customWidth="1"/>
    <col min="12287" max="12287" width="11.5" style="1" bestFit="1" customWidth="1"/>
    <col min="12288" max="12289" width="5" style="1" bestFit="1" customWidth="1"/>
    <col min="12290" max="12290" width="11.5" style="1" bestFit="1" customWidth="1"/>
    <col min="12291" max="12293" width="5" style="1" bestFit="1" customWidth="1"/>
    <col min="12294" max="12484" width="8.83203125" style="1" customWidth="1"/>
    <col min="12485" max="12485" width="44" style="1" bestFit="1" customWidth="1"/>
    <col min="12486" max="12486" width="25.6640625" style="1" bestFit="1" customWidth="1"/>
    <col min="12487" max="12487" width="90.83203125" style="1" bestFit="1" customWidth="1"/>
    <col min="12488" max="12488" width="14.6640625" style="1" bestFit="1" customWidth="1"/>
    <col min="12489" max="12539" width="5" style="1" bestFit="1" customWidth="1"/>
    <col min="12540" max="12540" width="11.5" style="1" bestFit="1" customWidth="1"/>
    <col min="12541" max="12542" width="5" style="1" bestFit="1" customWidth="1"/>
    <col min="12543" max="12543" width="11.5" style="1" bestFit="1" customWidth="1"/>
    <col min="12544" max="12545" width="5" style="1" bestFit="1" customWidth="1"/>
    <col min="12546" max="12546" width="11.5" style="1" bestFit="1" customWidth="1"/>
    <col min="12547" max="12549" width="5" style="1" bestFit="1" customWidth="1"/>
    <col min="12550" max="12740" width="8.83203125" style="1" customWidth="1"/>
    <col min="12741" max="12741" width="44" style="1" bestFit="1" customWidth="1"/>
    <col min="12742" max="12742" width="25.6640625" style="1" bestFit="1" customWidth="1"/>
    <col min="12743" max="12743" width="90.83203125" style="1" bestFit="1" customWidth="1"/>
    <col min="12744" max="12744" width="14.6640625" style="1" bestFit="1" customWidth="1"/>
    <col min="12745" max="12795" width="5" style="1" bestFit="1" customWidth="1"/>
    <col min="12796" max="12796" width="11.5" style="1" bestFit="1" customWidth="1"/>
    <col min="12797" max="12798" width="5" style="1" bestFit="1" customWidth="1"/>
    <col min="12799" max="12799" width="11.5" style="1" bestFit="1" customWidth="1"/>
    <col min="12800" max="12801" width="5" style="1" bestFit="1" customWidth="1"/>
    <col min="12802" max="12802" width="11.5" style="1" bestFit="1" customWidth="1"/>
    <col min="12803" max="12805" width="5" style="1" bestFit="1" customWidth="1"/>
    <col min="12806" max="12996" width="8.83203125" style="1" customWidth="1"/>
    <col min="12997" max="12997" width="44" style="1" bestFit="1" customWidth="1"/>
    <col min="12998" max="12998" width="25.6640625" style="1" bestFit="1" customWidth="1"/>
    <col min="12999" max="12999" width="90.83203125" style="1" bestFit="1" customWidth="1"/>
    <col min="13000" max="13000" width="14.6640625" style="1" bestFit="1" customWidth="1"/>
    <col min="13001" max="13051" width="5" style="1" bestFit="1" customWidth="1"/>
    <col min="13052" max="13052" width="11.5" style="1" bestFit="1" customWidth="1"/>
    <col min="13053" max="13054" width="5" style="1" bestFit="1" customWidth="1"/>
    <col min="13055" max="13055" width="11.5" style="1" bestFit="1" customWidth="1"/>
    <col min="13056" max="13057" width="5" style="1" bestFit="1" customWidth="1"/>
    <col min="13058" max="13058" width="11.5" style="1" bestFit="1" customWidth="1"/>
    <col min="13059" max="13061" width="5" style="1" bestFit="1" customWidth="1"/>
    <col min="13062" max="13252" width="8.83203125" style="1" customWidth="1"/>
    <col min="13253" max="13253" width="44" style="1" bestFit="1" customWidth="1"/>
    <col min="13254" max="13254" width="25.6640625" style="1" bestFit="1" customWidth="1"/>
    <col min="13255" max="13255" width="90.83203125" style="1" bestFit="1" customWidth="1"/>
    <col min="13256" max="13256" width="14.6640625" style="1" bestFit="1" customWidth="1"/>
    <col min="13257" max="13307" width="5" style="1" bestFit="1" customWidth="1"/>
    <col min="13308" max="13308" width="11.5" style="1" bestFit="1" customWidth="1"/>
    <col min="13309" max="13310" width="5" style="1" bestFit="1" customWidth="1"/>
    <col min="13311" max="13311" width="11.5" style="1" bestFit="1" customWidth="1"/>
    <col min="13312" max="13313" width="5" style="1" bestFit="1" customWidth="1"/>
    <col min="13314" max="13314" width="11.5" style="1" bestFit="1" customWidth="1"/>
    <col min="13315" max="13317" width="5" style="1" bestFit="1" customWidth="1"/>
    <col min="13318" max="13508" width="8.83203125" style="1" customWidth="1"/>
    <col min="13509" max="13509" width="44" style="1" bestFit="1" customWidth="1"/>
    <col min="13510" max="13510" width="25.6640625" style="1" bestFit="1" customWidth="1"/>
    <col min="13511" max="13511" width="90.83203125" style="1" bestFit="1" customWidth="1"/>
    <col min="13512" max="13512" width="14.6640625" style="1" bestFit="1" customWidth="1"/>
    <col min="13513" max="13563" width="5" style="1" bestFit="1" customWidth="1"/>
    <col min="13564" max="13564" width="11.5" style="1" bestFit="1" customWidth="1"/>
    <col min="13565" max="13566" width="5" style="1" bestFit="1" customWidth="1"/>
    <col min="13567" max="13567" width="11.5" style="1" bestFit="1" customWidth="1"/>
    <col min="13568" max="13569" width="5" style="1" bestFit="1" customWidth="1"/>
    <col min="13570" max="13570" width="11.5" style="1" bestFit="1" customWidth="1"/>
    <col min="13571" max="13573" width="5" style="1" bestFit="1" customWidth="1"/>
    <col min="13574" max="13764" width="8.83203125" style="1" customWidth="1"/>
    <col min="13765" max="13765" width="44" style="1" bestFit="1" customWidth="1"/>
    <col min="13766" max="13766" width="25.6640625" style="1" bestFit="1" customWidth="1"/>
    <col min="13767" max="13767" width="90.83203125" style="1" bestFit="1" customWidth="1"/>
    <col min="13768" max="13768" width="14.6640625" style="1" bestFit="1" customWidth="1"/>
    <col min="13769" max="13819" width="5" style="1" bestFit="1" customWidth="1"/>
    <col min="13820" max="13820" width="11.5" style="1" bestFit="1" customWidth="1"/>
    <col min="13821" max="13822" width="5" style="1" bestFit="1" customWidth="1"/>
    <col min="13823" max="13823" width="11.5" style="1" bestFit="1" customWidth="1"/>
    <col min="13824" max="13825" width="5" style="1" bestFit="1" customWidth="1"/>
    <col min="13826" max="13826" width="11.5" style="1" bestFit="1" customWidth="1"/>
    <col min="13827" max="13829" width="5" style="1" bestFit="1" customWidth="1"/>
    <col min="13830" max="14020" width="8.83203125" style="1" customWidth="1"/>
    <col min="14021" max="14021" width="44" style="1" bestFit="1" customWidth="1"/>
    <col min="14022" max="14022" width="25.6640625" style="1" bestFit="1" customWidth="1"/>
    <col min="14023" max="14023" width="90.83203125" style="1" bestFit="1" customWidth="1"/>
    <col min="14024" max="14024" width="14.6640625" style="1" bestFit="1" customWidth="1"/>
    <col min="14025" max="14075" width="5" style="1" bestFit="1" customWidth="1"/>
    <col min="14076" max="14076" width="11.5" style="1" bestFit="1" customWidth="1"/>
    <col min="14077" max="14078" width="5" style="1" bestFit="1" customWidth="1"/>
    <col min="14079" max="14079" width="11.5" style="1" bestFit="1" customWidth="1"/>
    <col min="14080" max="14081" width="5" style="1" bestFit="1" customWidth="1"/>
    <col min="14082" max="14082" width="11.5" style="1" bestFit="1" customWidth="1"/>
    <col min="14083" max="14085" width="5" style="1" bestFit="1" customWidth="1"/>
    <col min="14086" max="14276" width="8.83203125" style="1" customWidth="1"/>
    <col min="14277" max="14277" width="44" style="1" bestFit="1" customWidth="1"/>
    <col min="14278" max="14278" width="25.6640625" style="1" bestFit="1" customWidth="1"/>
    <col min="14279" max="14279" width="90.83203125" style="1" bestFit="1" customWidth="1"/>
    <col min="14280" max="14280" width="14.6640625" style="1" bestFit="1" customWidth="1"/>
    <col min="14281" max="14331" width="5" style="1" bestFit="1" customWidth="1"/>
    <col min="14332" max="14332" width="11.5" style="1" bestFit="1" customWidth="1"/>
    <col min="14333" max="14334" width="5" style="1" bestFit="1" customWidth="1"/>
    <col min="14335" max="14335" width="11.5" style="1" bestFit="1" customWidth="1"/>
    <col min="14336" max="14337" width="5" style="1" bestFit="1" customWidth="1"/>
    <col min="14338" max="14338" width="11.5" style="1" bestFit="1" customWidth="1"/>
    <col min="14339" max="14341" width="5" style="1" bestFit="1" customWidth="1"/>
    <col min="14342" max="14532" width="8.83203125" style="1" customWidth="1"/>
    <col min="14533" max="14533" width="44" style="1" bestFit="1" customWidth="1"/>
    <col min="14534" max="14534" width="25.6640625" style="1" bestFit="1" customWidth="1"/>
    <col min="14535" max="14535" width="90.83203125" style="1" bestFit="1" customWidth="1"/>
    <col min="14536" max="14536" width="14.6640625" style="1" bestFit="1" customWidth="1"/>
    <col min="14537" max="14587" width="5" style="1" bestFit="1" customWidth="1"/>
    <col min="14588" max="14588" width="11.5" style="1" bestFit="1" customWidth="1"/>
    <col min="14589" max="14590" width="5" style="1" bestFit="1" customWidth="1"/>
    <col min="14591" max="14591" width="11.5" style="1" bestFit="1" customWidth="1"/>
    <col min="14592" max="14593" width="5" style="1" bestFit="1" customWidth="1"/>
    <col min="14594" max="14594" width="11.5" style="1" bestFit="1" customWidth="1"/>
    <col min="14595" max="14597" width="5" style="1" bestFit="1" customWidth="1"/>
    <col min="14598" max="14788" width="8.83203125" style="1" customWidth="1"/>
    <col min="14789" max="14789" width="44" style="1" bestFit="1" customWidth="1"/>
    <col min="14790" max="14790" width="25.6640625" style="1" bestFit="1" customWidth="1"/>
    <col min="14791" max="14791" width="90.83203125" style="1" bestFit="1" customWidth="1"/>
    <col min="14792" max="14792" width="14.6640625" style="1" bestFit="1" customWidth="1"/>
    <col min="14793" max="14843" width="5" style="1" bestFit="1" customWidth="1"/>
    <col min="14844" max="14844" width="11.5" style="1" bestFit="1" customWidth="1"/>
    <col min="14845" max="14846" width="5" style="1" bestFit="1" customWidth="1"/>
    <col min="14847" max="14847" width="11.5" style="1" bestFit="1" customWidth="1"/>
    <col min="14848" max="14849" width="5" style="1" bestFit="1" customWidth="1"/>
    <col min="14850" max="14850" width="11.5" style="1" bestFit="1" customWidth="1"/>
    <col min="14851" max="14853" width="5" style="1" bestFit="1" customWidth="1"/>
    <col min="14854" max="15044" width="8.83203125" style="1" customWidth="1"/>
    <col min="15045" max="15045" width="44" style="1" bestFit="1" customWidth="1"/>
    <col min="15046" max="15046" width="25.6640625" style="1" bestFit="1" customWidth="1"/>
    <col min="15047" max="15047" width="90.83203125" style="1" bestFit="1" customWidth="1"/>
    <col min="15048" max="15048" width="14.6640625" style="1" bestFit="1" customWidth="1"/>
    <col min="15049" max="15099" width="5" style="1" bestFit="1" customWidth="1"/>
    <col min="15100" max="15100" width="11.5" style="1" bestFit="1" customWidth="1"/>
    <col min="15101" max="15102" width="5" style="1" bestFit="1" customWidth="1"/>
    <col min="15103" max="15103" width="11.5" style="1" bestFit="1" customWidth="1"/>
    <col min="15104" max="15105" width="5" style="1" bestFit="1" customWidth="1"/>
    <col min="15106" max="15106" width="11.5" style="1" bestFit="1" customWidth="1"/>
    <col min="15107" max="15109" width="5" style="1" bestFit="1" customWidth="1"/>
    <col min="15110" max="15300" width="8.83203125" style="1" customWidth="1"/>
    <col min="15301" max="15301" width="44" style="1" bestFit="1" customWidth="1"/>
    <col min="15302" max="15302" width="25.6640625" style="1" bestFit="1" customWidth="1"/>
    <col min="15303" max="15303" width="90.83203125" style="1" bestFit="1" customWidth="1"/>
    <col min="15304" max="15304" width="14.6640625" style="1" bestFit="1" customWidth="1"/>
    <col min="15305" max="15355" width="5" style="1" bestFit="1" customWidth="1"/>
    <col min="15356" max="15356" width="11.5" style="1" bestFit="1" customWidth="1"/>
    <col min="15357" max="15358" width="5" style="1" bestFit="1" customWidth="1"/>
    <col min="15359" max="15359" width="11.5" style="1" bestFit="1" customWidth="1"/>
    <col min="15360" max="15361" width="5" style="1" bestFit="1" customWidth="1"/>
    <col min="15362" max="15362" width="11.5" style="1" bestFit="1" customWidth="1"/>
    <col min="15363" max="15365" width="5" style="1" bestFit="1" customWidth="1"/>
    <col min="15366" max="15556" width="8.83203125" style="1" customWidth="1"/>
    <col min="15557" max="15557" width="44" style="1" bestFit="1" customWidth="1"/>
    <col min="15558" max="15558" width="25.6640625" style="1" bestFit="1" customWidth="1"/>
    <col min="15559" max="15559" width="90.83203125" style="1" bestFit="1" customWidth="1"/>
    <col min="15560" max="15560" width="14.6640625" style="1" bestFit="1" customWidth="1"/>
    <col min="15561" max="15611" width="5" style="1" bestFit="1" customWidth="1"/>
    <col min="15612" max="15612" width="11.5" style="1" bestFit="1" customWidth="1"/>
    <col min="15613" max="15614" width="5" style="1" bestFit="1" customWidth="1"/>
    <col min="15615" max="15615" width="11.5" style="1" bestFit="1" customWidth="1"/>
    <col min="15616" max="15617" width="5" style="1" bestFit="1" customWidth="1"/>
    <col min="15618" max="15618" width="11.5" style="1" bestFit="1" customWidth="1"/>
    <col min="15619" max="15621" width="5" style="1" bestFit="1" customWidth="1"/>
    <col min="15622" max="15812" width="8.83203125" style="1" customWidth="1"/>
    <col min="15813" max="15813" width="44" style="1" bestFit="1" customWidth="1"/>
    <col min="15814" max="15814" width="25.6640625" style="1" bestFit="1" customWidth="1"/>
    <col min="15815" max="15815" width="90.83203125" style="1" bestFit="1" customWidth="1"/>
    <col min="15816" max="15816" width="14.6640625" style="1" bestFit="1" customWidth="1"/>
    <col min="15817" max="15867" width="5" style="1" bestFit="1" customWidth="1"/>
    <col min="15868" max="15868" width="11.5" style="1" bestFit="1" customWidth="1"/>
    <col min="15869" max="15870" width="5" style="1" bestFit="1" customWidth="1"/>
    <col min="15871" max="15871" width="11.5" style="1" bestFit="1" customWidth="1"/>
    <col min="15872" max="15873" width="5" style="1" bestFit="1" customWidth="1"/>
    <col min="15874" max="15874" width="11.5" style="1" bestFit="1" customWidth="1"/>
    <col min="15875" max="15877" width="5" style="1" bestFit="1" customWidth="1"/>
    <col min="15878" max="16068" width="8.83203125" style="1" customWidth="1"/>
    <col min="16069" max="16069" width="44" style="1" bestFit="1" customWidth="1"/>
    <col min="16070" max="16070" width="25.6640625" style="1" bestFit="1" customWidth="1"/>
    <col min="16071" max="16071" width="90.83203125" style="1" bestFit="1" customWidth="1"/>
    <col min="16072" max="16072" width="14.6640625" style="1" bestFit="1" customWidth="1"/>
    <col min="16073" max="16123" width="5" style="1" bestFit="1" customWidth="1"/>
    <col min="16124" max="16124" width="11.5" style="1" bestFit="1" customWidth="1"/>
    <col min="16125" max="16126" width="5" style="1" bestFit="1" customWidth="1"/>
    <col min="16127" max="16127" width="11.5" style="1" bestFit="1" customWidth="1"/>
    <col min="16128" max="16129" width="5" style="1" bestFit="1" customWidth="1"/>
    <col min="16130" max="16130" width="11.5" style="1" bestFit="1" customWidth="1"/>
    <col min="16131" max="16133" width="5" style="1" bestFit="1" customWidth="1"/>
    <col min="16134" max="16384" width="8.83203125" style="1" customWidth="1"/>
  </cols>
  <sheetData>
    <row r="1" spans="1:7" x14ac:dyDescent="0.15">
      <c r="A1" s="1" t="s">
        <v>528</v>
      </c>
      <c r="B1" s="24" t="s">
        <v>0</v>
      </c>
      <c r="C1" s="1" t="s">
        <v>939</v>
      </c>
      <c r="D1" s="1" t="s">
        <v>940</v>
      </c>
      <c r="E1" s="1" t="s">
        <v>941</v>
      </c>
    </row>
    <row r="2" spans="1:7" x14ac:dyDescent="0.15">
      <c r="A2" s="1" t="s">
        <v>8</v>
      </c>
      <c r="B2" s="24" t="s">
        <v>5</v>
      </c>
    </row>
    <row r="3" spans="1:7" x14ac:dyDescent="0.15">
      <c r="A3" s="1" t="s">
        <v>10</v>
      </c>
      <c r="B3" s="24" t="s">
        <v>9</v>
      </c>
      <c r="G3" s="31" t="s">
        <v>938</v>
      </c>
    </row>
    <row r="4" spans="1:7" x14ac:dyDescent="0.15">
      <c r="A4" s="1" t="s">
        <v>14</v>
      </c>
      <c r="B4" s="24" t="s">
        <v>11</v>
      </c>
      <c r="C4" s="1">
        <v>9.0050125122070295</v>
      </c>
      <c r="D4" s="1">
        <v>9.9610004425048793</v>
      </c>
      <c r="E4" s="1">
        <v>14.893312454223601</v>
      </c>
    </row>
    <row r="5" spans="1:7" x14ac:dyDescent="0.15">
      <c r="A5" s="1" t="s">
        <v>16</v>
      </c>
      <c r="B5" s="24" t="s">
        <v>15</v>
      </c>
    </row>
    <row r="6" spans="1:7" x14ac:dyDescent="0.15">
      <c r="A6" s="1" t="s">
        <v>20</v>
      </c>
      <c r="B6" s="24" t="s">
        <v>17</v>
      </c>
      <c r="C6" s="1">
        <v>39.203540802002003</v>
      </c>
      <c r="D6" s="1">
        <v>29.318120956420898</v>
      </c>
    </row>
    <row r="7" spans="1:7" x14ac:dyDescent="0.15">
      <c r="A7" s="1" t="s">
        <v>24</v>
      </c>
      <c r="B7" s="24" t="s">
        <v>21</v>
      </c>
      <c r="C7" s="1">
        <v>28.268125534057599</v>
      </c>
      <c r="D7" s="1">
        <v>37.986354827880902</v>
      </c>
      <c r="E7" s="1">
        <v>40.015171051025398</v>
      </c>
    </row>
    <row r="8" spans="1:7" x14ac:dyDescent="0.15">
      <c r="A8" s="1" t="s">
        <v>26</v>
      </c>
      <c r="B8" s="24" t="s">
        <v>25</v>
      </c>
    </row>
    <row r="9" spans="1:7" x14ac:dyDescent="0.15">
      <c r="A9" s="1" t="s">
        <v>28</v>
      </c>
      <c r="B9" s="24" t="s">
        <v>27</v>
      </c>
      <c r="C9" s="1">
        <v>22.2605381011963</v>
      </c>
      <c r="D9" s="1">
        <v>30.2771301269531</v>
      </c>
      <c r="E9" s="1">
        <v>37.165210723877003</v>
      </c>
    </row>
    <row r="10" spans="1:7" x14ac:dyDescent="0.15">
      <c r="A10" s="1" t="s">
        <v>31</v>
      </c>
      <c r="B10" s="24" t="s">
        <v>29</v>
      </c>
      <c r="C10" s="1">
        <v>59.732372283935497</v>
      </c>
      <c r="D10" s="1">
        <v>83.743324279785199</v>
      </c>
      <c r="E10" s="1">
        <v>88.210388183593807</v>
      </c>
    </row>
    <row r="11" spans="1:7" x14ac:dyDescent="0.15">
      <c r="A11" s="1" t="s">
        <v>33</v>
      </c>
      <c r="B11" s="24" t="s">
        <v>32</v>
      </c>
      <c r="C11" s="1">
        <v>33.130218505859403</v>
      </c>
      <c r="D11" s="1">
        <v>50.197296142578097</v>
      </c>
      <c r="E11" s="1">
        <v>48.708488464355497</v>
      </c>
    </row>
    <row r="12" spans="1:7" x14ac:dyDescent="0.15">
      <c r="A12" s="1" t="s">
        <v>35</v>
      </c>
      <c r="B12" s="24" t="s">
        <v>34</v>
      </c>
      <c r="C12" s="1">
        <v>17.486873626708999</v>
      </c>
      <c r="D12" s="1">
        <v>17.669065475463899</v>
      </c>
      <c r="E12" s="1">
        <v>47.759017944335902</v>
      </c>
    </row>
    <row r="13" spans="1:7" x14ac:dyDescent="0.15">
      <c r="A13" s="1" t="s">
        <v>38</v>
      </c>
      <c r="B13" s="24" t="s">
        <v>36</v>
      </c>
    </row>
    <row r="14" spans="1:7" x14ac:dyDescent="0.15">
      <c r="A14" s="1" t="s">
        <v>40</v>
      </c>
      <c r="B14" s="24" t="s">
        <v>39</v>
      </c>
    </row>
    <row r="15" spans="1:7" x14ac:dyDescent="0.15">
      <c r="A15" s="1" t="s">
        <v>42</v>
      </c>
      <c r="B15" s="24" t="s">
        <v>41</v>
      </c>
      <c r="C15" s="1">
        <v>99.064842224121094</v>
      </c>
      <c r="D15" s="1">
        <v>98.859565734863295</v>
      </c>
      <c r="E15" s="1">
        <v>99.519371032714801</v>
      </c>
    </row>
    <row r="16" spans="1:7" x14ac:dyDescent="0.15">
      <c r="A16" s="1" t="s">
        <v>44</v>
      </c>
      <c r="B16" s="24" t="s">
        <v>43</v>
      </c>
      <c r="C16" s="1">
        <v>97.081741333007798</v>
      </c>
      <c r="D16" s="1">
        <v>96.734062194824205</v>
      </c>
      <c r="E16" s="1">
        <v>98.163665771484403</v>
      </c>
    </row>
    <row r="17" spans="1:5" x14ac:dyDescent="0.15">
      <c r="A17" s="1" t="s">
        <v>46</v>
      </c>
      <c r="B17" s="24" t="s">
        <v>45</v>
      </c>
      <c r="C17" s="1">
        <v>14.9008493423462</v>
      </c>
      <c r="D17" s="1">
        <v>29.151493072509801</v>
      </c>
      <c r="E17" s="1">
        <v>28.571203231811499</v>
      </c>
    </row>
    <row r="18" spans="1:5" x14ac:dyDescent="0.15">
      <c r="A18" s="1" t="s">
        <v>48</v>
      </c>
      <c r="B18" s="24" t="s">
        <v>47</v>
      </c>
      <c r="C18" s="1">
        <v>7.2379841804504403</v>
      </c>
      <c r="D18" s="1">
        <v>7.1057586669921902</v>
      </c>
    </row>
    <row r="19" spans="1:5" x14ac:dyDescent="0.15">
      <c r="A19" s="1" t="s">
        <v>50</v>
      </c>
      <c r="B19" s="24" t="s">
        <v>49</v>
      </c>
      <c r="C19" s="1">
        <v>96.306129455566406</v>
      </c>
      <c r="D19" s="1">
        <v>98.125755310058594</v>
      </c>
      <c r="E19" s="1">
        <v>98.638320922851605</v>
      </c>
    </row>
    <row r="20" spans="1:5" x14ac:dyDescent="0.15">
      <c r="A20" s="1" t="s">
        <v>52</v>
      </c>
      <c r="B20" s="24" t="s">
        <v>51</v>
      </c>
      <c r="C20" s="1">
        <v>10.4639377593994</v>
      </c>
      <c r="D20" s="1">
        <v>16.620834350585898</v>
      </c>
      <c r="E20" s="1">
        <v>38.489223480224602</v>
      </c>
    </row>
    <row r="21" spans="1:5" x14ac:dyDescent="0.15">
      <c r="A21" s="1" t="s">
        <v>54</v>
      </c>
      <c r="B21" s="24" t="s">
        <v>53</v>
      </c>
      <c r="C21" s="1">
        <v>13.353091239929199</v>
      </c>
      <c r="D21" s="1">
        <v>14.357596397399901</v>
      </c>
      <c r="E21" s="1">
        <v>43.159992218017599</v>
      </c>
    </row>
    <row r="22" spans="1:5" x14ac:dyDescent="0.15">
      <c r="A22" s="1" t="s">
        <v>56</v>
      </c>
      <c r="B22" s="24" t="s">
        <v>55</v>
      </c>
      <c r="C22" s="1">
        <v>31.743648529052699</v>
      </c>
      <c r="D22" s="1">
        <v>30.990818023681602</v>
      </c>
      <c r="E22" s="1">
        <v>50.046913146972699</v>
      </c>
    </row>
    <row r="23" spans="1:5" x14ac:dyDescent="0.15">
      <c r="A23" s="1" t="s">
        <v>58</v>
      </c>
      <c r="B23" s="24" t="s">
        <v>57</v>
      </c>
      <c r="C23" s="1">
        <v>52.824901580810497</v>
      </c>
      <c r="D23" s="1">
        <v>62.986827850341797</v>
      </c>
      <c r="E23" s="1">
        <v>72.204032897949205</v>
      </c>
    </row>
    <row r="24" spans="1:5" x14ac:dyDescent="0.15">
      <c r="A24" s="1" t="s">
        <v>60</v>
      </c>
      <c r="B24" s="24" t="s">
        <v>59</v>
      </c>
      <c r="C24" s="1">
        <v>64.514572143554702</v>
      </c>
      <c r="D24" s="1">
        <v>81.939346313476605</v>
      </c>
      <c r="E24" s="1">
        <v>82.612846374511705</v>
      </c>
    </row>
    <row r="25" spans="1:5" x14ac:dyDescent="0.15">
      <c r="A25" s="1" t="s">
        <v>62</v>
      </c>
      <c r="B25" s="24" t="s">
        <v>61</v>
      </c>
    </row>
    <row r="26" spans="1:5" x14ac:dyDescent="0.15">
      <c r="A26" s="1" t="s">
        <v>64</v>
      </c>
      <c r="B26" s="24" t="s">
        <v>63</v>
      </c>
      <c r="C26" s="1">
        <v>56.2116088867188</v>
      </c>
      <c r="D26" s="1">
        <v>52.685028076171903</v>
      </c>
      <c r="E26" s="1">
        <v>58.843498229980497</v>
      </c>
    </row>
    <row r="27" spans="1:5" x14ac:dyDescent="0.15">
      <c r="A27" s="1" t="s">
        <v>66</v>
      </c>
      <c r="B27" s="24" t="s">
        <v>65</v>
      </c>
      <c r="C27" s="1">
        <v>58.601982116699197</v>
      </c>
      <c r="D27" s="1">
        <v>71.9849853515625</v>
      </c>
      <c r="E27" s="1">
        <v>81.1558837890625</v>
      </c>
    </row>
    <row r="28" spans="1:5" x14ac:dyDescent="0.15">
      <c r="A28" s="1" t="s">
        <v>68</v>
      </c>
      <c r="B28" s="24" t="s">
        <v>67</v>
      </c>
      <c r="D28" s="1">
        <v>48.209251403808601</v>
      </c>
    </row>
    <row r="29" spans="1:5" x14ac:dyDescent="0.15">
      <c r="A29" s="1" t="s">
        <v>71</v>
      </c>
      <c r="B29" s="24" t="s">
        <v>69</v>
      </c>
    </row>
    <row r="30" spans="1:5" x14ac:dyDescent="0.15">
      <c r="A30" s="1" t="s">
        <v>73</v>
      </c>
      <c r="B30" s="24" t="s">
        <v>72</v>
      </c>
      <c r="C30" s="1">
        <v>28.029132843017599</v>
      </c>
      <c r="D30" s="1">
        <v>41.796718597412102</v>
      </c>
      <c r="E30" s="1">
        <v>54.405055999755902</v>
      </c>
    </row>
    <row r="31" spans="1:5" x14ac:dyDescent="0.15">
      <c r="A31" s="1" t="s">
        <v>75</v>
      </c>
      <c r="B31" s="24" t="s">
        <v>74</v>
      </c>
      <c r="C31" s="1">
        <v>55.860382080078097</v>
      </c>
      <c r="D31" s="1">
        <v>68.123153686523395</v>
      </c>
      <c r="E31" s="1">
        <v>70.0439453125</v>
      </c>
    </row>
    <row r="32" spans="1:5" x14ac:dyDescent="0.15">
      <c r="A32" s="1" t="s">
        <v>77</v>
      </c>
      <c r="B32" s="24" t="s">
        <v>76</v>
      </c>
    </row>
    <row r="33" spans="1:5" x14ac:dyDescent="0.15">
      <c r="A33" s="1" t="s">
        <v>79</v>
      </c>
      <c r="B33" s="24" t="s">
        <v>78</v>
      </c>
    </row>
    <row r="34" spans="1:5" x14ac:dyDescent="0.15">
      <c r="A34" s="1" t="s">
        <v>81</v>
      </c>
      <c r="B34" s="24" t="s">
        <v>80</v>
      </c>
      <c r="D34" s="1">
        <v>33.6659126281738</v>
      </c>
    </row>
    <row r="35" spans="1:5" x14ac:dyDescent="0.15">
      <c r="A35" s="1" t="s">
        <v>83</v>
      </c>
      <c r="B35" s="24" t="s">
        <v>82</v>
      </c>
      <c r="C35" s="1">
        <v>30.260013580322301</v>
      </c>
      <c r="D35" s="1">
        <v>51.964569091796903</v>
      </c>
      <c r="E35" s="1">
        <v>51.032455444335902</v>
      </c>
    </row>
    <row r="36" spans="1:5" x14ac:dyDescent="0.15">
      <c r="A36" s="1" t="s">
        <v>85</v>
      </c>
      <c r="B36" s="24" t="s">
        <v>84</v>
      </c>
      <c r="C36" s="1">
        <v>3.30080914497375</v>
      </c>
      <c r="E36" s="1">
        <v>13.745945930481</v>
      </c>
    </row>
    <row r="37" spans="1:5" x14ac:dyDescent="0.15">
      <c r="A37" s="1" t="s">
        <v>87</v>
      </c>
      <c r="B37" s="24" t="s">
        <v>86</v>
      </c>
      <c r="C37" s="1">
        <v>95.804641723632798</v>
      </c>
      <c r="D37" s="1">
        <v>99.103324890136705</v>
      </c>
      <c r="E37" s="1">
        <v>99.726882934570298</v>
      </c>
    </row>
    <row r="38" spans="1:5" x14ac:dyDescent="0.15">
      <c r="A38" s="1" t="s">
        <v>89</v>
      </c>
      <c r="B38" s="24" t="s">
        <v>88</v>
      </c>
    </row>
    <row r="39" spans="1:5" x14ac:dyDescent="0.15">
      <c r="A39" s="1" t="s">
        <v>91</v>
      </c>
      <c r="B39" s="24" t="s">
        <v>90</v>
      </c>
      <c r="D39" s="1">
        <v>97.985641479492202</v>
      </c>
      <c r="E39" s="1">
        <v>98.429664611816406</v>
      </c>
    </row>
    <row r="40" spans="1:5" x14ac:dyDescent="0.15">
      <c r="A40" s="1" t="s">
        <v>93</v>
      </c>
      <c r="B40" s="24" t="s">
        <v>92</v>
      </c>
    </row>
    <row r="41" spans="1:5" x14ac:dyDescent="0.15">
      <c r="A41" s="1" t="s">
        <v>95</v>
      </c>
      <c r="B41" s="24" t="s">
        <v>94</v>
      </c>
      <c r="C41" s="1">
        <v>42.179286956787102</v>
      </c>
      <c r="D41" s="1">
        <v>63.258880615234403</v>
      </c>
      <c r="E41" s="1">
        <v>74.3492431640625</v>
      </c>
    </row>
    <row r="42" spans="1:5" x14ac:dyDescent="0.15">
      <c r="A42" s="1" t="s">
        <v>97</v>
      </c>
      <c r="B42" s="24" t="s">
        <v>96</v>
      </c>
      <c r="C42" s="1">
        <v>63.817310333252003</v>
      </c>
      <c r="D42" s="1">
        <v>78.852600097656307</v>
      </c>
      <c r="E42" s="1">
        <v>80.229118347167997</v>
      </c>
    </row>
    <row r="43" spans="1:5" x14ac:dyDescent="0.15">
      <c r="A43" s="1" t="s">
        <v>532</v>
      </c>
      <c r="B43" s="24" t="s">
        <v>98</v>
      </c>
      <c r="D43" s="1">
        <v>34.322021484375</v>
      </c>
      <c r="E43" s="1">
        <v>41.330955505371101</v>
      </c>
    </row>
    <row r="44" spans="1:5" x14ac:dyDescent="0.15">
      <c r="A44" s="1" t="s">
        <v>101</v>
      </c>
      <c r="B44" s="24" t="s">
        <v>100</v>
      </c>
      <c r="C44" s="1">
        <v>14.809613227844199</v>
      </c>
      <c r="D44" s="1">
        <v>12.177734375</v>
      </c>
      <c r="E44" s="1">
        <v>34.590789794921903</v>
      </c>
    </row>
    <row r="45" spans="1:5" x14ac:dyDescent="0.15">
      <c r="A45" s="1" t="s">
        <v>103</v>
      </c>
      <c r="B45" s="24" t="s">
        <v>102</v>
      </c>
      <c r="C45" s="1">
        <v>3.69672632217407</v>
      </c>
      <c r="D45" s="1">
        <v>17.476984024047901</v>
      </c>
      <c r="E45" s="1">
        <v>25.825675964355501</v>
      </c>
    </row>
    <row r="46" spans="1:5" x14ac:dyDescent="0.15">
      <c r="A46" s="1" t="s">
        <v>105</v>
      </c>
      <c r="B46" s="24" t="s">
        <v>104</v>
      </c>
      <c r="C46" s="1">
        <v>10.048056602478001</v>
      </c>
      <c r="D46" s="1">
        <v>17.069597244262699</v>
      </c>
      <c r="E46" s="1">
        <v>26.092750549316399</v>
      </c>
    </row>
    <row r="47" spans="1:5" x14ac:dyDescent="0.15">
      <c r="A47" s="1" t="s">
        <v>107</v>
      </c>
      <c r="B47" s="24" t="s">
        <v>106</v>
      </c>
      <c r="C47" s="1">
        <v>30.427801132202099</v>
      </c>
      <c r="D47" s="1">
        <v>38.999019622802699</v>
      </c>
      <c r="E47" s="1">
        <v>45.759227752685497</v>
      </c>
    </row>
    <row r="48" spans="1:5" x14ac:dyDescent="0.15">
      <c r="A48" s="1" t="s">
        <v>109</v>
      </c>
      <c r="B48" s="24" t="s">
        <v>108</v>
      </c>
      <c r="C48" s="1">
        <v>21.694673538208001</v>
      </c>
    </row>
    <row r="49" spans="1:5" x14ac:dyDescent="0.15">
      <c r="A49" s="1" t="s">
        <v>111</v>
      </c>
      <c r="B49" s="24" t="s">
        <v>110</v>
      </c>
    </row>
    <row r="50" spans="1:5" x14ac:dyDescent="0.15">
      <c r="A50" s="1" t="s">
        <v>113</v>
      </c>
      <c r="B50" s="24" t="s">
        <v>112</v>
      </c>
      <c r="C50" s="1">
        <v>50.358730316162102</v>
      </c>
      <c r="D50" s="1">
        <v>64.553062438964801</v>
      </c>
      <c r="E50" s="1">
        <v>67.838356018066406</v>
      </c>
    </row>
    <row r="51" spans="1:5" x14ac:dyDescent="0.15">
      <c r="A51" s="1" t="s">
        <v>115</v>
      </c>
      <c r="B51" s="24" t="s">
        <v>114</v>
      </c>
    </row>
    <row r="52" spans="1:5" x14ac:dyDescent="0.15">
      <c r="A52" s="1" t="s">
        <v>117</v>
      </c>
      <c r="B52" s="24" t="s">
        <v>116</v>
      </c>
    </row>
    <row r="53" spans="1:5" x14ac:dyDescent="0.15">
      <c r="A53" s="1" t="s">
        <v>533</v>
      </c>
      <c r="B53" s="24" t="s">
        <v>118</v>
      </c>
    </row>
    <row r="54" spans="1:5" x14ac:dyDescent="0.15">
      <c r="A54" s="1" t="s">
        <v>120</v>
      </c>
      <c r="B54" s="24" t="s">
        <v>119</v>
      </c>
    </row>
    <row r="55" spans="1:5" x14ac:dyDescent="0.15">
      <c r="A55" s="1" t="s">
        <v>122</v>
      </c>
      <c r="B55" s="24" t="s">
        <v>121</v>
      </c>
      <c r="C55" s="1">
        <v>85.237648010253906</v>
      </c>
      <c r="D55" s="1">
        <v>90.150199890136705</v>
      </c>
      <c r="E55" s="1">
        <v>88.715759277343807</v>
      </c>
    </row>
    <row r="56" spans="1:5" x14ac:dyDescent="0.15">
      <c r="A56" s="1" t="s">
        <v>124</v>
      </c>
      <c r="B56" s="24" t="s">
        <v>123</v>
      </c>
      <c r="C56" s="1">
        <v>80.651191711425795</v>
      </c>
      <c r="D56" s="1">
        <v>82.178207397460895</v>
      </c>
      <c r="E56" s="1">
        <v>80.992263793945298</v>
      </c>
    </row>
    <row r="57" spans="1:5" x14ac:dyDescent="0.15">
      <c r="A57" s="1" t="s">
        <v>126</v>
      </c>
      <c r="B57" s="24" t="s">
        <v>125</v>
      </c>
      <c r="C57" s="1">
        <v>98.133621215820298</v>
      </c>
      <c r="D57" s="1">
        <v>98.760406494140597</v>
      </c>
      <c r="E57" s="1">
        <v>99.141189575195298</v>
      </c>
    </row>
    <row r="58" spans="1:5" x14ac:dyDescent="0.15">
      <c r="A58" s="1" t="s">
        <v>128</v>
      </c>
      <c r="B58" s="24" t="s">
        <v>127</v>
      </c>
      <c r="C58" s="1">
        <v>12.273881912231399</v>
      </c>
    </row>
    <row r="59" spans="1:5" x14ac:dyDescent="0.15">
      <c r="A59" s="1" t="s">
        <v>130</v>
      </c>
      <c r="B59" s="24" t="s">
        <v>129</v>
      </c>
    </row>
    <row r="60" spans="1:5" x14ac:dyDescent="0.15">
      <c r="A60" s="1" t="s">
        <v>132</v>
      </c>
      <c r="B60" s="24" t="s">
        <v>131</v>
      </c>
      <c r="C60" s="1">
        <v>99.736793518066406</v>
      </c>
      <c r="D60" s="1">
        <v>100</v>
      </c>
      <c r="E60" s="1">
        <v>99.917373657226605</v>
      </c>
    </row>
    <row r="61" spans="1:5" x14ac:dyDescent="0.15">
      <c r="A61" s="1" t="s">
        <v>134</v>
      </c>
      <c r="B61" s="24" t="s">
        <v>133</v>
      </c>
      <c r="C61" s="1">
        <v>38.204669952392599</v>
      </c>
      <c r="D61" s="1">
        <v>54.090988159179702</v>
      </c>
      <c r="E61" s="1">
        <v>56.239192962646499</v>
      </c>
    </row>
    <row r="62" spans="1:5" x14ac:dyDescent="0.15">
      <c r="A62" s="1" t="s">
        <v>136</v>
      </c>
      <c r="B62" s="24" t="s">
        <v>135</v>
      </c>
      <c r="C62" s="1">
        <v>33.2861137390137</v>
      </c>
      <c r="D62" s="1">
        <v>50.475788116455099</v>
      </c>
      <c r="E62" s="1">
        <v>42.776626586914098</v>
      </c>
    </row>
    <row r="63" spans="1:5" x14ac:dyDescent="0.15">
      <c r="A63" s="1" t="s">
        <v>138</v>
      </c>
      <c r="B63" s="24" t="s">
        <v>137</v>
      </c>
      <c r="C63" s="1">
        <v>55.074871063232401</v>
      </c>
      <c r="D63" s="1">
        <v>69.135772705078097</v>
      </c>
      <c r="E63" s="1">
        <v>70.618812561035199</v>
      </c>
    </row>
    <row r="64" spans="1:5" x14ac:dyDescent="0.15">
      <c r="A64" s="1" t="s">
        <v>140</v>
      </c>
      <c r="B64" s="24" t="s">
        <v>139</v>
      </c>
    </row>
    <row r="65" spans="1:5" x14ac:dyDescent="0.15">
      <c r="A65" s="1" t="s">
        <v>37</v>
      </c>
      <c r="B65" s="24" t="s">
        <v>141</v>
      </c>
      <c r="C65" s="1">
        <v>59.8521118164063</v>
      </c>
      <c r="D65" s="1">
        <v>71.997161865234403</v>
      </c>
      <c r="E65" s="1">
        <v>73.693977355957003</v>
      </c>
    </row>
    <row r="66" spans="1:5" x14ac:dyDescent="0.15">
      <c r="A66" s="1" t="s">
        <v>143</v>
      </c>
      <c r="B66" s="24" t="s">
        <v>142</v>
      </c>
      <c r="C66" s="1">
        <v>44.818748474121101</v>
      </c>
      <c r="D66" s="1">
        <v>57.787155151367202</v>
      </c>
      <c r="E66" s="1">
        <v>65.294334411621094</v>
      </c>
    </row>
    <row r="67" spans="1:5" x14ac:dyDescent="0.15">
      <c r="A67" s="1" t="s">
        <v>22</v>
      </c>
      <c r="B67" s="24" t="s">
        <v>144</v>
      </c>
      <c r="C67" s="1">
        <v>69.289520263671903</v>
      </c>
      <c r="D67" s="1">
        <v>77.7266845703125</v>
      </c>
      <c r="E67" s="1">
        <v>81.456199645996094</v>
      </c>
    </row>
    <row r="68" spans="1:5" x14ac:dyDescent="0.15">
      <c r="A68" s="1" t="s">
        <v>146</v>
      </c>
      <c r="B68" s="24" t="s">
        <v>145</v>
      </c>
      <c r="C68" s="1">
        <v>36.735500335693402</v>
      </c>
      <c r="D68" s="1">
        <v>46.212425231933601</v>
      </c>
      <c r="E68" s="1">
        <v>51.246017456054702</v>
      </c>
    </row>
    <row r="69" spans="1:5" x14ac:dyDescent="0.15">
      <c r="A69" s="1" t="s">
        <v>148</v>
      </c>
      <c r="B69" s="24" t="s">
        <v>147</v>
      </c>
      <c r="C69" s="1">
        <v>9.7199802398681605</v>
      </c>
      <c r="D69" s="1">
        <v>14.1267967224121</v>
      </c>
      <c r="E69" s="1">
        <v>32.784358978271499</v>
      </c>
    </row>
    <row r="70" spans="1:5" x14ac:dyDescent="0.15">
      <c r="A70" s="1" t="s">
        <v>150</v>
      </c>
      <c r="B70" s="24" t="s">
        <v>149</v>
      </c>
      <c r="C70" s="1">
        <v>90.423942565917997</v>
      </c>
      <c r="D70" s="1">
        <v>94.679664611816406</v>
      </c>
      <c r="E70" s="1">
        <v>95.303489685058594</v>
      </c>
    </row>
    <row r="71" spans="1:5" x14ac:dyDescent="0.15">
      <c r="A71" s="1" t="s">
        <v>152</v>
      </c>
      <c r="B71" s="24" t="s">
        <v>151</v>
      </c>
    </row>
    <row r="72" spans="1:5" x14ac:dyDescent="0.15">
      <c r="A72" s="1" t="s">
        <v>154</v>
      </c>
      <c r="B72" s="24" t="s">
        <v>153</v>
      </c>
      <c r="C72" s="1">
        <v>93.277603149414105</v>
      </c>
      <c r="D72" s="1">
        <v>97.575309753417997</v>
      </c>
      <c r="E72" s="1">
        <v>93.755706787109403</v>
      </c>
    </row>
    <row r="73" spans="1:5" x14ac:dyDescent="0.15">
      <c r="A73" s="1" t="s">
        <v>156</v>
      </c>
      <c r="B73" s="24" t="s">
        <v>155</v>
      </c>
      <c r="C73" s="1">
        <v>96.824279785156307</v>
      </c>
      <c r="D73" s="1">
        <v>97.671669006347699</v>
      </c>
      <c r="E73" s="1">
        <v>97.993972778320298</v>
      </c>
    </row>
    <row r="74" spans="1:5" x14ac:dyDescent="0.15">
      <c r="A74" s="1" t="s">
        <v>158</v>
      </c>
      <c r="B74" s="24" t="s">
        <v>157</v>
      </c>
      <c r="D74" s="1">
        <v>21.791582107543899</v>
      </c>
      <c r="E74" s="1">
        <v>34.827568054199197</v>
      </c>
    </row>
    <row r="75" spans="1:5" x14ac:dyDescent="0.15">
      <c r="A75" s="1" t="s">
        <v>160</v>
      </c>
      <c r="B75" s="24" t="s">
        <v>159</v>
      </c>
    </row>
    <row r="76" spans="1:5" x14ac:dyDescent="0.15">
      <c r="A76" s="1" t="s">
        <v>162</v>
      </c>
      <c r="B76" s="24" t="s">
        <v>161</v>
      </c>
    </row>
    <row r="77" spans="1:5" x14ac:dyDescent="0.15">
      <c r="A77" s="1" t="s">
        <v>164</v>
      </c>
      <c r="B77" s="24" t="s">
        <v>163</v>
      </c>
      <c r="C77" s="1">
        <v>99.651252746582003</v>
      </c>
      <c r="D77" s="1">
        <v>100</v>
      </c>
      <c r="E77" s="1">
        <v>99.785415649414105</v>
      </c>
    </row>
    <row r="78" spans="1:5" x14ac:dyDescent="0.15">
      <c r="A78" s="1" t="s">
        <v>166</v>
      </c>
      <c r="B78" s="24" t="s">
        <v>165</v>
      </c>
    </row>
    <row r="79" spans="1:5" x14ac:dyDescent="0.15">
      <c r="A79" s="1" t="s">
        <v>168</v>
      </c>
      <c r="B79" s="24" t="s">
        <v>167</v>
      </c>
      <c r="C79" s="1">
        <v>96.98388671875</v>
      </c>
      <c r="D79" s="1">
        <v>96.582756042480497</v>
      </c>
      <c r="E79" s="1">
        <v>94.004043579101605</v>
      </c>
    </row>
    <row r="80" spans="1:5" x14ac:dyDescent="0.15">
      <c r="A80" s="1" t="s">
        <v>170</v>
      </c>
      <c r="B80" s="24" t="s">
        <v>169</v>
      </c>
    </row>
    <row r="81" spans="1:5" x14ac:dyDescent="0.15">
      <c r="A81" s="1" t="s">
        <v>172</v>
      </c>
      <c r="B81" s="24" t="s">
        <v>171</v>
      </c>
    </row>
    <row r="82" spans="1:5" x14ac:dyDescent="0.15">
      <c r="A82" s="1" t="s">
        <v>174</v>
      </c>
      <c r="B82" s="24" t="s">
        <v>173</v>
      </c>
      <c r="C82" s="1">
        <v>18.946517944335898</v>
      </c>
      <c r="D82" s="1">
        <v>33.014183044433601</v>
      </c>
      <c r="E82" s="1">
        <v>58.601997375488303</v>
      </c>
    </row>
    <row r="83" spans="1:5" x14ac:dyDescent="0.15">
      <c r="A83" s="1" t="s">
        <v>176</v>
      </c>
      <c r="B83" s="24" t="s">
        <v>175</v>
      </c>
      <c r="C83" s="1">
        <v>97.201286315917997</v>
      </c>
      <c r="D83" s="1">
        <v>98.931053161621094</v>
      </c>
      <c r="E83" s="1">
        <v>96.366317749023395</v>
      </c>
    </row>
    <row r="84" spans="1:5" x14ac:dyDescent="0.15">
      <c r="A84" s="1" t="s">
        <v>178</v>
      </c>
      <c r="B84" s="24" t="s">
        <v>177</v>
      </c>
      <c r="C84" s="1">
        <v>32.980968475341797</v>
      </c>
      <c r="D84" s="1">
        <v>39.665069580078097</v>
      </c>
      <c r="E84" s="1">
        <v>61.230445861816399</v>
      </c>
    </row>
    <row r="85" spans="1:5" x14ac:dyDescent="0.15">
      <c r="A85" s="1" t="s">
        <v>180</v>
      </c>
      <c r="B85" s="24" t="s">
        <v>179</v>
      </c>
      <c r="C85" s="1">
        <v>29.425352096557599</v>
      </c>
      <c r="D85" s="1">
        <v>40.505794525146499</v>
      </c>
      <c r="E85" s="1">
        <v>57.717525482177699</v>
      </c>
    </row>
    <row r="86" spans="1:5" x14ac:dyDescent="0.15">
      <c r="A86" s="1" t="s">
        <v>182</v>
      </c>
      <c r="B86" s="24" t="s">
        <v>181</v>
      </c>
    </row>
    <row r="87" spans="1:5" x14ac:dyDescent="0.15">
      <c r="A87" s="1" t="s">
        <v>184</v>
      </c>
      <c r="B87" s="24" t="s">
        <v>183</v>
      </c>
      <c r="C87" s="1">
        <v>3.6878499984741202</v>
      </c>
      <c r="D87" s="1">
        <v>6.9600172042846697</v>
      </c>
      <c r="E87" s="1">
        <v>23.486034393310501</v>
      </c>
    </row>
    <row r="88" spans="1:5" x14ac:dyDescent="0.15">
      <c r="A88" s="1" t="s">
        <v>186</v>
      </c>
      <c r="B88" s="24" t="s">
        <v>185</v>
      </c>
    </row>
    <row r="89" spans="1:5" x14ac:dyDescent="0.15">
      <c r="A89" s="1" t="s">
        <v>188</v>
      </c>
      <c r="B89" s="24" t="s">
        <v>187</v>
      </c>
    </row>
    <row r="90" spans="1:5" x14ac:dyDescent="0.15">
      <c r="A90" s="1" t="s">
        <v>190</v>
      </c>
      <c r="B90" s="24" t="s">
        <v>189</v>
      </c>
    </row>
    <row r="91" spans="1:5" x14ac:dyDescent="0.15">
      <c r="A91" s="1" t="s">
        <v>192</v>
      </c>
      <c r="B91" s="24" t="s">
        <v>191</v>
      </c>
      <c r="C91" s="1">
        <v>77.939857482910199</v>
      </c>
      <c r="D91" s="1">
        <v>87.518646240234403</v>
      </c>
      <c r="E91" s="1">
        <v>85.466522216796903</v>
      </c>
    </row>
    <row r="92" spans="1:5" x14ac:dyDescent="0.15">
      <c r="A92" s="1" t="s">
        <v>194</v>
      </c>
      <c r="B92" s="24" t="s">
        <v>193</v>
      </c>
    </row>
    <row r="93" spans="1:5" x14ac:dyDescent="0.15">
      <c r="A93" s="1" t="s">
        <v>196</v>
      </c>
      <c r="B93" s="24" t="s">
        <v>195</v>
      </c>
    </row>
    <row r="94" spans="1:5" x14ac:dyDescent="0.15">
      <c r="A94" s="1" t="s">
        <v>198</v>
      </c>
      <c r="B94" s="24" t="s">
        <v>197</v>
      </c>
      <c r="C94" s="1">
        <v>22.318883895873999</v>
      </c>
      <c r="D94" s="1">
        <v>41.349216461181598</v>
      </c>
      <c r="E94" s="1">
        <v>44.107009887695298</v>
      </c>
    </row>
    <row r="95" spans="1:5" x14ac:dyDescent="0.15">
      <c r="A95" s="1" t="s">
        <v>200</v>
      </c>
      <c r="B95" s="24" t="s">
        <v>199</v>
      </c>
    </row>
    <row r="96" spans="1:5" x14ac:dyDescent="0.15">
      <c r="A96" s="1" t="s">
        <v>202</v>
      </c>
      <c r="B96" s="24" t="s">
        <v>201</v>
      </c>
    </row>
    <row r="97" spans="1:5" x14ac:dyDescent="0.15">
      <c r="A97" s="1" t="s">
        <v>7</v>
      </c>
      <c r="B97" s="24" t="s">
        <v>203</v>
      </c>
      <c r="C97" s="1">
        <v>88.2574462890625</v>
      </c>
      <c r="D97" s="1">
        <v>92.827247619628906</v>
      </c>
      <c r="E97" s="1">
        <v>93.705871582031307</v>
      </c>
    </row>
    <row r="98" spans="1:5" x14ac:dyDescent="0.15">
      <c r="A98" s="1" t="s">
        <v>205</v>
      </c>
      <c r="B98" s="24" t="s">
        <v>204</v>
      </c>
      <c r="C98" s="1">
        <v>88.68603515625</v>
      </c>
      <c r="D98" s="1">
        <v>96.147636413574205</v>
      </c>
      <c r="E98" s="1">
        <v>95.283256530761705</v>
      </c>
    </row>
    <row r="99" spans="1:5" x14ac:dyDescent="0.15">
      <c r="A99" s="1" t="s">
        <v>207</v>
      </c>
      <c r="B99" s="24" t="s">
        <v>206</v>
      </c>
      <c r="C99" s="1">
        <v>20.512264251708999</v>
      </c>
      <c r="D99" s="1">
        <v>31.4863586425781</v>
      </c>
      <c r="E99" s="1">
        <v>45.342971801757798</v>
      </c>
    </row>
    <row r="100" spans="1:5" x14ac:dyDescent="0.15">
      <c r="A100" s="1" t="s">
        <v>209</v>
      </c>
      <c r="B100" s="24" t="s">
        <v>208</v>
      </c>
    </row>
    <row r="101" spans="1:5" x14ac:dyDescent="0.15">
      <c r="A101" s="1" t="s">
        <v>211</v>
      </c>
      <c r="B101" s="24" t="s">
        <v>210</v>
      </c>
      <c r="C101" s="1">
        <v>88.391021728515597</v>
      </c>
      <c r="D101" s="1">
        <v>86.025093078613295</v>
      </c>
      <c r="E101" s="1">
        <v>86.143455505371094</v>
      </c>
    </row>
    <row r="102" spans="1:5" x14ac:dyDescent="0.15">
      <c r="A102" s="1" t="s">
        <v>213</v>
      </c>
      <c r="B102" s="24" t="s">
        <v>212</v>
      </c>
      <c r="C102" s="1">
        <v>22.007268905639599</v>
      </c>
      <c r="D102" s="1">
        <v>18.858676910400401</v>
      </c>
      <c r="E102" s="1">
        <v>32.621185302734403</v>
      </c>
    </row>
    <row r="103" spans="1:5" x14ac:dyDescent="0.15">
      <c r="A103" s="1" t="s">
        <v>215</v>
      </c>
      <c r="B103" s="24" t="s">
        <v>214</v>
      </c>
      <c r="C103" s="1">
        <v>72.674324035644503</v>
      </c>
      <c r="D103" s="1">
        <v>72.256828308105497</v>
      </c>
      <c r="E103" s="1">
        <v>74.944969177246094</v>
      </c>
    </row>
    <row r="104" spans="1:5" x14ac:dyDescent="0.15">
      <c r="A104" s="1" t="s">
        <v>217</v>
      </c>
      <c r="B104" s="24" t="s">
        <v>216</v>
      </c>
    </row>
    <row r="105" spans="1:5" x14ac:dyDescent="0.15">
      <c r="A105" s="1" t="s">
        <v>219</v>
      </c>
      <c r="B105" s="24" t="s">
        <v>218</v>
      </c>
    </row>
    <row r="106" spans="1:5" x14ac:dyDescent="0.15">
      <c r="A106" s="1" t="s">
        <v>221</v>
      </c>
      <c r="B106" s="24" t="s">
        <v>220</v>
      </c>
    </row>
    <row r="107" spans="1:5" x14ac:dyDescent="0.15">
      <c r="A107" s="1" t="s">
        <v>223</v>
      </c>
      <c r="B107" s="24" t="s">
        <v>222</v>
      </c>
    </row>
    <row r="108" spans="1:5" x14ac:dyDescent="0.15">
      <c r="A108" s="1" t="s">
        <v>225</v>
      </c>
      <c r="B108" s="24" t="s">
        <v>224</v>
      </c>
      <c r="C108" s="1">
        <v>19.5819911956787</v>
      </c>
      <c r="D108" s="1">
        <v>36.058990478515597</v>
      </c>
      <c r="E108" s="1">
        <v>48.857452392578097</v>
      </c>
    </row>
    <row r="109" spans="1:5" x14ac:dyDescent="0.15">
      <c r="A109" s="1" t="s">
        <v>227</v>
      </c>
      <c r="B109" s="24" t="s">
        <v>226</v>
      </c>
    </row>
    <row r="110" spans="1:5" x14ac:dyDescent="0.15">
      <c r="A110" s="1" t="s">
        <v>229</v>
      </c>
      <c r="B110" s="24" t="s">
        <v>228</v>
      </c>
    </row>
    <row r="111" spans="1:5" x14ac:dyDescent="0.15">
      <c r="A111" s="1" t="s">
        <v>231</v>
      </c>
      <c r="B111" s="24" t="s">
        <v>230</v>
      </c>
      <c r="C111" s="1">
        <v>35.231838226318402</v>
      </c>
      <c r="D111" s="1">
        <v>53.141551971435497</v>
      </c>
      <c r="E111" s="1">
        <v>79.875328063964801</v>
      </c>
    </row>
    <row r="112" spans="1:5" x14ac:dyDescent="0.15">
      <c r="A112" s="1" t="s">
        <v>534</v>
      </c>
      <c r="B112" s="24" t="s">
        <v>535</v>
      </c>
    </row>
    <row r="113" spans="1:5" x14ac:dyDescent="0.15">
      <c r="A113" s="1" t="s">
        <v>233</v>
      </c>
      <c r="B113" s="24" t="s">
        <v>232</v>
      </c>
      <c r="C113" s="1">
        <v>93.888351440429702</v>
      </c>
      <c r="D113" s="1">
        <v>94.710144042968807</v>
      </c>
      <c r="E113" s="1">
        <v>95.3404541015625</v>
      </c>
    </row>
    <row r="114" spans="1:5" x14ac:dyDescent="0.15">
      <c r="A114" s="1" t="s">
        <v>235</v>
      </c>
      <c r="B114" s="24" t="s">
        <v>234</v>
      </c>
      <c r="C114" s="1">
        <v>73.683853149414105</v>
      </c>
      <c r="D114" s="1">
        <v>92.280250549316406</v>
      </c>
      <c r="E114" s="1">
        <v>93.981918334960895</v>
      </c>
    </row>
    <row r="115" spans="1:5" x14ac:dyDescent="0.15">
      <c r="A115" s="1" t="s">
        <v>237</v>
      </c>
      <c r="B115" s="24" t="s">
        <v>236</v>
      </c>
      <c r="C115" s="1">
        <v>10.5537452697754</v>
      </c>
      <c r="D115" s="1">
        <v>10.972349166870099</v>
      </c>
      <c r="E115" s="1">
        <v>22.6651515960693</v>
      </c>
    </row>
    <row r="116" spans="1:5" x14ac:dyDescent="0.15">
      <c r="A116" s="1" t="s">
        <v>239</v>
      </c>
      <c r="B116" s="24" t="s">
        <v>238</v>
      </c>
    </row>
    <row r="117" spans="1:5" x14ac:dyDescent="0.15">
      <c r="A117" s="1" t="s">
        <v>241</v>
      </c>
      <c r="B117" s="24" t="s">
        <v>240</v>
      </c>
      <c r="C117" s="1">
        <v>90.468635559082003</v>
      </c>
      <c r="D117" s="1">
        <v>89.952774047851605</v>
      </c>
      <c r="E117" s="1">
        <v>92.814964294433594</v>
      </c>
    </row>
    <row r="118" spans="1:5" x14ac:dyDescent="0.15">
      <c r="A118" s="1" t="s">
        <v>243</v>
      </c>
      <c r="B118" s="24" t="s">
        <v>242</v>
      </c>
      <c r="C118" s="1">
        <v>71.008529663085895</v>
      </c>
      <c r="D118" s="1">
        <v>87.334579467773395</v>
      </c>
      <c r="E118" s="1">
        <v>93.785018920898395</v>
      </c>
    </row>
    <row r="119" spans="1:5" x14ac:dyDescent="0.15">
      <c r="A119" s="1" t="s">
        <v>245</v>
      </c>
      <c r="B119" s="24" t="s">
        <v>244</v>
      </c>
      <c r="C119" s="1">
        <v>70.991500854492202</v>
      </c>
      <c r="D119" s="1">
        <v>78.458206176757798</v>
      </c>
    </row>
    <row r="120" spans="1:5" x14ac:dyDescent="0.15">
      <c r="A120" s="1" t="s">
        <v>247</v>
      </c>
      <c r="B120" s="24" t="s">
        <v>246</v>
      </c>
      <c r="C120" s="1">
        <v>25.471097946166999</v>
      </c>
      <c r="D120" s="1">
        <v>24.615911483764599</v>
      </c>
      <c r="E120" s="1">
        <v>42.4930229187012</v>
      </c>
    </row>
    <row r="121" spans="1:5" x14ac:dyDescent="0.15">
      <c r="A121" s="1" t="s">
        <v>249</v>
      </c>
      <c r="B121" s="24" t="s">
        <v>248</v>
      </c>
      <c r="C121" s="1">
        <v>96.422042846679702</v>
      </c>
      <c r="D121" s="1">
        <v>96.645584106445298</v>
      </c>
      <c r="E121" s="1">
        <v>98.243392944335895</v>
      </c>
    </row>
    <row r="122" spans="1:5" x14ac:dyDescent="0.15">
      <c r="A122" s="1" t="s">
        <v>251</v>
      </c>
      <c r="B122" s="24" t="s">
        <v>250</v>
      </c>
      <c r="C122" s="1">
        <v>42.105094909667997</v>
      </c>
      <c r="D122" s="1">
        <v>53.907417297363303</v>
      </c>
      <c r="E122" s="1">
        <v>58.697532653808601</v>
      </c>
    </row>
    <row r="123" spans="1:5" x14ac:dyDescent="0.15">
      <c r="A123" s="1" t="s">
        <v>253</v>
      </c>
      <c r="B123" s="24" t="s">
        <v>252</v>
      </c>
      <c r="C123" s="1">
        <v>42.343456268310497</v>
      </c>
      <c r="D123" s="1">
        <v>74.6578369140625</v>
      </c>
      <c r="E123" s="1">
        <v>81.567565917968807</v>
      </c>
    </row>
    <row r="124" spans="1:5" x14ac:dyDescent="0.15">
      <c r="A124" s="1" t="s">
        <v>255</v>
      </c>
      <c r="B124" s="24" t="s">
        <v>254</v>
      </c>
      <c r="C124" s="1">
        <v>3.7572643756866499</v>
      </c>
      <c r="D124" s="1">
        <v>18.4706020355225</v>
      </c>
      <c r="E124" s="1">
        <v>39.942001342773402</v>
      </c>
    </row>
    <row r="125" spans="1:5" x14ac:dyDescent="0.15">
      <c r="A125" s="1" t="s">
        <v>257</v>
      </c>
      <c r="B125" s="24" t="s">
        <v>256</v>
      </c>
      <c r="C125" s="1">
        <v>3.6597118377685498</v>
      </c>
      <c r="D125" s="1">
        <v>22.165266036987301</v>
      </c>
      <c r="E125" s="1">
        <v>21.6717834472656</v>
      </c>
    </row>
    <row r="126" spans="1:5" x14ac:dyDescent="0.15">
      <c r="A126" s="1" t="s">
        <v>259</v>
      </c>
      <c r="B126" s="24" t="s">
        <v>258</v>
      </c>
    </row>
    <row r="127" spans="1:5" x14ac:dyDescent="0.15">
      <c r="A127" s="1" t="s">
        <v>261</v>
      </c>
      <c r="B127" s="24" t="s">
        <v>260</v>
      </c>
    </row>
    <row r="128" spans="1:5" x14ac:dyDescent="0.15">
      <c r="A128" s="1" t="s">
        <v>263</v>
      </c>
      <c r="B128" s="24" t="s">
        <v>262</v>
      </c>
      <c r="C128" s="1">
        <v>93.046867370605497</v>
      </c>
      <c r="D128" s="1">
        <v>94.360816955566406</v>
      </c>
      <c r="E128" s="1">
        <v>94.851013183593807</v>
      </c>
    </row>
    <row r="129" spans="1:5" x14ac:dyDescent="0.15">
      <c r="A129" s="1" t="s">
        <v>265</v>
      </c>
      <c r="B129" s="24" t="s">
        <v>264</v>
      </c>
      <c r="C129" s="1">
        <v>86.773246765136705</v>
      </c>
      <c r="D129" s="1">
        <v>72.908180236816406</v>
      </c>
      <c r="E129" s="1">
        <v>79.840156555175795</v>
      </c>
    </row>
    <row r="130" spans="1:5" x14ac:dyDescent="0.15">
      <c r="A130" s="1" t="s">
        <v>267</v>
      </c>
      <c r="B130" s="24" t="s">
        <v>266</v>
      </c>
      <c r="C130" s="1">
        <v>39.298618316650398</v>
      </c>
      <c r="D130" s="1">
        <v>51.446342468261697</v>
      </c>
      <c r="E130" s="1">
        <v>54.408096313476598</v>
      </c>
    </row>
    <row r="131" spans="1:5" x14ac:dyDescent="0.15">
      <c r="A131" s="1" t="s">
        <v>269</v>
      </c>
      <c r="B131" s="24" t="s">
        <v>268</v>
      </c>
      <c r="C131" s="1">
        <v>26.7734565734863</v>
      </c>
      <c r="E131" s="1">
        <v>29.05641746521</v>
      </c>
    </row>
    <row r="132" spans="1:5" x14ac:dyDescent="0.15">
      <c r="A132" s="1" t="s">
        <v>271</v>
      </c>
      <c r="B132" s="24" t="s">
        <v>270</v>
      </c>
      <c r="C132" s="1">
        <v>37.0273246765137</v>
      </c>
      <c r="D132" s="1">
        <v>46.927135467529297</v>
      </c>
      <c r="E132" s="1">
        <v>44.751422882080099</v>
      </c>
    </row>
    <row r="133" spans="1:5" x14ac:dyDescent="0.15">
      <c r="A133" s="1" t="s">
        <v>273</v>
      </c>
      <c r="B133" s="24" t="s">
        <v>272</v>
      </c>
      <c r="C133" s="1">
        <v>18.801465988159201</v>
      </c>
      <c r="E133" s="1">
        <v>35.713840484619098</v>
      </c>
    </row>
    <row r="134" spans="1:5" x14ac:dyDescent="0.15">
      <c r="A134" s="1" t="s">
        <v>275</v>
      </c>
      <c r="B134" s="24" t="s">
        <v>274</v>
      </c>
      <c r="E134" s="1">
        <v>65.667518615722699</v>
      </c>
    </row>
    <row r="135" spans="1:5" x14ac:dyDescent="0.15">
      <c r="A135" s="1" t="s">
        <v>277</v>
      </c>
      <c r="B135" s="24" t="s">
        <v>276</v>
      </c>
    </row>
    <row r="136" spans="1:5" x14ac:dyDescent="0.15">
      <c r="A136" s="1" t="s">
        <v>6</v>
      </c>
      <c r="B136" s="24" t="s">
        <v>278</v>
      </c>
      <c r="C136" s="1">
        <v>39.382888793945298</v>
      </c>
      <c r="D136" s="1">
        <v>51.9022827148438</v>
      </c>
      <c r="E136" s="1">
        <v>55.143756866455099</v>
      </c>
    </row>
    <row r="137" spans="1:5" x14ac:dyDescent="0.15">
      <c r="A137" s="1" t="s">
        <v>280</v>
      </c>
      <c r="B137" s="24" t="s">
        <v>279</v>
      </c>
    </row>
    <row r="138" spans="1:5" x14ac:dyDescent="0.15">
      <c r="A138" s="1" t="s">
        <v>13</v>
      </c>
      <c r="B138" s="24" t="s">
        <v>281</v>
      </c>
      <c r="C138" s="1">
        <v>13.360598564147899</v>
      </c>
      <c r="D138" s="1">
        <v>22.884555816650401</v>
      </c>
      <c r="E138" s="1">
        <v>34.854843139648402</v>
      </c>
    </row>
    <row r="139" spans="1:5" x14ac:dyDescent="0.15">
      <c r="A139" s="1" t="s">
        <v>283</v>
      </c>
      <c r="B139" s="24" t="s">
        <v>282</v>
      </c>
    </row>
    <row r="140" spans="1:5" x14ac:dyDescent="0.15">
      <c r="A140" s="1" t="s">
        <v>285</v>
      </c>
      <c r="B140" s="24" t="s">
        <v>284</v>
      </c>
      <c r="C140" s="1">
        <v>68.526168823242202</v>
      </c>
      <c r="D140" s="1">
        <v>82.691383361816406</v>
      </c>
      <c r="E140" s="1">
        <v>73.646461486816406</v>
      </c>
    </row>
    <row r="141" spans="1:5" x14ac:dyDescent="0.15">
      <c r="A141" s="1" t="s">
        <v>19</v>
      </c>
      <c r="B141" s="24" t="s">
        <v>286</v>
      </c>
      <c r="C141" s="1">
        <v>28.855741500854499</v>
      </c>
      <c r="D141" s="1">
        <v>41.860908508300803</v>
      </c>
      <c r="E141" s="1">
        <v>57.832248687744098</v>
      </c>
    </row>
    <row r="142" spans="1:5" x14ac:dyDescent="0.15">
      <c r="A142" s="1" t="s">
        <v>288</v>
      </c>
      <c r="B142" s="24" t="s">
        <v>287</v>
      </c>
      <c r="C142" s="1">
        <v>41.756092071533203</v>
      </c>
      <c r="D142" s="1">
        <v>55.199478149414098</v>
      </c>
      <c r="E142" s="1">
        <v>63.011123657226598</v>
      </c>
    </row>
    <row r="143" spans="1:5" x14ac:dyDescent="0.15">
      <c r="A143" s="1" t="s">
        <v>290</v>
      </c>
      <c r="B143" s="24" t="s">
        <v>289</v>
      </c>
      <c r="C143" s="1">
        <v>18.497024536132798</v>
      </c>
      <c r="E143" s="1">
        <v>45.563816070556598</v>
      </c>
    </row>
    <row r="144" spans="1:5" x14ac:dyDescent="0.15">
      <c r="A144" s="1" t="s">
        <v>292</v>
      </c>
      <c r="B144" s="24" t="s">
        <v>291</v>
      </c>
    </row>
    <row r="145" spans="1:5" x14ac:dyDescent="0.15">
      <c r="A145" s="1" t="s">
        <v>294</v>
      </c>
      <c r="B145" s="24" t="s">
        <v>293</v>
      </c>
      <c r="C145" s="1">
        <v>73.755195617675795</v>
      </c>
      <c r="D145" s="1">
        <v>77.906288146972699</v>
      </c>
      <c r="E145" s="1">
        <v>82.883850097656307</v>
      </c>
    </row>
    <row r="146" spans="1:5" x14ac:dyDescent="0.15">
      <c r="A146" s="1" t="s">
        <v>296</v>
      </c>
      <c r="B146" s="24" t="s">
        <v>295</v>
      </c>
      <c r="C146" s="1">
        <v>94.5867919921875</v>
      </c>
      <c r="D146" s="1">
        <v>96.168693542480497</v>
      </c>
      <c r="E146" s="1">
        <v>98.767852783203097</v>
      </c>
    </row>
    <row r="147" spans="1:5" x14ac:dyDescent="0.15">
      <c r="A147" s="1" t="s">
        <v>298</v>
      </c>
      <c r="B147" s="24" t="s">
        <v>297</v>
      </c>
      <c r="C147" s="1">
        <v>89.658828735351605</v>
      </c>
      <c r="D147" s="1">
        <v>90.218254089355497</v>
      </c>
      <c r="E147" s="1">
        <v>93.222473144531307</v>
      </c>
    </row>
    <row r="148" spans="1:5" x14ac:dyDescent="0.15">
      <c r="A148" s="1" t="s">
        <v>300</v>
      </c>
      <c r="B148" s="24" t="s">
        <v>299</v>
      </c>
    </row>
    <row r="149" spans="1:5" x14ac:dyDescent="0.15">
      <c r="A149" s="1" t="s">
        <v>302</v>
      </c>
      <c r="B149" s="24" t="s">
        <v>301</v>
      </c>
    </row>
    <row r="150" spans="1:5" x14ac:dyDescent="0.15">
      <c r="A150" s="1" t="s">
        <v>304</v>
      </c>
      <c r="B150" s="24" t="s">
        <v>303</v>
      </c>
      <c r="E150" s="1">
        <v>28.6444606781006</v>
      </c>
    </row>
    <row r="151" spans="1:5" x14ac:dyDescent="0.15">
      <c r="A151" s="1" t="s">
        <v>306</v>
      </c>
      <c r="B151" s="24" t="s">
        <v>305</v>
      </c>
    </row>
    <row r="152" spans="1:5" x14ac:dyDescent="0.15">
      <c r="A152" s="1" t="s">
        <v>308</v>
      </c>
      <c r="B152" s="24" t="s">
        <v>307</v>
      </c>
      <c r="C152" s="1">
        <v>18.066320419311499</v>
      </c>
      <c r="D152" s="1">
        <v>17.7557468414307</v>
      </c>
      <c r="E152" s="1">
        <v>43.785652160644503</v>
      </c>
    </row>
    <row r="153" spans="1:5" x14ac:dyDescent="0.15">
      <c r="A153" s="1" t="s">
        <v>310</v>
      </c>
      <c r="B153" s="24" t="s">
        <v>309</v>
      </c>
      <c r="C153" s="1">
        <v>5.5232229232788104</v>
      </c>
      <c r="D153" s="1">
        <v>8.5513391494750994</v>
      </c>
      <c r="E153" s="1">
        <v>17.867870330810501</v>
      </c>
    </row>
    <row r="154" spans="1:5" x14ac:dyDescent="0.15">
      <c r="A154" s="1" t="s">
        <v>312</v>
      </c>
      <c r="B154" s="24" t="s">
        <v>311</v>
      </c>
    </row>
    <row r="155" spans="1:5" x14ac:dyDescent="0.15">
      <c r="A155" s="1" t="s">
        <v>30</v>
      </c>
      <c r="B155" s="24" t="s">
        <v>313</v>
      </c>
      <c r="C155" s="1">
        <v>37.630481719970703</v>
      </c>
      <c r="E155" s="1">
        <v>47.530685424804702</v>
      </c>
    </row>
    <row r="156" spans="1:5" x14ac:dyDescent="0.15">
      <c r="A156" s="1" t="s">
        <v>315</v>
      </c>
      <c r="B156" s="24" t="s">
        <v>314</v>
      </c>
      <c r="C156" s="1">
        <v>27.429384231567401</v>
      </c>
      <c r="D156" s="1">
        <v>39.140846252441399</v>
      </c>
      <c r="E156" s="1">
        <v>36.931919097900398</v>
      </c>
    </row>
    <row r="157" spans="1:5" x14ac:dyDescent="0.15">
      <c r="A157" s="1" t="s">
        <v>317</v>
      </c>
      <c r="B157" s="24" t="s">
        <v>316</v>
      </c>
    </row>
    <row r="158" spans="1:5" x14ac:dyDescent="0.15">
      <c r="A158" s="1" t="s">
        <v>319</v>
      </c>
      <c r="B158" s="24" t="s">
        <v>318</v>
      </c>
      <c r="C158" s="1">
        <v>43.443603515625</v>
      </c>
      <c r="D158" s="1">
        <v>57.535598754882798</v>
      </c>
      <c r="E158" s="1">
        <v>65.312919616699205</v>
      </c>
    </row>
    <row r="159" spans="1:5" x14ac:dyDescent="0.15">
      <c r="A159" s="1" t="s">
        <v>321</v>
      </c>
      <c r="B159" s="24" t="s">
        <v>320</v>
      </c>
      <c r="C159" s="1">
        <v>73.698944091796903</v>
      </c>
      <c r="D159" s="1">
        <v>71.798500061035199</v>
      </c>
      <c r="E159" s="1">
        <v>76.568771362304702</v>
      </c>
    </row>
    <row r="160" spans="1:5" x14ac:dyDescent="0.15">
      <c r="A160" s="1" t="s">
        <v>323</v>
      </c>
      <c r="B160" s="24" t="s">
        <v>322</v>
      </c>
      <c r="C160" s="1">
        <v>8.2138528823852504</v>
      </c>
      <c r="D160" s="1">
        <v>20.0760402679443</v>
      </c>
      <c r="E160" s="1">
        <v>35.416679382324197</v>
      </c>
    </row>
    <row r="161" spans="1:5" x14ac:dyDescent="0.15">
      <c r="A161" s="1" t="s">
        <v>325</v>
      </c>
      <c r="B161" s="24" t="s">
        <v>324</v>
      </c>
      <c r="C161" s="1">
        <v>95.270072937011705</v>
      </c>
      <c r="D161" s="1">
        <v>96.327995300292997</v>
      </c>
      <c r="E161" s="1">
        <v>97.3629150390625</v>
      </c>
    </row>
    <row r="162" spans="1:5" x14ac:dyDescent="0.15">
      <c r="A162" s="1" t="s">
        <v>327</v>
      </c>
      <c r="B162" s="24" t="s">
        <v>326</v>
      </c>
      <c r="D162" s="1">
        <v>22.784194946289102</v>
      </c>
      <c r="E162" s="1">
        <v>25.9922981262207</v>
      </c>
    </row>
    <row r="163" spans="1:5" x14ac:dyDescent="0.15">
      <c r="A163" s="1" t="s">
        <v>329</v>
      </c>
      <c r="B163" s="24" t="s">
        <v>328</v>
      </c>
      <c r="C163" s="1">
        <v>32.903255462646499</v>
      </c>
      <c r="E163" s="1">
        <v>43.4780883789063</v>
      </c>
    </row>
    <row r="164" spans="1:5" x14ac:dyDescent="0.15">
      <c r="A164" s="1" t="s">
        <v>331</v>
      </c>
      <c r="B164" s="24" t="s">
        <v>330</v>
      </c>
      <c r="C164" s="1">
        <v>50.438014984130902</v>
      </c>
      <c r="D164" s="1">
        <v>59.826011657714801</v>
      </c>
      <c r="E164" s="1">
        <v>68.361793518066406</v>
      </c>
    </row>
    <row r="165" spans="1:5" x14ac:dyDescent="0.15">
      <c r="A165" s="1" t="s">
        <v>333</v>
      </c>
      <c r="B165" s="24" t="s">
        <v>332</v>
      </c>
      <c r="C165" s="1">
        <v>77.717086791992202</v>
      </c>
      <c r="D165" s="1">
        <v>91.821784973144503</v>
      </c>
      <c r="E165" s="1">
        <v>92.971168518066406</v>
      </c>
    </row>
    <row r="166" spans="1:5" x14ac:dyDescent="0.15">
      <c r="A166" s="1" t="s">
        <v>335</v>
      </c>
      <c r="B166" s="24" t="s">
        <v>334</v>
      </c>
    </row>
    <row r="167" spans="1:5" x14ac:dyDescent="0.15">
      <c r="A167" s="1" t="s">
        <v>337</v>
      </c>
      <c r="B167" s="24" t="s">
        <v>336</v>
      </c>
      <c r="E167" s="1">
        <v>41.6701049804688</v>
      </c>
    </row>
    <row r="168" spans="1:5" x14ac:dyDescent="0.15">
      <c r="A168" s="1" t="s">
        <v>339</v>
      </c>
      <c r="B168" s="24" t="s">
        <v>338</v>
      </c>
      <c r="C168" s="1">
        <v>17.461814880371101</v>
      </c>
      <c r="D168" s="1">
        <v>22.865882873535199</v>
      </c>
      <c r="E168" s="1">
        <v>20.8725070953369</v>
      </c>
    </row>
    <row r="169" spans="1:5" x14ac:dyDescent="0.15">
      <c r="A169" s="1" t="s">
        <v>341</v>
      </c>
      <c r="B169" s="24" t="s">
        <v>340</v>
      </c>
      <c r="C169" s="1">
        <v>80.123207092285199</v>
      </c>
      <c r="D169" s="1">
        <v>82.208267211914105</v>
      </c>
      <c r="E169" s="1">
        <v>89.842529296875</v>
      </c>
    </row>
    <row r="170" spans="1:5" x14ac:dyDescent="0.15">
      <c r="A170" s="1" t="s">
        <v>343</v>
      </c>
      <c r="B170" s="24" t="s">
        <v>342</v>
      </c>
      <c r="C170" s="1">
        <v>16.540611267089801</v>
      </c>
      <c r="D170" s="1">
        <v>18.0924186706543</v>
      </c>
      <c r="E170" s="1">
        <v>33.713932037353501</v>
      </c>
    </row>
    <row r="171" spans="1:5" x14ac:dyDescent="0.15">
      <c r="A171" s="1" t="s">
        <v>345</v>
      </c>
      <c r="B171" s="24" t="s">
        <v>344</v>
      </c>
      <c r="C171" s="1">
        <v>66.173812866210895</v>
      </c>
      <c r="D171" s="1">
        <v>80.674621582031307</v>
      </c>
      <c r="E171" s="1">
        <v>85.34375</v>
      </c>
    </row>
    <row r="172" spans="1:5" x14ac:dyDescent="0.15">
      <c r="A172" s="1" t="s">
        <v>70</v>
      </c>
      <c r="B172" s="24" t="s">
        <v>346</v>
      </c>
      <c r="C172" s="1">
        <v>88.768150329589801</v>
      </c>
      <c r="D172" s="1">
        <v>94.157150268554702</v>
      </c>
      <c r="E172" s="1">
        <v>93.811538696289105</v>
      </c>
    </row>
    <row r="173" spans="1:5" x14ac:dyDescent="0.15">
      <c r="A173" s="1" t="s">
        <v>348</v>
      </c>
      <c r="B173" s="24" t="s">
        <v>347</v>
      </c>
      <c r="D173" s="1">
        <v>58.833896636962898</v>
      </c>
      <c r="E173" s="1">
        <v>80.633499145507798</v>
      </c>
    </row>
    <row r="174" spans="1:5" x14ac:dyDescent="0.15">
      <c r="A174" s="1" t="s">
        <v>350</v>
      </c>
      <c r="B174" s="24" t="s">
        <v>349</v>
      </c>
    </row>
    <row r="175" spans="1:5" x14ac:dyDescent="0.15">
      <c r="A175" s="1" t="s">
        <v>352</v>
      </c>
      <c r="B175" s="24" t="s">
        <v>351</v>
      </c>
      <c r="C175" s="1">
        <v>1.5216987133026101</v>
      </c>
      <c r="D175" s="1">
        <v>6.7065877914428702</v>
      </c>
      <c r="E175" s="1">
        <v>15.5232448577881</v>
      </c>
    </row>
    <row r="176" spans="1:5" x14ac:dyDescent="0.15">
      <c r="A176" s="1" t="s">
        <v>354</v>
      </c>
      <c r="B176" s="24" t="s">
        <v>353</v>
      </c>
      <c r="C176" s="1">
        <v>29.667537689208999</v>
      </c>
      <c r="D176" s="1">
        <v>44.441986083984403</v>
      </c>
      <c r="E176" s="1">
        <v>39.666858673095703</v>
      </c>
    </row>
    <row r="177" spans="1:5" x14ac:dyDescent="0.15">
      <c r="A177" s="1" t="s">
        <v>356</v>
      </c>
      <c r="B177" s="24" t="s">
        <v>355</v>
      </c>
      <c r="C177" s="1">
        <v>14.2183322906494</v>
      </c>
      <c r="D177" s="1">
        <v>19.438484191894499</v>
      </c>
      <c r="E177" s="1">
        <v>30.861991882324201</v>
      </c>
    </row>
    <row r="178" spans="1:5" x14ac:dyDescent="0.15">
      <c r="A178" s="1" t="s">
        <v>358</v>
      </c>
      <c r="B178" s="24" t="s">
        <v>357</v>
      </c>
      <c r="C178" s="1">
        <v>98.658531188964801</v>
      </c>
      <c r="D178" s="1">
        <v>99.295600891113295</v>
      </c>
      <c r="E178" s="1">
        <v>99.637619018554702</v>
      </c>
    </row>
    <row r="179" spans="1:5" x14ac:dyDescent="0.15">
      <c r="A179" s="1" t="s">
        <v>360</v>
      </c>
      <c r="B179" s="24" t="s">
        <v>359</v>
      </c>
      <c r="D179" s="1">
        <v>100</v>
      </c>
      <c r="E179" s="1">
        <v>99.745140075683594</v>
      </c>
    </row>
    <row r="180" spans="1:5" x14ac:dyDescent="0.15">
      <c r="A180" s="1" t="s">
        <v>362</v>
      </c>
      <c r="B180" s="24" t="s">
        <v>361</v>
      </c>
      <c r="C180" s="1">
        <v>25.308557510376001</v>
      </c>
      <c r="D180" s="1">
        <v>33.801349639892599</v>
      </c>
      <c r="E180" s="1">
        <v>45.385574340820298</v>
      </c>
    </row>
    <row r="181" spans="1:5" x14ac:dyDescent="0.15">
      <c r="A181" s="1" t="s">
        <v>364</v>
      </c>
      <c r="B181" s="24" t="s">
        <v>363</v>
      </c>
    </row>
    <row r="182" spans="1:5" x14ac:dyDescent="0.15">
      <c r="A182" s="1" t="s">
        <v>366</v>
      </c>
      <c r="B182" s="24" t="s">
        <v>365</v>
      </c>
      <c r="C182" s="1">
        <v>99.436729431152301</v>
      </c>
      <c r="D182" s="1">
        <v>99.525535583496094</v>
      </c>
      <c r="E182" s="1">
        <v>99.178443908691406</v>
      </c>
    </row>
    <row r="183" spans="1:5" x14ac:dyDescent="0.15">
      <c r="A183" s="1" t="s">
        <v>368</v>
      </c>
      <c r="B183" s="24" t="s">
        <v>367</v>
      </c>
      <c r="C183" s="1">
        <v>89.987060546875</v>
      </c>
      <c r="D183" s="1">
        <v>94.016830444335895</v>
      </c>
      <c r="E183" s="1">
        <v>94.679519653320298</v>
      </c>
    </row>
    <row r="184" spans="1:5" x14ac:dyDescent="0.15">
      <c r="A184" s="1" t="s">
        <v>370</v>
      </c>
      <c r="B184" s="24" t="s">
        <v>369</v>
      </c>
      <c r="C184" s="1">
        <v>73.6024169921875</v>
      </c>
    </row>
    <row r="185" spans="1:5" x14ac:dyDescent="0.15">
      <c r="A185" s="1" t="s">
        <v>372</v>
      </c>
      <c r="B185" s="24" t="s">
        <v>371</v>
      </c>
    </row>
    <row r="186" spans="1:5" x14ac:dyDescent="0.15">
      <c r="A186" s="1" t="s">
        <v>374</v>
      </c>
      <c r="B186" s="24" t="s">
        <v>373</v>
      </c>
      <c r="C186" s="1">
        <v>10.3062963485718</v>
      </c>
      <c r="D186" s="1">
        <v>13.036191940307599</v>
      </c>
      <c r="E186" s="1">
        <v>21.2932453155518</v>
      </c>
    </row>
    <row r="187" spans="1:5" x14ac:dyDescent="0.15">
      <c r="A187" s="1" t="s">
        <v>376</v>
      </c>
      <c r="B187" s="24" t="s">
        <v>375</v>
      </c>
      <c r="C187" s="1">
        <v>24.9264945983887</v>
      </c>
      <c r="D187" s="1">
        <v>43.662139892578097</v>
      </c>
      <c r="E187" s="1">
        <v>46.494258880615199</v>
      </c>
    </row>
    <row r="188" spans="1:5" x14ac:dyDescent="0.15">
      <c r="A188" s="1" t="s">
        <v>378</v>
      </c>
      <c r="B188" s="24" t="s">
        <v>377</v>
      </c>
      <c r="C188" s="1">
        <v>20.458684921264599</v>
      </c>
      <c r="D188" s="1">
        <v>28.975233078002901</v>
      </c>
      <c r="E188" s="1">
        <v>42.603179931640597</v>
      </c>
    </row>
    <row r="189" spans="1:5" x14ac:dyDescent="0.15">
      <c r="A189" s="1" t="s">
        <v>380</v>
      </c>
      <c r="B189" s="24" t="s">
        <v>379</v>
      </c>
      <c r="C189" s="1">
        <v>26.555925369262699</v>
      </c>
      <c r="D189" s="1">
        <v>31.285835266113299</v>
      </c>
      <c r="E189" s="1">
        <v>34.498409271240199</v>
      </c>
    </row>
    <row r="190" spans="1:5" x14ac:dyDescent="0.15">
      <c r="A190" s="1" t="s">
        <v>382</v>
      </c>
      <c r="B190" s="24" t="s">
        <v>381</v>
      </c>
    </row>
    <row r="191" spans="1:5" x14ac:dyDescent="0.15">
      <c r="A191" s="1" t="s">
        <v>384</v>
      </c>
      <c r="B191" s="24" t="s">
        <v>383</v>
      </c>
    </row>
    <row r="192" spans="1:5" x14ac:dyDescent="0.15">
      <c r="A192" s="1" t="s">
        <v>386</v>
      </c>
      <c r="B192" s="24" t="s">
        <v>385</v>
      </c>
      <c r="C192" s="1">
        <v>70.194290161132798</v>
      </c>
      <c r="D192" s="1">
        <v>77.862174987792997</v>
      </c>
      <c r="E192" s="1">
        <v>86.733306884765597</v>
      </c>
    </row>
    <row r="193" spans="1:5" x14ac:dyDescent="0.15">
      <c r="A193" s="1" t="s">
        <v>388</v>
      </c>
      <c r="B193" s="24" t="s">
        <v>387</v>
      </c>
    </row>
    <row r="194" spans="1:5" x14ac:dyDescent="0.15">
      <c r="A194" s="1" t="s">
        <v>390</v>
      </c>
      <c r="B194" s="24" t="s">
        <v>389</v>
      </c>
      <c r="D194" s="1">
        <v>69.735267639160199</v>
      </c>
    </row>
    <row r="195" spans="1:5" x14ac:dyDescent="0.15">
      <c r="A195" s="1" t="s">
        <v>392</v>
      </c>
      <c r="B195" s="24" t="s">
        <v>391</v>
      </c>
    </row>
    <row r="196" spans="1:5" x14ac:dyDescent="0.15">
      <c r="A196" s="1" t="s">
        <v>394</v>
      </c>
      <c r="B196" s="24" t="s">
        <v>393</v>
      </c>
      <c r="C196" s="1">
        <v>81.229423522949205</v>
      </c>
      <c r="D196" s="1">
        <v>87.3863525390625</v>
      </c>
      <c r="E196" s="1">
        <v>92.340988159179702</v>
      </c>
    </row>
    <row r="197" spans="1:5" x14ac:dyDescent="0.15">
      <c r="A197" s="1" t="s">
        <v>396</v>
      </c>
      <c r="B197" s="24" t="s">
        <v>395</v>
      </c>
      <c r="C197" s="1">
        <v>21.720146179199201</v>
      </c>
      <c r="E197" s="1">
        <v>48.646862030029297</v>
      </c>
    </row>
    <row r="198" spans="1:5" x14ac:dyDescent="0.15">
      <c r="A198" s="1" t="s">
        <v>398</v>
      </c>
      <c r="B198" s="24" t="s">
        <v>397</v>
      </c>
      <c r="C198" s="1">
        <v>19.428031921386701</v>
      </c>
      <c r="D198" s="1">
        <v>24.2438068389893</v>
      </c>
      <c r="E198" s="1">
        <v>25.0221767425537</v>
      </c>
    </row>
    <row r="199" spans="1:5" x14ac:dyDescent="0.15">
      <c r="A199" s="1" t="s">
        <v>400</v>
      </c>
      <c r="B199" s="24" t="s">
        <v>399</v>
      </c>
    </row>
    <row r="200" spans="1:5" x14ac:dyDescent="0.15">
      <c r="A200" s="1" t="s">
        <v>402</v>
      </c>
      <c r="B200" s="24" t="s">
        <v>401</v>
      </c>
    </row>
    <row r="201" spans="1:5" x14ac:dyDescent="0.15">
      <c r="A201" s="1" t="s">
        <v>404</v>
      </c>
      <c r="B201" s="24" t="s">
        <v>403</v>
      </c>
    </row>
    <row r="202" spans="1:5" x14ac:dyDescent="0.15">
      <c r="A202" s="1" t="s">
        <v>406</v>
      </c>
      <c r="B202" s="24" t="s">
        <v>405</v>
      </c>
      <c r="C202" s="1">
        <v>65.875389099121094</v>
      </c>
    </row>
    <row r="203" spans="1:5" x14ac:dyDescent="0.15">
      <c r="A203" s="1" t="s">
        <v>408</v>
      </c>
      <c r="B203" s="24" t="s">
        <v>407</v>
      </c>
      <c r="C203" s="1">
        <v>44.591625213622997</v>
      </c>
      <c r="D203" s="1">
        <v>60.837154388427699</v>
      </c>
      <c r="E203" s="1">
        <v>57.751804351806598</v>
      </c>
    </row>
    <row r="204" spans="1:5" x14ac:dyDescent="0.15">
      <c r="A204" s="1" t="s">
        <v>410</v>
      </c>
      <c r="B204" s="24" t="s">
        <v>409</v>
      </c>
      <c r="C204" s="1">
        <v>48.178489685058601</v>
      </c>
      <c r="D204" s="1">
        <v>67.383094787597699</v>
      </c>
      <c r="E204" s="1">
        <v>75.758888244628906</v>
      </c>
    </row>
    <row r="205" spans="1:5" x14ac:dyDescent="0.15">
      <c r="A205" s="1" t="s">
        <v>412</v>
      </c>
      <c r="B205" s="24" t="s">
        <v>411</v>
      </c>
      <c r="C205" s="1">
        <v>32.763820648193402</v>
      </c>
      <c r="D205" s="1">
        <v>42.116912841796903</v>
      </c>
      <c r="E205" s="1">
        <v>50.0197944641113</v>
      </c>
    </row>
    <row r="206" spans="1:5" x14ac:dyDescent="0.15">
      <c r="A206" s="1" t="s">
        <v>12</v>
      </c>
      <c r="B206" s="24" t="s">
        <v>413</v>
      </c>
      <c r="C206" s="1">
        <v>32.381942749023402</v>
      </c>
      <c r="D206" s="1">
        <v>46.5409545898438</v>
      </c>
      <c r="E206" s="1">
        <v>69.559112548828097</v>
      </c>
    </row>
    <row r="207" spans="1:5" x14ac:dyDescent="0.15">
      <c r="A207" s="1" t="s">
        <v>415</v>
      </c>
      <c r="B207" s="24" t="s">
        <v>414</v>
      </c>
      <c r="C207" s="1">
        <v>46.420661926269503</v>
      </c>
      <c r="D207" s="1">
        <v>69.409584045410199</v>
      </c>
      <c r="E207" s="1">
        <v>71.6981201171875</v>
      </c>
    </row>
    <row r="208" spans="1:5" x14ac:dyDescent="0.15">
      <c r="A208" s="1" t="s">
        <v>417</v>
      </c>
      <c r="B208" s="24" t="s">
        <v>416</v>
      </c>
      <c r="C208" s="1">
        <v>6.89979791641235</v>
      </c>
      <c r="D208" s="1">
        <v>15.2684326171875</v>
      </c>
    </row>
    <row r="209" spans="1:5" x14ac:dyDescent="0.15">
      <c r="A209" s="1" t="s">
        <v>419</v>
      </c>
      <c r="B209" s="24" t="s">
        <v>418</v>
      </c>
      <c r="C209" s="1">
        <v>5.8211412429809597</v>
      </c>
      <c r="D209" s="1">
        <v>15.4245719909668</v>
      </c>
      <c r="E209" s="1">
        <v>42.344017028808601</v>
      </c>
    </row>
    <row r="210" spans="1:5" x14ac:dyDescent="0.15">
      <c r="A210" s="1" t="s">
        <v>421</v>
      </c>
      <c r="B210" s="24" t="s">
        <v>420</v>
      </c>
      <c r="C210" s="1">
        <v>98.221893310546903</v>
      </c>
      <c r="D210" s="1">
        <v>96.352600097656307</v>
      </c>
      <c r="E210" s="1">
        <v>97.931167602539105</v>
      </c>
    </row>
    <row r="211" spans="1:5" x14ac:dyDescent="0.15">
      <c r="A211" s="1" t="s">
        <v>423</v>
      </c>
      <c r="B211" s="24" t="s">
        <v>422</v>
      </c>
    </row>
    <row r="212" spans="1:5" x14ac:dyDescent="0.15">
      <c r="A212" s="1" t="s">
        <v>425</v>
      </c>
      <c r="B212" s="24" t="s">
        <v>424</v>
      </c>
      <c r="C212" s="1">
        <v>15.3417558670044</v>
      </c>
      <c r="D212" s="1">
        <v>15.5800104141235</v>
      </c>
      <c r="E212" s="1">
        <v>19.808759689331101</v>
      </c>
    </row>
    <row r="213" spans="1:5" x14ac:dyDescent="0.15">
      <c r="A213" s="1" t="s">
        <v>427</v>
      </c>
      <c r="B213" s="24" t="s">
        <v>426</v>
      </c>
      <c r="C213" s="1">
        <v>13.764615058898899</v>
      </c>
      <c r="D213" s="1">
        <v>36.719711303710902</v>
      </c>
      <c r="E213" s="1">
        <v>30.352947235107401</v>
      </c>
    </row>
    <row r="214" spans="1:5" x14ac:dyDescent="0.15">
      <c r="A214" s="1" t="s">
        <v>429</v>
      </c>
      <c r="B214" s="24" t="s">
        <v>428</v>
      </c>
    </row>
    <row r="215" spans="1:5" x14ac:dyDescent="0.15">
      <c r="A215" s="1" t="s">
        <v>431</v>
      </c>
      <c r="B215" s="24" t="s">
        <v>430</v>
      </c>
      <c r="D215" s="1">
        <v>38.660327911377003</v>
      </c>
    </row>
    <row r="216" spans="1:5" x14ac:dyDescent="0.15">
      <c r="A216" s="1" t="s">
        <v>433</v>
      </c>
      <c r="B216" s="24" t="s">
        <v>432</v>
      </c>
      <c r="C216" s="1">
        <v>62.216220855712898</v>
      </c>
      <c r="D216" s="1">
        <v>83.092338562011705</v>
      </c>
      <c r="E216" s="1">
        <v>71.441047668457003</v>
      </c>
    </row>
    <row r="217" spans="1:5" x14ac:dyDescent="0.15">
      <c r="A217" s="1" t="s">
        <v>435</v>
      </c>
      <c r="B217" s="24" t="s">
        <v>434</v>
      </c>
      <c r="C217" s="1">
        <v>23.245304107666001</v>
      </c>
      <c r="D217" s="1">
        <v>34.189380645752003</v>
      </c>
      <c r="E217" s="1">
        <v>42.607429504394503</v>
      </c>
    </row>
    <row r="218" spans="1:5" x14ac:dyDescent="0.15">
      <c r="A218" s="1" t="s">
        <v>437</v>
      </c>
      <c r="B218" s="24" t="s">
        <v>436</v>
      </c>
      <c r="E218" s="1">
        <v>8.5700044631958008</v>
      </c>
    </row>
    <row r="219" spans="1:5" x14ac:dyDescent="0.15">
      <c r="A219" s="1" t="s">
        <v>18</v>
      </c>
      <c r="B219" s="24" t="s">
        <v>438</v>
      </c>
      <c r="C219" s="1">
        <v>23.245304107666001</v>
      </c>
      <c r="D219" s="1">
        <v>34.189380645752003</v>
      </c>
      <c r="E219" s="1">
        <v>42.607429504394503</v>
      </c>
    </row>
    <row r="220" spans="1:5" x14ac:dyDescent="0.15">
      <c r="A220" s="1" t="s">
        <v>440</v>
      </c>
      <c r="B220" s="24" t="s">
        <v>439</v>
      </c>
    </row>
    <row r="221" spans="1:5" x14ac:dyDescent="0.15">
      <c r="A221" s="1" t="s">
        <v>536</v>
      </c>
      <c r="B221" s="24" t="s">
        <v>441</v>
      </c>
    </row>
    <row r="222" spans="1:5" x14ac:dyDescent="0.15">
      <c r="A222" s="1" t="s">
        <v>443</v>
      </c>
      <c r="B222" s="24" t="s">
        <v>442</v>
      </c>
    </row>
    <row r="223" spans="1:5" x14ac:dyDescent="0.15">
      <c r="A223" s="1" t="s">
        <v>445</v>
      </c>
      <c r="B223" s="24" t="s">
        <v>444</v>
      </c>
      <c r="C223" s="1">
        <v>79.583015441894503</v>
      </c>
      <c r="D223" s="1">
        <v>77.241394042968807</v>
      </c>
      <c r="E223" s="1">
        <v>84.181587219238295</v>
      </c>
    </row>
    <row r="224" spans="1:5" x14ac:dyDescent="0.15">
      <c r="A224" s="1" t="s">
        <v>447</v>
      </c>
      <c r="B224" s="24" t="s">
        <v>446</v>
      </c>
      <c r="C224" s="1">
        <v>97.143714904785199</v>
      </c>
      <c r="D224" s="1">
        <v>97.244514465332003</v>
      </c>
      <c r="E224" s="1">
        <v>97.533401489257798</v>
      </c>
    </row>
    <row r="225" spans="1:5" x14ac:dyDescent="0.15">
      <c r="A225" s="1" t="s">
        <v>449</v>
      </c>
      <c r="B225" s="24" t="s">
        <v>448</v>
      </c>
      <c r="C225" s="1">
        <v>98.991950988769503</v>
      </c>
      <c r="D225" s="1">
        <v>99.719917297363295</v>
      </c>
      <c r="E225" s="1">
        <v>99.742210388183594</v>
      </c>
    </row>
    <row r="226" spans="1:5" x14ac:dyDescent="0.15">
      <c r="A226" s="1" t="s">
        <v>451</v>
      </c>
      <c r="B226" s="24" t="s">
        <v>450</v>
      </c>
      <c r="C226" s="1">
        <v>28.569442749023398</v>
      </c>
    </row>
    <row r="227" spans="1:5" x14ac:dyDescent="0.15">
      <c r="A227" s="1" t="s">
        <v>453</v>
      </c>
      <c r="B227" s="24" t="s">
        <v>452</v>
      </c>
    </row>
    <row r="228" spans="1:5" x14ac:dyDescent="0.15">
      <c r="A228" s="1" t="s">
        <v>455</v>
      </c>
      <c r="B228" s="24" t="s">
        <v>454</v>
      </c>
    </row>
    <row r="229" spans="1:5" x14ac:dyDescent="0.15">
      <c r="A229" s="1" t="s">
        <v>457</v>
      </c>
      <c r="B229" s="24" t="s">
        <v>456</v>
      </c>
      <c r="C229" s="1">
        <v>23.253086090087901</v>
      </c>
    </row>
    <row r="230" spans="1:5" x14ac:dyDescent="0.15">
      <c r="A230" s="1" t="s">
        <v>459</v>
      </c>
      <c r="B230" s="24" t="s">
        <v>458</v>
      </c>
    </row>
    <row r="231" spans="1:5" x14ac:dyDescent="0.15">
      <c r="A231" s="1" t="s">
        <v>461</v>
      </c>
      <c r="B231" s="24" t="s">
        <v>460</v>
      </c>
      <c r="C231" s="1">
        <v>8.9597454071044904</v>
      </c>
      <c r="D231" s="1">
        <v>12.4333448410034</v>
      </c>
      <c r="E231" s="1">
        <v>21.759193420410199</v>
      </c>
    </row>
    <row r="232" spans="1:5" x14ac:dyDescent="0.15">
      <c r="A232" s="1" t="s">
        <v>537</v>
      </c>
      <c r="B232" s="24" t="s">
        <v>462</v>
      </c>
    </row>
    <row r="233" spans="1:5" x14ac:dyDescent="0.15">
      <c r="A233" s="1" t="s">
        <v>538</v>
      </c>
      <c r="B233" s="24" t="s">
        <v>463</v>
      </c>
    </row>
    <row r="234" spans="1:5" x14ac:dyDescent="0.15">
      <c r="A234" s="1" t="s">
        <v>465</v>
      </c>
      <c r="B234" s="24" t="s">
        <v>464</v>
      </c>
      <c r="C234" s="1">
        <v>10.185239791870099</v>
      </c>
      <c r="D234" s="1">
        <v>18.251462936401399</v>
      </c>
      <c r="E234" s="1">
        <v>45.289352416992202</v>
      </c>
    </row>
    <row r="235" spans="1:5" x14ac:dyDescent="0.15">
      <c r="A235" s="1" t="s">
        <v>467</v>
      </c>
      <c r="B235" s="24" t="s">
        <v>466</v>
      </c>
      <c r="C235" s="1">
        <v>72.666435241699205</v>
      </c>
      <c r="D235" s="1">
        <v>78.136550903320298</v>
      </c>
      <c r="E235" s="1">
        <v>81.594001770019503</v>
      </c>
    </row>
    <row r="236" spans="1:5" x14ac:dyDescent="0.15">
      <c r="A236" s="1" t="s">
        <v>469</v>
      </c>
      <c r="B236" s="24" t="s">
        <v>468</v>
      </c>
      <c r="C236" s="1">
        <v>2.5348572731018102</v>
      </c>
      <c r="D236" s="1">
        <v>11.4592332839966</v>
      </c>
      <c r="E236" s="1">
        <v>47.0243949890137</v>
      </c>
    </row>
    <row r="237" spans="1:5" x14ac:dyDescent="0.15">
      <c r="A237" s="1" t="s">
        <v>471</v>
      </c>
      <c r="B237" s="24" t="s">
        <v>470</v>
      </c>
      <c r="C237" s="1">
        <v>0.40491154789924599</v>
      </c>
      <c r="E237" s="1">
        <v>40.576412200927699</v>
      </c>
    </row>
    <row r="238" spans="1:5" x14ac:dyDescent="0.15">
      <c r="A238" s="1" t="s">
        <v>539</v>
      </c>
      <c r="B238" s="24" t="s">
        <v>472</v>
      </c>
    </row>
    <row r="239" spans="1:5" x14ac:dyDescent="0.15">
      <c r="A239" s="1" t="s">
        <v>474</v>
      </c>
      <c r="B239" s="24" t="s">
        <v>473</v>
      </c>
    </row>
    <row r="240" spans="1:5" x14ac:dyDescent="0.15">
      <c r="A240" s="1" t="s">
        <v>540</v>
      </c>
      <c r="B240" s="24" t="s">
        <v>475</v>
      </c>
    </row>
    <row r="241" spans="1:5" x14ac:dyDescent="0.15">
      <c r="A241" s="1" t="s">
        <v>477</v>
      </c>
      <c r="B241" s="24" t="s">
        <v>476</v>
      </c>
    </row>
    <row r="242" spans="1:5" x14ac:dyDescent="0.15">
      <c r="A242" s="1" t="s">
        <v>479</v>
      </c>
      <c r="B242" s="24" t="s">
        <v>478</v>
      </c>
    </row>
    <row r="243" spans="1:5" x14ac:dyDescent="0.15">
      <c r="A243" s="1" t="s">
        <v>541</v>
      </c>
      <c r="B243" s="24" t="s">
        <v>480</v>
      </c>
    </row>
    <row r="244" spans="1:5" x14ac:dyDescent="0.15">
      <c r="A244" s="1" t="s">
        <v>482</v>
      </c>
      <c r="B244" s="24" t="s">
        <v>481</v>
      </c>
      <c r="C244" s="1">
        <v>75.922058105468807</v>
      </c>
      <c r="E244" s="1">
        <v>80.783348083496094</v>
      </c>
    </row>
    <row r="245" spans="1:5" x14ac:dyDescent="0.15">
      <c r="A245" s="1" t="s">
        <v>484</v>
      </c>
      <c r="B245" s="24" t="s">
        <v>483</v>
      </c>
      <c r="D245" s="1">
        <v>27.432310104370099</v>
      </c>
      <c r="E245" s="1">
        <v>36.906566619872997</v>
      </c>
    </row>
    <row r="246" spans="1:5" x14ac:dyDescent="0.15">
      <c r="A246" s="1" t="s">
        <v>486</v>
      </c>
      <c r="B246" s="24" t="s">
        <v>485</v>
      </c>
      <c r="C246" s="1">
        <v>57.601428985595703</v>
      </c>
      <c r="D246" s="1">
        <v>56.677482604980497</v>
      </c>
      <c r="E246" s="1">
        <v>68.590309143066406</v>
      </c>
    </row>
    <row r="247" spans="1:5" x14ac:dyDescent="0.15">
      <c r="A247" s="1" t="s">
        <v>488</v>
      </c>
      <c r="B247" s="24" t="s">
        <v>487</v>
      </c>
    </row>
    <row r="248" spans="1:5" x14ac:dyDescent="0.15">
      <c r="A248" s="1" t="s">
        <v>490</v>
      </c>
      <c r="B248" s="24" t="s">
        <v>489</v>
      </c>
      <c r="C248" s="1">
        <v>17.257768630981399</v>
      </c>
      <c r="D248" s="1">
        <v>39.779476165771499</v>
      </c>
      <c r="E248" s="1">
        <v>46.751564025878899</v>
      </c>
    </row>
    <row r="249" spans="1:5" x14ac:dyDescent="0.15">
      <c r="A249" s="1" t="s">
        <v>492</v>
      </c>
      <c r="B249" s="24" t="s">
        <v>491</v>
      </c>
      <c r="C249" s="1">
        <v>20.461420059204102</v>
      </c>
      <c r="D249" s="1">
        <v>44.447154998779297</v>
      </c>
      <c r="E249" s="1">
        <v>59.199150085449197</v>
      </c>
    </row>
    <row r="250" spans="1:5" x14ac:dyDescent="0.15">
      <c r="A250" s="1" t="s">
        <v>494</v>
      </c>
      <c r="B250" s="24" t="s">
        <v>493</v>
      </c>
      <c r="C250" s="1">
        <v>41.2685737609863</v>
      </c>
      <c r="D250" s="1">
        <v>52.714813232421903</v>
      </c>
      <c r="E250" s="1">
        <v>62.902332305908203</v>
      </c>
    </row>
    <row r="251" spans="1:5" x14ac:dyDescent="0.15">
      <c r="A251" s="1" t="s">
        <v>23</v>
      </c>
      <c r="B251" s="24" t="s">
        <v>495</v>
      </c>
      <c r="C251" s="1">
        <v>57.017528533935497</v>
      </c>
      <c r="D251" s="1">
        <v>71.595764160156307</v>
      </c>
      <c r="E251" s="1">
        <v>73.086280822753906</v>
      </c>
    </row>
    <row r="252" spans="1:5" x14ac:dyDescent="0.15">
      <c r="A252" s="1" t="s">
        <v>497</v>
      </c>
      <c r="B252" s="24" t="s">
        <v>496</v>
      </c>
      <c r="C252" s="1">
        <v>23.542600631713899</v>
      </c>
      <c r="D252" s="1">
        <v>45.585727691650398</v>
      </c>
      <c r="E252" s="1">
        <v>63.868003845214801</v>
      </c>
    </row>
    <row r="253" spans="1:5" x14ac:dyDescent="0.15">
      <c r="A253" s="1" t="s">
        <v>499</v>
      </c>
      <c r="B253" s="24" t="s">
        <v>498</v>
      </c>
      <c r="C253" s="1">
        <v>87.957862854003906</v>
      </c>
      <c r="D253" s="1">
        <v>93.583801269531307</v>
      </c>
      <c r="E253" s="1">
        <v>93.122184753417997</v>
      </c>
    </row>
    <row r="254" spans="1:5" x14ac:dyDescent="0.15">
      <c r="A254" s="1" t="s">
        <v>501</v>
      </c>
      <c r="B254" s="24" t="s">
        <v>500</v>
      </c>
      <c r="C254" s="1">
        <v>22.5039176940918</v>
      </c>
      <c r="D254" s="1">
        <v>40.710014343261697</v>
      </c>
      <c r="E254" s="1">
        <v>37.089736938476598</v>
      </c>
    </row>
    <row r="255" spans="1:5" x14ac:dyDescent="0.15">
      <c r="A255" s="1" t="s">
        <v>503</v>
      </c>
      <c r="B255" s="24" t="s">
        <v>502</v>
      </c>
    </row>
    <row r="256" spans="1:5" x14ac:dyDescent="0.15">
      <c r="A256" s="1" t="s">
        <v>505</v>
      </c>
      <c r="B256" s="24" t="s">
        <v>504</v>
      </c>
      <c r="C256" s="1">
        <v>44.116661071777301</v>
      </c>
      <c r="D256" s="1">
        <v>57.026325225830099</v>
      </c>
      <c r="E256" s="1">
        <v>73.4945068359375</v>
      </c>
    </row>
    <row r="257" spans="1:5" x14ac:dyDescent="0.15">
      <c r="A257" s="1" t="s">
        <v>507</v>
      </c>
      <c r="B257" s="24" t="s">
        <v>506</v>
      </c>
    </row>
    <row r="258" spans="1:5" x14ac:dyDescent="0.15">
      <c r="A258" s="1" t="s">
        <v>509</v>
      </c>
      <c r="B258" s="24" t="s">
        <v>508</v>
      </c>
    </row>
    <row r="259" spans="1:5" x14ac:dyDescent="0.15">
      <c r="A259" s="1" t="s">
        <v>511</v>
      </c>
      <c r="B259" s="24" t="s">
        <v>510</v>
      </c>
      <c r="C259" s="1">
        <v>21.369493484497099</v>
      </c>
      <c r="D259" s="1">
        <v>30.950944900512699</v>
      </c>
      <c r="E259" s="1">
        <v>30.795791625976602</v>
      </c>
    </row>
    <row r="260" spans="1:5" x14ac:dyDescent="0.15">
      <c r="A260" s="1" t="s">
        <v>513</v>
      </c>
      <c r="B260" s="24" t="s">
        <v>512</v>
      </c>
    </row>
    <row r="261" spans="1:5" x14ac:dyDescent="0.15">
      <c r="A261" s="1" t="s">
        <v>515</v>
      </c>
      <c r="B261" s="24" t="s">
        <v>514</v>
      </c>
      <c r="C261" s="1">
        <v>50.628269195556598</v>
      </c>
      <c r="D261" s="1">
        <v>62.0025825500488</v>
      </c>
      <c r="E261" s="1">
        <v>68.51611328125</v>
      </c>
    </row>
    <row r="262" spans="1:5" x14ac:dyDescent="0.15">
      <c r="A262" s="1" t="s">
        <v>517</v>
      </c>
      <c r="B262" s="24" t="s">
        <v>516</v>
      </c>
    </row>
    <row r="263" spans="1:5" x14ac:dyDescent="0.15">
      <c r="A263" s="1" t="s">
        <v>519</v>
      </c>
      <c r="B263" s="24" t="s">
        <v>518</v>
      </c>
      <c r="C263" s="1">
        <v>44.309963226318402</v>
      </c>
      <c r="D263" s="1">
        <v>47.803150177002003</v>
      </c>
      <c r="E263" s="1">
        <v>52.273399353027301</v>
      </c>
    </row>
    <row r="264" spans="1:5" x14ac:dyDescent="0.15">
      <c r="A264" s="1" t="s">
        <v>521</v>
      </c>
      <c r="B264" s="24" t="s">
        <v>520</v>
      </c>
      <c r="C264" s="1">
        <v>3.6599538326263401</v>
      </c>
      <c r="D264" s="1">
        <v>6.4484820365905797</v>
      </c>
    </row>
    <row r="265" spans="1:5" x14ac:dyDescent="0.15">
      <c r="A265" s="1" t="s">
        <v>523</v>
      </c>
      <c r="B265" s="24" t="s">
        <v>522</v>
      </c>
      <c r="C265" s="1">
        <v>53.645072937011697</v>
      </c>
      <c r="D265" s="1">
        <v>70.317451477050795</v>
      </c>
      <c r="E265" s="1">
        <v>69.218490600585895</v>
      </c>
    </row>
    <row r="266" spans="1:5" x14ac:dyDescent="0.15">
      <c r="A266" s="1" t="s">
        <v>525</v>
      </c>
      <c r="B266" s="24" t="s">
        <v>524</v>
      </c>
      <c r="C266" s="1">
        <v>21.364910125732401</v>
      </c>
      <c r="D266" s="1">
        <v>35.644870758056598</v>
      </c>
      <c r="E266" s="1">
        <v>45.863258361816399</v>
      </c>
    </row>
    <row r="267" spans="1:5" x14ac:dyDescent="0.15">
      <c r="A267" s="1" t="s">
        <v>527</v>
      </c>
      <c r="B267" s="24" t="s">
        <v>526</v>
      </c>
      <c r="C267" s="1">
        <v>39.651210784912102</v>
      </c>
      <c r="D267" s="1">
        <v>32.389251708984403</v>
      </c>
      <c r="E267" s="1">
        <v>55.2851371765137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C0EB2-5ACB-B648-97F4-D3AF5F534600}">
  <sheetPr>
    <tabColor theme="6" tint="0.79998168889431442"/>
  </sheetPr>
  <dimension ref="A1:H94"/>
  <sheetViews>
    <sheetView workbookViewId="0">
      <selection activeCell="M7" sqref="M7"/>
    </sheetView>
  </sheetViews>
  <sheetFormatPr baseColWidth="10" defaultColWidth="8.83203125" defaultRowHeight="13" x14ac:dyDescent="0.15"/>
  <cols>
    <col min="1" max="1" width="25.5" style="1" customWidth="1"/>
    <col min="2" max="2" width="12.33203125" style="1" bestFit="1" customWidth="1"/>
    <col min="3" max="3" width="12.33203125" style="1" customWidth="1"/>
    <col min="4" max="4" width="25.5" style="1" customWidth="1"/>
    <col min="5" max="7" width="13.5" style="1" customWidth="1"/>
    <col min="8" max="16384" width="8.83203125" style="1"/>
  </cols>
  <sheetData>
    <row r="1" spans="1:8" ht="128" customHeight="1" x14ac:dyDescent="0.15">
      <c r="A1" s="43" t="s">
        <v>2</v>
      </c>
      <c r="B1" s="43" t="s">
        <v>0</v>
      </c>
      <c r="C1" s="43" t="s">
        <v>1</v>
      </c>
      <c r="D1" s="43" t="s">
        <v>942</v>
      </c>
      <c r="E1" s="44" t="s">
        <v>943</v>
      </c>
      <c r="F1" s="45" t="s">
        <v>944</v>
      </c>
      <c r="G1" s="46" t="s">
        <v>945</v>
      </c>
      <c r="H1" s="47" t="s">
        <v>244</v>
      </c>
    </row>
    <row r="2" spans="1:8" ht="39" customHeight="1" x14ac:dyDescent="0.15">
      <c r="A2" s="1" t="s">
        <v>14</v>
      </c>
      <c r="B2" s="1" t="s">
        <v>11</v>
      </c>
      <c r="C2" s="1" t="s">
        <v>947</v>
      </c>
      <c r="D2" s="1" t="s">
        <v>281</v>
      </c>
      <c r="E2" s="1">
        <v>71</v>
      </c>
      <c r="F2" s="1">
        <v>15</v>
      </c>
      <c r="G2" s="1">
        <v>60</v>
      </c>
      <c r="H2" s="1">
        <f t="shared" ref="H2:H33" si="0">SUM(E2:G2)</f>
        <v>146</v>
      </c>
    </row>
    <row r="3" spans="1:8" ht="36" customHeight="1" x14ac:dyDescent="0.15">
      <c r="A3" s="1" t="s">
        <v>24</v>
      </c>
      <c r="B3" s="1" t="s">
        <v>21</v>
      </c>
      <c r="C3" s="1" t="s">
        <v>142</v>
      </c>
      <c r="D3" s="1" t="s">
        <v>946</v>
      </c>
      <c r="E3" s="1">
        <v>90</v>
      </c>
      <c r="F3" s="1">
        <v>40</v>
      </c>
      <c r="G3" s="1">
        <v>86</v>
      </c>
      <c r="H3" s="1">
        <f t="shared" si="0"/>
        <v>216</v>
      </c>
    </row>
    <row r="4" spans="1:8" ht="35" customHeight="1" x14ac:dyDescent="0.15">
      <c r="A4" s="1" t="s">
        <v>33</v>
      </c>
      <c r="B4" s="1" t="s">
        <v>32</v>
      </c>
      <c r="C4" s="1" t="s">
        <v>266</v>
      </c>
      <c r="D4" s="1" t="s">
        <v>946</v>
      </c>
      <c r="E4" s="1">
        <v>100</v>
      </c>
      <c r="F4" s="1">
        <v>49</v>
      </c>
      <c r="G4" s="1">
        <v>82</v>
      </c>
      <c r="H4" s="1">
        <f t="shared" si="0"/>
        <v>231</v>
      </c>
    </row>
    <row r="5" spans="1:8" ht="46" customHeight="1" x14ac:dyDescent="0.15">
      <c r="A5" s="1" t="s">
        <v>35</v>
      </c>
      <c r="B5" s="1" t="s">
        <v>34</v>
      </c>
      <c r="C5" s="1" t="s">
        <v>142</v>
      </c>
      <c r="D5" s="1" t="s">
        <v>946</v>
      </c>
      <c r="E5" s="1">
        <v>39</v>
      </c>
      <c r="F5" s="1">
        <v>48</v>
      </c>
      <c r="G5" s="1">
        <v>90</v>
      </c>
      <c r="H5" s="1">
        <f t="shared" si="0"/>
        <v>177</v>
      </c>
    </row>
    <row r="6" spans="1:8" ht="49" customHeight="1" x14ac:dyDescent="0.15">
      <c r="A6" s="1" t="s">
        <v>46</v>
      </c>
      <c r="B6" s="1" t="s">
        <v>45</v>
      </c>
      <c r="C6" s="1" t="s">
        <v>142</v>
      </c>
      <c r="D6" s="1" t="s">
        <v>946</v>
      </c>
      <c r="E6" s="1">
        <v>99</v>
      </c>
      <c r="F6" s="1">
        <v>29</v>
      </c>
      <c r="G6" s="1">
        <v>82</v>
      </c>
      <c r="H6" s="1">
        <f t="shared" si="0"/>
        <v>210</v>
      </c>
    </row>
    <row r="7" spans="1:8" ht="33" customHeight="1" x14ac:dyDescent="0.15">
      <c r="A7" s="1" t="s">
        <v>56</v>
      </c>
      <c r="B7" s="1" t="s">
        <v>55</v>
      </c>
      <c r="C7" s="1" t="s">
        <v>947</v>
      </c>
      <c r="D7" s="1" t="s">
        <v>948</v>
      </c>
      <c r="E7" s="1">
        <v>83</v>
      </c>
      <c r="F7" s="1">
        <v>50</v>
      </c>
      <c r="G7" s="1">
        <v>74</v>
      </c>
      <c r="H7" s="1">
        <f t="shared" si="0"/>
        <v>207</v>
      </c>
    </row>
    <row r="8" spans="1:8" ht="32" customHeight="1" x14ac:dyDescent="0.15">
      <c r="A8" s="1" t="s">
        <v>66</v>
      </c>
      <c r="B8" s="1" t="s">
        <v>65</v>
      </c>
      <c r="C8" s="1" t="s">
        <v>142</v>
      </c>
      <c r="D8" s="1" t="s">
        <v>946</v>
      </c>
      <c r="E8" s="1">
        <v>99</v>
      </c>
      <c r="F8" s="1">
        <v>81</v>
      </c>
      <c r="G8" s="1">
        <v>90</v>
      </c>
      <c r="H8" s="1">
        <f t="shared" si="0"/>
        <v>270</v>
      </c>
    </row>
    <row r="9" spans="1:8" ht="34" customHeight="1" x14ac:dyDescent="0.15">
      <c r="A9" s="1" t="s">
        <v>52</v>
      </c>
      <c r="B9" s="1" t="s">
        <v>51</v>
      </c>
      <c r="C9" s="1" t="s">
        <v>434</v>
      </c>
      <c r="D9" s="1" t="s">
        <v>281</v>
      </c>
      <c r="E9" s="1">
        <v>46</v>
      </c>
      <c r="F9" s="1">
        <v>38</v>
      </c>
      <c r="G9" s="1">
        <v>73</v>
      </c>
      <c r="H9" s="1">
        <f t="shared" si="0"/>
        <v>157</v>
      </c>
    </row>
    <row r="10" spans="1:8" ht="23" customHeight="1" x14ac:dyDescent="0.15">
      <c r="A10" s="1" t="s">
        <v>73</v>
      </c>
      <c r="B10" s="1" t="s">
        <v>72</v>
      </c>
      <c r="C10" s="1" t="s">
        <v>266</v>
      </c>
      <c r="D10" s="1" t="s">
        <v>948</v>
      </c>
      <c r="E10" s="1">
        <v>98</v>
      </c>
      <c r="F10" s="1">
        <v>54</v>
      </c>
      <c r="G10" s="1">
        <v>88</v>
      </c>
      <c r="H10" s="1">
        <f t="shared" si="0"/>
        <v>240</v>
      </c>
    </row>
    <row r="11" spans="1:8" ht="38" customHeight="1" x14ac:dyDescent="0.15">
      <c r="A11" s="1" t="s">
        <v>64</v>
      </c>
      <c r="B11" s="1" t="s">
        <v>63</v>
      </c>
      <c r="C11" s="1" t="s">
        <v>142</v>
      </c>
      <c r="D11" s="1" t="s">
        <v>946</v>
      </c>
      <c r="E11" s="1">
        <v>94</v>
      </c>
      <c r="F11" s="1">
        <v>59</v>
      </c>
      <c r="G11" s="1">
        <v>86</v>
      </c>
      <c r="H11" s="1">
        <f t="shared" si="0"/>
        <v>239</v>
      </c>
    </row>
    <row r="12" spans="1:8" ht="25" customHeight="1" x14ac:dyDescent="0.15">
      <c r="A12" s="1" t="s">
        <v>83</v>
      </c>
      <c r="B12" s="1" t="s">
        <v>82</v>
      </c>
      <c r="C12" s="1" t="s">
        <v>434</v>
      </c>
      <c r="D12" s="1" t="s">
        <v>946</v>
      </c>
      <c r="E12" s="1">
        <v>96</v>
      </c>
      <c r="F12" s="1">
        <v>51</v>
      </c>
      <c r="G12" s="1">
        <v>84</v>
      </c>
      <c r="H12" s="1">
        <f t="shared" si="0"/>
        <v>231</v>
      </c>
    </row>
    <row r="13" spans="1:8" ht="31" customHeight="1" x14ac:dyDescent="0.15">
      <c r="A13" s="1" t="s">
        <v>75</v>
      </c>
      <c r="B13" s="1" t="s">
        <v>74</v>
      </c>
      <c r="C13" s="1" t="s">
        <v>266</v>
      </c>
      <c r="D13" s="1" t="s">
        <v>946</v>
      </c>
      <c r="E13" s="1">
        <v>98</v>
      </c>
      <c r="F13" s="1">
        <v>70</v>
      </c>
      <c r="G13" s="1">
        <v>85</v>
      </c>
      <c r="H13" s="1">
        <f t="shared" si="0"/>
        <v>253</v>
      </c>
    </row>
    <row r="14" spans="1:8" ht="35" customHeight="1" x14ac:dyDescent="0.15">
      <c r="A14" s="1" t="s">
        <v>58</v>
      </c>
      <c r="B14" s="1" t="s">
        <v>57</v>
      </c>
      <c r="C14" s="1" t="s">
        <v>142</v>
      </c>
      <c r="D14" s="1" t="s">
        <v>946</v>
      </c>
      <c r="E14" s="1">
        <v>99</v>
      </c>
      <c r="F14" s="1">
        <v>72</v>
      </c>
      <c r="G14" s="1">
        <v>89</v>
      </c>
      <c r="H14" s="1">
        <f t="shared" si="0"/>
        <v>260</v>
      </c>
    </row>
    <row r="15" spans="1:8" ht="43" customHeight="1" x14ac:dyDescent="0.15">
      <c r="A15" s="1" t="s">
        <v>54</v>
      </c>
      <c r="B15" s="1" t="s">
        <v>53</v>
      </c>
      <c r="C15" s="1" t="s">
        <v>434</v>
      </c>
      <c r="D15" s="1" t="s">
        <v>281</v>
      </c>
      <c r="E15" s="1">
        <v>81</v>
      </c>
      <c r="F15" s="1">
        <v>43</v>
      </c>
      <c r="G15" s="1">
        <v>71</v>
      </c>
      <c r="H15" s="1">
        <f t="shared" si="0"/>
        <v>195</v>
      </c>
    </row>
    <row r="16" spans="1:8" ht="33" customHeight="1" x14ac:dyDescent="0.15">
      <c r="A16" s="1" t="s">
        <v>257</v>
      </c>
      <c r="B16" s="1" t="s">
        <v>256</v>
      </c>
      <c r="C16" s="1" t="s">
        <v>137</v>
      </c>
      <c r="D16" s="1" t="s">
        <v>948</v>
      </c>
      <c r="E16" s="1">
        <v>89</v>
      </c>
      <c r="F16" s="1">
        <v>22</v>
      </c>
      <c r="G16" s="1">
        <v>72</v>
      </c>
      <c r="H16" s="1">
        <f t="shared" si="0"/>
        <v>183</v>
      </c>
    </row>
    <row r="17" spans="1:8" ht="60" customHeight="1" x14ac:dyDescent="0.15">
      <c r="A17" s="1" t="s">
        <v>101</v>
      </c>
      <c r="B17" s="1" t="s">
        <v>100</v>
      </c>
      <c r="C17" s="1" t="s">
        <v>434</v>
      </c>
      <c r="D17" s="1" t="s">
        <v>948</v>
      </c>
      <c r="E17" s="1">
        <v>76</v>
      </c>
      <c r="F17" s="1">
        <v>35</v>
      </c>
      <c r="G17" s="1">
        <v>75</v>
      </c>
      <c r="H17" s="1">
        <f t="shared" si="0"/>
        <v>186</v>
      </c>
    </row>
    <row r="18" spans="1:8" ht="42" customHeight="1" x14ac:dyDescent="0.15">
      <c r="A18" s="1" t="s">
        <v>461</v>
      </c>
      <c r="B18" s="1" t="s">
        <v>460</v>
      </c>
      <c r="C18" s="1" t="s">
        <v>434</v>
      </c>
      <c r="D18" s="1" t="s">
        <v>281</v>
      </c>
      <c r="E18" s="1">
        <v>38</v>
      </c>
      <c r="F18" s="1">
        <v>22</v>
      </c>
      <c r="G18" s="1">
        <v>47</v>
      </c>
      <c r="H18" s="1">
        <f t="shared" si="0"/>
        <v>107</v>
      </c>
    </row>
    <row r="19" spans="1:8" ht="37" customHeight="1" x14ac:dyDescent="0.15">
      <c r="A19" s="1" t="s">
        <v>95</v>
      </c>
      <c r="B19" s="1" t="s">
        <v>94</v>
      </c>
      <c r="C19" s="1" t="s">
        <v>266</v>
      </c>
      <c r="D19" s="1" t="s">
        <v>203</v>
      </c>
      <c r="E19" s="1">
        <v>99</v>
      </c>
      <c r="F19" s="1">
        <v>74</v>
      </c>
      <c r="G19" s="1">
        <v>90</v>
      </c>
      <c r="H19" s="1">
        <f t="shared" si="0"/>
        <v>263</v>
      </c>
    </row>
    <row r="20" spans="1:8" ht="32" customHeight="1" x14ac:dyDescent="0.15">
      <c r="A20" s="1" t="s">
        <v>97</v>
      </c>
      <c r="B20" s="1" t="s">
        <v>96</v>
      </c>
      <c r="C20" s="1" t="s">
        <v>137</v>
      </c>
      <c r="D20" s="1" t="s">
        <v>946</v>
      </c>
      <c r="E20" s="1">
        <v>99</v>
      </c>
      <c r="F20" s="1">
        <v>80</v>
      </c>
      <c r="G20" s="1">
        <v>94</v>
      </c>
      <c r="H20" s="1">
        <f t="shared" si="0"/>
        <v>273</v>
      </c>
    </row>
    <row r="21" spans="1:8" ht="36" customHeight="1" x14ac:dyDescent="0.15">
      <c r="A21" s="1" t="s">
        <v>105</v>
      </c>
      <c r="B21" s="1" t="s">
        <v>104</v>
      </c>
      <c r="C21" s="1" t="s">
        <v>434</v>
      </c>
      <c r="D21" s="1" t="s">
        <v>948</v>
      </c>
      <c r="E21" s="1">
        <v>61</v>
      </c>
      <c r="F21" s="1">
        <v>26</v>
      </c>
      <c r="G21" s="1">
        <v>70</v>
      </c>
      <c r="H21" s="1">
        <f t="shared" si="0"/>
        <v>157</v>
      </c>
    </row>
    <row r="22" spans="1:8" ht="41" customHeight="1" x14ac:dyDescent="0.15">
      <c r="A22" s="1" t="s">
        <v>113</v>
      </c>
      <c r="B22" s="1" t="s">
        <v>112</v>
      </c>
      <c r="C22" s="1" t="s">
        <v>266</v>
      </c>
      <c r="D22" s="1" t="s">
        <v>946</v>
      </c>
      <c r="E22" s="1">
        <v>98</v>
      </c>
      <c r="F22" s="1">
        <v>68</v>
      </c>
      <c r="G22" s="1">
        <v>92</v>
      </c>
      <c r="H22" s="1">
        <f t="shared" si="0"/>
        <v>258</v>
      </c>
    </row>
    <row r="23" spans="1:8" ht="35" customHeight="1" x14ac:dyDescent="0.15">
      <c r="A23" s="1" t="s">
        <v>99</v>
      </c>
      <c r="B23" s="1" t="s">
        <v>98</v>
      </c>
      <c r="C23" s="1" t="s">
        <v>434</v>
      </c>
      <c r="D23" s="1" t="s">
        <v>948</v>
      </c>
      <c r="E23" s="1">
        <v>68</v>
      </c>
      <c r="F23" s="1">
        <v>41</v>
      </c>
      <c r="G23" s="1">
        <v>77</v>
      </c>
      <c r="H23" s="1">
        <f t="shared" si="0"/>
        <v>186</v>
      </c>
    </row>
    <row r="24" spans="1:8" ht="49" customHeight="1" x14ac:dyDescent="0.15">
      <c r="A24" s="1" t="s">
        <v>211</v>
      </c>
      <c r="B24" s="1" t="s">
        <v>210</v>
      </c>
      <c r="C24" s="1" t="s">
        <v>142</v>
      </c>
      <c r="D24" s="1" t="s">
        <v>203</v>
      </c>
      <c r="E24" s="1">
        <v>99</v>
      </c>
      <c r="F24" s="1">
        <v>86</v>
      </c>
      <c r="G24" s="1">
        <v>87</v>
      </c>
      <c r="H24" s="1">
        <f t="shared" si="0"/>
        <v>272</v>
      </c>
    </row>
    <row r="25" spans="1:8" ht="32" customHeight="1" x14ac:dyDescent="0.15">
      <c r="A25" s="1" t="s">
        <v>124</v>
      </c>
      <c r="B25" s="1" t="s">
        <v>123</v>
      </c>
      <c r="C25" s="1" t="s">
        <v>142</v>
      </c>
      <c r="D25" s="1" t="s">
        <v>203</v>
      </c>
      <c r="E25" s="1">
        <v>99</v>
      </c>
      <c r="F25" s="1">
        <v>81</v>
      </c>
      <c r="G25" s="1">
        <v>94</v>
      </c>
      <c r="H25" s="1">
        <f t="shared" si="0"/>
        <v>274</v>
      </c>
    </row>
    <row r="26" spans="1:8" ht="40" customHeight="1" x14ac:dyDescent="0.15">
      <c r="A26" s="1" t="s">
        <v>134</v>
      </c>
      <c r="B26" s="1" t="s">
        <v>133</v>
      </c>
      <c r="C26" s="1" t="s">
        <v>266</v>
      </c>
      <c r="D26" s="1" t="s">
        <v>946</v>
      </c>
      <c r="E26" s="1">
        <v>88</v>
      </c>
      <c r="F26" s="1">
        <v>56</v>
      </c>
      <c r="G26" s="1">
        <v>81</v>
      </c>
      <c r="H26" s="1">
        <f t="shared" si="0"/>
        <v>225</v>
      </c>
    </row>
    <row r="27" spans="1:8" ht="38" customHeight="1" x14ac:dyDescent="0.15">
      <c r="A27" s="1" t="s">
        <v>146</v>
      </c>
      <c r="B27" s="1" t="s">
        <v>145</v>
      </c>
      <c r="C27" s="1" t="s">
        <v>266</v>
      </c>
      <c r="D27" s="1" t="s">
        <v>946</v>
      </c>
      <c r="E27" s="1">
        <v>99</v>
      </c>
      <c r="F27" s="1">
        <v>51</v>
      </c>
      <c r="G27" s="1">
        <v>77</v>
      </c>
      <c r="H27" s="1">
        <f t="shared" si="0"/>
        <v>227</v>
      </c>
    </row>
    <row r="28" spans="1:8" ht="27" customHeight="1" x14ac:dyDescent="0.15">
      <c r="A28" s="1" t="s">
        <v>148</v>
      </c>
      <c r="B28" s="1" t="s">
        <v>147</v>
      </c>
      <c r="C28" s="1" t="s">
        <v>328</v>
      </c>
      <c r="D28" s="1" t="s">
        <v>948</v>
      </c>
      <c r="E28" s="1">
        <v>92</v>
      </c>
      <c r="F28" s="1">
        <v>33</v>
      </c>
      <c r="G28" s="1">
        <v>81</v>
      </c>
      <c r="H28" s="1">
        <f t="shared" si="0"/>
        <v>206</v>
      </c>
    </row>
    <row r="29" spans="1:8" ht="58" customHeight="1" x14ac:dyDescent="0.15">
      <c r="A29" s="1" t="s">
        <v>427</v>
      </c>
      <c r="B29" s="1" t="s">
        <v>426</v>
      </c>
      <c r="C29" s="1" t="s">
        <v>266</v>
      </c>
      <c r="D29" s="1" t="s">
        <v>948</v>
      </c>
      <c r="E29" s="1">
        <v>89</v>
      </c>
      <c r="F29" s="1">
        <v>30</v>
      </c>
      <c r="G29" s="1">
        <v>74</v>
      </c>
      <c r="H29" s="1">
        <f t="shared" si="0"/>
        <v>193</v>
      </c>
    </row>
    <row r="30" spans="1:8" ht="41" customHeight="1" x14ac:dyDescent="0.15">
      <c r="A30" s="1" t="s">
        <v>156</v>
      </c>
      <c r="B30" s="1" t="s">
        <v>155</v>
      </c>
      <c r="C30" s="1" t="s">
        <v>142</v>
      </c>
      <c r="D30" s="1" t="s">
        <v>203</v>
      </c>
      <c r="E30" s="1">
        <v>99</v>
      </c>
      <c r="F30" s="1">
        <v>98</v>
      </c>
      <c r="G30" s="1">
        <v>97</v>
      </c>
      <c r="H30" s="1">
        <f t="shared" si="0"/>
        <v>294</v>
      </c>
    </row>
    <row r="31" spans="1:8" ht="41" customHeight="1" x14ac:dyDescent="0.15">
      <c r="A31" s="1" t="s">
        <v>158</v>
      </c>
      <c r="B31" s="1" t="s">
        <v>157</v>
      </c>
      <c r="C31" s="1" t="s">
        <v>434</v>
      </c>
      <c r="D31" s="1" t="s">
        <v>281</v>
      </c>
      <c r="E31" s="1">
        <v>59</v>
      </c>
      <c r="F31" s="1">
        <v>35</v>
      </c>
      <c r="G31" s="1">
        <v>45</v>
      </c>
      <c r="H31" s="1">
        <f t="shared" si="0"/>
        <v>139</v>
      </c>
    </row>
    <row r="32" spans="1:8" ht="39" customHeight="1" x14ac:dyDescent="0.15">
      <c r="A32" s="1" t="s">
        <v>174</v>
      </c>
      <c r="B32" s="1" t="s">
        <v>173</v>
      </c>
      <c r="C32" s="1" t="s">
        <v>434</v>
      </c>
      <c r="D32" s="1" t="s">
        <v>946</v>
      </c>
      <c r="E32" s="1">
        <v>69</v>
      </c>
      <c r="F32" s="1">
        <v>59</v>
      </c>
      <c r="G32" s="1">
        <v>82</v>
      </c>
      <c r="H32" s="1">
        <f t="shared" si="0"/>
        <v>210</v>
      </c>
    </row>
    <row r="33" spans="1:8" ht="42" customHeight="1" x14ac:dyDescent="0.15">
      <c r="A33" s="1" t="s">
        <v>178</v>
      </c>
      <c r="B33" s="1" t="s">
        <v>177</v>
      </c>
      <c r="C33" s="1" t="s">
        <v>142</v>
      </c>
      <c r="D33" s="1" t="s">
        <v>946</v>
      </c>
      <c r="E33" s="1">
        <v>94</v>
      </c>
      <c r="F33" s="1">
        <v>61</v>
      </c>
      <c r="G33" s="1">
        <v>89</v>
      </c>
      <c r="H33" s="1">
        <f t="shared" si="0"/>
        <v>244</v>
      </c>
    </row>
    <row r="34" spans="1:8" ht="47" customHeight="1" x14ac:dyDescent="0.15">
      <c r="A34" s="1" t="s">
        <v>192</v>
      </c>
      <c r="B34" s="1" t="s">
        <v>191</v>
      </c>
      <c r="C34" s="1" t="s">
        <v>142</v>
      </c>
      <c r="D34" s="1" t="s">
        <v>203</v>
      </c>
      <c r="E34" s="1">
        <v>93</v>
      </c>
      <c r="F34" s="1">
        <v>85</v>
      </c>
      <c r="G34" s="1">
        <v>89</v>
      </c>
      <c r="H34" s="1">
        <f t="shared" ref="H34:H94" si="1">SUM(E34:G34)</f>
        <v>267</v>
      </c>
    </row>
    <row r="35" spans="1:8" ht="47" customHeight="1" x14ac:dyDescent="0.15">
      <c r="A35" s="1" t="s">
        <v>198</v>
      </c>
      <c r="B35" s="1" t="s">
        <v>197</v>
      </c>
      <c r="C35" s="1" t="s">
        <v>266</v>
      </c>
      <c r="D35" s="1" t="s">
        <v>946</v>
      </c>
      <c r="E35" s="1">
        <v>82</v>
      </c>
      <c r="F35" s="1">
        <v>44</v>
      </c>
      <c r="G35" s="1">
        <v>76</v>
      </c>
      <c r="H35" s="1">
        <f t="shared" si="1"/>
        <v>202</v>
      </c>
    </row>
    <row r="36" spans="1:8" ht="40" customHeight="1" x14ac:dyDescent="0.15">
      <c r="A36" s="1" t="s">
        <v>184</v>
      </c>
      <c r="B36" s="1" t="s">
        <v>183</v>
      </c>
      <c r="C36" s="1" t="s">
        <v>434</v>
      </c>
      <c r="D36" s="1" t="s">
        <v>281</v>
      </c>
      <c r="E36" s="1">
        <v>45</v>
      </c>
      <c r="F36" s="1">
        <v>23</v>
      </c>
      <c r="G36" s="1">
        <v>72</v>
      </c>
      <c r="H36" s="1">
        <f t="shared" si="1"/>
        <v>140</v>
      </c>
    </row>
    <row r="37" spans="1:8" ht="44" customHeight="1" x14ac:dyDescent="0.15">
      <c r="A37" s="1" t="s">
        <v>213</v>
      </c>
      <c r="B37" s="1" t="s">
        <v>212</v>
      </c>
      <c r="C37" s="1" t="s">
        <v>266</v>
      </c>
      <c r="D37" s="1" t="s">
        <v>281</v>
      </c>
      <c r="E37" s="1">
        <v>73</v>
      </c>
      <c r="F37" s="1">
        <v>33</v>
      </c>
      <c r="G37" s="1">
        <v>68</v>
      </c>
      <c r="H37" s="1">
        <f t="shared" si="1"/>
        <v>174</v>
      </c>
    </row>
    <row r="38" spans="1:8" ht="32" customHeight="1" x14ac:dyDescent="0.15">
      <c r="A38" s="1" t="s">
        <v>207</v>
      </c>
      <c r="B38" s="1" t="s">
        <v>206</v>
      </c>
      <c r="C38" s="1" t="s">
        <v>266</v>
      </c>
      <c r="D38" s="1" t="s">
        <v>948</v>
      </c>
      <c r="E38" s="1">
        <v>84</v>
      </c>
      <c r="F38" s="1">
        <v>45</v>
      </c>
      <c r="G38" s="1">
        <v>80</v>
      </c>
      <c r="H38" s="1">
        <f t="shared" si="1"/>
        <v>209</v>
      </c>
    </row>
    <row r="39" spans="1:8" ht="34" customHeight="1" x14ac:dyDescent="0.15">
      <c r="A39" s="1" t="s">
        <v>215</v>
      </c>
      <c r="B39" s="1" t="s">
        <v>214</v>
      </c>
      <c r="C39" s="1" t="s">
        <v>142</v>
      </c>
      <c r="D39" s="1" t="s">
        <v>203</v>
      </c>
      <c r="E39" s="1">
        <v>100</v>
      </c>
      <c r="F39" s="1">
        <v>75</v>
      </c>
      <c r="G39" s="1">
        <v>89</v>
      </c>
      <c r="H39" s="1">
        <f t="shared" si="1"/>
        <v>264</v>
      </c>
    </row>
    <row r="40" spans="1:8" ht="40" customHeight="1" x14ac:dyDescent="0.15">
      <c r="A40" s="1" t="s">
        <v>231</v>
      </c>
      <c r="B40" s="1" t="s">
        <v>230</v>
      </c>
      <c r="C40" s="1" t="s">
        <v>947</v>
      </c>
      <c r="D40" s="1" t="s">
        <v>948</v>
      </c>
      <c r="E40" s="1">
        <v>97</v>
      </c>
      <c r="F40" s="1">
        <v>80</v>
      </c>
      <c r="G40" s="1">
        <v>69</v>
      </c>
      <c r="H40" s="1">
        <f t="shared" si="1"/>
        <v>246</v>
      </c>
    </row>
    <row r="41" spans="1:8" ht="29" customHeight="1" x14ac:dyDescent="0.15">
      <c r="A41" s="1" t="s">
        <v>225</v>
      </c>
      <c r="B41" s="1" t="s">
        <v>224</v>
      </c>
      <c r="C41" s="1" t="s">
        <v>137</v>
      </c>
      <c r="D41" s="1" t="s">
        <v>948</v>
      </c>
      <c r="E41" s="1">
        <v>90</v>
      </c>
      <c r="F41" s="1">
        <v>49</v>
      </c>
      <c r="G41" s="1">
        <v>77</v>
      </c>
      <c r="H41" s="1">
        <f t="shared" si="1"/>
        <v>216</v>
      </c>
    </row>
    <row r="42" spans="1:8" ht="40" customHeight="1" x14ac:dyDescent="0.15">
      <c r="A42" s="1" t="s">
        <v>241</v>
      </c>
      <c r="B42" s="1" t="s">
        <v>240</v>
      </c>
      <c r="C42" s="1" t="s">
        <v>328</v>
      </c>
      <c r="D42" s="1" t="s">
        <v>203</v>
      </c>
      <c r="E42" s="1">
        <v>98</v>
      </c>
      <c r="F42" s="1">
        <v>93</v>
      </c>
      <c r="G42" s="1">
        <v>99</v>
      </c>
      <c r="H42" s="1">
        <f t="shared" si="1"/>
        <v>290</v>
      </c>
    </row>
    <row r="43" spans="1:8" ht="33" customHeight="1" x14ac:dyDescent="0.15">
      <c r="A43" s="1" t="s">
        <v>251</v>
      </c>
      <c r="B43" s="1" t="s">
        <v>250</v>
      </c>
      <c r="C43" s="1" t="s">
        <v>142</v>
      </c>
      <c r="D43" s="1" t="s">
        <v>946</v>
      </c>
      <c r="E43" s="1">
        <v>91</v>
      </c>
      <c r="F43" s="1">
        <v>59</v>
      </c>
      <c r="G43" s="1">
        <v>88</v>
      </c>
      <c r="H43" s="1">
        <f t="shared" si="1"/>
        <v>238</v>
      </c>
    </row>
    <row r="44" spans="1:8" ht="46" customHeight="1" x14ac:dyDescent="0.15">
      <c r="A44" s="1" t="s">
        <v>253</v>
      </c>
      <c r="B44" s="1" t="s">
        <v>252</v>
      </c>
      <c r="C44" s="1" t="s">
        <v>434</v>
      </c>
      <c r="D44" s="1" t="s">
        <v>948</v>
      </c>
      <c r="E44" s="1">
        <v>91</v>
      </c>
      <c r="F44" s="1">
        <v>82</v>
      </c>
      <c r="G44" s="1">
        <v>86</v>
      </c>
      <c r="H44" s="1">
        <f t="shared" si="1"/>
        <v>259</v>
      </c>
    </row>
    <row r="45" spans="1:8" ht="40" customHeight="1" x14ac:dyDescent="0.15">
      <c r="A45" s="1" t="s">
        <v>519</v>
      </c>
      <c r="B45" s="1" t="s">
        <v>518</v>
      </c>
      <c r="C45" s="1" t="s">
        <v>142</v>
      </c>
      <c r="D45" s="1" t="s">
        <v>946</v>
      </c>
      <c r="E45" s="1">
        <v>90</v>
      </c>
      <c r="F45" s="1">
        <v>52</v>
      </c>
      <c r="G45" s="1">
        <v>89</v>
      </c>
      <c r="H45" s="1">
        <f t="shared" si="1"/>
        <v>231</v>
      </c>
    </row>
    <row r="46" spans="1:8" ht="30" customHeight="1" x14ac:dyDescent="0.15">
      <c r="A46" s="1" t="s">
        <v>269</v>
      </c>
      <c r="B46" s="1" t="s">
        <v>268</v>
      </c>
      <c r="C46" s="1" t="s">
        <v>137</v>
      </c>
      <c r="D46" s="1" t="s">
        <v>948</v>
      </c>
      <c r="E46" s="1">
        <v>41</v>
      </c>
      <c r="F46" s="1">
        <v>29</v>
      </c>
      <c r="G46" s="1">
        <v>73</v>
      </c>
      <c r="H46" s="1">
        <f t="shared" si="1"/>
        <v>143</v>
      </c>
    </row>
    <row r="47" spans="1:8" ht="41" customHeight="1" x14ac:dyDescent="0.15">
      <c r="A47" s="1" t="s">
        <v>298</v>
      </c>
      <c r="B47" s="1" t="s">
        <v>297</v>
      </c>
      <c r="C47" s="1" t="s">
        <v>142</v>
      </c>
      <c r="D47" s="1" t="s">
        <v>203</v>
      </c>
      <c r="E47" s="1">
        <v>99</v>
      </c>
      <c r="F47" s="1">
        <v>93</v>
      </c>
      <c r="G47" s="1">
        <v>96</v>
      </c>
      <c r="H47" s="1">
        <f t="shared" si="1"/>
        <v>288</v>
      </c>
    </row>
    <row r="48" spans="1:8" ht="40" customHeight="1" x14ac:dyDescent="0.15">
      <c r="A48" s="1" t="s">
        <v>271</v>
      </c>
      <c r="B48" s="1" t="s">
        <v>270</v>
      </c>
      <c r="C48" s="1" t="s">
        <v>328</v>
      </c>
      <c r="D48" s="1" t="s">
        <v>946</v>
      </c>
      <c r="E48" s="1">
        <v>97</v>
      </c>
      <c r="F48" s="1">
        <v>45</v>
      </c>
      <c r="G48" s="1">
        <v>92</v>
      </c>
      <c r="H48" s="1">
        <f t="shared" si="1"/>
        <v>234</v>
      </c>
    </row>
    <row r="49" spans="1:8" ht="63" customHeight="1" x14ac:dyDescent="0.15">
      <c r="A49" s="1" t="s">
        <v>290</v>
      </c>
      <c r="B49" s="1" t="s">
        <v>289</v>
      </c>
      <c r="C49" s="1" t="s">
        <v>434</v>
      </c>
      <c r="D49" s="1" t="s">
        <v>948</v>
      </c>
      <c r="E49" s="1">
        <v>70</v>
      </c>
      <c r="F49" s="1">
        <v>46</v>
      </c>
      <c r="G49" s="1">
        <v>66</v>
      </c>
      <c r="H49" s="1">
        <f t="shared" si="1"/>
        <v>182</v>
      </c>
    </row>
    <row r="50" spans="1:8" ht="30" customHeight="1" x14ac:dyDescent="0.15">
      <c r="A50" s="1" t="s">
        <v>294</v>
      </c>
      <c r="B50" s="1" t="s">
        <v>293</v>
      </c>
      <c r="C50" s="1" t="s">
        <v>142</v>
      </c>
      <c r="D50" s="1" t="s">
        <v>203</v>
      </c>
      <c r="E50" s="1">
        <v>82</v>
      </c>
      <c r="F50" s="1">
        <v>83</v>
      </c>
      <c r="G50" s="1">
        <v>90</v>
      </c>
      <c r="H50" s="1">
        <f t="shared" si="1"/>
        <v>255</v>
      </c>
    </row>
    <row r="51" spans="1:8" ht="52" customHeight="1" x14ac:dyDescent="0.15">
      <c r="A51" s="1" t="s">
        <v>949</v>
      </c>
      <c r="B51" s="1" t="s">
        <v>320</v>
      </c>
      <c r="C51" s="1" t="s">
        <v>142</v>
      </c>
      <c r="D51" s="1" t="s">
        <v>946</v>
      </c>
      <c r="E51" s="1">
        <v>94</v>
      </c>
      <c r="F51" s="1">
        <v>77</v>
      </c>
      <c r="G51" s="1">
        <v>87</v>
      </c>
      <c r="H51" s="1">
        <f t="shared" si="1"/>
        <v>258</v>
      </c>
    </row>
    <row r="52" spans="1:8" ht="39" customHeight="1" x14ac:dyDescent="0.15">
      <c r="A52" s="1" t="s">
        <v>310</v>
      </c>
      <c r="B52" s="1" t="s">
        <v>309</v>
      </c>
      <c r="C52" s="1" t="s">
        <v>434</v>
      </c>
      <c r="D52" s="1" t="s">
        <v>281</v>
      </c>
      <c r="E52" s="1">
        <v>79</v>
      </c>
      <c r="F52" s="1">
        <v>18</v>
      </c>
      <c r="G52" s="1">
        <v>28</v>
      </c>
      <c r="H52" s="1">
        <f t="shared" si="1"/>
        <v>125</v>
      </c>
    </row>
    <row r="53" spans="1:8" ht="43" customHeight="1" x14ac:dyDescent="0.15">
      <c r="A53" s="1" t="s">
        <v>343</v>
      </c>
      <c r="B53" s="1" t="s">
        <v>342</v>
      </c>
      <c r="C53" s="1" t="s">
        <v>434</v>
      </c>
      <c r="D53" s="1" t="s">
        <v>281</v>
      </c>
      <c r="E53" s="1">
        <v>16</v>
      </c>
      <c r="F53" s="1">
        <v>34</v>
      </c>
      <c r="G53" s="1">
        <v>50</v>
      </c>
      <c r="H53" s="1">
        <f t="shared" si="1"/>
        <v>100</v>
      </c>
    </row>
    <row r="54" spans="1:8" ht="43" customHeight="1" x14ac:dyDescent="0.15">
      <c r="A54" s="1" t="s">
        <v>345</v>
      </c>
      <c r="B54" s="1" t="s">
        <v>344</v>
      </c>
      <c r="C54" s="1" t="s">
        <v>137</v>
      </c>
      <c r="D54" s="1" t="s">
        <v>946</v>
      </c>
      <c r="E54" s="1">
        <v>95</v>
      </c>
      <c r="F54" s="1">
        <v>85</v>
      </c>
      <c r="G54" s="1">
        <v>84</v>
      </c>
      <c r="H54" s="1">
        <f t="shared" si="1"/>
        <v>264</v>
      </c>
    </row>
    <row r="55" spans="1:8" ht="28" customHeight="1" x14ac:dyDescent="0.15">
      <c r="A55" s="1" t="s">
        <v>323</v>
      </c>
      <c r="B55" s="1" t="s">
        <v>322</v>
      </c>
      <c r="C55" s="1" t="s">
        <v>434</v>
      </c>
      <c r="D55" s="1" t="s">
        <v>281</v>
      </c>
      <c r="E55" s="1">
        <v>71</v>
      </c>
      <c r="F55" s="1">
        <v>35</v>
      </c>
      <c r="G55" s="1">
        <v>70</v>
      </c>
      <c r="H55" s="1">
        <f t="shared" si="1"/>
        <v>176</v>
      </c>
    </row>
    <row r="56" spans="1:8" ht="33" customHeight="1" x14ac:dyDescent="0.15">
      <c r="A56" s="1" t="s">
        <v>339</v>
      </c>
      <c r="B56" s="1" t="s">
        <v>338</v>
      </c>
      <c r="C56" s="1" t="s">
        <v>434</v>
      </c>
      <c r="D56" s="1" t="s">
        <v>948</v>
      </c>
      <c r="E56" s="1">
        <v>91</v>
      </c>
      <c r="F56" s="1">
        <v>21</v>
      </c>
      <c r="G56" s="1">
        <v>68</v>
      </c>
      <c r="H56" s="1">
        <f t="shared" si="1"/>
        <v>180</v>
      </c>
    </row>
    <row r="57" spans="1:8" ht="51" customHeight="1" x14ac:dyDescent="0.15">
      <c r="A57" s="1" t="s">
        <v>315</v>
      </c>
      <c r="B57" s="1" t="s">
        <v>314</v>
      </c>
      <c r="C57" s="1" t="s">
        <v>266</v>
      </c>
      <c r="D57" s="1" t="s">
        <v>946</v>
      </c>
      <c r="E57" s="1">
        <v>90</v>
      </c>
      <c r="F57" s="1">
        <v>37</v>
      </c>
      <c r="G57" s="1">
        <v>65</v>
      </c>
      <c r="H57" s="1">
        <f t="shared" si="1"/>
        <v>192</v>
      </c>
    </row>
    <row r="58" spans="1:8" ht="37" customHeight="1" x14ac:dyDescent="0.15">
      <c r="A58" s="1" t="s">
        <v>308</v>
      </c>
      <c r="B58" s="1" t="s">
        <v>307</v>
      </c>
      <c r="C58" s="1" t="s">
        <v>142</v>
      </c>
      <c r="D58" s="1" t="s">
        <v>948</v>
      </c>
      <c r="E58" s="1">
        <v>98</v>
      </c>
      <c r="F58" s="1">
        <v>44</v>
      </c>
      <c r="G58" s="1">
        <v>86</v>
      </c>
      <c r="H58" s="1">
        <f t="shared" si="1"/>
        <v>228</v>
      </c>
    </row>
    <row r="59" spans="1:8" ht="37" customHeight="1" x14ac:dyDescent="0.15">
      <c r="A59" s="1" t="s">
        <v>333</v>
      </c>
      <c r="B59" s="1" t="s">
        <v>332</v>
      </c>
      <c r="C59" s="1" t="s">
        <v>137</v>
      </c>
      <c r="D59" s="1" t="s">
        <v>948</v>
      </c>
      <c r="E59" s="1">
        <v>96</v>
      </c>
      <c r="F59" s="1">
        <v>93</v>
      </c>
      <c r="G59" s="1">
        <v>98</v>
      </c>
      <c r="H59" s="1">
        <f t="shared" si="1"/>
        <v>287</v>
      </c>
    </row>
    <row r="60" spans="1:8" ht="37" customHeight="1" x14ac:dyDescent="0.15">
      <c r="A60" s="1" t="s">
        <v>331</v>
      </c>
      <c r="B60" s="1" t="s">
        <v>330</v>
      </c>
      <c r="C60" s="1" t="s">
        <v>142</v>
      </c>
      <c r="D60" s="1" t="s">
        <v>946</v>
      </c>
      <c r="E60" s="1">
        <v>94</v>
      </c>
      <c r="F60" s="1">
        <v>68</v>
      </c>
      <c r="G60" s="1">
        <v>94</v>
      </c>
      <c r="H60" s="1">
        <f t="shared" si="1"/>
        <v>256</v>
      </c>
    </row>
    <row r="61" spans="1:8" ht="49" customHeight="1" x14ac:dyDescent="0.15">
      <c r="A61" s="1" t="s">
        <v>304</v>
      </c>
      <c r="B61" s="1" t="s">
        <v>303</v>
      </c>
      <c r="C61" s="1" t="s">
        <v>328</v>
      </c>
      <c r="D61" s="1" t="s">
        <v>948</v>
      </c>
      <c r="E61" s="1">
        <v>93</v>
      </c>
      <c r="F61" s="1">
        <v>29</v>
      </c>
      <c r="G61" s="1">
        <v>82</v>
      </c>
      <c r="H61" s="1">
        <f t="shared" si="1"/>
        <v>204</v>
      </c>
    </row>
    <row r="62" spans="1:8" ht="33" customHeight="1" x14ac:dyDescent="0.15">
      <c r="A62" s="1" t="s">
        <v>337</v>
      </c>
      <c r="B62" s="1" t="s">
        <v>336</v>
      </c>
      <c r="C62" s="1" t="s">
        <v>434</v>
      </c>
      <c r="D62" s="1" t="s">
        <v>281</v>
      </c>
      <c r="E62" s="1">
        <v>58</v>
      </c>
      <c r="F62" s="1">
        <v>42</v>
      </c>
      <c r="G62" s="1">
        <v>57</v>
      </c>
      <c r="H62" s="1">
        <f t="shared" si="1"/>
        <v>157</v>
      </c>
    </row>
    <row r="63" spans="1:8" ht="32" customHeight="1" x14ac:dyDescent="0.15">
      <c r="A63" s="1" t="s">
        <v>327</v>
      </c>
      <c r="B63" s="1" t="s">
        <v>326</v>
      </c>
      <c r="C63" s="1" t="s">
        <v>137</v>
      </c>
      <c r="D63" s="1" t="s">
        <v>948</v>
      </c>
      <c r="E63" s="1">
        <v>89</v>
      </c>
      <c r="F63" s="1">
        <v>26</v>
      </c>
      <c r="G63" s="1">
        <v>74</v>
      </c>
      <c r="H63" s="1">
        <f t="shared" si="1"/>
        <v>189</v>
      </c>
    </row>
    <row r="64" spans="1:8" ht="44" customHeight="1" x14ac:dyDescent="0.15">
      <c r="A64" s="1" t="s">
        <v>348</v>
      </c>
      <c r="B64" s="1" t="s">
        <v>347</v>
      </c>
      <c r="C64" s="1" t="s">
        <v>434</v>
      </c>
      <c r="D64" s="1" t="s">
        <v>946</v>
      </c>
      <c r="E64" s="1">
        <v>91</v>
      </c>
      <c r="F64" s="1">
        <v>81</v>
      </c>
      <c r="G64" s="1">
        <v>83</v>
      </c>
      <c r="H64" s="1">
        <f t="shared" si="1"/>
        <v>255</v>
      </c>
    </row>
    <row r="65" spans="1:8" ht="38" customHeight="1" x14ac:dyDescent="0.15">
      <c r="A65" s="1" t="s">
        <v>356</v>
      </c>
      <c r="B65" s="1" t="s">
        <v>355</v>
      </c>
      <c r="C65" s="1" t="s">
        <v>266</v>
      </c>
      <c r="D65" s="1" t="s">
        <v>948</v>
      </c>
      <c r="E65" s="1">
        <v>90</v>
      </c>
      <c r="F65" s="1">
        <v>31</v>
      </c>
      <c r="G65" s="1">
        <v>80</v>
      </c>
      <c r="H65" s="1">
        <f t="shared" si="1"/>
        <v>201</v>
      </c>
    </row>
    <row r="66" spans="1:8" ht="44" customHeight="1" x14ac:dyDescent="0.15">
      <c r="A66" s="1" t="s">
        <v>352</v>
      </c>
      <c r="B66" s="1" t="s">
        <v>351</v>
      </c>
      <c r="C66" s="1" t="s">
        <v>434</v>
      </c>
      <c r="D66" s="1" t="s">
        <v>281</v>
      </c>
      <c r="E66" s="1">
        <v>45</v>
      </c>
      <c r="F66" s="1">
        <v>16</v>
      </c>
      <c r="G66" s="1">
        <v>53</v>
      </c>
      <c r="H66" s="1">
        <f t="shared" si="1"/>
        <v>114</v>
      </c>
    </row>
    <row r="67" spans="1:8" ht="40" customHeight="1" x14ac:dyDescent="0.15">
      <c r="A67" s="1" t="s">
        <v>374</v>
      </c>
      <c r="B67" s="1" t="s">
        <v>373</v>
      </c>
      <c r="C67" s="1" t="s">
        <v>947</v>
      </c>
      <c r="D67" s="1" t="s">
        <v>948</v>
      </c>
      <c r="E67" s="1">
        <v>80</v>
      </c>
      <c r="F67" s="1">
        <v>21</v>
      </c>
      <c r="G67" s="1">
        <v>54</v>
      </c>
      <c r="H67" s="1">
        <f t="shared" si="1"/>
        <v>155</v>
      </c>
    </row>
    <row r="68" spans="1:8" ht="44" customHeight="1" x14ac:dyDescent="0.15">
      <c r="A68" s="1" t="s">
        <v>376</v>
      </c>
      <c r="B68" s="1" t="s">
        <v>375</v>
      </c>
      <c r="C68" s="1" t="s">
        <v>266</v>
      </c>
      <c r="D68" s="1" t="s">
        <v>203</v>
      </c>
      <c r="E68" s="1">
        <v>92</v>
      </c>
      <c r="F68" s="1">
        <v>46</v>
      </c>
      <c r="G68" s="1">
        <v>78</v>
      </c>
      <c r="H68" s="1">
        <f t="shared" si="1"/>
        <v>216</v>
      </c>
    </row>
    <row r="69" spans="1:8" ht="41" customHeight="1" x14ac:dyDescent="0.15">
      <c r="A69" s="1" t="s">
        <v>396</v>
      </c>
      <c r="B69" s="1" t="s">
        <v>395</v>
      </c>
      <c r="C69" s="1" t="s">
        <v>266</v>
      </c>
      <c r="D69" s="1" t="s">
        <v>946</v>
      </c>
      <c r="E69" s="1">
        <v>100</v>
      </c>
      <c r="F69" s="1">
        <v>49</v>
      </c>
      <c r="G69" s="1">
        <v>82</v>
      </c>
      <c r="H69" s="1">
        <f t="shared" si="1"/>
        <v>231</v>
      </c>
    </row>
    <row r="70" spans="1:8" ht="36" customHeight="1" x14ac:dyDescent="0.15">
      <c r="A70" s="1" t="s">
        <v>386</v>
      </c>
      <c r="B70" s="1" t="s">
        <v>385</v>
      </c>
      <c r="C70" s="1" t="s">
        <v>142</v>
      </c>
      <c r="D70" s="1" t="s">
        <v>203</v>
      </c>
      <c r="E70" s="1">
        <v>93</v>
      </c>
      <c r="F70" s="1">
        <v>87</v>
      </c>
      <c r="G70" s="1">
        <v>90</v>
      </c>
      <c r="H70" s="1">
        <f t="shared" si="1"/>
        <v>270</v>
      </c>
    </row>
    <row r="71" spans="1:8" ht="35" customHeight="1" x14ac:dyDescent="0.15">
      <c r="A71" s="1" t="s">
        <v>408</v>
      </c>
      <c r="B71" s="1" t="s">
        <v>407</v>
      </c>
      <c r="C71" s="1" t="s">
        <v>142</v>
      </c>
      <c r="D71" s="1" t="s">
        <v>946</v>
      </c>
      <c r="E71" s="1">
        <v>99</v>
      </c>
      <c r="F71" s="1">
        <v>58</v>
      </c>
      <c r="G71" s="1">
        <v>88</v>
      </c>
      <c r="H71" s="1">
        <f t="shared" si="1"/>
        <v>245</v>
      </c>
    </row>
    <row r="72" spans="1:8" ht="23" customHeight="1" x14ac:dyDescent="0.15">
      <c r="A72" s="1" t="s">
        <v>410</v>
      </c>
      <c r="B72" s="1" t="s">
        <v>409</v>
      </c>
      <c r="C72" s="1" t="s">
        <v>142</v>
      </c>
      <c r="D72" s="1" t="s">
        <v>946</v>
      </c>
      <c r="E72" s="1">
        <v>98</v>
      </c>
      <c r="F72" s="1">
        <v>76</v>
      </c>
      <c r="G72" s="1">
        <v>97</v>
      </c>
      <c r="H72" s="1">
        <f t="shared" si="1"/>
        <v>271</v>
      </c>
    </row>
    <row r="73" spans="1:8" ht="28" customHeight="1" x14ac:dyDescent="0.15">
      <c r="A73" s="1" t="s">
        <v>412</v>
      </c>
      <c r="B73" s="1" t="s">
        <v>411</v>
      </c>
      <c r="C73" s="1" t="s">
        <v>434</v>
      </c>
      <c r="D73" s="1" t="s">
        <v>281</v>
      </c>
      <c r="E73" s="1">
        <v>91</v>
      </c>
      <c r="F73" s="1">
        <v>50</v>
      </c>
      <c r="G73" s="1">
        <v>48</v>
      </c>
      <c r="H73" s="1">
        <f t="shared" si="1"/>
        <v>189</v>
      </c>
    </row>
    <row r="74" spans="1:8" x14ac:dyDescent="0.15">
      <c r="A74" s="1" t="s">
        <v>419</v>
      </c>
      <c r="B74" s="1" t="s">
        <v>418</v>
      </c>
      <c r="C74" s="1" t="s">
        <v>434</v>
      </c>
      <c r="D74" s="1" t="s">
        <v>948</v>
      </c>
      <c r="E74" s="1">
        <v>73</v>
      </c>
      <c r="F74" s="1">
        <v>42</v>
      </c>
      <c r="G74" s="1">
        <v>70</v>
      </c>
      <c r="H74" s="1">
        <f t="shared" si="1"/>
        <v>185</v>
      </c>
    </row>
    <row r="75" spans="1:8" x14ac:dyDescent="0.15">
      <c r="A75" s="1" t="s">
        <v>433</v>
      </c>
      <c r="B75" s="1" t="s">
        <v>432</v>
      </c>
      <c r="C75" s="1" t="s">
        <v>142</v>
      </c>
      <c r="D75" s="1" t="s">
        <v>946</v>
      </c>
      <c r="E75" s="1">
        <v>97</v>
      </c>
      <c r="F75" s="1">
        <v>71</v>
      </c>
      <c r="G75" s="1">
        <v>88</v>
      </c>
      <c r="H75" s="1">
        <f t="shared" si="1"/>
        <v>256</v>
      </c>
    </row>
    <row r="76" spans="1:8" x14ac:dyDescent="0.15">
      <c r="A76" s="1" t="s">
        <v>421</v>
      </c>
      <c r="B76" s="1" t="s">
        <v>420</v>
      </c>
      <c r="C76" s="1" t="s">
        <v>137</v>
      </c>
      <c r="D76" s="1" t="s">
        <v>203</v>
      </c>
      <c r="E76" s="1">
        <v>95</v>
      </c>
      <c r="F76" s="1">
        <v>98</v>
      </c>
      <c r="G76" s="1">
        <v>94</v>
      </c>
      <c r="H76" s="1">
        <f t="shared" si="1"/>
        <v>287</v>
      </c>
    </row>
    <row r="77" spans="1:8" x14ac:dyDescent="0.15">
      <c r="A77" s="1" t="s">
        <v>445</v>
      </c>
      <c r="B77" s="1" t="s">
        <v>444</v>
      </c>
      <c r="C77" s="1" t="s">
        <v>142</v>
      </c>
      <c r="D77" s="1" t="s">
        <v>203</v>
      </c>
      <c r="E77" s="1">
        <v>99</v>
      </c>
      <c r="F77" s="1">
        <v>84</v>
      </c>
      <c r="G77" s="1">
        <v>94</v>
      </c>
      <c r="H77" s="1">
        <f t="shared" si="1"/>
        <v>277</v>
      </c>
    </row>
    <row r="78" spans="1:8" ht="55" customHeight="1" x14ac:dyDescent="0.15">
      <c r="A78" s="1" t="s">
        <v>523</v>
      </c>
      <c r="B78" s="1" t="s">
        <v>522</v>
      </c>
      <c r="C78" s="1" t="s">
        <v>434</v>
      </c>
      <c r="D78" s="1" t="s">
        <v>946</v>
      </c>
      <c r="E78" s="1">
        <v>92</v>
      </c>
      <c r="F78" s="1">
        <v>69</v>
      </c>
      <c r="G78" s="1">
        <v>79</v>
      </c>
      <c r="H78" s="1">
        <f t="shared" si="1"/>
        <v>240</v>
      </c>
    </row>
    <row r="79" spans="1:8" ht="55" customHeight="1" x14ac:dyDescent="0.15">
      <c r="A79" s="1" t="s">
        <v>437</v>
      </c>
      <c r="B79" s="1" t="s">
        <v>436</v>
      </c>
      <c r="C79" s="1" t="s">
        <v>434</v>
      </c>
      <c r="D79" s="1" t="s">
        <v>281</v>
      </c>
      <c r="E79" s="1">
        <v>22</v>
      </c>
      <c r="F79" s="1">
        <v>9</v>
      </c>
      <c r="G79" s="1">
        <v>27</v>
      </c>
      <c r="H79" s="1">
        <f t="shared" si="1"/>
        <v>58</v>
      </c>
    </row>
    <row r="80" spans="1:8" ht="55" customHeight="1" x14ac:dyDescent="0.15">
      <c r="A80" s="1" t="s">
        <v>285</v>
      </c>
      <c r="B80" s="1" t="s">
        <v>284</v>
      </c>
      <c r="C80" s="1" t="s">
        <v>947</v>
      </c>
      <c r="D80" s="1" t="s">
        <v>946</v>
      </c>
      <c r="E80" s="1">
        <v>92</v>
      </c>
      <c r="F80" s="1">
        <v>74</v>
      </c>
      <c r="G80" s="1">
        <v>73</v>
      </c>
      <c r="H80" s="1">
        <f t="shared" si="1"/>
        <v>239</v>
      </c>
    </row>
    <row r="81" spans="1:8" ht="55" customHeight="1" x14ac:dyDescent="0.15">
      <c r="A81" s="1" t="s">
        <v>469</v>
      </c>
      <c r="B81" s="1" t="s">
        <v>468</v>
      </c>
      <c r="C81" s="1" t="s">
        <v>142</v>
      </c>
      <c r="D81" s="1" t="s">
        <v>281</v>
      </c>
      <c r="E81" s="1">
        <v>65</v>
      </c>
      <c r="F81" s="1">
        <v>47</v>
      </c>
      <c r="G81" s="1">
        <v>72</v>
      </c>
      <c r="H81" s="1">
        <f t="shared" si="1"/>
        <v>184</v>
      </c>
    </row>
    <row r="82" spans="1:8" ht="55" customHeight="1" x14ac:dyDescent="0.15">
      <c r="A82" s="1" t="s">
        <v>467</v>
      </c>
      <c r="B82" s="1" t="s">
        <v>466</v>
      </c>
      <c r="C82" s="1" t="s">
        <v>137</v>
      </c>
      <c r="D82" s="1" t="s">
        <v>946</v>
      </c>
      <c r="E82" s="1">
        <v>100</v>
      </c>
      <c r="F82" s="1">
        <v>82</v>
      </c>
      <c r="G82" s="1">
        <v>93</v>
      </c>
      <c r="H82" s="1">
        <f t="shared" si="1"/>
        <v>275</v>
      </c>
    </row>
    <row r="83" spans="1:8" ht="55" customHeight="1" x14ac:dyDescent="0.15">
      <c r="A83" s="1" t="s">
        <v>465</v>
      </c>
      <c r="B83" s="1" t="s">
        <v>464</v>
      </c>
      <c r="C83" s="1" t="s">
        <v>434</v>
      </c>
      <c r="D83" s="1" t="s">
        <v>281</v>
      </c>
      <c r="E83" s="1">
        <v>40</v>
      </c>
      <c r="F83" s="1">
        <v>45</v>
      </c>
      <c r="G83" s="1">
        <v>64</v>
      </c>
      <c r="H83" s="1">
        <f t="shared" si="1"/>
        <v>149</v>
      </c>
    </row>
    <row r="84" spans="1:8" ht="55" customHeight="1" x14ac:dyDescent="0.15">
      <c r="A84" s="1" t="s">
        <v>482</v>
      </c>
      <c r="B84" s="1" t="s">
        <v>481</v>
      </c>
      <c r="C84" s="1" t="s">
        <v>266</v>
      </c>
      <c r="D84" s="1" t="s">
        <v>203</v>
      </c>
      <c r="E84" s="1">
        <v>95</v>
      </c>
      <c r="F84" s="1">
        <v>81</v>
      </c>
      <c r="G84" s="1">
        <v>92</v>
      </c>
      <c r="H84" s="1">
        <f t="shared" si="1"/>
        <v>268</v>
      </c>
    </row>
    <row r="85" spans="1:8" ht="55" customHeight="1" x14ac:dyDescent="0.15">
      <c r="A85" s="1" t="s">
        <v>484</v>
      </c>
      <c r="B85" s="1" t="s">
        <v>483</v>
      </c>
      <c r="C85" s="1" t="s">
        <v>328</v>
      </c>
      <c r="D85" s="1" t="s">
        <v>948</v>
      </c>
      <c r="E85" s="1">
        <v>93</v>
      </c>
      <c r="F85" s="1">
        <v>37</v>
      </c>
      <c r="G85" s="1">
        <v>73</v>
      </c>
      <c r="H85" s="1">
        <f t="shared" si="1"/>
        <v>203</v>
      </c>
    </row>
    <row r="86" spans="1:8" ht="55" customHeight="1" x14ac:dyDescent="0.15">
      <c r="A86" s="1" t="s">
        <v>486</v>
      </c>
      <c r="B86" s="1" t="s">
        <v>485</v>
      </c>
      <c r="C86" s="1" t="s">
        <v>142</v>
      </c>
      <c r="D86" s="1" t="s">
        <v>946</v>
      </c>
      <c r="E86" s="1">
        <v>98</v>
      </c>
      <c r="F86" s="1">
        <v>69</v>
      </c>
      <c r="G86" s="1">
        <v>92</v>
      </c>
      <c r="H86" s="1">
        <f t="shared" si="1"/>
        <v>259</v>
      </c>
    </row>
    <row r="87" spans="1:8" ht="55" customHeight="1" x14ac:dyDescent="0.15">
      <c r="A87" s="1" t="s">
        <v>492</v>
      </c>
      <c r="B87" s="1" t="s">
        <v>491</v>
      </c>
      <c r="C87" s="1" t="s">
        <v>434</v>
      </c>
      <c r="D87" s="1" t="s">
        <v>281</v>
      </c>
      <c r="E87" s="1">
        <v>82</v>
      </c>
      <c r="F87" s="1">
        <v>59</v>
      </c>
      <c r="G87" s="1">
        <v>65</v>
      </c>
      <c r="H87" s="1">
        <f t="shared" si="1"/>
        <v>206</v>
      </c>
    </row>
    <row r="88" spans="1:8" ht="55" customHeight="1" x14ac:dyDescent="0.15">
      <c r="A88" s="1" t="s">
        <v>494</v>
      </c>
      <c r="B88" s="1" t="s">
        <v>493</v>
      </c>
      <c r="C88" s="1" t="s">
        <v>142</v>
      </c>
      <c r="D88" s="1" t="s">
        <v>948</v>
      </c>
      <c r="E88" s="1">
        <v>97</v>
      </c>
      <c r="F88" s="1">
        <v>63</v>
      </c>
      <c r="G88" s="1">
        <v>90</v>
      </c>
      <c r="H88" s="1">
        <f t="shared" si="1"/>
        <v>250</v>
      </c>
    </row>
    <row r="89" spans="1:8" ht="55" customHeight="1" x14ac:dyDescent="0.15">
      <c r="A89" s="1" t="s">
        <v>497</v>
      </c>
      <c r="B89" s="1" t="s">
        <v>496</v>
      </c>
      <c r="C89" s="1" t="s">
        <v>266</v>
      </c>
      <c r="D89" s="1" t="s">
        <v>203</v>
      </c>
      <c r="E89" s="1">
        <v>100</v>
      </c>
      <c r="F89" s="1">
        <v>64</v>
      </c>
      <c r="G89" s="1">
        <v>92</v>
      </c>
      <c r="H89" s="1">
        <f t="shared" si="1"/>
        <v>256</v>
      </c>
    </row>
    <row r="90" spans="1:8" ht="55" customHeight="1" x14ac:dyDescent="0.15">
      <c r="A90" s="1" t="s">
        <v>501</v>
      </c>
      <c r="B90" s="1" t="s">
        <v>500</v>
      </c>
      <c r="C90" s="1" t="s">
        <v>142</v>
      </c>
      <c r="D90" s="1" t="s">
        <v>948</v>
      </c>
      <c r="E90" s="1">
        <v>94</v>
      </c>
      <c r="F90" s="1">
        <v>37</v>
      </c>
      <c r="G90" s="1">
        <v>76</v>
      </c>
      <c r="H90" s="1">
        <f t="shared" si="1"/>
        <v>207</v>
      </c>
    </row>
    <row r="91" spans="1:8" ht="55" customHeight="1" x14ac:dyDescent="0.15">
      <c r="A91" s="1" t="s">
        <v>505</v>
      </c>
      <c r="B91" s="1" t="s">
        <v>504</v>
      </c>
      <c r="C91" s="1" t="s">
        <v>266</v>
      </c>
      <c r="D91" s="1" t="s">
        <v>946</v>
      </c>
      <c r="E91" s="1">
        <v>98</v>
      </c>
      <c r="F91" s="1">
        <v>73</v>
      </c>
      <c r="G91" s="1">
        <v>74</v>
      </c>
      <c r="H91" s="1">
        <f t="shared" si="1"/>
        <v>245</v>
      </c>
    </row>
    <row r="92" spans="1:8" ht="55" customHeight="1" x14ac:dyDescent="0.15">
      <c r="A92" s="1" t="s">
        <v>511</v>
      </c>
      <c r="B92" s="1" t="s">
        <v>510</v>
      </c>
      <c r="C92" s="1" t="s">
        <v>137</v>
      </c>
      <c r="D92" s="1" t="s">
        <v>948</v>
      </c>
      <c r="E92" s="1">
        <v>94</v>
      </c>
      <c r="F92" s="1">
        <v>31</v>
      </c>
      <c r="G92" s="1">
        <v>86</v>
      </c>
      <c r="H92" s="1">
        <f t="shared" si="1"/>
        <v>211</v>
      </c>
    </row>
    <row r="93" spans="1:8" ht="55" customHeight="1" x14ac:dyDescent="0.15">
      <c r="A93" s="1" t="s">
        <v>525</v>
      </c>
      <c r="B93" s="1" t="s">
        <v>524</v>
      </c>
      <c r="C93" s="1" t="s">
        <v>434</v>
      </c>
      <c r="D93" s="1" t="s">
        <v>948</v>
      </c>
      <c r="E93" s="1">
        <v>87</v>
      </c>
      <c r="F93" s="1">
        <v>46</v>
      </c>
      <c r="G93" s="1">
        <v>63</v>
      </c>
      <c r="H93" s="1">
        <f t="shared" si="1"/>
        <v>196</v>
      </c>
    </row>
    <row r="94" spans="1:8" ht="55" customHeight="1" x14ac:dyDescent="0.15">
      <c r="A94" s="1" t="s">
        <v>527</v>
      </c>
      <c r="B94" s="1" t="s">
        <v>526</v>
      </c>
      <c r="C94" s="1" t="s">
        <v>434</v>
      </c>
      <c r="D94" s="1" t="s">
        <v>948</v>
      </c>
      <c r="E94" s="1">
        <v>84</v>
      </c>
      <c r="F94" s="1">
        <v>55</v>
      </c>
      <c r="G94" s="1">
        <v>79</v>
      </c>
      <c r="H94" s="1">
        <f t="shared" si="1"/>
        <v>218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45B18-7AE0-6346-ABB7-39D7EECA3964}">
  <sheetPr>
    <tabColor rgb="FFD499FD"/>
  </sheetPr>
  <dimension ref="A1:E270"/>
  <sheetViews>
    <sheetView workbookViewId="0">
      <selection activeCell="G7" sqref="G7"/>
    </sheetView>
  </sheetViews>
  <sheetFormatPr baseColWidth="10" defaultRowHeight="13" x14ac:dyDescent="0.15"/>
  <cols>
    <col min="1" max="1" width="44" style="1" bestFit="1" customWidth="1"/>
    <col min="2" max="2" width="25.6640625" style="1" bestFit="1" customWidth="1"/>
    <col min="3" max="5" width="11.5" style="1" bestFit="1" customWidth="1"/>
  </cols>
  <sheetData>
    <row r="1" spans="1:5" x14ac:dyDescent="0.15">
      <c r="A1" s="1" t="s">
        <v>950</v>
      </c>
      <c r="B1" s="1" t="s">
        <v>951</v>
      </c>
    </row>
    <row r="2" spans="1:5" x14ac:dyDescent="0.15">
      <c r="A2" s="1" t="s">
        <v>952</v>
      </c>
      <c r="B2" s="48">
        <v>44607</v>
      </c>
    </row>
    <row r="4" spans="1:5" x14ac:dyDescent="0.15">
      <c r="A4" s="1" t="s">
        <v>528</v>
      </c>
      <c r="B4" s="1" t="s">
        <v>0</v>
      </c>
      <c r="C4" s="1" t="s">
        <v>953</v>
      </c>
      <c r="D4" s="1" t="s">
        <v>954</v>
      </c>
      <c r="E4" s="1" t="s">
        <v>955</v>
      </c>
    </row>
    <row r="5" spans="1:5" x14ac:dyDescent="0.15">
      <c r="A5" s="1" t="s">
        <v>8</v>
      </c>
      <c r="B5" s="1" t="s">
        <v>5</v>
      </c>
      <c r="C5" s="1">
        <v>30253.27935801951</v>
      </c>
    </row>
    <row r="6" spans="1:5" x14ac:dyDescent="0.15">
      <c r="A6" s="1" t="s">
        <v>10</v>
      </c>
      <c r="B6" s="1" t="s">
        <v>9</v>
      </c>
      <c r="C6" s="1">
        <v>1574.978647753167</v>
      </c>
      <c r="D6" s="1">
        <v>1530.0591765509373</v>
      </c>
      <c r="E6" s="1">
        <v>1359.6182241852578</v>
      </c>
    </row>
    <row r="7" spans="1:5" x14ac:dyDescent="0.15">
      <c r="A7" s="1" t="s">
        <v>14</v>
      </c>
      <c r="B7" s="1" t="s">
        <v>11</v>
      </c>
      <c r="C7" s="1">
        <v>485.66841872980785</v>
      </c>
      <c r="D7" s="1">
        <v>494.17934988602889</v>
      </c>
      <c r="E7" s="1">
        <v>516.74787080755777</v>
      </c>
    </row>
    <row r="8" spans="1:5" x14ac:dyDescent="0.15">
      <c r="A8" s="1" t="s">
        <v>16</v>
      </c>
      <c r="B8" s="1" t="s">
        <v>15</v>
      </c>
      <c r="C8" s="1">
        <v>1704.1396025898996</v>
      </c>
      <c r="D8" s="1">
        <v>1777.9186715263372</v>
      </c>
      <c r="E8" s="1">
        <v>1710.0733633562668</v>
      </c>
    </row>
    <row r="9" spans="1:5" x14ac:dyDescent="0.15">
      <c r="A9" s="1" t="s">
        <v>20</v>
      </c>
      <c r="B9" s="1" t="s">
        <v>17</v>
      </c>
      <c r="C9" s="1">
        <v>3289.6439947667841</v>
      </c>
      <c r="D9" s="1">
        <v>2809.6260883912914</v>
      </c>
      <c r="E9" s="1">
        <v>1776.1668678953081</v>
      </c>
    </row>
    <row r="10" spans="1:5" x14ac:dyDescent="0.15">
      <c r="A10" s="1" t="s">
        <v>24</v>
      </c>
      <c r="B10" s="1" t="s">
        <v>21</v>
      </c>
      <c r="C10" s="1">
        <v>5287.6636944691336</v>
      </c>
      <c r="D10" s="1">
        <v>5395.6595318537547</v>
      </c>
      <c r="E10" s="1">
        <v>5246.2923063479257</v>
      </c>
    </row>
    <row r="11" spans="1:5" x14ac:dyDescent="0.15">
      <c r="A11" s="1" t="s">
        <v>26</v>
      </c>
      <c r="B11" s="1" t="s">
        <v>25</v>
      </c>
      <c r="C11" s="1">
        <v>41791.969837241115</v>
      </c>
      <c r="D11" s="1">
        <v>40897.330872866914</v>
      </c>
    </row>
    <row r="12" spans="1:5" x14ac:dyDescent="0.15">
      <c r="A12" s="1" t="s">
        <v>28</v>
      </c>
      <c r="B12" s="1" t="s">
        <v>27</v>
      </c>
      <c r="C12" s="1">
        <v>6504.1484927502734</v>
      </c>
      <c r="D12" s="1">
        <v>6489.0432159631673</v>
      </c>
      <c r="E12" s="1">
        <v>5612.6865695278229</v>
      </c>
    </row>
    <row r="13" spans="1:5" x14ac:dyDescent="0.15">
      <c r="A13" s="1" t="s">
        <v>31</v>
      </c>
      <c r="B13" s="1" t="s">
        <v>29</v>
      </c>
      <c r="C13" s="1">
        <v>43839.324486690311</v>
      </c>
      <c r="D13" s="1">
        <v>42701.443045478234</v>
      </c>
      <c r="E13" s="1">
        <v>36284.555242955234</v>
      </c>
    </row>
    <row r="14" spans="1:5" x14ac:dyDescent="0.15">
      <c r="A14" s="1" t="s">
        <v>33</v>
      </c>
      <c r="B14" s="1" t="s">
        <v>32</v>
      </c>
      <c r="C14" s="1">
        <v>11795.159386628686</v>
      </c>
      <c r="D14" s="1">
        <v>10056.637940264993</v>
      </c>
      <c r="E14" s="1">
        <v>8579.017773156831</v>
      </c>
    </row>
    <row r="15" spans="1:5" x14ac:dyDescent="0.15">
      <c r="A15" s="1" t="s">
        <v>35</v>
      </c>
      <c r="B15" s="1" t="s">
        <v>34</v>
      </c>
      <c r="C15" s="1">
        <v>4220.5403207914524</v>
      </c>
      <c r="D15" s="1">
        <v>4604.6463235569481</v>
      </c>
      <c r="E15" s="1">
        <v>4266.0180742094572</v>
      </c>
    </row>
    <row r="16" spans="1:5" x14ac:dyDescent="0.15">
      <c r="A16" s="1" t="s">
        <v>38</v>
      </c>
      <c r="B16" s="1" t="s">
        <v>36</v>
      </c>
      <c r="C16" s="1">
        <v>11521.609779845297</v>
      </c>
      <c r="D16" s="1">
        <v>11715.360138848713</v>
      </c>
      <c r="E16" s="1">
        <v>12844.900990995888</v>
      </c>
    </row>
    <row r="17" spans="1:5" x14ac:dyDescent="0.15">
      <c r="A17" s="1" t="s">
        <v>40</v>
      </c>
      <c r="B17" s="1" t="s">
        <v>39</v>
      </c>
      <c r="C17" s="1">
        <v>16679.591662454503</v>
      </c>
      <c r="D17" s="1">
        <v>17376.649676500369</v>
      </c>
      <c r="E17" s="1">
        <v>13992.744480449732</v>
      </c>
    </row>
    <row r="18" spans="1:5" x14ac:dyDescent="0.15">
      <c r="A18" s="1" t="s">
        <v>42</v>
      </c>
      <c r="B18" s="1" t="s">
        <v>41</v>
      </c>
      <c r="C18" s="1">
        <v>57180.779400161351</v>
      </c>
      <c r="D18" s="1">
        <v>54875.285956335065</v>
      </c>
      <c r="E18" s="1">
        <v>51692.8427477695</v>
      </c>
    </row>
    <row r="19" spans="1:5" x14ac:dyDescent="0.15">
      <c r="A19" s="1" t="s">
        <v>44</v>
      </c>
      <c r="B19" s="1" t="s">
        <v>43</v>
      </c>
      <c r="C19" s="1">
        <v>51461.433215008226</v>
      </c>
      <c r="D19" s="1">
        <v>50114.401109972823</v>
      </c>
      <c r="E19" s="1">
        <v>48586.801321323757</v>
      </c>
    </row>
    <row r="20" spans="1:5" x14ac:dyDescent="0.15">
      <c r="A20" s="1" t="s">
        <v>46</v>
      </c>
      <c r="B20" s="1" t="s">
        <v>45</v>
      </c>
      <c r="C20" s="1">
        <v>4739.8417102839276</v>
      </c>
      <c r="D20" s="1">
        <v>4805.7537176591732</v>
      </c>
      <c r="E20" s="1">
        <v>4221.4074784784843</v>
      </c>
    </row>
    <row r="21" spans="1:5" x14ac:dyDescent="0.15">
      <c r="A21" s="1" t="s">
        <v>48</v>
      </c>
      <c r="B21" s="1" t="s">
        <v>47</v>
      </c>
      <c r="C21" s="1">
        <v>238.78346702017285</v>
      </c>
      <c r="D21" s="1">
        <v>228.21358924422691</v>
      </c>
      <c r="E21" s="1">
        <v>238.99072585649617</v>
      </c>
    </row>
    <row r="22" spans="1:5" x14ac:dyDescent="0.15">
      <c r="A22" s="1" t="s">
        <v>50</v>
      </c>
      <c r="B22" s="1" t="s">
        <v>49</v>
      </c>
      <c r="C22" s="1">
        <v>47519.553096894313</v>
      </c>
      <c r="D22" s="1">
        <v>46591.491606739604</v>
      </c>
      <c r="E22" s="1">
        <v>45159.34822297169</v>
      </c>
    </row>
    <row r="23" spans="1:5" x14ac:dyDescent="0.15">
      <c r="A23" s="1" t="s">
        <v>52</v>
      </c>
      <c r="B23" s="1" t="s">
        <v>51</v>
      </c>
      <c r="C23" s="1">
        <v>1241.825298009576</v>
      </c>
      <c r="D23" s="1">
        <v>1219.515505969046</v>
      </c>
      <c r="E23" s="1">
        <v>1291.0409721544083</v>
      </c>
    </row>
    <row r="24" spans="1:5" x14ac:dyDescent="0.15">
      <c r="A24" s="1" t="s">
        <v>54</v>
      </c>
      <c r="B24" s="1" t="s">
        <v>53</v>
      </c>
      <c r="C24" s="1">
        <v>804.50053782151565</v>
      </c>
      <c r="D24" s="1">
        <v>796.11520682767571</v>
      </c>
      <c r="E24" s="1">
        <v>857.93272965022311</v>
      </c>
    </row>
    <row r="25" spans="1:5" x14ac:dyDescent="0.15">
      <c r="A25" s="1" t="s">
        <v>56</v>
      </c>
      <c r="B25" s="1" t="s">
        <v>55</v>
      </c>
      <c r="C25" s="1">
        <v>1698.1320807871175</v>
      </c>
      <c r="D25" s="1">
        <v>1855.7400942231857</v>
      </c>
      <c r="E25" s="1">
        <v>1961.6137487886015</v>
      </c>
    </row>
    <row r="26" spans="1:5" x14ac:dyDescent="0.15">
      <c r="A26" s="1" t="s">
        <v>58</v>
      </c>
      <c r="B26" s="1" t="s">
        <v>57</v>
      </c>
      <c r="C26" s="1">
        <v>9446.7007718551849</v>
      </c>
      <c r="D26" s="1">
        <v>9879.2685331331795</v>
      </c>
      <c r="E26" s="1">
        <v>10079.203381220315</v>
      </c>
    </row>
    <row r="27" spans="1:5" x14ac:dyDescent="0.15">
      <c r="A27" s="1" t="s">
        <v>60</v>
      </c>
      <c r="B27" s="1" t="s">
        <v>59</v>
      </c>
      <c r="C27" s="1">
        <v>24085.955988096037</v>
      </c>
      <c r="D27" s="1">
        <v>23551.93008574039</v>
      </c>
      <c r="E27" s="1">
        <v>20409.952804773118</v>
      </c>
    </row>
    <row r="28" spans="1:5" x14ac:dyDescent="0.15">
      <c r="A28" s="1" t="s">
        <v>62</v>
      </c>
      <c r="B28" s="1" t="s">
        <v>61</v>
      </c>
      <c r="C28" s="1">
        <v>33290.02813541302</v>
      </c>
      <c r="D28" s="1">
        <v>33799.417694089134</v>
      </c>
      <c r="E28" s="1">
        <v>25194.025144438114</v>
      </c>
    </row>
    <row r="29" spans="1:5" x14ac:dyDescent="0.15">
      <c r="A29" s="1" t="s">
        <v>64</v>
      </c>
      <c r="B29" s="1" t="s">
        <v>63</v>
      </c>
      <c r="C29" s="1">
        <v>6070.3490812929158</v>
      </c>
      <c r="D29" s="1">
        <v>6119.7623446222196</v>
      </c>
      <c r="E29" s="1">
        <v>6079.7382854483794</v>
      </c>
    </row>
    <row r="30" spans="1:5" x14ac:dyDescent="0.15">
      <c r="A30" s="1" t="s">
        <v>66</v>
      </c>
      <c r="B30" s="1" t="s">
        <v>65</v>
      </c>
      <c r="C30" s="1">
        <v>6360.0624730128375</v>
      </c>
      <c r="D30" s="1">
        <v>6837.7178260635119</v>
      </c>
      <c r="E30" s="1">
        <v>6424.1521764272229</v>
      </c>
    </row>
    <row r="31" spans="1:5" x14ac:dyDescent="0.15">
      <c r="A31" s="1" t="s">
        <v>68</v>
      </c>
      <c r="B31" s="1" t="s">
        <v>67</v>
      </c>
      <c r="C31" s="1">
        <v>5001.4221566343313</v>
      </c>
      <c r="D31" s="1">
        <v>5078.809944417716</v>
      </c>
      <c r="E31" s="1">
        <v>4115.1770079562193</v>
      </c>
    </row>
    <row r="32" spans="1:5" x14ac:dyDescent="0.15">
      <c r="A32" s="1" t="s">
        <v>71</v>
      </c>
      <c r="B32" s="1" t="s">
        <v>69</v>
      </c>
      <c r="C32" s="1">
        <v>113023.18559426775</v>
      </c>
      <c r="D32" s="1">
        <v>117098.44632547369</v>
      </c>
      <c r="E32" s="1">
        <v>107079.47983662739</v>
      </c>
    </row>
    <row r="33" spans="1:5" x14ac:dyDescent="0.15">
      <c r="A33" s="1" t="s">
        <v>73</v>
      </c>
      <c r="B33" s="1" t="s">
        <v>72</v>
      </c>
      <c r="C33" s="1">
        <v>3548.5907802137658</v>
      </c>
      <c r="D33" s="1">
        <v>3552.0681432150168</v>
      </c>
      <c r="E33" s="1">
        <v>3133.0998032150396</v>
      </c>
    </row>
    <row r="34" spans="1:5" x14ac:dyDescent="0.15">
      <c r="A34" s="1" t="s">
        <v>75</v>
      </c>
      <c r="B34" s="1" t="s">
        <v>74</v>
      </c>
      <c r="C34" s="1">
        <v>9151.3817316153563</v>
      </c>
      <c r="D34" s="1">
        <v>8897.5529658552896</v>
      </c>
      <c r="E34" s="1">
        <v>6796.8445422787727</v>
      </c>
    </row>
    <row r="35" spans="1:5" x14ac:dyDescent="0.15">
      <c r="A35" s="1" t="s">
        <v>77</v>
      </c>
      <c r="B35" s="1" t="s">
        <v>76</v>
      </c>
      <c r="C35" s="1">
        <v>17745.255372592801</v>
      </c>
      <c r="D35" s="1">
        <v>18148.497845105412</v>
      </c>
      <c r="E35" s="1">
        <v>15373.854703501745</v>
      </c>
    </row>
    <row r="36" spans="1:5" x14ac:dyDescent="0.15">
      <c r="A36" s="1" t="s">
        <v>79</v>
      </c>
      <c r="B36" s="1" t="s">
        <v>78</v>
      </c>
      <c r="C36" s="1">
        <v>31628.476256600865</v>
      </c>
      <c r="D36" s="1">
        <v>31085.961925590083</v>
      </c>
      <c r="E36" s="1">
        <v>27442.953827939971</v>
      </c>
    </row>
    <row r="37" spans="1:5" x14ac:dyDescent="0.15">
      <c r="A37" s="1" t="s">
        <v>81</v>
      </c>
      <c r="B37" s="1" t="s">
        <v>80</v>
      </c>
      <c r="C37" s="1">
        <v>3243.477437487184</v>
      </c>
      <c r="D37" s="1">
        <v>3322.8633287193356</v>
      </c>
      <c r="E37" s="1">
        <v>3000.7793270297607</v>
      </c>
    </row>
    <row r="38" spans="1:5" x14ac:dyDescent="0.15">
      <c r="A38" s="1" t="s">
        <v>83</v>
      </c>
      <c r="B38" s="1" t="s">
        <v>82</v>
      </c>
      <c r="C38" s="1">
        <v>7503.8785883645951</v>
      </c>
      <c r="D38" s="1">
        <v>7203.0642212299763</v>
      </c>
      <c r="E38" s="1">
        <v>6404.8999315907367</v>
      </c>
    </row>
    <row r="39" spans="1:5" x14ac:dyDescent="0.15">
      <c r="A39" s="1" t="s">
        <v>85</v>
      </c>
      <c r="B39" s="1" t="s">
        <v>84</v>
      </c>
      <c r="C39" s="1">
        <v>475.95381386481267</v>
      </c>
      <c r="D39" s="1">
        <v>467.90803227779787</v>
      </c>
      <c r="E39" s="1">
        <v>492.79587119399002</v>
      </c>
    </row>
    <row r="40" spans="1:5" x14ac:dyDescent="0.15">
      <c r="A40" s="1" t="s">
        <v>87</v>
      </c>
      <c r="B40" s="1" t="s">
        <v>86</v>
      </c>
      <c r="C40" s="1">
        <v>46548.520360080933</v>
      </c>
      <c r="D40" s="1">
        <v>46338.340956012711</v>
      </c>
      <c r="E40" s="1">
        <v>43294.648163191698</v>
      </c>
    </row>
    <row r="41" spans="1:5" x14ac:dyDescent="0.15">
      <c r="A41" s="1" t="s">
        <v>89</v>
      </c>
      <c r="B41" s="1" t="s">
        <v>88</v>
      </c>
      <c r="C41" s="1">
        <v>16045.953635220516</v>
      </c>
      <c r="D41" s="1">
        <v>16346.554941262642</v>
      </c>
      <c r="E41" s="1">
        <v>16168.196652192082</v>
      </c>
    </row>
    <row r="42" spans="1:5" x14ac:dyDescent="0.15">
      <c r="A42" s="1" t="s">
        <v>91</v>
      </c>
      <c r="B42" s="1" t="s">
        <v>90</v>
      </c>
      <c r="C42" s="1">
        <v>86388.404952718367</v>
      </c>
      <c r="D42" s="1">
        <v>85334.519462090931</v>
      </c>
      <c r="E42" s="1">
        <v>87097.036450376429</v>
      </c>
    </row>
    <row r="43" spans="1:5" x14ac:dyDescent="0.15">
      <c r="A43" s="1" t="s">
        <v>93</v>
      </c>
      <c r="B43" s="1" t="s">
        <v>92</v>
      </c>
    </row>
    <row r="44" spans="1:5" x14ac:dyDescent="0.15">
      <c r="A44" s="1" t="s">
        <v>95</v>
      </c>
      <c r="B44" s="1" t="s">
        <v>94</v>
      </c>
      <c r="C44" s="1">
        <v>15888.144355396988</v>
      </c>
      <c r="D44" s="1">
        <v>14741.714403993639</v>
      </c>
      <c r="E44" s="1">
        <v>13231.704206938075</v>
      </c>
    </row>
    <row r="45" spans="1:5" x14ac:dyDescent="0.15">
      <c r="A45" s="1" t="s">
        <v>97</v>
      </c>
      <c r="B45" s="1" t="s">
        <v>96</v>
      </c>
      <c r="C45" s="1">
        <v>9905.3420038925342</v>
      </c>
      <c r="D45" s="1">
        <v>10143.838171992053</v>
      </c>
      <c r="E45" s="1">
        <v>10434.775187483907</v>
      </c>
    </row>
    <row r="46" spans="1:5" x14ac:dyDescent="0.15">
      <c r="A46" s="1" t="s">
        <v>532</v>
      </c>
      <c r="B46" s="1" t="s">
        <v>98</v>
      </c>
      <c r="C46" s="1">
        <v>2314.0509583688104</v>
      </c>
      <c r="D46" s="1">
        <v>2276.3323939017969</v>
      </c>
      <c r="E46" s="1">
        <v>2325.7237050224721</v>
      </c>
    </row>
    <row r="47" spans="1:5" x14ac:dyDescent="0.15">
      <c r="A47" s="1" t="s">
        <v>101</v>
      </c>
      <c r="B47" s="1" t="s">
        <v>100</v>
      </c>
      <c r="C47" s="1">
        <v>1585.2405344554604</v>
      </c>
      <c r="D47" s="1">
        <v>1533.0956880778929</v>
      </c>
      <c r="E47" s="1">
        <v>1537.1302183277348</v>
      </c>
    </row>
    <row r="48" spans="1:5" x14ac:dyDescent="0.15">
      <c r="A48" s="1" t="s">
        <v>103</v>
      </c>
      <c r="B48" s="1" t="s">
        <v>102</v>
      </c>
      <c r="C48" s="1">
        <v>560.8073582386337</v>
      </c>
      <c r="D48" s="1">
        <v>580.71687064539094</v>
      </c>
      <c r="E48" s="1">
        <v>543.95039251580283</v>
      </c>
    </row>
    <row r="49" spans="1:5" x14ac:dyDescent="0.15">
      <c r="A49" s="1" t="s">
        <v>105</v>
      </c>
      <c r="B49" s="1" t="s">
        <v>104</v>
      </c>
      <c r="C49" s="1">
        <v>2606.6153307839008</v>
      </c>
      <c r="D49" s="1">
        <v>2369.7294942910894</v>
      </c>
      <c r="E49" s="1">
        <v>1846.1312970869474</v>
      </c>
    </row>
    <row r="50" spans="1:5" x14ac:dyDescent="0.15">
      <c r="A50" s="1" t="s">
        <v>107</v>
      </c>
      <c r="B50" s="1" t="s">
        <v>106</v>
      </c>
      <c r="C50" s="1">
        <v>6729.5833319816848</v>
      </c>
      <c r="D50" s="1">
        <v>6424.9794924083044</v>
      </c>
      <c r="E50" s="1">
        <v>5334.5560423391653</v>
      </c>
    </row>
    <row r="51" spans="1:5" x14ac:dyDescent="0.15">
      <c r="A51" s="1" t="s">
        <v>109</v>
      </c>
      <c r="B51" s="1" t="s">
        <v>108</v>
      </c>
      <c r="C51" s="1">
        <v>1428.2904632432228</v>
      </c>
      <c r="D51" s="1">
        <v>1401.5423119681425</v>
      </c>
      <c r="E51" s="1">
        <v>1420.6617474722111</v>
      </c>
    </row>
    <row r="52" spans="1:5" x14ac:dyDescent="0.15">
      <c r="A52" s="1" t="s">
        <v>111</v>
      </c>
      <c r="B52" s="1" t="s">
        <v>110</v>
      </c>
      <c r="C52" s="1">
        <v>3616.464537497126</v>
      </c>
      <c r="D52" s="1">
        <v>3603.775240584625</v>
      </c>
      <c r="E52" s="1">
        <v>3064.272388428195</v>
      </c>
    </row>
    <row r="53" spans="1:5" x14ac:dyDescent="0.15">
      <c r="A53" s="1" t="s">
        <v>113</v>
      </c>
      <c r="B53" s="1" t="s">
        <v>112</v>
      </c>
      <c r="C53" s="1">
        <v>12485.423896168044</v>
      </c>
      <c r="D53" s="1">
        <v>12693.827956037179</v>
      </c>
      <c r="E53" s="1">
        <v>12140.854154575418</v>
      </c>
    </row>
    <row r="54" spans="1:5" x14ac:dyDescent="0.15">
      <c r="A54" s="1" t="s">
        <v>115</v>
      </c>
      <c r="B54" s="1" t="s">
        <v>114</v>
      </c>
      <c r="C54" s="1">
        <v>10234.211179124379</v>
      </c>
      <c r="D54" s="1">
        <v>10291.807319024076</v>
      </c>
      <c r="E54" s="1">
        <v>8873.5219288372919</v>
      </c>
    </row>
    <row r="55" spans="1:5" x14ac:dyDescent="0.15">
      <c r="A55" s="1" t="s">
        <v>117</v>
      </c>
      <c r="B55" s="1" t="s">
        <v>116</v>
      </c>
      <c r="C55" s="1">
        <v>8824.1940084384169</v>
      </c>
      <c r="D55" s="1">
        <v>9125.8786794952011</v>
      </c>
      <c r="E55" s="1">
        <v>9477.8528732677078</v>
      </c>
    </row>
    <row r="56" spans="1:5" x14ac:dyDescent="0.15">
      <c r="A56" s="1" t="s">
        <v>533</v>
      </c>
      <c r="B56" s="1" t="s">
        <v>118</v>
      </c>
      <c r="C56" s="1">
        <v>19630.893487301913</v>
      </c>
      <c r="D56" s="1">
        <v>19701.270377456996</v>
      </c>
      <c r="E56" s="1">
        <v>16745.724314017625</v>
      </c>
    </row>
    <row r="57" spans="1:5" x14ac:dyDescent="0.15">
      <c r="A57" s="1" t="s">
        <v>120</v>
      </c>
      <c r="B57" s="1" t="s">
        <v>119</v>
      </c>
      <c r="C57" s="1">
        <v>86059.739216845352</v>
      </c>
      <c r="D57" s="1">
        <v>91392.642587516646</v>
      </c>
      <c r="E57" s="1">
        <v>85082.526855547752</v>
      </c>
    </row>
    <row r="58" spans="1:5" x14ac:dyDescent="0.15">
      <c r="A58" s="1" t="s">
        <v>122</v>
      </c>
      <c r="B58" s="1" t="s">
        <v>121</v>
      </c>
      <c r="C58" s="1">
        <v>29334.110934865701</v>
      </c>
      <c r="D58" s="1">
        <v>29206.0767190775</v>
      </c>
      <c r="E58" s="1">
        <v>27527.845305582501</v>
      </c>
    </row>
    <row r="59" spans="1:5" x14ac:dyDescent="0.15">
      <c r="A59" s="1" t="s">
        <v>124</v>
      </c>
      <c r="B59" s="1" t="s">
        <v>123</v>
      </c>
      <c r="C59" s="1">
        <v>23419.735613650162</v>
      </c>
      <c r="D59" s="1">
        <v>23660.148806831683</v>
      </c>
      <c r="E59" s="1">
        <v>22931.274597562151</v>
      </c>
    </row>
    <row r="60" spans="1:5" x14ac:dyDescent="0.15">
      <c r="A60" s="1" t="s">
        <v>126</v>
      </c>
      <c r="B60" s="1" t="s">
        <v>125</v>
      </c>
      <c r="C60" s="1">
        <v>47950.180814204105</v>
      </c>
      <c r="D60" s="1">
        <v>46794.899291560272</v>
      </c>
      <c r="E60" s="1">
        <v>46208.429471747171</v>
      </c>
    </row>
    <row r="61" spans="1:5" x14ac:dyDescent="0.15">
      <c r="A61" s="1" t="s">
        <v>128</v>
      </c>
      <c r="B61" s="1" t="s">
        <v>127</v>
      </c>
      <c r="C61" s="1">
        <v>3141.8617105900189</v>
      </c>
      <c r="D61" s="1">
        <v>3414.9161775745961</v>
      </c>
      <c r="E61" s="1">
        <v>3425.4841758580333</v>
      </c>
    </row>
    <row r="62" spans="1:5" x14ac:dyDescent="0.15">
      <c r="A62" s="1" t="s">
        <v>130</v>
      </c>
      <c r="B62" s="1" t="s">
        <v>129</v>
      </c>
      <c r="C62" s="1">
        <v>7687.4629634800522</v>
      </c>
      <c r="D62" s="1">
        <v>8516.2800389516069</v>
      </c>
      <c r="E62" s="1">
        <v>7003.8590214723345</v>
      </c>
    </row>
    <row r="63" spans="1:5" x14ac:dyDescent="0.15">
      <c r="A63" s="1" t="s">
        <v>132</v>
      </c>
      <c r="B63" s="1" t="s">
        <v>131</v>
      </c>
      <c r="C63" s="1">
        <v>61591.928869895812</v>
      </c>
      <c r="D63" s="1">
        <v>59775.735096451463</v>
      </c>
      <c r="E63" s="1">
        <v>61063.316430423787</v>
      </c>
    </row>
    <row r="64" spans="1:5" x14ac:dyDescent="0.15">
      <c r="A64" s="1" t="s">
        <v>134</v>
      </c>
      <c r="B64" s="1" t="s">
        <v>133</v>
      </c>
      <c r="C64" s="1">
        <v>8050.6440762341617</v>
      </c>
      <c r="D64" s="1">
        <v>8282.1171305092084</v>
      </c>
      <c r="E64" s="1">
        <v>7268.1969096590956</v>
      </c>
    </row>
    <row r="65" spans="1:5" x14ac:dyDescent="0.15">
      <c r="A65" s="1" t="s">
        <v>136</v>
      </c>
      <c r="B65" s="1" t="s">
        <v>135</v>
      </c>
      <c r="C65" s="1">
        <v>4142.0185584291658</v>
      </c>
      <c r="D65" s="1">
        <v>3989.6682764523566</v>
      </c>
      <c r="E65" s="1">
        <v>3306.8582083810356</v>
      </c>
    </row>
    <row r="66" spans="1:5" x14ac:dyDescent="0.15">
      <c r="A66" s="1" t="s">
        <v>138</v>
      </c>
      <c r="B66" s="1" t="s">
        <v>137</v>
      </c>
      <c r="C66" s="1">
        <v>7924.2343008457383</v>
      </c>
      <c r="D66" s="1">
        <v>8145.3454372488022</v>
      </c>
      <c r="E66" s="1">
        <v>8254.670871024282</v>
      </c>
    </row>
    <row r="67" spans="1:5" x14ac:dyDescent="0.15">
      <c r="A67" s="1" t="s">
        <v>140</v>
      </c>
      <c r="B67" s="1" t="s">
        <v>139</v>
      </c>
      <c r="C67" s="1">
        <v>3452.3785846558762</v>
      </c>
      <c r="D67" s="1">
        <v>3503.4397328542741</v>
      </c>
      <c r="E67" s="1">
        <v>3201.6525316734551</v>
      </c>
    </row>
    <row r="68" spans="1:5" x14ac:dyDescent="0.15">
      <c r="A68" s="1" t="s">
        <v>37</v>
      </c>
      <c r="B68" s="1" t="s">
        <v>141</v>
      </c>
      <c r="C68" s="1">
        <v>11297.601802458656</v>
      </c>
      <c r="D68" s="1">
        <v>11478.033131866385</v>
      </c>
      <c r="E68" s="1">
        <v>11477.792592268133</v>
      </c>
    </row>
    <row r="69" spans="1:5" x14ac:dyDescent="0.15">
      <c r="A69" s="1" t="s">
        <v>143</v>
      </c>
      <c r="B69" s="1" t="s">
        <v>142</v>
      </c>
      <c r="C69" s="1">
        <v>8213.3600661872733</v>
      </c>
      <c r="D69" s="1">
        <v>8343.5504311051773</v>
      </c>
      <c r="E69" s="1">
        <v>7668.5243441042303</v>
      </c>
    </row>
    <row r="70" spans="1:5" x14ac:dyDescent="0.15">
      <c r="A70" s="1" t="s">
        <v>22</v>
      </c>
      <c r="B70" s="1" t="s">
        <v>144</v>
      </c>
      <c r="C70" s="1">
        <v>25290.331447450088</v>
      </c>
      <c r="D70" s="1">
        <v>24906.436727127701</v>
      </c>
      <c r="E70" s="1">
        <v>23955.305158278417</v>
      </c>
    </row>
    <row r="71" spans="1:5" x14ac:dyDescent="0.15">
      <c r="A71" s="1" t="s">
        <v>146</v>
      </c>
      <c r="B71" s="1" t="s">
        <v>145</v>
      </c>
      <c r="C71" s="1">
        <v>6295.9346616399243</v>
      </c>
      <c r="D71" s="1">
        <v>6222.5246532724805</v>
      </c>
      <c r="E71" s="1">
        <v>5600.3896149534148</v>
      </c>
    </row>
    <row r="72" spans="1:5" x14ac:dyDescent="0.15">
      <c r="A72" s="1" t="s">
        <v>148</v>
      </c>
      <c r="B72" s="1" t="s">
        <v>147</v>
      </c>
      <c r="C72" s="1">
        <v>2537.1251850471172</v>
      </c>
      <c r="D72" s="1">
        <v>3019.0922834664611</v>
      </c>
      <c r="E72" s="1">
        <v>3569.2068412110843</v>
      </c>
    </row>
    <row r="73" spans="1:5" x14ac:dyDescent="0.15">
      <c r="A73" s="1" t="s">
        <v>150</v>
      </c>
      <c r="B73" s="1" t="s">
        <v>149</v>
      </c>
      <c r="C73" s="1">
        <v>40038.187166625852</v>
      </c>
      <c r="D73" s="1">
        <v>39188.636538097031</v>
      </c>
      <c r="E73" s="1">
        <v>37967.801866043723</v>
      </c>
    </row>
    <row r="74" spans="1:5" x14ac:dyDescent="0.15">
      <c r="A74" s="1" t="s">
        <v>152</v>
      </c>
      <c r="B74" s="1" t="s">
        <v>151</v>
      </c>
    </row>
    <row r="75" spans="1:5" x14ac:dyDescent="0.15">
      <c r="A75" s="1" t="s">
        <v>154</v>
      </c>
      <c r="B75" s="1" t="s">
        <v>153</v>
      </c>
      <c r="C75" s="1">
        <v>30349.752098436053</v>
      </c>
      <c r="D75" s="1">
        <v>29555.315698507919</v>
      </c>
      <c r="E75" s="1">
        <v>27063.193918029858</v>
      </c>
    </row>
    <row r="76" spans="1:5" x14ac:dyDescent="0.15">
      <c r="A76" s="1" t="s">
        <v>156</v>
      </c>
      <c r="B76" s="1" t="s">
        <v>155</v>
      </c>
      <c r="C76" s="1">
        <v>23052.301255958606</v>
      </c>
      <c r="D76" s="1">
        <v>23397.120014869379</v>
      </c>
      <c r="E76" s="1">
        <v>23027.026995629403</v>
      </c>
    </row>
    <row r="77" spans="1:5" x14ac:dyDescent="0.15">
      <c r="A77" s="1" t="s">
        <v>158</v>
      </c>
      <c r="B77" s="1" t="s">
        <v>157</v>
      </c>
      <c r="C77" s="1">
        <v>771.52486634943079</v>
      </c>
      <c r="D77" s="1">
        <v>855.7608851869029</v>
      </c>
      <c r="E77" s="1">
        <v>936.34046106474909</v>
      </c>
    </row>
    <row r="78" spans="1:5" x14ac:dyDescent="0.15">
      <c r="A78" s="1" t="s">
        <v>160</v>
      </c>
      <c r="B78" s="1" t="s">
        <v>159</v>
      </c>
      <c r="C78" s="1">
        <v>35737.301249552795</v>
      </c>
      <c r="D78" s="1">
        <v>35083.807485433848</v>
      </c>
      <c r="E78" s="1">
        <v>34148.919900118693</v>
      </c>
    </row>
    <row r="79" spans="1:5" x14ac:dyDescent="0.15">
      <c r="A79" s="1" t="s">
        <v>162</v>
      </c>
      <c r="B79" s="1" t="s">
        <v>161</v>
      </c>
      <c r="C79" s="1">
        <v>1770.2310580957155</v>
      </c>
      <c r="D79" s="1">
        <v>1828.6493376882195</v>
      </c>
      <c r="E79" s="1">
        <v>1622.2169756732135</v>
      </c>
    </row>
    <row r="80" spans="1:5" x14ac:dyDescent="0.15">
      <c r="A80" s="1" t="s">
        <v>164</v>
      </c>
      <c r="B80" s="1" t="s">
        <v>163</v>
      </c>
      <c r="C80" s="1">
        <v>49964.499909842634</v>
      </c>
      <c r="D80" s="1">
        <v>48628.641762105042</v>
      </c>
      <c r="E80" s="1">
        <v>48744.988126778699</v>
      </c>
    </row>
    <row r="81" spans="1:5" x14ac:dyDescent="0.15">
      <c r="A81" s="1" t="s">
        <v>166</v>
      </c>
      <c r="B81" s="1" t="s">
        <v>165</v>
      </c>
      <c r="C81" s="1">
        <v>6317.4137201512322</v>
      </c>
      <c r="D81" s="1">
        <v>6175.8906533171312</v>
      </c>
      <c r="E81" s="1">
        <v>5057.6319126176095</v>
      </c>
    </row>
    <row r="82" spans="1:5" x14ac:dyDescent="0.15">
      <c r="A82" s="1" t="s">
        <v>168</v>
      </c>
      <c r="B82" s="1" t="s">
        <v>167</v>
      </c>
      <c r="C82" s="1">
        <v>41572.485009962911</v>
      </c>
      <c r="D82" s="1">
        <v>40578.644285053386</v>
      </c>
      <c r="E82" s="1">
        <v>39030.360371348164</v>
      </c>
    </row>
    <row r="83" spans="1:5" x14ac:dyDescent="0.15">
      <c r="A83" s="1" t="s">
        <v>170</v>
      </c>
      <c r="B83" s="1" t="s">
        <v>169</v>
      </c>
      <c r="C83" s="1">
        <v>62918.146193612054</v>
      </c>
      <c r="D83" s="1">
        <v>64225.264904983669</v>
      </c>
    </row>
    <row r="84" spans="1:5" x14ac:dyDescent="0.15">
      <c r="A84" s="1" t="s">
        <v>172</v>
      </c>
      <c r="B84" s="1" t="s">
        <v>171</v>
      </c>
      <c r="C84" s="1">
        <v>3568.291015625</v>
      </c>
      <c r="D84" s="1">
        <v>3585.3924488845541</v>
      </c>
      <c r="E84" s="1">
        <v>3565.2932942680031</v>
      </c>
    </row>
    <row r="85" spans="1:5" x14ac:dyDescent="0.15">
      <c r="A85" s="1" t="s">
        <v>174</v>
      </c>
      <c r="B85" s="1" t="s">
        <v>173</v>
      </c>
      <c r="C85" s="1">
        <v>7959.0072673637633</v>
      </c>
      <c r="D85" s="1">
        <v>7766.9965542294831</v>
      </c>
      <c r="E85" s="1">
        <v>6881.7151923183092</v>
      </c>
    </row>
    <row r="86" spans="1:5" x14ac:dyDescent="0.15">
      <c r="A86" s="1" t="s">
        <v>176</v>
      </c>
      <c r="B86" s="1" t="s">
        <v>175</v>
      </c>
      <c r="C86" s="1">
        <v>43646.951971149349</v>
      </c>
      <c r="D86" s="1">
        <v>43070.498359588775</v>
      </c>
      <c r="E86" s="1">
        <v>41059.168809054696</v>
      </c>
    </row>
    <row r="87" spans="1:5" x14ac:dyDescent="0.15">
      <c r="A87" s="1" t="s">
        <v>178</v>
      </c>
      <c r="B87" s="1" t="s">
        <v>177</v>
      </c>
      <c r="C87" s="1">
        <v>4722.7877832176646</v>
      </c>
      <c r="D87" s="1">
        <v>4697.9836523898448</v>
      </c>
      <c r="E87" s="1">
        <v>4266.6907945092444</v>
      </c>
    </row>
    <row r="88" spans="1:5" x14ac:dyDescent="0.15">
      <c r="A88" s="1" t="s">
        <v>180</v>
      </c>
      <c r="B88" s="1" t="s">
        <v>179</v>
      </c>
      <c r="C88" s="1">
        <v>2260.8605672933677</v>
      </c>
      <c r="D88" s="1">
        <v>2246.625578164324</v>
      </c>
      <c r="E88" s="1">
        <v>2205.5290158584007</v>
      </c>
    </row>
    <row r="89" spans="1:5" x14ac:dyDescent="0.15">
      <c r="A89" s="1" t="s">
        <v>182</v>
      </c>
      <c r="B89" s="1" t="s">
        <v>181</v>
      </c>
    </row>
    <row r="90" spans="1:5" x14ac:dyDescent="0.15">
      <c r="A90" s="1" t="s">
        <v>184</v>
      </c>
      <c r="B90" s="1" t="s">
        <v>183</v>
      </c>
      <c r="C90" s="1">
        <v>955.11128113671145</v>
      </c>
      <c r="D90" s="1">
        <v>1058.1433681735582</v>
      </c>
      <c r="E90" s="1">
        <v>1194.0378646944453</v>
      </c>
    </row>
    <row r="91" spans="1:5" x14ac:dyDescent="0.15">
      <c r="A91" s="1" t="s">
        <v>186</v>
      </c>
      <c r="B91" s="1" t="s">
        <v>185</v>
      </c>
      <c r="C91" s="1">
        <v>732.72072731885601</v>
      </c>
      <c r="D91" s="1">
        <v>772.04591421513942</v>
      </c>
      <c r="E91" s="1">
        <v>773.00207013552415</v>
      </c>
    </row>
    <row r="92" spans="1:5" x14ac:dyDescent="0.15">
      <c r="A92" s="1" t="s">
        <v>188</v>
      </c>
      <c r="B92" s="1" t="s">
        <v>187</v>
      </c>
      <c r="C92" s="1">
        <v>802.76738511615554</v>
      </c>
      <c r="D92" s="1">
        <v>749.45374702880599</v>
      </c>
      <c r="E92" s="1">
        <v>727.52017171956163</v>
      </c>
    </row>
    <row r="93" spans="1:5" x14ac:dyDescent="0.15">
      <c r="A93" s="1" t="s">
        <v>190</v>
      </c>
      <c r="B93" s="1" t="s">
        <v>189</v>
      </c>
      <c r="C93" s="1">
        <v>10005.616791726818</v>
      </c>
      <c r="D93" s="1">
        <v>8419.9333361253011</v>
      </c>
      <c r="E93" s="1">
        <v>7143.2387049714616</v>
      </c>
    </row>
    <row r="94" spans="1:5" x14ac:dyDescent="0.15">
      <c r="A94" s="1" t="s">
        <v>192</v>
      </c>
      <c r="B94" s="1" t="s">
        <v>191</v>
      </c>
      <c r="C94" s="1">
        <v>19747.342583793488</v>
      </c>
      <c r="D94" s="1">
        <v>19133.757763625435</v>
      </c>
      <c r="E94" s="1">
        <v>17622.541003350387</v>
      </c>
    </row>
    <row r="95" spans="1:5" x14ac:dyDescent="0.15">
      <c r="A95" s="1" t="s">
        <v>194</v>
      </c>
      <c r="B95" s="1" t="s">
        <v>193</v>
      </c>
      <c r="C95" s="1">
        <v>10466.882211195754</v>
      </c>
      <c r="D95" s="1">
        <v>10827.435290507377</v>
      </c>
      <c r="E95" s="1">
        <v>9261.5518761769617</v>
      </c>
    </row>
    <row r="96" spans="1:5" x14ac:dyDescent="0.15">
      <c r="A96" s="1" t="s">
        <v>196</v>
      </c>
      <c r="B96" s="1" t="s">
        <v>195</v>
      </c>
      <c r="C96" s="1">
        <v>54270.82230552382</v>
      </c>
      <c r="D96" s="1">
        <v>53041.303310195952</v>
      </c>
    </row>
    <row r="97" spans="1:5" x14ac:dyDescent="0.15">
      <c r="A97" s="1" t="s">
        <v>198</v>
      </c>
      <c r="B97" s="1" t="s">
        <v>197</v>
      </c>
      <c r="C97" s="1">
        <v>4478.424645509439</v>
      </c>
      <c r="D97" s="1">
        <v>4638.6349431951057</v>
      </c>
      <c r="E97" s="1">
        <v>4603.339616709748</v>
      </c>
    </row>
    <row r="98" spans="1:5" x14ac:dyDescent="0.15">
      <c r="A98" s="1" t="s">
        <v>200</v>
      </c>
      <c r="B98" s="1" t="s">
        <v>199</v>
      </c>
      <c r="C98" s="1">
        <v>36556.674911021291</v>
      </c>
      <c r="D98" s="1">
        <v>38040.586987058785</v>
      </c>
      <c r="E98" s="1">
        <v>34624.340129041433</v>
      </c>
    </row>
    <row r="99" spans="1:5" x14ac:dyDescent="0.15">
      <c r="A99" s="1" t="s">
        <v>202</v>
      </c>
      <c r="B99" s="1" t="s">
        <v>201</v>
      </c>
      <c r="C99" s="1">
        <v>6145.8192766437705</v>
      </c>
      <c r="D99" s="1">
        <v>6609.5112795458754</v>
      </c>
      <c r="E99" s="1">
        <v>6955.9392171778854</v>
      </c>
    </row>
    <row r="100" spans="1:5" x14ac:dyDescent="0.15">
      <c r="A100" s="1" t="s">
        <v>7</v>
      </c>
      <c r="B100" s="1" t="s">
        <v>203</v>
      </c>
      <c r="C100" s="1">
        <v>45240.562753164784</v>
      </c>
      <c r="D100" s="1">
        <v>45462.371682245437</v>
      </c>
      <c r="E100" s="1">
        <v>44003.41370969866</v>
      </c>
    </row>
    <row r="101" spans="1:5" x14ac:dyDescent="0.15">
      <c r="A101" s="1" t="s">
        <v>205</v>
      </c>
      <c r="B101" s="1" t="s">
        <v>204</v>
      </c>
      <c r="C101" s="1">
        <v>48542.681869916094</v>
      </c>
      <c r="D101" s="1">
        <v>48354.473367413033</v>
      </c>
      <c r="E101" s="1">
        <v>46323.863442438356</v>
      </c>
    </row>
    <row r="102" spans="1:5" x14ac:dyDescent="0.15">
      <c r="A102" s="1" t="s">
        <v>207</v>
      </c>
      <c r="B102" s="1" t="s">
        <v>206</v>
      </c>
      <c r="C102" s="1">
        <v>2492.8689676913568</v>
      </c>
      <c r="D102" s="1">
        <v>2556.4568906845857</v>
      </c>
      <c r="E102" s="1">
        <v>2389.0124307710034</v>
      </c>
    </row>
    <row r="103" spans="1:5" x14ac:dyDescent="0.15">
      <c r="A103" s="1" t="s">
        <v>209</v>
      </c>
      <c r="B103" s="1" t="s">
        <v>208</v>
      </c>
      <c r="C103" s="1">
        <v>984.86052381138904</v>
      </c>
      <c r="D103" s="1">
        <v>985.18628383494809</v>
      </c>
      <c r="E103" s="1">
        <v>968.69049980590603</v>
      </c>
    </row>
    <row r="104" spans="1:5" x14ac:dyDescent="0.15">
      <c r="A104" s="1" t="s">
        <v>211</v>
      </c>
      <c r="B104" s="1" t="s">
        <v>210</v>
      </c>
      <c r="C104" s="1">
        <v>15227.560096809613</v>
      </c>
      <c r="D104" s="1">
        <v>15311.766903695032</v>
      </c>
      <c r="E104" s="1">
        <v>14134.162681119264</v>
      </c>
    </row>
    <row r="105" spans="1:5" x14ac:dyDescent="0.15">
      <c r="A105" s="1" t="s">
        <v>213</v>
      </c>
      <c r="B105" s="1" t="s">
        <v>212</v>
      </c>
      <c r="C105" s="1">
        <v>1479.3458268884981</v>
      </c>
      <c r="D105" s="1">
        <v>1312.7706360667632</v>
      </c>
      <c r="E105" s="1">
        <v>1272.3679920420495</v>
      </c>
    </row>
    <row r="106" spans="1:5" x14ac:dyDescent="0.15">
      <c r="A106" s="1" t="s">
        <v>215</v>
      </c>
      <c r="B106" s="1" t="s">
        <v>214</v>
      </c>
      <c r="C106" s="1">
        <v>16427.372761147839</v>
      </c>
      <c r="D106" s="1">
        <v>16735.659779476086</v>
      </c>
      <c r="E106" s="1">
        <v>15980.740889649034</v>
      </c>
    </row>
    <row r="107" spans="1:5" x14ac:dyDescent="0.15">
      <c r="A107" s="1" t="s">
        <v>217</v>
      </c>
      <c r="B107" s="1" t="s">
        <v>216</v>
      </c>
      <c r="C107" s="1">
        <v>6366.5626728483212</v>
      </c>
      <c r="D107" s="1">
        <v>6461.3345446003032</v>
      </c>
      <c r="E107" s="1">
        <v>6149.3615444319712</v>
      </c>
    </row>
    <row r="108" spans="1:5" x14ac:dyDescent="0.15">
      <c r="A108" s="1" t="s">
        <v>219</v>
      </c>
      <c r="B108" s="1" t="s">
        <v>218</v>
      </c>
      <c r="C108" s="1">
        <v>5080.8757485764854</v>
      </c>
      <c r="D108" s="1">
        <v>5144.3453375625422</v>
      </c>
      <c r="E108" s="1">
        <v>4891.0902553760707</v>
      </c>
    </row>
    <row r="109" spans="1:5" x14ac:dyDescent="0.15">
      <c r="A109" s="1" t="s">
        <v>221</v>
      </c>
      <c r="B109" s="1" t="s">
        <v>220</v>
      </c>
      <c r="C109" s="1">
        <v>1313.7741200428447</v>
      </c>
      <c r="D109" s="1">
        <v>1340.363459428753</v>
      </c>
      <c r="E109" s="1">
        <v>1310.6751603021971</v>
      </c>
    </row>
    <row r="110" spans="1:5" x14ac:dyDescent="0.15">
      <c r="A110" s="1" t="s">
        <v>223</v>
      </c>
      <c r="B110" s="1" t="s">
        <v>222</v>
      </c>
      <c r="C110" s="1">
        <v>1759.4963646831163</v>
      </c>
      <c r="D110" s="1">
        <v>1777.8510688371362</v>
      </c>
      <c r="E110" s="1">
        <v>1674.9178706588521</v>
      </c>
    </row>
    <row r="111" spans="1:5" x14ac:dyDescent="0.15">
      <c r="A111" s="1" t="s">
        <v>225</v>
      </c>
      <c r="B111" s="1" t="s">
        <v>224</v>
      </c>
      <c r="C111" s="1">
        <v>3893.8595781487702</v>
      </c>
      <c r="D111" s="1">
        <v>4135.2015313269367</v>
      </c>
      <c r="E111" s="1">
        <v>3869.5884270453721</v>
      </c>
    </row>
    <row r="112" spans="1:5" x14ac:dyDescent="0.15">
      <c r="A112" s="1" t="s">
        <v>227</v>
      </c>
      <c r="B112" s="1" t="s">
        <v>226</v>
      </c>
      <c r="C112" s="1">
        <v>1088.0724738451329</v>
      </c>
      <c r="D112" s="1">
        <v>1118.853956535449</v>
      </c>
      <c r="E112" s="1">
        <v>1126.9324672958828</v>
      </c>
    </row>
    <row r="113" spans="1:5" x14ac:dyDescent="0.15">
      <c r="A113" s="1" t="s">
        <v>229</v>
      </c>
      <c r="B113" s="1" t="s">
        <v>228</v>
      </c>
      <c r="C113" s="1">
        <v>89112.667715857053</v>
      </c>
      <c r="D113" s="1">
        <v>86481.552590533931</v>
      </c>
    </row>
    <row r="114" spans="1:5" x14ac:dyDescent="0.15">
      <c r="A114" s="1" t="s">
        <v>231</v>
      </c>
      <c r="B114" s="1" t="s">
        <v>230</v>
      </c>
      <c r="C114" s="1">
        <v>1996.9150873978911</v>
      </c>
      <c r="D114" s="1">
        <v>2100.7514606080495</v>
      </c>
      <c r="E114" s="1">
        <v>1927.7078230933537</v>
      </c>
    </row>
    <row r="115" spans="1:5" x14ac:dyDescent="0.15">
      <c r="A115" s="1" t="s">
        <v>534</v>
      </c>
      <c r="B115" s="1" t="s">
        <v>535</v>
      </c>
    </row>
    <row r="116" spans="1:5" x14ac:dyDescent="0.15">
      <c r="A116" s="1" t="s">
        <v>233</v>
      </c>
      <c r="B116" s="1" t="s">
        <v>232</v>
      </c>
      <c r="C116" s="1">
        <v>79068.974611678728</v>
      </c>
      <c r="D116" s="1">
        <v>80886.615738710418</v>
      </c>
      <c r="E116" s="1">
        <v>85267.764743758162</v>
      </c>
    </row>
    <row r="117" spans="1:5" x14ac:dyDescent="0.15">
      <c r="A117" s="1" t="s">
        <v>235</v>
      </c>
      <c r="B117" s="1" t="s">
        <v>234</v>
      </c>
      <c r="C117" s="1">
        <v>3598.4834539612925</v>
      </c>
      <c r="D117" s="1">
        <v>3114.6227528406325</v>
      </c>
      <c r="E117" s="1">
        <v>2422.4806568277704</v>
      </c>
    </row>
    <row r="118" spans="1:5" x14ac:dyDescent="0.15">
      <c r="A118" s="1" t="s">
        <v>237</v>
      </c>
      <c r="B118" s="1" t="s">
        <v>236</v>
      </c>
      <c r="C118" s="1">
        <v>5915.8508536964382</v>
      </c>
      <c r="D118" s="1">
        <v>5980.6269179797046</v>
      </c>
      <c r="E118" s="1">
        <v>4145.8629363760165</v>
      </c>
    </row>
    <row r="119" spans="1:5" x14ac:dyDescent="0.15">
      <c r="A119" s="1" t="s">
        <v>239</v>
      </c>
      <c r="B119" s="1" t="s">
        <v>238</v>
      </c>
      <c r="C119" s="1">
        <v>74469.804059155911</v>
      </c>
      <c r="D119" s="1">
        <v>68941.46222723939</v>
      </c>
      <c r="E119" s="1">
        <v>59270.180051048315</v>
      </c>
    </row>
    <row r="120" spans="1:5" x14ac:dyDescent="0.15">
      <c r="A120" s="1" t="s">
        <v>241</v>
      </c>
      <c r="B120" s="1" t="s">
        <v>240</v>
      </c>
      <c r="C120" s="1">
        <v>42063.453127481138</v>
      </c>
      <c r="D120" s="1">
        <v>43951.247730567746</v>
      </c>
      <c r="E120" s="1">
        <v>44168.943635502648</v>
      </c>
    </row>
    <row r="121" spans="1:5" x14ac:dyDescent="0.15">
      <c r="A121" s="1" t="s">
        <v>243</v>
      </c>
      <c r="B121" s="1" t="s">
        <v>242</v>
      </c>
      <c r="C121" s="1">
        <v>34605.26272520575</v>
      </c>
      <c r="D121" s="1">
        <v>33641.63375136222</v>
      </c>
      <c r="E121" s="1">
        <v>31714.220946710451</v>
      </c>
    </row>
    <row r="122" spans="1:5" x14ac:dyDescent="0.15">
      <c r="A122" s="1" t="s">
        <v>245</v>
      </c>
      <c r="B122" s="1" t="s">
        <v>244</v>
      </c>
      <c r="C122" s="1">
        <v>5359.9937893963843</v>
      </c>
      <c r="D122" s="1">
        <v>5369.4983713849042</v>
      </c>
      <c r="E122" s="1">
        <v>4664.5302422213308</v>
      </c>
    </row>
    <row r="123" spans="1:5" x14ac:dyDescent="0.15">
      <c r="A123" s="1" t="s">
        <v>247</v>
      </c>
      <c r="B123" s="1" t="s">
        <v>246</v>
      </c>
      <c r="C123" s="1">
        <v>4308.151073899704</v>
      </c>
      <c r="D123" s="1">
        <v>4405.4871092939093</v>
      </c>
      <c r="E123" s="1">
        <v>4282.7658246162109</v>
      </c>
    </row>
    <row r="124" spans="1:5" x14ac:dyDescent="0.15">
      <c r="A124" s="1" t="s">
        <v>249</v>
      </c>
      <c r="B124" s="1" t="s">
        <v>248</v>
      </c>
      <c r="C124" s="1">
        <v>39808.168560879276</v>
      </c>
      <c r="D124" s="1">
        <v>40777.608697051226</v>
      </c>
      <c r="E124" s="1">
        <v>40193.252444835663</v>
      </c>
    </row>
    <row r="125" spans="1:5" x14ac:dyDescent="0.15">
      <c r="A125" s="1" t="s">
        <v>251</v>
      </c>
      <c r="B125" s="1" t="s">
        <v>250</v>
      </c>
      <c r="C125" s="1">
        <v>9812.6263707739563</v>
      </c>
      <c r="D125" s="1">
        <v>9812.5958082731995</v>
      </c>
      <c r="E125" s="1">
        <v>9122.2334302164363</v>
      </c>
    </row>
    <row r="126" spans="1:5" x14ac:dyDescent="0.15">
      <c r="A126" s="1" t="s">
        <v>253</v>
      </c>
      <c r="B126" s="1" t="s">
        <v>252</v>
      </c>
      <c r="C126" s="1">
        <v>1794.0911754468004</v>
      </c>
      <c r="D126" s="1">
        <v>1912.6478668034376</v>
      </c>
      <c r="E126" s="1">
        <v>1878.5807025134818</v>
      </c>
    </row>
    <row r="127" spans="1:5" x14ac:dyDescent="0.15">
      <c r="A127" s="1" t="s">
        <v>255</v>
      </c>
      <c r="B127" s="1" t="s">
        <v>254</v>
      </c>
      <c r="C127" s="1">
        <v>1308.1401654961901</v>
      </c>
      <c r="D127" s="1">
        <v>1374.0321046742079</v>
      </c>
      <c r="E127" s="1">
        <v>1173.6113041992583</v>
      </c>
    </row>
    <row r="128" spans="1:5" x14ac:dyDescent="0.15">
      <c r="A128" s="1" t="s">
        <v>257</v>
      </c>
      <c r="B128" s="1" t="s">
        <v>256</v>
      </c>
      <c r="C128" s="1">
        <v>1512.1269888938416</v>
      </c>
      <c r="D128" s="1">
        <v>1643.1213887653946</v>
      </c>
      <c r="E128" s="1">
        <v>1543.6692575728162</v>
      </c>
    </row>
    <row r="129" spans="1:5" x14ac:dyDescent="0.15">
      <c r="A129" s="1" t="s">
        <v>259</v>
      </c>
      <c r="B129" s="1" t="s">
        <v>258</v>
      </c>
      <c r="C129" s="1">
        <v>1727.8450013164352</v>
      </c>
      <c r="D129" s="1">
        <v>1601.8618685528538</v>
      </c>
      <c r="E129" s="1">
        <v>1653.5402972431461</v>
      </c>
    </row>
    <row r="130" spans="1:5" x14ac:dyDescent="0.15">
      <c r="A130" s="1" t="s">
        <v>261</v>
      </c>
      <c r="B130" s="1" t="s">
        <v>260</v>
      </c>
      <c r="C130" s="1">
        <v>20567.499113591639</v>
      </c>
      <c r="D130" s="1">
        <v>22046.689912079622</v>
      </c>
      <c r="E130" s="1">
        <v>18437.748923536259</v>
      </c>
    </row>
    <row r="131" spans="1:5" x14ac:dyDescent="0.15">
      <c r="A131" s="1" t="s">
        <v>263</v>
      </c>
      <c r="B131" s="1" t="s">
        <v>262</v>
      </c>
      <c r="C131" s="1">
        <v>33422.944210083602</v>
      </c>
      <c r="D131" s="1">
        <v>31936.796353472808</v>
      </c>
      <c r="E131" s="1">
        <v>31631.469450986566</v>
      </c>
    </row>
    <row r="132" spans="1:5" x14ac:dyDescent="0.15">
      <c r="A132" s="1" t="s">
        <v>265</v>
      </c>
      <c r="B132" s="1" t="s">
        <v>264</v>
      </c>
      <c r="C132" s="1">
        <v>33399.060436584179</v>
      </c>
      <c r="D132" s="1">
        <v>32373.2511220507</v>
      </c>
      <c r="E132" s="1">
        <v>24811.769710023087</v>
      </c>
    </row>
    <row r="133" spans="1:5" x14ac:dyDescent="0.15">
      <c r="A133" s="1" t="s">
        <v>267</v>
      </c>
      <c r="B133" s="1" t="s">
        <v>266</v>
      </c>
      <c r="C133" s="1">
        <v>8408.1746981331835</v>
      </c>
      <c r="D133" s="1">
        <v>8226.2363242677911</v>
      </c>
      <c r="E133" s="1">
        <v>6779.1997172648562</v>
      </c>
    </row>
    <row r="134" spans="1:5" x14ac:dyDescent="0.15">
      <c r="A134" s="1" t="s">
        <v>269</v>
      </c>
      <c r="B134" s="1" t="s">
        <v>268</v>
      </c>
      <c r="C134" s="1">
        <v>2569.0938921725142</v>
      </c>
      <c r="D134" s="1">
        <v>2635.8000150335856</v>
      </c>
      <c r="E134" s="1">
        <v>2629.7145828711532</v>
      </c>
    </row>
    <row r="135" spans="1:5" x14ac:dyDescent="0.15">
      <c r="A135" s="1" t="s">
        <v>271</v>
      </c>
      <c r="B135" s="1" t="s">
        <v>270</v>
      </c>
      <c r="C135" s="1">
        <v>8058.4443369232404</v>
      </c>
      <c r="D135" s="1">
        <v>7578.1723680817076</v>
      </c>
      <c r="E135" s="1">
        <v>4649.5476460783739</v>
      </c>
    </row>
    <row r="136" spans="1:5" x14ac:dyDescent="0.15">
      <c r="A136" s="1" t="s">
        <v>273</v>
      </c>
      <c r="B136" s="1" t="s">
        <v>272</v>
      </c>
      <c r="C136" s="1">
        <v>710.26599841958125</v>
      </c>
      <c r="D136" s="1">
        <v>672.34049922084091</v>
      </c>
      <c r="E136" s="1">
        <v>632.93638561734963</v>
      </c>
    </row>
    <row r="137" spans="1:5" x14ac:dyDescent="0.15">
      <c r="A137" s="1" t="s">
        <v>275</v>
      </c>
      <c r="B137" s="1" t="s">
        <v>274</v>
      </c>
      <c r="C137" s="1">
        <v>7877.1246095454208</v>
      </c>
      <c r="D137" s="1">
        <v>7685.9481324831786</v>
      </c>
      <c r="E137" s="1">
        <v>3699.2947651431764</v>
      </c>
    </row>
    <row r="138" spans="1:5" x14ac:dyDescent="0.15">
      <c r="A138" s="1" t="s">
        <v>277</v>
      </c>
      <c r="B138" s="1" t="s">
        <v>276</v>
      </c>
      <c r="C138" s="1">
        <v>11353.7152084186</v>
      </c>
      <c r="D138" s="1">
        <v>11591.080475699857</v>
      </c>
      <c r="E138" s="1">
        <v>8804.5610483133951</v>
      </c>
    </row>
    <row r="139" spans="1:5" x14ac:dyDescent="0.15">
      <c r="A139" s="1" t="s">
        <v>6</v>
      </c>
      <c r="B139" s="1" t="s">
        <v>278</v>
      </c>
      <c r="C139" s="1">
        <v>8905.5813374189256</v>
      </c>
      <c r="D139" s="1">
        <v>8705.1170984803248</v>
      </c>
      <c r="E139" s="1">
        <v>7244.6594192372158</v>
      </c>
    </row>
    <row r="140" spans="1:5" x14ac:dyDescent="0.15">
      <c r="A140" s="1" t="s">
        <v>280</v>
      </c>
      <c r="B140" s="1" t="s">
        <v>279</v>
      </c>
      <c r="C140" s="1">
        <v>1053.0105759119056</v>
      </c>
      <c r="D140" s="1">
        <v>1071.5834982378542</v>
      </c>
      <c r="E140" s="1">
        <v>1053.7525710172933</v>
      </c>
    </row>
    <row r="141" spans="1:5" x14ac:dyDescent="0.15">
      <c r="A141" s="1" t="s">
        <v>13</v>
      </c>
      <c r="B141" s="1" t="s">
        <v>281</v>
      </c>
      <c r="C141" s="1">
        <v>674.35060305645106</v>
      </c>
      <c r="D141" s="1">
        <v>692.17528118488929</v>
      </c>
      <c r="E141" s="1">
        <v>691.16833276834461</v>
      </c>
    </row>
    <row r="142" spans="1:5" x14ac:dyDescent="0.15">
      <c r="A142" s="1" t="s">
        <v>283</v>
      </c>
      <c r="B142" s="1" t="s">
        <v>282</v>
      </c>
      <c r="C142" s="1">
        <v>180366.71519757481</v>
      </c>
      <c r="D142" s="1">
        <v>175813.87559205844</v>
      </c>
    </row>
    <row r="143" spans="1:5" x14ac:dyDescent="0.15">
      <c r="A143" s="1" t="s">
        <v>285</v>
      </c>
      <c r="B143" s="1" t="s">
        <v>284</v>
      </c>
      <c r="C143" s="1">
        <v>4059.2082298494656</v>
      </c>
      <c r="D143" s="1">
        <v>3852.2656028741512</v>
      </c>
      <c r="E143" s="1">
        <v>3680.6734766174536</v>
      </c>
    </row>
    <row r="144" spans="1:5" x14ac:dyDescent="0.15">
      <c r="A144" s="1" t="s">
        <v>19</v>
      </c>
      <c r="B144" s="1" t="s">
        <v>286</v>
      </c>
      <c r="C144" s="1">
        <v>2267.5468483044979</v>
      </c>
      <c r="D144" s="1">
        <v>2354.5787245851102</v>
      </c>
      <c r="E144" s="1">
        <v>2217.2148840531877</v>
      </c>
    </row>
    <row r="145" spans="1:5" x14ac:dyDescent="0.15">
      <c r="A145" s="1" t="s">
        <v>288</v>
      </c>
      <c r="B145" s="1" t="s">
        <v>287</v>
      </c>
      <c r="C145" s="1">
        <v>4933.1372908576132</v>
      </c>
      <c r="D145" s="1">
        <v>4999.9852761407783</v>
      </c>
      <c r="E145" s="1">
        <v>4754.8241004511883</v>
      </c>
    </row>
    <row r="146" spans="1:5" x14ac:dyDescent="0.15">
      <c r="A146" s="1" t="s">
        <v>290</v>
      </c>
      <c r="B146" s="1" t="s">
        <v>289</v>
      </c>
      <c r="C146" s="1">
        <v>1192.4843195181006</v>
      </c>
      <c r="D146" s="1">
        <v>1113.3721403358106</v>
      </c>
      <c r="E146" s="1">
        <v>875.35343296392602</v>
      </c>
    </row>
    <row r="147" spans="1:5" x14ac:dyDescent="0.15">
      <c r="A147" s="1" t="s">
        <v>292</v>
      </c>
      <c r="B147" s="1" t="s">
        <v>291</v>
      </c>
      <c r="C147" s="1">
        <v>9805.5675467472793</v>
      </c>
      <c r="D147" s="1">
        <v>9945.1724440434609</v>
      </c>
      <c r="E147" s="1">
        <v>9683.4251588058651</v>
      </c>
    </row>
    <row r="148" spans="1:5" x14ac:dyDescent="0.15">
      <c r="A148" s="1" t="s">
        <v>294</v>
      </c>
      <c r="B148" s="1" t="s">
        <v>293</v>
      </c>
      <c r="C148" s="1">
        <v>19176.812150505022</v>
      </c>
      <c r="D148" s="1">
        <v>19575.768481407049</v>
      </c>
      <c r="E148" s="1">
        <v>20233.641348084304</v>
      </c>
    </row>
    <row r="149" spans="1:5" x14ac:dyDescent="0.15">
      <c r="A149" s="1" t="s">
        <v>296</v>
      </c>
      <c r="B149" s="1" t="s">
        <v>295</v>
      </c>
      <c r="C149" s="1">
        <v>117197.48169363024</v>
      </c>
      <c r="D149" s="1">
        <v>113218.71334967784</v>
      </c>
      <c r="E149" s="1">
        <v>116014.6024968686</v>
      </c>
    </row>
    <row r="150" spans="1:5" x14ac:dyDescent="0.15">
      <c r="A150" s="1" t="s">
        <v>298</v>
      </c>
      <c r="B150" s="1" t="s">
        <v>297</v>
      </c>
      <c r="C150" s="1">
        <v>17856.307117197648</v>
      </c>
      <c r="D150" s="1">
        <v>17926.841589918971</v>
      </c>
      <c r="E150" s="1">
        <v>17726.252935136843</v>
      </c>
    </row>
    <row r="151" spans="1:5" x14ac:dyDescent="0.15">
      <c r="A151" s="1" t="s">
        <v>300</v>
      </c>
      <c r="B151" s="1" t="s">
        <v>299</v>
      </c>
      <c r="C151" s="1">
        <v>87526.079991263454</v>
      </c>
      <c r="D151" s="1">
        <v>86197.365694394888</v>
      </c>
      <c r="E151" s="1">
        <v>39403.135907336218</v>
      </c>
    </row>
    <row r="152" spans="1:5" x14ac:dyDescent="0.15">
      <c r="A152" s="1" t="s">
        <v>302</v>
      </c>
      <c r="B152" s="1" t="s">
        <v>301</v>
      </c>
    </row>
    <row r="153" spans="1:5" x14ac:dyDescent="0.15">
      <c r="A153" s="1" t="s">
        <v>304</v>
      </c>
      <c r="B153" s="1" t="s">
        <v>303</v>
      </c>
      <c r="C153" s="1">
        <v>3226.9827935686199</v>
      </c>
      <c r="D153" s="1">
        <v>3235.0006604823802</v>
      </c>
      <c r="E153" s="1">
        <v>3058.6916886695699</v>
      </c>
    </row>
    <row r="154" spans="1:5" x14ac:dyDescent="0.15">
      <c r="A154" s="1" t="s">
        <v>306</v>
      </c>
      <c r="B154" s="1" t="s">
        <v>305</v>
      </c>
      <c r="C154" s="1">
        <v>185978.60925135555</v>
      </c>
      <c r="D154" s="1">
        <v>189487.14712837973</v>
      </c>
      <c r="E154" s="1">
        <v>173688.18936029158</v>
      </c>
    </row>
    <row r="155" spans="1:5" x14ac:dyDescent="0.15">
      <c r="A155" s="1" t="s">
        <v>308</v>
      </c>
      <c r="B155" s="1" t="s">
        <v>307</v>
      </c>
      <c r="C155" s="1">
        <v>4230.3630367861997</v>
      </c>
      <c r="D155" s="1">
        <v>4491.688826938198</v>
      </c>
      <c r="E155" s="1">
        <v>4547.0597206467119</v>
      </c>
    </row>
    <row r="156" spans="1:5" x14ac:dyDescent="0.15">
      <c r="A156" s="1" t="s">
        <v>310</v>
      </c>
      <c r="B156" s="1" t="s">
        <v>309</v>
      </c>
      <c r="C156" s="1">
        <v>523.9459714196604</v>
      </c>
      <c r="D156" s="1">
        <v>522.98952427140796</v>
      </c>
      <c r="E156" s="1">
        <v>471.49149630025238</v>
      </c>
    </row>
    <row r="157" spans="1:5" x14ac:dyDescent="0.15">
      <c r="A157" s="1" t="s">
        <v>312</v>
      </c>
      <c r="B157" s="1" t="s">
        <v>311</v>
      </c>
      <c r="C157" s="1">
        <v>10279.079975161869</v>
      </c>
      <c r="D157" s="1">
        <v>10561.613511350777</v>
      </c>
      <c r="E157" s="1">
        <v>6924.1057446562545</v>
      </c>
    </row>
    <row r="158" spans="1:5" x14ac:dyDescent="0.15">
      <c r="A158" s="1" t="s">
        <v>30</v>
      </c>
      <c r="B158" s="1" t="s">
        <v>313</v>
      </c>
      <c r="C158" s="1">
        <v>7502.1767883834682</v>
      </c>
      <c r="D158" s="1">
        <v>7458.022736494032</v>
      </c>
      <c r="E158" s="1">
        <v>6534.3956231377879</v>
      </c>
    </row>
    <row r="159" spans="1:5" x14ac:dyDescent="0.15">
      <c r="A159" s="1" t="s">
        <v>315</v>
      </c>
      <c r="B159" s="1" t="s">
        <v>314</v>
      </c>
      <c r="C159" s="1">
        <v>9686.9849265558551</v>
      </c>
      <c r="D159" s="1">
        <v>9950.4500804845866</v>
      </c>
      <c r="E159" s="1">
        <v>8329.2713126392664</v>
      </c>
    </row>
    <row r="160" spans="1:5" x14ac:dyDescent="0.15">
      <c r="A160" s="1" t="s">
        <v>317</v>
      </c>
      <c r="B160" s="1" t="s">
        <v>316</v>
      </c>
      <c r="C160" s="1">
        <v>3793.550982674793</v>
      </c>
      <c r="D160" s="1">
        <v>4073.109829735844</v>
      </c>
      <c r="E160" s="1">
        <v>4129.850998412001</v>
      </c>
    </row>
    <row r="161" spans="1:5" x14ac:dyDescent="0.15">
      <c r="A161" s="1" t="s">
        <v>319</v>
      </c>
      <c r="B161" s="1" t="s">
        <v>318</v>
      </c>
      <c r="C161" s="1">
        <v>5401.5034943753399</v>
      </c>
      <c r="D161" s="1">
        <v>5481.3737581515024</v>
      </c>
      <c r="E161" s="1">
        <v>5216.9478914950969</v>
      </c>
    </row>
    <row r="162" spans="1:5" x14ac:dyDescent="0.15">
      <c r="A162" s="1" t="s">
        <v>321</v>
      </c>
      <c r="B162" s="1" t="s">
        <v>320</v>
      </c>
      <c r="C162" s="1">
        <v>6108.7401083169771</v>
      </c>
      <c r="D162" s="1">
        <v>6070.3880535827466</v>
      </c>
      <c r="E162" s="1">
        <v>5917.2625754522069</v>
      </c>
    </row>
    <row r="163" spans="1:5" x14ac:dyDescent="0.15">
      <c r="A163" s="1" t="s">
        <v>323</v>
      </c>
      <c r="B163" s="1" t="s">
        <v>322</v>
      </c>
      <c r="C163" s="1">
        <v>894.80477651036563</v>
      </c>
      <c r="D163" s="1">
        <v>879.04318730081184</v>
      </c>
      <c r="E163" s="1">
        <v>862.4530187702519</v>
      </c>
    </row>
    <row r="164" spans="1:5" x14ac:dyDescent="0.15">
      <c r="A164" s="1" t="s">
        <v>325</v>
      </c>
      <c r="B164" s="1" t="s">
        <v>324</v>
      </c>
      <c r="C164" s="1">
        <v>30672.292243903776</v>
      </c>
      <c r="D164" s="1">
        <v>30186.195962197886</v>
      </c>
      <c r="E164" s="1">
        <v>27884.642827425108</v>
      </c>
    </row>
    <row r="165" spans="1:5" x14ac:dyDescent="0.15">
      <c r="A165" s="1" t="s">
        <v>327</v>
      </c>
      <c r="B165" s="1" t="s">
        <v>326</v>
      </c>
      <c r="C165" s="1">
        <v>1250.1736913066302</v>
      </c>
      <c r="D165" s="1">
        <v>1271.1115749486009</v>
      </c>
      <c r="E165" s="1">
        <v>1467.604281151433</v>
      </c>
    </row>
    <row r="166" spans="1:5" x14ac:dyDescent="0.15">
      <c r="A166" s="1" t="s">
        <v>329</v>
      </c>
      <c r="B166" s="1" t="s">
        <v>328</v>
      </c>
      <c r="C166" s="1">
        <v>3447.4441850861217</v>
      </c>
      <c r="D166" s="1">
        <v>3449.765626317384</v>
      </c>
      <c r="E166" s="1">
        <v>3018.4336546504856</v>
      </c>
    </row>
    <row r="167" spans="1:5" x14ac:dyDescent="0.15">
      <c r="A167" s="1" t="s">
        <v>331</v>
      </c>
      <c r="B167" s="1" t="s">
        <v>330</v>
      </c>
      <c r="C167" s="1">
        <v>8845.914218872962</v>
      </c>
      <c r="D167" s="1">
        <v>8910.6508341461285</v>
      </c>
      <c r="E167" s="1">
        <v>7677.1522256999642</v>
      </c>
    </row>
    <row r="168" spans="1:5" x14ac:dyDescent="0.15">
      <c r="A168" s="1" t="s">
        <v>333</v>
      </c>
      <c r="B168" s="1" t="s">
        <v>332</v>
      </c>
      <c r="C168" s="1">
        <v>4156.8469697801993</v>
      </c>
      <c r="D168" s="1">
        <v>4404.8458302020754</v>
      </c>
      <c r="E168" s="1">
        <v>4060.9505177003803</v>
      </c>
    </row>
    <row r="169" spans="1:5" x14ac:dyDescent="0.15">
      <c r="A169" s="1" t="s">
        <v>335</v>
      </c>
      <c r="B169" s="1" t="s">
        <v>334</v>
      </c>
      <c r="C169" s="1">
        <v>22886.674049464746</v>
      </c>
      <c r="D169" s="1">
        <v>20659.640291542131</v>
      </c>
    </row>
    <row r="170" spans="1:5" x14ac:dyDescent="0.15">
      <c r="A170" s="1" t="s">
        <v>337</v>
      </c>
      <c r="B170" s="1" t="s">
        <v>336</v>
      </c>
      <c r="C170" s="1">
        <v>503.31792517113922</v>
      </c>
      <c r="D170" s="1">
        <v>506.64163908304602</v>
      </c>
      <c r="E170" s="1">
        <v>448.54428070498182</v>
      </c>
    </row>
    <row r="171" spans="1:5" x14ac:dyDescent="0.15">
      <c r="A171" s="1" t="s">
        <v>339</v>
      </c>
      <c r="B171" s="1" t="s">
        <v>338</v>
      </c>
      <c r="C171" s="1">
        <v>1670.2041645288041</v>
      </c>
      <c r="D171" s="1">
        <v>1743.3029009376776</v>
      </c>
      <c r="E171" s="1">
        <v>1701.9911630490822</v>
      </c>
    </row>
    <row r="172" spans="1:5" x14ac:dyDescent="0.15">
      <c r="A172" s="1" t="s">
        <v>341</v>
      </c>
      <c r="B172" s="1" t="s">
        <v>340</v>
      </c>
      <c r="C172" s="1">
        <v>11208.343818447358</v>
      </c>
      <c r="D172" s="1">
        <v>11097.168977136957</v>
      </c>
      <c r="E172" s="1">
        <v>8627.8431571198125</v>
      </c>
    </row>
    <row r="173" spans="1:5" x14ac:dyDescent="0.15">
      <c r="A173" s="1" t="s">
        <v>343</v>
      </c>
      <c r="B173" s="1" t="s">
        <v>342</v>
      </c>
      <c r="C173" s="1">
        <v>544.59343539337272</v>
      </c>
      <c r="D173" s="1">
        <v>591.84638955664639</v>
      </c>
      <c r="E173" s="1">
        <v>636.8205368338472</v>
      </c>
    </row>
    <row r="174" spans="1:5" x14ac:dyDescent="0.15">
      <c r="A174" s="1" t="s">
        <v>345</v>
      </c>
      <c r="B174" s="1" t="s">
        <v>344</v>
      </c>
      <c r="C174" s="1">
        <v>11380.082090047545</v>
      </c>
      <c r="D174" s="1">
        <v>11432.822997301837</v>
      </c>
      <c r="E174" s="1">
        <v>10412.348983438125</v>
      </c>
    </row>
    <row r="175" spans="1:5" x14ac:dyDescent="0.15">
      <c r="A175" s="1" t="s">
        <v>70</v>
      </c>
      <c r="B175" s="1" t="s">
        <v>346</v>
      </c>
      <c r="C175" s="1">
        <v>61391.269768872386</v>
      </c>
      <c r="D175" s="1">
        <v>63342.982181708016</v>
      </c>
      <c r="E175" s="1">
        <v>61502.095945387569</v>
      </c>
    </row>
    <row r="176" spans="1:5" x14ac:dyDescent="0.15">
      <c r="A176" s="1" t="s">
        <v>348</v>
      </c>
      <c r="B176" s="1" t="s">
        <v>347</v>
      </c>
      <c r="C176" s="1">
        <v>5588.3928641194234</v>
      </c>
      <c r="D176" s="1">
        <v>5009.6859039140136</v>
      </c>
      <c r="E176" s="1">
        <v>4179.2780656087543</v>
      </c>
    </row>
    <row r="177" spans="1:5" x14ac:dyDescent="0.15">
      <c r="A177" s="1" t="s">
        <v>350</v>
      </c>
      <c r="B177" s="1" t="s">
        <v>349</v>
      </c>
      <c r="C177" s="1">
        <v>36382.48765568099</v>
      </c>
      <c r="D177" s="1">
        <v>34788.529281587042</v>
      </c>
    </row>
    <row r="178" spans="1:5" x14ac:dyDescent="0.15">
      <c r="A178" s="1" t="s">
        <v>352</v>
      </c>
      <c r="B178" s="1" t="s">
        <v>351</v>
      </c>
      <c r="C178" s="1">
        <v>570.72392195359214</v>
      </c>
      <c r="D178" s="1">
        <v>554.09938925985455</v>
      </c>
      <c r="E178" s="1">
        <v>567.66989226161104</v>
      </c>
    </row>
    <row r="179" spans="1:5" x14ac:dyDescent="0.15">
      <c r="A179" s="1" t="s">
        <v>354</v>
      </c>
      <c r="B179" s="1" t="s">
        <v>353</v>
      </c>
      <c r="C179" s="1">
        <v>2027.7785486384198</v>
      </c>
      <c r="D179" s="1">
        <v>2229.8586518612988</v>
      </c>
      <c r="E179" s="1">
        <v>2097.0924728902164</v>
      </c>
    </row>
    <row r="180" spans="1:5" x14ac:dyDescent="0.15">
      <c r="A180" s="1" t="s">
        <v>356</v>
      </c>
      <c r="B180" s="1" t="s">
        <v>355</v>
      </c>
      <c r="C180" s="1">
        <v>2014.5751887904669</v>
      </c>
      <c r="D180" s="1">
        <v>1926.6996939827582</v>
      </c>
      <c r="E180" s="1">
        <v>1905.2611515592125</v>
      </c>
    </row>
    <row r="181" spans="1:5" x14ac:dyDescent="0.15">
      <c r="A181" s="1" t="s">
        <v>358</v>
      </c>
      <c r="B181" s="1" t="s">
        <v>357</v>
      </c>
      <c r="C181" s="1">
        <v>53018.629356269579</v>
      </c>
      <c r="D181" s="1">
        <v>52476.273253332714</v>
      </c>
      <c r="E181" s="1">
        <v>52397.116712955831</v>
      </c>
    </row>
    <row r="182" spans="1:5" x14ac:dyDescent="0.15">
      <c r="A182" s="1" t="s">
        <v>360</v>
      </c>
      <c r="B182" s="1" t="s">
        <v>359</v>
      </c>
      <c r="C182" s="1">
        <v>82267.809316158993</v>
      </c>
      <c r="D182" s="1">
        <v>75719.752896534192</v>
      </c>
      <c r="E182" s="1">
        <v>67329.677791096692</v>
      </c>
    </row>
    <row r="183" spans="1:5" x14ac:dyDescent="0.15">
      <c r="A183" s="1" t="s">
        <v>362</v>
      </c>
      <c r="B183" s="1" t="s">
        <v>361</v>
      </c>
      <c r="C183" s="1">
        <v>1178.5259324523706</v>
      </c>
      <c r="D183" s="1">
        <v>1194.9568757257528</v>
      </c>
      <c r="E183" s="1">
        <v>1155.1428544035789</v>
      </c>
    </row>
    <row r="184" spans="1:5" x14ac:dyDescent="0.15">
      <c r="A184" s="1" t="s">
        <v>364</v>
      </c>
      <c r="B184" s="1" t="s">
        <v>363</v>
      </c>
      <c r="C184" s="1">
        <v>11614.665076831954</v>
      </c>
      <c r="D184" s="1">
        <v>11029.735582421332</v>
      </c>
      <c r="E184" s="1">
        <v>10580.268188390548</v>
      </c>
    </row>
    <row r="185" spans="1:5" x14ac:dyDescent="0.15">
      <c r="A185" s="1" t="s">
        <v>366</v>
      </c>
      <c r="B185" s="1" t="s">
        <v>365</v>
      </c>
      <c r="C185" s="1">
        <v>43306.070003237248</v>
      </c>
      <c r="D185" s="1">
        <v>42755.216263452246</v>
      </c>
      <c r="E185" s="1">
        <v>41441.466666701133</v>
      </c>
    </row>
    <row r="186" spans="1:5" x14ac:dyDescent="0.15">
      <c r="A186" s="1" t="s">
        <v>368</v>
      </c>
      <c r="B186" s="1" t="s">
        <v>367</v>
      </c>
      <c r="C186" s="1">
        <v>39372.835919869853</v>
      </c>
      <c r="D186" s="1">
        <v>39552.661796317851</v>
      </c>
      <c r="E186" s="1">
        <v>38218.87237419864</v>
      </c>
    </row>
    <row r="187" spans="1:5" x14ac:dyDescent="0.15">
      <c r="A187" s="1" t="s">
        <v>370</v>
      </c>
      <c r="B187" s="1" t="s">
        <v>369</v>
      </c>
      <c r="C187" s="1">
        <v>18947.366495977338</v>
      </c>
      <c r="D187" s="1">
        <v>17700.703490071388</v>
      </c>
      <c r="E187" s="1">
        <v>14485.386115797337</v>
      </c>
    </row>
    <row r="188" spans="1:5" x14ac:dyDescent="0.15">
      <c r="A188" s="1" t="s">
        <v>372</v>
      </c>
      <c r="B188" s="1" t="s">
        <v>371</v>
      </c>
      <c r="C188" s="1">
        <v>14354.446710909402</v>
      </c>
      <c r="D188" s="1">
        <v>13799.586693980584</v>
      </c>
      <c r="E188" s="1">
        <v>11766.973739293915</v>
      </c>
    </row>
    <row r="189" spans="1:5" x14ac:dyDescent="0.15">
      <c r="A189" s="1" t="s">
        <v>374</v>
      </c>
      <c r="B189" s="1" t="s">
        <v>373</v>
      </c>
      <c r="C189" s="1">
        <v>1482.2130665179698</v>
      </c>
      <c r="D189" s="1">
        <v>1288.556324504344</v>
      </c>
      <c r="E189" s="1">
        <v>1188.8597569216167</v>
      </c>
    </row>
    <row r="190" spans="1:5" x14ac:dyDescent="0.15">
      <c r="A190" s="1" t="s">
        <v>376</v>
      </c>
      <c r="B190" s="1" t="s">
        <v>375</v>
      </c>
      <c r="C190" s="1">
        <v>15544.999078844867</v>
      </c>
      <c r="D190" s="1">
        <v>15774.254940684668</v>
      </c>
      <c r="E190" s="1">
        <v>12509.835290141416</v>
      </c>
    </row>
    <row r="191" spans="1:5" x14ac:dyDescent="0.15">
      <c r="A191" s="1" t="s">
        <v>378</v>
      </c>
      <c r="B191" s="1" t="s">
        <v>377</v>
      </c>
      <c r="C191" s="1">
        <v>6957.7934114935879</v>
      </c>
      <c r="D191" s="1">
        <v>7027.6122069772264</v>
      </c>
      <c r="E191" s="1">
        <v>6126.8745397886678</v>
      </c>
    </row>
    <row r="192" spans="1:5" x14ac:dyDescent="0.15">
      <c r="A192" s="1" t="s">
        <v>380</v>
      </c>
      <c r="B192" s="1" t="s">
        <v>379</v>
      </c>
      <c r="C192" s="1">
        <v>3252.1102741002433</v>
      </c>
      <c r="D192" s="1">
        <v>3485.3408438976994</v>
      </c>
      <c r="E192" s="1">
        <v>3298.8295856965701</v>
      </c>
    </row>
    <row r="193" spans="1:5" x14ac:dyDescent="0.15">
      <c r="A193" s="1" t="s">
        <v>382</v>
      </c>
      <c r="B193" s="1" t="s">
        <v>381</v>
      </c>
      <c r="C193" s="1">
        <v>15895.259896153202</v>
      </c>
      <c r="D193" s="1">
        <v>15232.487084050887</v>
      </c>
      <c r="E193" s="1">
        <v>14243.864691576387</v>
      </c>
    </row>
    <row r="194" spans="1:5" x14ac:dyDescent="0.15">
      <c r="A194" s="1" t="s">
        <v>384</v>
      </c>
      <c r="B194" s="1" t="s">
        <v>383</v>
      </c>
      <c r="C194" s="1">
        <v>2801.3713930291547</v>
      </c>
      <c r="D194" s="1">
        <v>2820.3063965068918</v>
      </c>
      <c r="E194" s="1">
        <v>2757.2175297369604</v>
      </c>
    </row>
    <row r="195" spans="1:5" x14ac:dyDescent="0.15">
      <c r="A195" s="1" t="s">
        <v>386</v>
      </c>
      <c r="B195" s="1" t="s">
        <v>385</v>
      </c>
      <c r="C195" s="1">
        <v>15468.482219410484</v>
      </c>
      <c r="D195" s="1">
        <v>15732.203131175449</v>
      </c>
      <c r="E195" s="1">
        <v>15720.99466355601</v>
      </c>
    </row>
    <row r="196" spans="1:5" x14ac:dyDescent="0.15">
      <c r="A196" s="1" t="s">
        <v>388</v>
      </c>
      <c r="B196" s="1" t="s">
        <v>387</v>
      </c>
      <c r="C196" s="1">
        <v>1462.3741805545071</v>
      </c>
      <c r="D196" s="1">
        <v>1489.8223227076764</v>
      </c>
      <c r="E196" s="1">
        <v>1332.0492112459312</v>
      </c>
    </row>
    <row r="197" spans="1:5" x14ac:dyDescent="0.15">
      <c r="A197" s="1" t="s">
        <v>390</v>
      </c>
      <c r="B197" s="1" t="s">
        <v>389</v>
      </c>
      <c r="C197" s="1">
        <v>31604.70151445784</v>
      </c>
      <c r="D197" s="1">
        <v>32850.548612359227</v>
      </c>
      <c r="E197" s="1">
        <v>32290.921136093104</v>
      </c>
    </row>
    <row r="198" spans="1:5" x14ac:dyDescent="0.15">
      <c r="A198" s="1" t="s">
        <v>392</v>
      </c>
      <c r="B198" s="1" t="s">
        <v>391</v>
      </c>
    </row>
    <row r="199" spans="1:5" x14ac:dyDescent="0.15">
      <c r="A199" s="1" t="s">
        <v>394</v>
      </c>
      <c r="B199" s="1" t="s">
        <v>393</v>
      </c>
      <c r="C199" s="1">
        <v>23551.048290561375</v>
      </c>
      <c r="D199" s="1">
        <v>23330.817288932005</v>
      </c>
      <c r="E199" s="1">
        <v>22176.296711692896</v>
      </c>
    </row>
    <row r="200" spans="1:5" x14ac:dyDescent="0.15">
      <c r="A200" s="1" t="s">
        <v>396</v>
      </c>
      <c r="B200" s="1" t="s">
        <v>395</v>
      </c>
      <c r="C200" s="1">
        <v>5782.7845498128563</v>
      </c>
      <c r="D200" s="1">
        <v>5380.963321841301</v>
      </c>
      <c r="E200" s="1">
        <v>5001.0727604519134</v>
      </c>
    </row>
    <row r="201" spans="1:5" x14ac:dyDescent="0.15">
      <c r="A201" s="1" t="s">
        <v>398</v>
      </c>
      <c r="B201" s="1" t="s">
        <v>397</v>
      </c>
      <c r="C201" s="1">
        <v>3562.3309427025574</v>
      </c>
      <c r="D201" s="1">
        <v>3656.8582713701089</v>
      </c>
      <c r="E201" s="1">
        <v>3239.7311081265698</v>
      </c>
    </row>
    <row r="202" spans="1:5" x14ac:dyDescent="0.15">
      <c r="A202" s="1" t="s">
        <v>400</v>
      </c>
      <c r="B202" s="1" t="s">
        <v>399</v>
      </c>
      <c r="C202" s="1">
        <v>4340.0207436531282</v>
      </c>
      <c r="D202" s="1">
        <v>4270.4110635243005</v>
      </c>
      <c r="E202" s="1">
        <v>3768.543357346462</v>
      </c>
    </row>
    <row r="203" spans="1:5" x14ac:dyDescent="0.15">
      <c r="A203" s="1" t="s">
        <v>402</v>
      </c>
      <c r="B203" s="1" t="s">
        <v>401</v>
      </c>
      <c r="C203" s="1">
        <v>45492.80201815076</v>
      </c>
      <c r="D203" s="1">
        <v>45819.480083441529</v>
      </c>
      <c r="E203" s="1">
        <v>44475.189166721284</v>
      </c>
    </row>
    <row r="204" spans="1:5" x14ac:dyDescent="0.15">
      <c r="A204" s="1" t="s">
        <v>404</v>
      </c>
      <c r="B204" s="1" t="s">
        <v>403</v>
      </c>
    </row>
    <row r="205" spans="1:5" x14ac:dyDescent="0.15">
      <c r="A205" s="1" t="s">
        <v>406</v>
      </c>
      <c r="B205" s="1" t="s">
        <v>405</v>
      </c>
      <c r="C205" s="1">
        <v>65907.948435040846</v>
      </c>
      <c r="D205" s="1">
        <v>62276.428694436538</v>
      </c>
      <c r="E205" s="1">
        <v>50124.385936172825</v>
      </c>
    </row>
    <row r="206" spans="1:5" x14ac:dyDescent="0.15">
      <c r="A206" s="1" t="s">
        <v>408</v>
      </c>
      <c r="B206" s="1" t="s">
        <v>407</v>
      </c>
      <c r="C206" s="1">
        <v>12398.981978766609</v>
      </c>
      <c r="D206" s="1">
        <v>12899.346111289662</v>
      </c>
      <c r="E206" s="1">
        <v>12896.088621162235</v>
      </c>
    </row>
    <row r="207" spans="1:5" x14ac:dyDescent="0.15">
      <c r="A207" s="1" t="s">
        <v>410</v>
      </c>
      <c r="B207" s="1" t="s">
        <v>409</v>
      </c>
      <c r="C207" s="1">
        <v>11287.355278081501</v>
      </c>
      <c r="D207" s="1">
        <v>11497.6492498593</v>
      </c>
      <c r="E207" s="1">
        <v>10126.721793529699</v>
      </c>
    </row>
    <row r="208" spans="1:5" x14ac:dyDescent="0.15">
      <c r="A208" s="1" t="s">
        <v>412</v>
      </c>
      <c r="B208" s="1" t="s">
        <v>411</v>
      </c>
      <c r="C208" s="1">
        <v>783.63716281480811</v>
      </c>
      <c r="D208" s="1">
        <v>820.14928855859421</v>
      </c>
      <c r="E208" s="1">
        <v>797.85552067174842</v>
      </c>
    </row>
    <row r="209" spans="1:5" x14ac:dyDescent="0.15">
      <c r="A209" s="1" t="s">
        <v>12</v>
      </c>
      <c r="B209" s="1" t="s">
        <v>413</v>
      </c>
      <c r="C209" s="1">
        <v>1894.0088835740551</v>
      </c>
      <c r="D209" s="1">
        <v>1959.5258447915626</v>
      </c>
      <c r="E209" s="1">
        <v>1823.7129116295523</v>
      </c>
    </row>
    <row r="210" spans="1:5" x14ac:dyDescent="0.15">
      <c r="A210" s="1" t="s">
        <v>415</v>
      </c>
      <c r="B210" s="1" t="s">
        <v>414</v>
      </c>
      <c r="C210" s="1">
        <v>23337.017549434706</v>
      </c>
      <c r="D210" s="1">
        <v>23139.797980823747</v>
      </c>
      <c r="E210" s="1">
        <v>20110.316192491151</v>
      </c>
    </row>
    <row r="211" spans="1:5" x14ac:dyDescent="0.15">
      <c r="A211" s="1" t="s">
        <v>417</v>
      </c>
      <c r="B211" s="1" t="s">
        <v>416</v>
      </c>
      <c r="C211" s="1">
        <v>740.74676700140799</v>
      </c>
      <c r="D211" s="1">
        <v>610.927861513165</v>
      </c>
      <c r="E211" s="1">
        <v>486.41881628192499</v>
      </c>
    </row>
    <row r="212" spans="1:5" x14ac:dyDescent="0.15">
      <c r="A212" s="1" t="s">
        <v>419</v>
      </c>
      <c r="B212" s="1" t="s">
        <v>418</v>
      </c>
      <c r="C212" s="1">
        <v>1458.0690925814524</v>
      </c>
      <c r="D212" s="1">
        <v>1430.1482590016221</v>
      </c>
      <c r="E212" s="1">
        <v>1471.8309617071127</v>
      </c>
    </row>
    <row r="213" spans="1:5" x14ac:dyDescent="0.15">
      <c r="A213" s="1" t="s">
        <v>421</v>
      </c>
      <c r="B213" s="1" t="s">
        <v>420</v>
      </c>
      <c r="C213" s="1">
        <v>66679.046489975211</v>
      </c>
      <c r="D213" s="1">
        <v>65640.707948498472</v>
      </c>
      <c r="E213" s="1">
        <v>59797.752180118812</v>
      </c>
    </row>
    <row r="214" spans="1:5" x14ac:dyDescent="0.15">
      <c r="A214" s="1" t="s">
        <v>423</v>
      </c>
      <c r="B214" s="1" t="s">
        <v>422</v>
      </c>
      <c r="C214" s="1">
        <v>2411.8629263527737</v>
      </c>
      <c r="D214" s="1">
        <v>2344.0489761531494</v>
      </c>
      <c r="E214" s="1">
        <v>2250.6011638606951</v>
      </c>
    </row>
    <row r="215" spans="1:5" x14ac:dyDescent="0.15">
      <c r="A215" s="1" t="s">
        <v>425</v>
      </c>
      <c r="B215" s="1" t="s">
        <v>424</v>
      </c>
      <c r="C215" s="1">
        <v>533.99153326598434</v>
      </c>
      <c r="D215" s="1">
        <v>521.75483672224073</v>
      </c>
      <c r="E215" s="1">
        <v>509.37659398732154</v>
      </c>
    </row>
    <row r="216" spans="1:5" x14ac:dyDescent="0.15">
      <c r="A216" s="1" t="s">
        <v>427</v>
      </c>
      <c r="B216" s="1" t="s">
        <v>426</v>
      </c>
      <c r="C216" s="1">
        <v>4052.6247753374223</v>
      </c>
      <c r="D216" s="1">
        <v>4167.7309387856294</v>
      </c>
      <c r="E216" s="1">
        <v>3798.636520823206</v>
      </c>
    </row>
    <row r="217" spans="1:5" x14ac:dyDescent="0.15">
      <c r="A217" s="1" t="s">
        <v>429</v>
      </c>
      <c r="B217" s="1" t="s">
        <v>428</v>
      </c>
      <c r="C217" s="1">
        <v>48996.59224882401</v>
      </c>
      <c r="D217" s="1">
        <v>47731.208539934749</v>
      </c>
    </row>
    <row r="218" spans="1:5" x14ac:dyDescent="0.15">
      <c r="A218" s="1" t="s">
        <v>431</v>
      </c>
      <c r="B218" s="1" t="s">
        <v>430</v>
      </c>
      <c r="C218" s="1">
        <v>389.83139549804031</v>
      </c>
      <c r="D218" s="1">
        <v>419.39480767890984</v>
      </c>
      <c r="E218" s="1">
        <v>438.25516558489932</v>
      </c>
    </row>
    <row r="219" spans="1:5" x14ac:dyDescent="0.15">
      <c r="A219" s="1" t="s">
        <v>433</v>
      </c>
      <c r="B219" s="1" t="s">
        <v>432</v>
      </c>
      <c r="C219" s="1">
        <v>7252.4018577399229</v>
      </c>
      <c r="D219" s="1">
        <v>7417.2036485220124</v>
      </c>
      <c r="E219" s="1">
        <v>7720.5105719523353</v>
      </c>
    </row>
    <row r="220" spans="1:5" x14ac:dyDescent="0.15">
      <c r="A220" s="1" t="s">
        <v>435</v>
      </c>
      <c r="B220" s="1" t="s">
        <v>434</v>
      </c>
      <c r="C220" s="1">
        <v>1625.8209711482452</v>
      </c>
      <c r="D220" s="1">
        <v>1628.8411270646122</v>
      </c>
      <c r="E220" s="1">
        <v>1500.349997427194</v>
      </c>
    </row>
    <row r="221" spans="1:5" x14ac:dyDescent="0.15">
      <c r="A221" s="1" t="s">
        <v>437</v>
      </c>
      <c r="B221" s="1" t="s">
        <v>436</v>
      </c>
    </row>
    <row r="222" spans="1:5" x14ac:dyDescent="0.15">
      <c r="A222" s="1" t="s">
        <v>18</v>
      </c>
      <c r="B222" s="1" t="s">
        <v>438</v>
      </c>
      <c r="C222" s="1">
        <v>1627.110359919533</v>
      </c>
      <c r="D222" s="1">
        <v>1630.1273778628165</v>
      </c>
      <c r="E222" s="1">
        <v>1501.1529211467648</v>
      </c>
    </row>
    <row r="223" spans="1:5" x14ac:dyDescent="0.15">
      <c r="A223" s="1" t="s">
        <v>440</v>
      </c>
      <c r="B223" s="1" t="s">
        <v>439</v>
      </c>
      <c r="C223" s="1">
        <v>13001.15869333614</v>
      </c>
      <c r="D223" s="1">
        <v>12594.676891068289</v>
      </c>
      <c r="E223" s="1">
        <v>10770.589777790003</v>
      </c>
    </row>
    <row r="224" spans="1:5" x14ac:dyDescent="0.15">
      <c r="A224" s="1" t="s">
        <v>536</v>
      </c>
      <c r="B224" s="1" t="s">
        <v>441</v>
      </c>
      <c r="C224" s="1">
        <v>1953.5132573675983</v>
      </c>
      <c r="D224" s="1">
        <v>1987.5797016681831</v>
      </c>
      <c r="E224" s="1">
        <v>2157.8404456966778</v>
      </c>
    </row>
    <row r="225" spans="1:5" x14ac:dyDescent="0.15">
      <c r="A225" s="1" t="s">
        <v>443</v>
      </c>
      <c r="B225" s="1" t="s">
        <v>442</v>
      </c>
      <c r="C225" s="1">
        <v>6938.0869814729404</v>
      </c>
      <c r="D225" s="1">
        <v>6853.6934107798834</v>
      </c>
      <c r="E225" s="1">
        <v>4916.6056663791778</v>
      </c>
    </row>
    <row r="226" spans="1:5" x14ac:dyDescent="0.15">
      <c r="A226" s="1" t="s">
        <v>445</v>
      </c>
      <c r="B226" s="1" t="s">
        <v>444</v>
      </c>
      <c r="C226" s="1">
        <v>19380.513507054766</v>
      </c>
      <c r="D226" s="1">
        <v>19303.545658138271</v>
      </c>
      <c r="E226" s="1">
        <v>19266.513573624732</v>
      </c>
    </row>
    <row r="227" spans="1:5" x14ac:dyDescent="0.15">
      <c r="A227" s="1" t="s">
        <v>447</v>
      </c>
      <c r="B227" s="1" t="s">
        <v>446</v>
      </c>
      <c r="C227" s="1">
        <v>26104.102788994947</v>
      </c>
      <c r="D227" s="1">
        <v>25942.954774143614</v>
      </c>
      <c r="E227" s="1">
        <v>25517.330665260026</v>
      </c>
    </row>
    <row r="228" spans="1:5" x14ac:dyDescent="0.15">
      <c r="A228" s="1" t="s">
        <v>449</v>
      </c>
      <c r="B228" s="1" t="s">
        <v>448</v>
      </c>
      <c r="C228" s="1">
        <v>54589.060386060613</v>
      </c>
      <c r="D228" s="1">
        <v>51939.429744529123</v>
      </c>
      <c r="E228" s="1">
        <v>52274.408786879772</v>
      </c>
    </row>
    <row r="229" spans="1:5" x14ac:dyDescent="0.15">
      <c r="A229" s="1" t="s">
        <v>451</v>
      </c>
      <c r="B229" s="1" t="s">
        <v>450</v>
      </c>
      <c r="C229" s="1">
        <v>4105.893682789394</v>
      </c>
      <c r="D229" s="1">
        <v>3915.6434672366868</v>
      </c>
      <c r="E229" s="1">
        <v>3424.2822122311013</v>
      </c>
    </row>
    <row r="230" spans="1:5" x14ac:dyDescent="0.15">
      <c r="A230" s="1" t="s">
        <v>453</v>
      </c>
      <c r="B230" s="1" t="s">
        <v>452</v>
      </c>
      <c r="C230" s="1">
        <v>29160.103811068911</v>
      </c>
    </row>
    <row r="231" spans="1:5" x14ac:dyDescent="0.15">
      <c r="A231" s="1" t="s">
        <v>455</v>
      </c>
      <c r="B231" s="1" t="s">
        <v>454</v>
      </c>
      <c r="C231" s="1">
        <v>15994.819861553355</v>
      </c>
      <c r="D231" s="1">
        <v>16213.480756924841</v>
      </c>
      <c r="E231" s="1">
        <v>10764.420422461086</v>
      </c>
    </row>
    <row r="232" spans="1:5" x14ac:dyDescent="0.15">
      <c r="A232" s="1" t="s">
        <v>457</v>
      </c>
      <c r="B232" s="1" t="s">
        <v>456</v>
      </c>
      <c r="C232" s="1">
        <v>1268.2358486405403</v>
      </c>
      <c r="D232" s="1">
        <v>1334.3705933329343</v>
      </c>
    </row>
    <row r="233" spans="1:5" x14ac:dyDescent="0.15">
      <c r="A233" s="1" t="s">
        <v>459</v>
      </c>
      <c r="B233" s="1" t="s">
        <v>458</v>
      </c>
      <c r="C233" s="1">
        <v>29553.136697905327</v>
      </c>
      <c r="D233" s="1">
        <v>31350.86662826622</v>
      </c>
      <c r="E233" s="1">
        <v>23879.926649103774</v>
      </c>
    </row>
    <row r="234" spans="1:5" x14ac:dyDescent="0.15">
      <c r="A234" s="1" t="s">
        <v>461</v>
      </c>
      <c r="B234" s="1" t="s">
        <v>460</v>
      </c>
      <c r="C234" s="1">
        <v>726.15100708854857</v>
      </c>
      <c r="D234" s="1">
        <v>709.54004317463011</v>
      </c>
      <c r="E234" s="1">
        <v>659.27004497780126</v>
      </c>
    </row>
    <row r="235" spans="1:5" x14ac:dyDescent="0.15">
      <c r="A235" s="1" t="s">
        <v>537</v>
      </c>
      <c r="B235" s="1" t="s">
        <v>462</v>
      </c>
      <c r="C235" s="1">
        <v>8012.1497104958371</v>
      </c>
      <c r="D235" s="1">
        <v>8235.5836767818728</v>
      </c>
      <c r="E235" s="1">
        <v>8346.0388104579415</v>
      </c>
    </row>
    <row r="236" spans="1:5" x14ac:dyDescent="0.15">
      <c r="A236" s="1" t="s">
        <v>538</v>
      </c>
      <c r="B236" s="1" t="s">
        <v>463</v>
      </c>
      <c r="C236" s="1">
        <v>8876.1539640287338</v>
      </c>
      <c r="D236" s="1">
        <v>9013.7956485399227</v>
      </c>
      <c r="E236" s="1">
        <v>8387.3906931025685</v>
      </c>
    </row>
    <row r="237" spans="1:5" x14ac:dyDescent="0.15">
      <c r="A237" s="1" t="s">
        <v>465</v>
      </c>
      <c r="B237" s="1" t="s">
        <v>464</v>
      </c>
      <c r="C237" s="1">
        <v>901.5230168989367</v>
      </c>
      <c r="D237" s="1">
        <v>893.35245412167478</v>
      </c>
      <c r="E237" s="1">
        <v>914.95079245321222</v>
      </c>
    </row>
    <row r="238" spans="1:5" x14ac:dyDescent="0.15">
      <c r="A238" s="1" t="s">
        <v>467</v>
      </c>
      <c r="B238" s="1" t="s">
        <v>466</v>
      </c>
      <c r="C238" s="1">
        <v>7296.879607723391</v>
      </c>
      <c r="D238" s="1">
        <v>7817.0096711891811</v>
      </c>
      <c r="E238" s="1">
        <v>7186.8740920652535</v>
      </c>
    </row>
    <row r="239" spans="1:5" x14ac:dyDescent="0.15">
      <c r="A239" s="1" t="s">
        <v>469</v>
      </c>
      <c r="B239" s="1" t="s">
        <v>468</v>
      </c>
      <c r="C239" s="1">
        <v>853.21887340132105</v>
      </c>
      <c r="D239" s="1">
        <v>890.54440235573281</v>
      </c>
      <c r="E239" s="1">
        <v>859.13796112136777</v>
      </c>
    </row>
    <row r="240" spans="1:5" x14ac:dyDescent="0.15">
      <c r="A240" s="1" t="s">
        <v>471</v>
      </c>
      <c r="B240" s="1" t="s">
        <v>470</v>
      </c>
      <c r="C240" s="1">
        <v>6967.3750425880617</v>
      </c>
      <c r="D240" s="1">
        <v>7612.0351800945209</v>
      </c>
    </row>
    <row r="241" spans="1:5" x14ac:dyDescent="0.15">
      <c r="A241" s="1" t="s">
        <v>539</v>
      </c>
      <c r="B241" s="1" t="s">
        <v>472</v>
      </c>
      <c r="C241" s="1">
        <v>8743.5278832425811</v>
      </c>
      <c r="D241" s="1">
        <v>8525.421860545488</v>
      </c>
      <c r="E241" s="1">
        <v>7035.7530748844938</v>
      </c>
    </row>
    <row r="242" spans="1:5" x14ac:dyDescent="0.15">
      <c r="A242" s="1" t="s">
        <v>474</v>
      </c>
      <c r="B242" s="1" t="s">
        <v>473</v>
      </c>
      <c r="C242" s="1">
        <v>1249.1383505195292</v>
      </c>
      <c r="D242" s="1">
        <v>1583.7135764662212</v>
      </c>
      <c r="E242" s="1">
        <v>1442.7307382501467</v>
      </c>
    </row>
    <row r="243" spans="1:5" x14ac:dyDescent="0.15">
      <c r="A243" s="1" t="s">
        <v>540</v>
      </c>
      <c r="B243" s="1" t="s">
        <v>475</v>
      </c>
      <c r="C243" s="1">
        <v>3446.0569046906671</v>
      </c>
      <c r="D243" s="1">
        <v>3447.243891381001</v>
      </c>
      <c r="E243" s="1">
        <v>3015.7035507997102</v>
      </c>
    </row>
    <row r="244" spans="1:5" x14ac:dyDescent="0.15">
      <c r="A244" s="1" t="s">
        <v>477</v>
      </c>
      <c r="B244" s="1" t="s">
        <v>476</v>
      </c>
      <c r="C244" s="1">
        <v>4740.7002722447605</v>
      </c>
      <c r="D244" s="1">
        <v>4903.0121383544929</v>
      </c>
      <c r="E244" s="1">
        <v>4624.8234488284388</v>
      </c>
    </row>
    <row r="245" spans="1:5" x14ac:dyDescent="0.15">
      <c r="A245" s="1" t="s">
        <v>479</v>
      </c>
      <c r="B245" s="1" t="s">
        <v>478</v>
      </c>
      <c r="C245" s="1">
        <v>1894.0088835740553</v>
      </c>
      <c r="D245" s="1">
        <v>1959.5258447915628</v>
      </c>
      <c r="E245" s="1">
        <v>1823.7129116295528</v>
      </c>
    </row>
    <row r="246" spans="1:5" x14ac:dyDescent="0.15">
      <c r="A246" s="1" t="s">
        <v>541</v>
      </c>
      <c r="B246" s="1" t="s">
        <v>480</v>
      </c>
      <c r="C246" s="1">
        <v>1627.110359919533</v>
      </c>
      <c r="D246" s="1">
        <v>1630.1273778628163</v>
      </c>
      <c r="E246" s="1">
        <v>1501.1529211467648</v>
      </c>
    </row>
    <row r="247" spans="1:5" x14ac:dyDescent="0.15">
      <c r="A247" s="1" t="s">
        <v>482</v>
      </c>
      <c r="B247" s="1" t="s">
        <v>481</v>
      </c>
      <c r="C247" s="1">
        <v>17037.862356189715</v>
      </c>
      <c r="D247" s="1">
        <v>16637.162938769739</v>
      </c>
      <c r="E247" s="1">
        <v>15425.635109478506</v>
      </c>
    </row>
    <row r="248" spans="1:5" x14ac:dyDescent="0.15">
      <c r="A248" s="1" t="s">
        <v>484</v>
      </c>
      <c r="B248" s="1" t="s">
        <v>483</v>
      </c>
      <c r="C248" s="1">
        <v>3680.8925971394301</v>
      </c>
      <c r="D248" s="1">
        <v>3574.6540241845405</v>
      </c>
      <c r="E248" s="1">
        <v>3521.5919480863881</v>
      </c>
    </row>
    <row r="249" spans="1:5" x14ac:dyDescent="0.15">
      <c r="A249" s="1" t="s">
        <v>486</v>
      </c>
      <c r="B249" s="1" t="s">
        <v>485</v>
      </c>
      <c r="C249" s="1">
        <v>9454.3484427227104</v>
      </c>
      <c r="D249" s="1">
        <v>9121.5151667370828</v>
      </c>
      <c r="E249" s="1">
        <v>8536.4333196063162</v>
      </c>
    </row>
    <row r="250" spans="1:5" x14ac:dyDescent="0.15">
      <c r="A250" s="1" t="s">
        <v>488</v>
      </c>
      <c r="B250" s="1" t="s">
        <v>487</v>
      </c>
      <c r="C250" s="1">
        <v>3701.7092545069286</v>
      </c>
      <c r="D250" s="1">
        <v>4055.8956095973822</v>
      </c>
      <c r="E250" s="1">
        <v>4143.1097526301091</v>
      </c>
    </row>
    <row r="251" spans="1:5" x14ac:dyDescent="0.15">
      <c r="A251" s="1" t="s">
        <v>490</v>
      </c>
      <c r="B251" s="1" t="s">
        <v>489</v>
      </c>
      <c r="C251" s="1">
        <v>1042.8387560512999</v>
      </c>
      <c r="D251" s="1">
        <v>1085.88486002476</v>
      </c>
      <c r="E251" s="1">
        <v>1076.46970642052</v>
      </c>
    </row>
    <row r="252" spans="1:5" x14ac:dyDescent="0.15">
      <c r="A252" s="1" t="s">
        <v>492</v>
      </c>
      <c r="B252" s="1" t="s">
        <v>491</v>
      </c>
      <c r="C252" s="1">
        <v>770.60078434329239</v>
      </c>
      <c r="D252" s="1">
        <v>798.58573413395914</v>
      </c>
      <c r="E252" s="1">
        <v>822.0276815316663</v>
      </c>
    </row>
    <row r="253" spans="1:5" x14ac:dyDescent="0.15">
      <c r="A253" s="1" t="s">
        <v>494</v>
      </c>
      <c r="B253" s="1" t="s">
        <v>493</v>
      </c>
      <c r="C253" s="1">
        <v>3096.5616966192301</v>
      </c>
      <c r="D253" s="1">
        <v>3661.4562043022802</v>
      </c>
      <c r="E253" s="1">
        <v>3724.9384368975602</v>
      </c>
    </row>
    <row r="254" spans="1:5" x14ac:dyDescent="0.15">
      <c r="A254" s="1" t="s">
        <v>23</v>
      </c>
      <c r="B254" s="1" t="s">
        <v>495</v>
      </c>
      <c r="C254" s="1">
        <v>9468.9329833438333</v>
      </c>
      <c r="D254" s="1">
        <v>9572.872786627926</v>
      </c>
      <c r="E254" s="1">
        <v>9177.840437257124</v>
      </c>
    </row>
    <row r="255" spans="1:5" x14ac:dyDescent="0.15">
      <c r="A255" s="1" t="s">
        <v>497</v>
      </c>
      <c r="B255" s="1" t="s">
        <v>496</v>
      </c>
      <c r="C255" s="1">
        <v>18703.860292447818</v>
      </c>
      <c r="D255" s="1">
        <v>17688.015007689984</v>
      </c>
      <c r="E255" s="1">
        <v>15438.411665729105</v>
      </c>
    </row>
    <row r="256" spans="1:5" x14ac:dyDescent="0.15">
      <c r="A256" s="1" t="s">
        <v>499</v>
      </c>
      <c r="B256" s="1" t="s">
        <v>498</v>
      </c>
      <c r="C256" s="1">
        <v>63064.418409673097</v>
      </c>
      <c r="D256" s="1">
        <v>65279.529026095282</v>
      </c>
      <c r="E256" s="1">
        <v>63593.44362095408</v>
      </c>
    </row>
    <row r="257" spans="1:5" x14ac:dyDescent="0.15">
      <c r="A257" s="1" t="s">
        <v>501</v>
      </c>
      <c r="B257" s="1" t="s">
        <v>500</v>
      </c>
      <c r="C257" s="1">
        <v>1597.0683366108963</v>
      </c>
      <c r="D257" s="1">
        <v>1784.0098160819514</v>
      </c>
      <c r="E257" s="1">
        <v>1750.6971132129054</v>
      </c>
    </row>
    <row r="258" spans="1:5" x14ac:dyDescent="0.15">
      <c r="A258" s="1" t="s">
        <v>503</v>
      </c>
      <c r="B258" s="1" t="s">
        <v>502</v>
      </c>
      <c r="C258" s="1">
        <v>7361.4009618001992</v>
      </c>
      <c r="D258" s="1">
        <v>7460.1533617927053</v>
      </c>
      <c r="E258" s="1">
        <v>7278.016296736947</v>
      </c>
    </row>
    <row r="259" spans="1:5" x14ac:dyDescent="0.15">
      <c r="A259" s="1" t="s">
        <v>505</v>
      </c>
      <c r="B259" s="1" t="s">
        <v>504</v>
      </c>
    </row>
    <row r="260" spans="1:5" x14ac:dyDescent="0.15">
      <c r="A260" s="1" t="s">
        <v>507</v>
      </c>
      <c r="B260" s="1" t="s">
        <v>506</v>
      </c>
    </row>
    <row r="261" spans="1:5" x14ac:dyDescent="0.15">
      <c r="A261" s="1" t="s">
        <v>509</v>
      </c>
      <c r="B261" s="1" t="s">
        <v>508</v>
      </c>
      <c r="C261" s="1">
        <v>36448.257492920624</v>
      </c>
      <c r="D261" s="1">
        <v>38136.665760436488</v>
      </c>
    </row>
    <row r="262" spans="1:5" x14ac:dyDescent="0.15">
      <c r="A262" s="1" t="s">
        <v>511</v>
      </c>
      <c r="B262" s="1" t="s">
        <v>510</v>
      </c>
      <c r="C262" s="1">
        <v>2566.4474870062982</v>
      </c>
      <c r="D262" s="1">
        <v>2715.2759801099546</v>
      </c>
      <c r="E262" s="1">
        <v>2785.7241608760319</v>
      </c>
    </row>
    <row r="263" spans="1:5" x14ac:dyDescent="0.15">
      <c r="A263" s="1" t="s">
        <v>513</v>
      </c>
      <c r="B263" s="1" t="s">
        <v>512</v>
      </c>
      <c r="C263" s="1">
        <v>3125.4049991895217</v>
      </c>
      <c r="D263" s="1">
        <v>3116.2977591252861</v>
      </c>
      <c r="E263" s="1">
        <v>2870.0893002891426</v>
      </c>
    </row>
    <row r="264" spans="1:5" x14ac:dyDescent="0.15">
      <c r="A264" s="1" t="s">
        <v>515</v>
      </c>
      <c r="B264" s="1" t="s">
        <v>514</v>
      </c>
      <c r="C264" s="1">
        <v>11347.335846885537</v>
      </c>
      <c r="D264" s="1">
        <v>11397.086000215508</v>
      </c>
      <c r="E264" s="1">
        <v>10918.722834396807</v>
      </c>
    </row>
    <row r="265" spans="1:5" x14ac:dyDescent="0.15">
      <c r="A265" s="1" t="s">
        <v>517</v>
      </c>
      <c r="B265" s="1" t="s">
        <v>516</v>
      </c>
      <c r="C265" s="1">
        <v>4187.5047292366371</v>
      </c>
      <c r="D265" s="1">
        <v>4322.8684566404545</v>
      </c>
      <c r="E265" s="1">
        <v>4067.8434587376232</v>
      </c>
    </row>
    <row r="266" spans="1:5" x14ac:dyDescent="0.15">
      <c r="A266" s="1" t="s">
        <v>519</v>
      </c>
      <c r="B266" s="1" t="s">
        <v>518</v>
      </c>
      <c r="C266" s="1">
        <v>4384.0488917318971</v>
      </c>
      <c r="D266" s="1">
        <v>4416.1083575463563</v>
      </c>
      <c r="E266" s="1">
        <v>4346.6379306972131</v>
      </c>
    </row>
    <row r="267" spans="1:5" x14ac:dyDescent="0.15">
      <c r="A267" s="1" t="s">
        <v>521</v>
      </c>
      <c r="B267" s="1" t="s">
        <v>520</v>
      </c>
      <c r="C267" s="1">
        <v>758.14524156942343</v>
      </c>
    </row>
    <row r="268" spans="1:5" x14ac:dyDescent="0.15">
      <c r="A268" s="1" t="s">
        <v>523</v>
      </c>
      <c r="B268" s="1" t="s">
        <v>522</v>
      </c>
      <c r="C268" s="1">
        <v>7005.0954126602228</v>
      </c>
      <c r="D268" s="1">
        <v>6624.7618649330934</v>
      </c>
      <c r="E268" s="1">
        <v>5655.8676539039616</v>
      </c>
    </row>
    <row r="269" spans="1:5" x14ac:dyDescent="0.15">
      <c r="A269" s="1" t="s">
        <v>525</v>
      </c>
      <c r="B269" s="1" t="s">
        <v>524</v>
      </c>
      <c r="C269" s="1">
        <v>1516.3683712572799</v>
      </c>
      <c r="D269" s="1">
        <v>1305.001030804026</v>
      </c>
      <c r="E269" s="1">
        <v>985.1324360388694</v>
      </c>
    </row>
    <row r="270" spans="1:5" x14ac:dyDescent="0.15">
      <c r="A270" s="1" t="s">
        <v>527</v>
      </c>
      <c r="B270" s="1" t="s">
        <v>526</v>
      </c>
      <c r="C270" s="1">
        <v>1254.6422649443412</v>
      </c>
      <c r="D270" s="1">
        <v>1316.7406569287105</v>
      </c>
      <c r="E270" s="1">
        <v>1214.5098202353445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60561-7130-EE49-91E2-CB84D5956849}">
  <sheetPr>
    <tabColor rgb="FFFF0000"/>
  </sheetPr>
  <dimension ref="A1:BS267"/>
  <sheetViews>
    <sheetView tabSelected="1" topLeftCell="BH1" workbookViewId="0">
      <selection activeCell="BS2" sqref="BS2"/>
    </sheetView>
  </sheetViews>
  <sheetFormatPr baseColWidth="10" defaultRowHeight="13" x14ac:dyDescent="0.15"/>
  <cols>
    <col min="1" max="1" width="25.6640625" style="24" bestFit="1" customWidth="1"/>
    <col min="2" max="2" width="11.1640625" style="37" bestFit="1" customWidth="1"/>
    <col min="4" max="4" width="10.83203125" style="38"/>
    <col min="5" max="5" width="18.5" customWidth="1"/>
    <col min="7" max="7" width="17.6640625" customWidth="1"/>
    <col min="8" max="8" width="13.1640625" customWidth="1"/>
    <col min="9" max="9" width="24.5" customWidth="1"/>
    <col min="10" max="10" width="11.6640625" customWidth="1"/>
    <col min="11" max="11" width="10.6640625" customWidth="1"/>
    <col min="12" max="12" width="30" customWidth="1"/>
    <col min="13" max="13" width="19.33203125" customWidth="1"/>
    <col min="14" max="14" width="12.5" customWidth="1"/>
    <col min="15" max="15" width="14.1640625" customWidth="1"/>
    <col min="16" max="16" width="12.83203125" customWidth="1"/>
    <col min="17" max="17" width="15.6640625" style="37" customWidth="1"/>
    <col min="18" max="18" width="13.33203125" style="37" customWidth="1"/>
    <col min="19" max="19" width="13" customWidth="1"/>
    <col min="20" max="20" width="13.33203125" customWidth="1"/>
    <col min="21" max="21" width="13" customWidth="1"/>
    <col min="22" max="22" width="13.1640625" customWidth="1"/>
    <col min="23" max="23" width="12.83203125" customWidth="1"/>
    <col min="24" max="25" width="13.1640625" customWidth="1"/>
    <col min="26" max="26" width="13.33203125" customWidth="1"/>
    <col min="27" max="27" width="13.1640625" customWidth="1"/>
    <col min="28" max="28" width="13" customWidth="1"/>
    <col min="29" max="29" width="13.1640625" style="37" customWidth="1"/>
    <col min="30" max="30" width="13" customWidth="1"/>
    <col min="31" max="31" width="12.5" customWidth="1"/>
    <col min="32" max="32" width="12.33203125" customWidth="1"/>
    <col min="33" max="33" width="12.6640625" customWidth="1"/>
    <col min="34" max="34" width="12.33203125" customWidth="1"/>
    <col min="35" max="35" width="17.6640625" style="37" customWidth="1"/>
    <col min="36" max="36" width="18.6640625" customWidth="1"/>
    <col min="37" max="37" width="19.5" customWidth="1"/>
    <col min="38" max="38" width="19.1640625" customWidth="1"/>
    <col min="39" max="39" width="18.83203125" customWidth="1"/>
    <col min="40" max="40" width="14.1640625" style="37" customWidth="1"/>
    <col min="41" max="41" width="13.5" customWidth="1"/>
    <col min="42" max="42" width="13.83203125" customWidth="1"/>
    <col min="43" max="43" width="13.5" customWidth="1"/>
    <col min="44" max="44" width="13.33203125" customWidth="1"/>
    <col min="45" max="45" width="12.83203125" customWidth="1"/>
    <col min="46" max="46" width="13.6640625" customWidth="1"/>
    <col min="47" max="47" width="13.33203125" style="37" customWidth="1"/>
    <col min="48" max="48" width="13.1640625" customWidth="1"/>
    <col min="49" max="49" width="13.33203125" customWidth="1"/>
    <col min="50" max="51" width="13.1640625" customWidth="1"/>
    <col min="52" max="52" width="13" customWidth="1"/>
    <col min="53" max="53" width="15.5" style="37" customWidth="1"/>
    <col min="54" max="54" width="16.33203125" customWidth="1"/>
    <col min="55" max="55" width="16.1640625" customWidth="1"/>
    <col min="56" max="56" width="15.6640625" customWidth="1"/>
    <col min="57" max="57" width="16" customWidth="1"/>
    <col min="58" max="58" width="16.1640625" customWidth="1"/>
    <col min="59" max="59" width="15.83203125" style="37" customWidth="1"/>
    <col min="60" max="61" width="15.33203125" customWidth="1"/>
    <col min="62" max="62" width="10.83203125" style="37"/>
    <col min="63" max="63" width="12.5" customWidth="1"/>
  </cols>
  <sheetData>
    <row r="1" spans="1:71" x14ac:dyDescent="0.15">
      <c r="A1" s="24" t="s">
        <v>0</v>
      </c>
      <c r="B1" s="40" t="str">
        <f>VLOOKUP(A1,'GDP in $'!B1:G1,4)</f>
        <v>GDP 2018</v>
      </c>
      <c r="C1" s="41" t="str">
        <f>VLOOKUP(A1,'GDP in $'!B1:G1,5)</f>
        <v>GDP 2019</v>
      </c>
      <c r="D1" s="42" t="str">
        <f>VLOOKUP(A1,'GDP in $'!B1:G1,6)</f>
        <v>GDP 2020</v>
      </c>
      <c r="E1" s="26" t="str">
        <f>VLOOKUP(A1,'Social Assistance Exp. as %GDP'!C:O,2,FALSE)</f>
        <v>Income group</v>
      </c>
      <c r="F1" s="26" t="str">
        <f>VLOOKUP(A1,'Social Assistance Exp. as %GDP'!C:O,3,FALSE)</f>
        <v>Region</v>
      </c>
      <c r="G1" s="26" t="str">
        <f>VLOOKUP(A1,'Social Assistance Exp. as %GDP'!C:O,4,FALSE)</f>
        <v>All Social Assistance</v>
      </c>
      <c r="H1" s="26" t="str">
        <f>VLOOKUP(A1,'Social Assistance Exp. as %GDP'!C:O,5,FALSE)</f>
        <v>Cash Transfers</v>
      </c>
      <c r="I1" s="26" t="str">
        <f>VLOOKUP(A1,'Social Assistance Exp. as %GDP'!C:O,6,FALSE)</f>
        <v>Conditional Cash Transfers</v>
      </c>
      <c r="J1" s="26" t="str">
        <f>VLOOKUP(A1,'Social Assistance Exp. as %GDP'!C:O,7,FALSE)</f>
        <v>Fee Waivers</v>
      </c>
      <c r="K1" s="26" t="str">
        <f>VLOOKUP(A1,'Social Assistance Exp. as %GDP'!C:O,8,FALSE)</f>
        <v>In-Kind</v>
      </c>
      <c r="L1" s="26" t="str">
        <f>VLOOKUP(A1,'Social Assistance Exp. as %GDP'!C:O,9,FALSE)</f>
        <v>Most recent year of expenditure data</v>
      </c>
      <c r="M1" s="26" t="str">
        <f>VLOOKUP(A1,'Social Assistance Exp. as %GDP'!C:O,10,FALSE)</f>
        <v>Other Social Assistance</v>
      </c>
      <c r="N1" s="26" t="str">
        <f>VLOOKUP(A1,'Social Assistance Exp. as %GDP'!C:O,11,FALSE)</f>
        <v>Public Works</v>
      </c>
      <c r="O1" s="26" t="str">
        <f>VLOOKUP(A1,'Social Assistance Exp. as %GDP'!C:O,12,FALSE)</f>
        <v>School Feeding</v>
      </c>
      <c r="P1" s="26" t="str">
        <f>VLOOKUP(A1,'Social Assistance Exp. as %GDP'!C:O,13,FALSE)</f>
        <v>Social Pension</v>
      </c>
      <c r="Q1" s="40" t="str">
        <f>VLOOKUP(A1,'Migrant Population %Pop'!B:C,2,FALSE)</f>
        <v>Migrant Pop 2015</v>
      </c>
      <c r="R1" s="39" t="str">
        <f>VLOOKUP(A1,'Literacy Rate %Pop'!B:BC,44,FALSE)</f>
        <v>LR %Pop 2010</v>
      </c>
      <c r="S1" s="26" t="str">
        <f>VLOOKUP(A1,'Literacy Rate %Pop'!B:BC,45,FALSE)</f>
        <v>LR %Pop 2011</v>
      </c>
      <c r="T1" s="26" t="str">
        <f>VLOOKUP(A1,'Literacy Rate %Pop'!B:BC,46,FALSE)</f>
        <v>LR %Pop 2012</v>
      </c>
      <c r="U1" s="26" t="str">
        <f>VLOOKUP(A1,'Literacy Rate %Pop'!B:BC,47,FALSE)</f>
        <v>LR %Pop 2013</v>
      </c>
      <c r="V1" s="26" t="str">
        <f>VLOOKUP(A1,'Literacy Rate %Pop'!B:BC,48,FALSE)</f>
        <v>LR %Pop 2014</v>
      </c>
      <c r="W1" s="26" t="str">
        <f>VLOOKUP(A1,'Literacy Rate %Pop'!B:BC,49,FALSE)</f>
        <v>LR %Pop 2015</v>
      </c>
      <c r="X1" s="26" t="str">
        <f>VLOOKUP(A1,'Literacy Rate %Pop'!B:BC,50,FALSE)</f>
        <v>LR %Pop 2016</v>
      </c>
      <c r="Y1" s="26" t="str">
        <f>VLOOKUP(A1,'Literacy Rate %Pop'!B:BC,51,FALSE)</f>
        <v>LR %Pop 2017</v>
      </c>
      <c r="Z1" s="26" t="str">
        <f>VLOOKUP(A1,'Literacy Rate %Pop'!B:BC,52,FALSE)</f>
        <v>LR %Pop 2018</v>
      </c>
      <c r="AA1" s="26" t="str">
        <f>VLOOKUP(A1,'Literacy Rate %Pop'!B:BC,53,FALSE)</f>
        <v>LR %Pop 2019</v>
      </c>
      <c r="AB1" s="26" t="str">
        <f>VLOOKUP(A1,'Literacy Rate %Pop'!B:BC,54,FALSE)</f>
        <v>LR %Pop 2020</v>
      </c>
      <c r="AC1" s="40" t="str">
        <f>VLOOKUP(A1,'Internet Access %Pop'!B:AI,29,FALSE)</f>
        <v>IA %Pop 2015</v>
      </c>
      <c r="AD1" s="41" t="str">
        <f>VLOOKUP(A1,'Internet Access %Pop'!B:AI,30,FALSE)</f>
        <v>IA %Pop 2016</v>
      </c>
      <c r="AE1" s="41" t="str">
        <f>VLOOKUP(A1,'Internet Access %Pop'!B:AI,31,FALSE)</f>
        <v>IA %Pop 2017</v>
      </c>
      <c r="AF1" s="41" t="str">
        <f>VLOOKUP(A1,'Internet Access %Pop'!B:AI,32,FALSE)</f>
        <v>IA %Pop 2018</v>
      </c>
      <c r="AG1" s="41" t="str">
        <f>VLOOKUP(A1,'Internet Access %Pop'!B:AI,33,FALSE)</f>
        <v>IA %Pop 2019</v>
      </c>
      <c r="AH1" s="41" t="str">
        <f>VLOOKUP(A1,'Internet Access %Pop'!B:AI,34,FALSE)</f>
        <v>IA %Pop 2020</v>
      </c>
      <c r="AI1" s="39" t="str">
        <f>VLOOKUP(A1,'Informal %GDP  DGE'!B:AE,29,FALSE)</f>
        <v>Inf %GDP DGE 2017</v>
      </c>
      <c r="AJ1" s="26" t="str">
        <f>VLOOKUP(A1,'Informal %GDP  DGE'!B:AE,30,FALSE)</f>
        <v>Inf %GDP DGE 2018</v>
      </c>
      <c r="AK1" s="41" t="str">
        <f>VLOOKUP(A1,'Informal %GDP MIMIC'!B:AB,25,FALSE)</f>
        <v>Inf GDP% MIMIC 2016</v>
      </c>
      <c r="AL1" s="41" t="str">
        <f>VLOOKUP(A1,'Informal %GDP MIMIC'!B:AB,26,FALSE)</f>
        <v>Inf GDP% MIMIC 2017</v>
      </c>
      <c r="AM1" s="41" t="str">
        <f>VLOOKUP(A1,'Informal %GDP MIMIC'!B:AB,27,FALSE)</f>
        <v>Inf GDP% MIMIC 2018</v>
      </c>
      <c r="AN1" s="39" t="str">
        <f>VLOOKUP(A1,'Pension %LF Pension_p'!B:W,16,FALSE)</f>
        <v>Pen %LF 2004</v>
      </c>
      <c r="AO1" s="26" t="str">
        <f>VLOOKUP(A1,'Pension %LF Pension_p'!B:W,17,FALSE)</f>
        <v>Pen %LF 2005</v>
      </c>
      <c r="AP1" s="26" t="str">
        <f>VLOOKUP(A1,'Pension %LF Pension_p'!B:W,18,FALSE)</f>
        <v>Pen %LF 2006</v>
      </c>
      <c r="AQ1" s="26" t="str">
        <f>VLOOKUP(A1,'Pension %LF Pension_p'!B:W,19,FALSE)</f>
        <v>Pen %LF 2007</v>
      </c>
      <c r="AR1" s="26" t="str">
        <f>VLOOKUP(A1,'Pension %LF Pension_p'!B:W,20,FALSE)</f>
        <v>Pen %LF 2008</v>
      </c>
      <c r="AS1" s="26" t="str">
        <f>VLOOKUP(A1,'Pension %LF Pension_p'!B:W,21,FALSE)</f>
        <v>Pen %LF 2009</v>
      </c>
      <c r="AT1" s="26" t="str">
        <f>VLOOKUP(A1,'Pension %LF Pension_p'!B:W,22,FALSE)</f>
        <v>Pen %LF 2010</v>
      </c>
      <c r="AU1" s="40" t="str">
        <f>VLOOKUP(A1,' Informal Employment %Emp Infem'!B:U,15,FALSE)</f>
        <v>Inf %Emp 2013</v>
      </c>
      <c r="AV1" s="41" t="str">
        <f>VLOOKUP(A1,' Informal Employment %Emp Infem'!B:U,16,FALSE)</f>
        <v>Inf %Emp 2014</v>
      </c>
      <c r="AW1" s="41" t="str">
        <f>VLOOKUP(A1,' Informal Employment %Emp Infem'!B:U,17,FALSE)</f>
        <v>Inf %Emp 2015</v>
      </c>
      <c r="AX1" s="41" t="str">
        <f>VLOOKUP(A1,' Informal Employment %Emp Infem'!B:U,18,FALSE)</f>
        <v>Inf %Emp 2016</v>
      </c>
      <c r="AY1" s="41" t="str">
        <f>VLOOKUP(A1,' Informal Employment %Emp Infem'!B:U,19,FALSE)</f>
        <v>Inf %Emp 2017</v>
      </c>
      <c r="AZ1" s="41" t="str">
        <f>VLOOKUP(A1,' Informal Employment %Emp Infem'!B:U,20,FALSE)</f>
        <v>Inf %Emp 2018</v>
      </c>
      <c r="BA1" s="39" t="str">
        <f>VLOOKUP(Main!A1,'Outside LF Employment %Emp  Inf'!B:U,15,FALSE)</f>
        <v>OOLF %Emp 2013</v>
      </c>
      <c r="BB1" s="26" t="str">
        <f>VLOOKUP(Main!A1,'Outside LF Employment %Emp  Inf'!B:U,16,FALSE)</f>
        <v>OOLF %Emp 2014</v>
      </c>
      <c r="BC1" s="26" t="str">
        <f>VLOOKUP(Main!A1,'Outside LF Employment %Emp  Inf'!B:U,17,FALSE)</f>
        <v>OOLF %Emp 2015</v>
      </c>
      <c r="BD1" s="26" t="str">
        <f>VLOOKUP(Main!A1,'Outside LF Employment %Emp  Inf'!B:U,18,FALSE)</f>
        <v>OOLF %Emp 2016</v>
      </c>
      <c r="BE1" s="26" t="str">
        <f>VLOOKUP(Main!A1,'Outside LF Employment %Emp  Inf'!B:U,19,FALSE)</f>
        <v>OOLF %Emp 2017</v>
      </c>
      <c r="BF1" s="26" t="str">
        <f>VLOOKUP(Main!A1,'Outside LF Employment %Emp  Inf'!B:U,20,FALSE)</f>
        <v>OOLF %Emp 2018</v>
      </c>
      <c r="BG1" s="40" t="str">
        <f>VLOOKUP(A1,'Fin Acct Ownership %Pop'!B:E,2,FALSE)</f>
        <v>FAO %Pop 2011</v>
      </c>
      <c r="BH1" s="41" t="str">
        <f>VLOOKUP(A1,'Fin Acct Ownership %Pop'!B:E,3,FALSE)</f>
        <v>FAO %Pop 2014</v>
      </c>
      <c r="BI1" s="41" t="str">
        <f>VLOOKUP(A1,'Fin Acct Ownership %Pop'!B:E,4,FALSE)</f>
        <v>FAO %Pop 2017</v>
      </c>
      <c r="BJ1" s="39" t="str">
        <f>VLOOKUP(A1,'JAM Index'!B:H,2,FALSE)</f>
        <v>Region</v>
      </c>
      <c r="BK1" s="26" t="str">
        <f>VLOOKUP(A1,'JAM Index'!B:H,3,FALSE)</f>
        <v>Income Group</v>
      </c>
      <c r="BL1" s="26" t="str">
        <f>VLOOKUP(A1,'JAM Index'!B:H,3,FALSE)</f>
        <v>Income Group</v>
      </c>
      <c r="BM1" s="26" t="str">
        <f>VLOOKUP(A1,'JAM Index'!B:H,4,FALSE)</f>
        <v>ID 
Coverage</v>
      </c>
      <c r="BN1" s="26" t="str">
        <f>VLOOKUP(A1,'JAM Index'!B:H,5,FALSE)</f>
        <v>Financial account coverage</v>
      </c>
      <c r="BO1" s="26" t="str">
        <f>VLOOKUP(A1,'JAM Index'!B:H,6,FALSE)</f>
        <v>Mobile Ownership</v>
      </c>
      <c r="BP1" s="26" t="str">
        <f>VLOOKUP(A1,'JAM Index'!B:H,7,FALSE)</f>
        <v>JAM</v>
      </c>
      <c r="BQ1" t="s">
        <v>956</v>
      </c>
      <c r="BR1" t="s">
        <v>957</v>
      </c>
      <c r="BS1" t="s">
        <v>958</v>
      </c>
    </row>
    <row r="2" spans="1:71" x14ac:dyDescent="0.15">
      <c r="A2" s="24" t="s">
        <v>5</v>
      </c>
      <c r="B2" s="37">
        <f>VLOOKUP(A2,'GDP in $'!B2:G2,4)</f>
        <v>3202188606.9289331</v>
      </c>
      <c r="C2">
        <f>VLOOKUP(A2,'GDP in $'!B2:G2,5)</f>
        <v>0</v>
      </c>
      <c r="D2" s="38">
        <f>VLOOKUP(A2,'GDP in $'!B2:G2,6)</f>
        <v>0</v>
      </c>
      <c r="E2" t="e">
        <f>VLOOKUP(A2,'Social Assistance Exp. as %GDP'!C:O,2,FALSE)</f>
        <v>#N/A</v>
      </c>
      <c r="F2" t="e">
        <f>VLOOKUP(A2,'Social Assistance Exp. as %GDP'!C:O,3,FALSE)</f>
        <v>#N/A</v>
      </c>
      <c r="G2" t="e">
        <f>VLOOKUP(A2,'Social Assistance Exp. as %GDP'!C:O,4,FALSE)</f>
        <v>#N/A</v>
      </c>
      <c r="H2" t="e">
        <f>VLOOKUP(A2,'Social Assistance Exp. as %GDP'!C:O,5,FALSE)</f>
        <v>#N/A</v>
      </c>
      <c r="I2" t="e">
        <f>VLOOKUP(A2,'Social Assistance Exp. as %GDP'!C:O,6,FALSE)</f>
        <v>#N/A</v>
      </c>
      <c r="J2" t="e">
        <f>VLOOKUP(A2,'Social Assistance Exp. as %GDP'!C:O,7,FALSE)</f>
        <v>#N/A</v>
      </c>
      <c r="K2" t="e">
        <f>VLOOKUP(A2,'Social Assistance Exp. as %GDP'!C:O,8,FALSE)</f>
        <v>#N/A</v>
      </c>
      <c r="L2" t="e">
        <f>VLOOKUP(A2,'Social Assistance Exp. as %GDP'!C:O,9,FALSE)</f>
        <v>#N/A</v>
      </c>
      <c r="M2" t="e">
        <f>VLOOKUP(A2,'Social Assistance Exp. as %GDP'!C:O,10,FALSE)</f>
        <v>#N/A</v>
      </c>
      <c r="N2" t="e">
        <f>VLOOKUP(A2,'Social Assistance Exp. as %GDP'!C:O,11,FALSE)</f>
        <v>#N/A</v>
      </c>
      <c r="O2" t="e">
        <f>VLOOKUP(A2,'Social Assistance Exp. as %GDP'!C:O,12,FALSE)</f>
        <v>#N/A</v>
      </c>
      <c r="P2" t="e">
        <f>VLOOKUP(A2,'Social Assistance Exp. as %GDP'!C:O,13,FALSE)</f>
        <v>#N/A</v>
      </c>
      <c r="Q2" s="37">
        <f>VLOOKUP(A2,'Migrant Population %Pop'!B:C,2,FALSE)</f>
        <v>34.762101858714601</v>
      </c>
      <c r="R2" s="37">
        <f>VLOOKUP(A2,'Literacy Rate %Pop'!B:BC,44,FALSE)</f>
        <v>96.822639465332003</v>
      </c>
      <c r="S2">
        <f>VLOOKUP(A2,'Literacy Rate %Pop'!B:BC,45,FALSE)</f>
        <v>0</v>
      </c>
      <c r="T2">
        <f>VLOOKUP(A2,'Literacy Rate %Pop'!B:BC,46,FALSE)</f>
        <v>0</v>
      </c>
      <c r="U2">
        <f>VLOOKUP(A2,'Literacy Rate %Pop'!B:BC,47,FALSE)</f>
        <v>0</v>
      </c>
      <c r="V2">
        <f>VLOOKUP(A2,'Literacy Rate %Pop'!B:BC,48,FALSE)</f>
        <v>0</v>
      </c>
      <c r="W2">
        <f>VLOOKUP(A2,'Literacy Rate %Pop'!B:BC,49,FALSE)</f>
        <v>0</v>
      </c>
      <c r="X2">
        <f>VLOOKUP(A2,'Literacy Rate %Pop'!B:BC,50,FALSE)</f>
        <v>0</v>
      </c>
      <c r="Y2">
        <f>VLOOKUP(A2,'Literacy Rate %Pop'!B:BC,51,FALSE)</f>
        <v>0</v>
      </c>
      <c r="Z2">
        <f>VLOOKUP(A2,'Literacy Rate %Pop'!B:BC,52,FALSE)</f>
        <v>97.807418823242202</v>
      </c>
      <c r="AA2">
        <f>VLOOKUP(A2,'Literacy Rate %Pop'!B:BC,53,FALSE)</f>
        <v>0</v>
      </c>
      <c r="AB2">
        <f>VLOOKUP(A2,'Literacy Rate %Pop'!B:BC,54,FALSE)</f>
        <v>0</v>
      </c>
      <c r="AC2" s="37">
        <f>VLOOKUP(A2,'Internet Access %Pop'!B:AI,29,FALSE)</f>
        <v>88.661226929999998</v>
      </c>
      <c r="AD2">
        <f>VLOOKUP(A2,'Internet Access %Pop'!B:AI,30,FALSE)</f>
        <v>93.542453870000003</v>
      </c>
      <c r="AE2">
        <f>VLOOKUP(A2,'Internet Access %Pop'!B:AI,31,FALSE)</f>
        <v>97.17</v>
      </c>
      <c r="AF2">
        <f>VLOOKUP(A2,'Internet Access %Pop'!B:AI,32,FALSE)</f>
        <v>0</v>
      </c>
      <c r="AG2">
        <f>VLOOKUP(A2,'Internet Access %Pop'!B:AI,33,FALSE)</f>
        <v>0</v>
      </c>
      <c r="AH2">
        <f>VLOOKUP(A2,'Internet Access %Pop'!B:AI,34,FALSE)</f>
        <v>0</v>
      </c>
      <c r="AI2" s="37" t="e">
        <f>VLOOKUP(A2,'Informal %GDP  DGE'!B:AE,29,FALSE)</f>
        <v>#N/A</v>
      </c>
      <c r="AJ2" t="e">
        <f>VLOOKUP(A2,'Informal %GDP  DGE'!B:AE,30,FALSE)</f>
        <v>#N/A</v>
      </c>
      <c r="AK2" t="e">
        <f>VLOOKUP(A2,'Informal %GDP MIMIC'!B:AB,25,FALSE)</f>
        <v>#N/A</v>
      </c>
      <c r="AL2" t="e">
        <f>VLOOKUP(A2,'Informal %GDP MIMIC'!B:AB,26,FALSE)</f>
        <v>#N/A</v>
      </c>
      <c r="AM2" t="e">
        <f>VLOOKUP(A2,'Informal %GDP MIMIC'!B:AB,27,FALSE)</f>
        <v>#N/A</v>
      </c>
      <c r="AN2" s="37" t="e">
        <f>VLOOKUP(A2,'Pension %LF Pension_p'!B:W,16,FALSE)</f>
        <v>#N/A</v>
      </c>
      <c r="AO2" t="e">
        <f>VLOOKUP(A2,'Pension %LF Pension_p'!B:W,17,FALSE)</f>
        <v>#N/A</v>
      </c>
      <c r="AP2" t="e">
        <f>VLOOKUP(A2,'Pension %LF Pension_p'!B:W,18,FALSE)</f>
        <v>#N/A</v>
      </c>
      <c r="AQ2" t="e">
        <f>VLOOKUP(A2,'Pension %LF Pension_p'!B:W,19,FALSE)</f>
        <v>#N/A</v>
      </c>
      <c r="AR2" t="e">
        <f>VLOOKUP(A2,'Pension %LF Pension_p'!B:W,20,FALSE)</f>
        <v>#N/A</v>
      </c>
      <c r="AS2" t="e">
        <f>VLOOKUP(A2,'Pension %LF Pension_p'!B:W,21,FALSE)</f>
        <v>#N/A</v>
      </c>
      <c r="AT2" t="e">
        <f>VLOOKUP(A2,'Pension %LF Pension_p'!B:W,22,FALSE)</f>
        <v>#N/A</v>
      </c>
      <c r="AU2" s="37" t="e">
        <f>VLOOKUP(A2,' Informal Employment %Emp Infem'!B:U,15,FALSE)</f>
        <v>#N/A</v>
      </c>
      <c r="AV2" t="e">
        <f>VLOOKUP(A2,' Informal Employment %Emp Infem'!B:U,16,FALSE)</f>
        <v>#N/A</v>
      </c>
      <c r="AW2" t="e">
        <f>VLOOKUP(A2,' Informal Employment %Emp Infem'!B:U,17,FALSE)</f>
        <v>#N/A</v>
      </c>
      <c r="AX2" t="e">
        <f>VLOOKUP(A2,' Informal Employment %Emp Infem'!B:U,18,FALSE)</f>
        <v>#N/A</v>
      </c>
      <c r="AY2" t="e">
        <f>VLOOKUP(A2,' Informal Employment %Emp Infem'!B:U,19,FALSE)</f>
        <v>#N/A</v>
      </c>
      <c r="AZ2" t="e">
        <f>VLOOKUP(A2,' Informal Employment %Emp Infem'!B:U,20,FALSE)</f>
        <v>#N/A</v>
      </c>
      <c r="BA2" s="37" t="e">
        <f>VLOOKUP(Main!A2,'Outside LF Employment %Emp  Inf'!B:U,15,FALSE)</f>
        <v>#N/A</v>
      </c>
      <c r="BB2" t="e">
        <f>VLOOKUP(Main!A2,'Outside LF Employment %Emp  Inf'!B:U,16,FALSE)</f>
        <v>#N/A</v>
      </c>
      <c r="BC2" t="e">
        <f>VLOOKUP(Main!A2,'Outside LF Employment %Emp  Inf'!B:U,17,FALSE)</f>
        <v>#N/A</v>
      </c>
      <c r="BD2" t="e">
        <f>VLOOKUP(Main!A2,'Outside LF Employment %Emp  Inf'!B:U,18,FALSE)</f>
        <v>#N/A</v>
      </c>
      <c r="BE2" t="e">
        <f>VLOOKUP(Main!A2,'Outside LF Employment %Emp  Inf'!B:U,19,FALSE)</f>
        <v>#N/A</v>
      </c>
      <c r="BF2" t="e">
        <f>VLOOKUP(Main!A2,'Outside LF Employment %Emp  Inf'!B:U,20,FALSE)</f>
        <v>#N/A</v>
      </c>
      <c r="BG2" s="37">
        <f>VLOOKUP(A2,'Fin Acct Ownership %Pop'!B:E,2,FALSE)</f>
        <v>0</v>
      </c>
      <c r="BH2">
        <f>VLOOKUP(A2,'Fin Acct Ownership %Pop'!B:E,3,FALSE)</f>
        <v>0</v>
      </c>
      <c r="BI2">
        <f>VLOOKUP(A2,'Fin Acct Ownership %Pop'!B:E,4,FALSE)</f>
        <v>0</v>
      </c>
      <c r="BJ2" s="37" t="e">
        <f>VLOOKUP(A2,'JAM Index'!B:H,2,FALSE)</f>
        <v>#N/A</v>
      </c>
      <c r="BK2" t="e">
        <f>VLOOKUP(A2,'JAM Index'!B:H,3,FALSE)</f>
        <v>#N/A</v>
      </c>
      <c r="BL2" t="e">
        <f>VLOOKUP(A2,'JAM Index'!B:H,3,FALSE)</f>
        <v>#N/A</v>
      </c>
      <c r="BM2" t="e">
        <f>VLOOKUP(A2,'JAM Index'!B:H,4,FALSE)</f>
        <v>#N/A</v>
      </c>
      <c r="BN2" t="e">
        <f>VLOOKUP(A2,'JAM Index'!B:H,5,FALSE)</f>
        <v>#N/A</v>
      </c>
      <c r="BO2" t="e">
        <f>VLOOKUP(A2,'JAM Index'!B:H,6,FALSE)</f>
        <v>#N/A</v>
      </c>
      <c r="BP2" t="e">
        <f>VLOOKUP(A2,'JAM Index'!B:H,7,FALSE)</f>
        <v>#N/A</v>
      </c>
      <c r="BQ2">
        <f>VLOOKUP(A2,'GDP Per Capita'!B:E,2,FALSE)</f>
        <v>30253.27935801951</v>
      </c>
      <c r="BR2">
        <f>VLOOKUP(A2,'GDP Per Capita'!B:E,3,FALSE)</f>
        <v>0</v>
      </c>
      <c r="BS2">
        <f>VLOOKUP(A2,'GDP Per Capita'!B:E,4,FALSE)</f>
        <v>0</v>
      </c>
    </row>
    <row r="3" spans="1:71" x14ac:dyDescent="0.15">
      <c r="A3" s="24" t="s">
        <v>9</v>
      </c>
      <c r="B3" s="37">
        <f>VLOOKUP(A3,'GDP in $'!B3:G3,4)</f>
        <v>1011723274893.2932</v>
      </c>
      <c r="C3">
        <f>VLOOKUP(A3,'GDP in $'!B3:G3,5)</f>
        <v>1008375499870.6605</v>
      </c>
      <c r="D3" s="38">
        <f>VLOOKUP(A3,'GDP in $'!B3:G3,6)</f>
        <v>918815487643.22192</v>
      </c>
      <c r="E3" t="e">
        <f>VLOOKUP(A3,'Social Assistance Exp. as %GDP'!C:O,2,FALSE)</f>
        <v>#N/A</v>
      </c>
      <c r="F3" t="e">
        <f>VLOOKUP(A3,'Social Assistance Exp. as %GDP'!C:O,3,FALSE)</f>
        <v>#N/A</v>
      </c>
      <c r="G3" t="e">
        <f>VLOOKUP(A3,'Social Assistance Exp. as %GDP'!C:O,4,FALSE)</f>
        <v>#N/A</v>
      </c>
      <c r="H3" t="e">
        <f>VLOOKUP(A3,'Social Assistance Exp. as %GDP'!C:O,5,FALSE)</f>
        <v>#N/A</v>
      </c>
      <c r="I3" t="e">
        <f>VLOOKUP(A3,'Social Assistance Exp. as %GDP'!C:O,6,FALSE)</f>
        <v>#N/A</v>
      </c>
      <c r="J3" t="e">
        <f>VLOOKUP(A3,'Social Assistance Exp. as %GDP'!C:O,7,FALSE)</f>
        <v>#N/A</v>
      </c>
      <c r="K3" t="e">
        <f>VLOOKUP(A3,'Social Assistance Exp. as %GDP'!C:O,8,FALSE)</f>
        <v>#N/A</v>
      </c>
      <c r="L3" t="e">
        <f>VLOOKUP(A3,'Social Assistance Exp. as %GDP'!C:O,9,FALSE)</f>
        <v>#N/A</v>
      </c>
      <c r="M3" t="e">
        <f>VLOOKUP(A3,'Social Assistance Exp. as %GDP'!C:O,10,FALSE)</f>
        <v>#N/A</v>
      </c>
      <c r="N3" t="e">
        <f>VLOOKUP(A3,'Social Assistance Exp. as %GDP'!C:O,11,FALSE)</f>
        <v>#N/A</v>
      </c>
      <c r="O3" t="e">
        <f>VLOOKUP(A3,'Social Assistance Exp. as %GDP'!C:O,12,FALSE)</f>
        <v>#N/A</v>
      </c>
      <c r="P3" t="e">
        <f>VLOOKUP(A3,'Social Assistance Exp. as %GDP'!C:O,13,FALSE)</f>
        <v>#N/A</v>
      </c>
      <c r="Q3" s="37">
        <f>VLOOKUP(A3,'Migrant Population %Pop'!B:C,2,FALSE)</f>
        <v>1.7347679733244901</v>
      </c>
      <c r="R3" s="37">
        <f>VLOOKUP(A3,'Literacy Rate %Pop'!B:BC,44,FALSE)</f>
        <v>0</v>
      </c>
      <c r="S3">
        <f>VLOOKUP(A3,'Literacy Rate %Pop'!B:BC,45,FALSE)</f>
        <v>0</v>
      </c>
      <c r="T3">
        <f>VLOOKUP(A3,'Literacy Rate %Pop'!B:BC,46,FALSE)</f>
        <v>0</v>
      </c>
      <c r="U3">
        <f>VLOOKUP(A3,'Literacy Rate %Pop'!B:BC,47,FALSE)</f>
        <v>0</v>
      </c>
      <c r="V3">
        <f>VLOOKUP(A3,'Literacy Rate %Pop'!B:BC,48,FALSE)</f>
        <v>0</v>
      </c>
      <c r="W3">
        <f>VLOOKUP(A3,'Literacy Rate %Pop'!B:BC,49,FALSE)</f>
        <v>0</v>
      </c>
      <c r="X3">
        <f>VLOOKUP(A3,'Literacy Rate %Pop'!B:BC,50,FALSE)</f>
        <v>0</v>
      </c>
      <c r="Y3">
        <f>VLOOKUP(A3,'Literacy Rate %Pop'!B:BC,51,FALSE)</f>
        <v>0</v>
      </c>
      <c r="Z3">
        <f>VLOOKUP(A3,'Literacy Rate %Pop'!B:BC,52,FALSE)</f>
        <v>0</v>
      </c>
      <c r="AA3">
        <f>VLOOKUP(A3,'Literacy Rate %Pop'!B:BC,53,FALSE)</f>
        <v>0</v>
      </c>
      <c r="AB3">
        <f>VLOOKUP(A3,'Literacy Rate %Pop'!B:BC,54,FALSE)</f>
        <v>0</v>
      </c>
      <c r="AC3" s="37">
        <f>VLOOKUP(A3,'Internet Access %Pop'!B:AI,29,FALSE)</f>
        <v>15.9902769429344</v>
      </c>
      <c r="AD3">
        <f>VLOOKUP(A3,'Internet Access %Pop'!B:AI,30,FALSE)</f>
        <v>17.165587041028399</v>
      </c>
      <c r="AE3">
        <f>VLOOKUP(A3,'Internet Access %Pop'!B:AI,31,FALSE)</f>
        <v>20.332118973708798</v>
      </c>
      <c r="AF3">
        <f>VLOOKUP(A3,'Internet Access %Pop'!B:AI,32,FALSE)</f>
        <v>23.6573660487722</v>
      </c>
      <c r="AG3">
        <f>VLOOKUP(A3,'Internet Access %Pop'!B:AI,33,FALSE)</f>
        <v>26.448283812736499</v>
      </c>
      <c r="AH3">
        <f>VLOOKUP(A3,'Internet Access %Pop'!B:AI,34,FALSE)</f>
        <v>0</v>
      </c>
      <c r="AI3" s="37" t="e">
        <f>VLOOKUP(A3,'Informal %GDP  DGE'!B:AE,29,FALSE)</f>
        <v>#N/A</v>
      </c>
      <c r="AJ3" t="e">
        <f>VLOOKUP(A3,'Informal %GDP  DGE'!B:AE,30,FALSE)</f>
        <v>#N/A</v>
      </c>
      <c r="AK3" t="e">
        <f>VLOOKUP(A3,'Informal %GDP MIMIC'!B:AB,25,FALSE)</f>
        <v>#N/A</v>
      </c>
      <c r="AL3" t="e">
        <f>VLOOKUP(A3,'Informal %GDP MIMIC'!B:AB,26,FALSE)</f>
        <v>#N/A</v>
      </c>
      <c r="AM3" t="e">
        <f>VLOOKUP(A3,'Informal %GDP MIMIC'!B:AB,27,FALSE)</f>
        <v>#N/A</v>
      </c>
      <c r="AN3" s="37" t="e">
        <f>VLOOKUP(A3,'Pension %LF Pension_p'!B:W,16,FALSE)</f>
        <v>#N/A</v>
      </c>
      <c r="AO3" t="e">
        <f>VLOOKUP(A3,'Pension %LF Pension_p'!B:W,17,FALSE)</f>
        <v>#N/A</v>
      </c>
      <c r="AP3" t="e">
        <f>VLOOKUP(A3,'Pension %LF Pension_p'!B:W,18,FALSE)</f>
        <v>#N/A</v>
      </c>
      <c r="AQ3" t="e">
        <f>VLOOKUP(A3,'Pension %LF Pension_p'!B:W,19,FALSE)</f>
        <v>#N/A</v>
      </c>
      <c r="AR3" t="e">
        <f>VLOOKUP(A3,'Pension %LF Pension_p'!B:W,20,FALSE)</f>
        <v>#N/A</v>
      </c>
      <c r="AS3" t="e">
        <f>VLOOKUP(A3,'Pension %LF Pension_p'!B:W,21,FALSE)</f>
        <v>#N/A</v>
      </c>
      <c r="AT3" t="e">
        <f>VLOOKUP(A3,'Pension %LF Pension_p'!B:W,22,FALSE)</f>
        <v>#N/A</v>
      </c>
      <c r="AU3" s="37" t="e">
        <f>VLOOKUP(A3,' Informal Employment %Emp Infem'!B:U,15,FALSE)</f>
        <v>#N/A</v>
      </c>
      <c r="AV3" t="e">
        <f>VLOOKUP(A3,' Informal Employment %Emp Infem'!B:U,16,FALSE)</f>
        <v>#N/A</v>
      </c>
      <c r="AW3" t="e">
        <f>VLOOKUP(A3,' Informal Employment %Emp Infem'!B:U,17,FALSE)</f>
        <v>#N/A</v>
      </c>
      <c r="AX3" t="e">
        <f>VLOOKUP(A3,' Informal Employment %Emp Infem'!B:U,18,FALSE)</f>
        <v>#N/A</v>
      </c>
      <c r="AY3" t="e">
        <f>VLOOKUP(A3,' Informal Employment %Emp Infem'!B:U,19,FALSE)</f>
        <v>#N/A</v>
      </c>
      <c r="AZ3" t="e">
        <f>VLOOKUP(A3,' Informal Employment %Emp Infem'!B:U,20,FALSE)</f>
        <v>#N/A</v>
      </c>
      <c r="BA3" s="37" t="e">
        <f>VLOOKUP(Main!A3,'Outside LF Employment %Emp  Inf'!B:U,15,FALSE)</f>
        <v>#N/A</v>
      </c>
      <c r="BB3" t="e">
        <f>VLOOKUP(Main!A3,'Outside LF Employment %Emp  Inf'!B:U,16,FALSE)</f>
        <v>#N/A</v>
      </c>
      <c r="BC3" t="e">
        <f>VLOOKUP(Main!A3,'Outside LF Employment %Emp  Inf'!B:U,17,FALSE)</f>
        <v>#N/A</v>
      </c>
      <c r="BD3" t="e">
        <f>VLOOKUP(Main!A3,'Outside LF Employment %Emp  Inf'!B:U,18,FALSE)</f>
        <v>#N/A</v>
      </c>
      <c r="BE3" t="e">
        <f>VLOOKUP(Main!A3,'Outside LF Employment %Emp  Inf'!B:U,19,FALSE)</f>
        <v>#N/A</v>
      </c>
      <c r="BF3" t="e">
        <f>VLOOKUP(Main!A3,'Outside LF Employment %Emp  Inf'!B:U,20,FALSE)</f>
        <v>#N/A</v>
      </c>
      <c r="BG3" s="37">
        <f>VLOOKUP(A3,'Fin Acct Ownership %Pop'!B:E,2,FALSE)</f>
        <v>0</v>
      </c>
      <c r="BH3">
        <f>VLOOKUP(A3,'Fin Acct Ownership %Pop'!B:E,3,FALSE)</f>
        <v>0</v>
      </c>
      <c r="BI3">
        <f>VLOOKUP(A3,'Fin Acct Ownership %Pop'!B:E,4,FALSE)</f>
        <v>0</v>
      </c>
      <c r="BJ3" s="37" t="e">
        <f>VLOOKUP(A3,'JAM Index'!B:H,2,FALSE)</f>
        <v>#N/A</v>
      </c>
      <c r="BK3" t="e">
        <f>VLOOKUP(A3,'JAM Index'!B:H,3,FALSE)</f>
        <v>#N/A</v>
      </c>
      <c r="BL3" t="e">
        <f>VLOOKUP(A3,'JAM Index'!B:H,3,FALSE)</f>
        <v>#N/A</v>
      </c>
      <c r="BM3" t="e">
        <f>VLOOKUP(A3,'JAM Index'!B:H,4,FALSE)</f>
        <v>#N/A</v>
      </c>
      <c r="BN3" t="e">
        <f>VLOOKUP(A3,'JAM Index'!B:H,5,FALSE)</f>
        <v>#N/A</v>
      </c>
      <c r="BO3" t="e">
        <f>VLOOKUP(A3,'JAM Index'!B:H,6,FALSE)</f>
        <v>#N/A</v>
      </c>
      <c r="BP3" t="e">
        <f>VLOOKUP(A3,'JAM Index'!B:H,7,FALSE)</f>
        <v>#N/A</v>
      </c>
      <c r="BQ3">
        <f>VLOOKUP(A3,'GDP Per Capita'!B:E,2,FALSE)</f>
        <v>1574.978647753167</v>
      </c>
      <c r="BR3">
        <f>VLOOKUP(A3,'GDP Per Capita'!B:E,3,FALSE)</f>
        <v>1530.0591765509373</v>
      </c>
      <c r="BS3">
        <f>VLOOKUP(A3,'GDP Per Capita'!B:E,4,FALSE)</f>
        <v>1359.6182241852578</v>
      </c>
    </row>
    <row r="4" spans="1:71" x14ac:dyDescent="0.15">
      <c r="A4" s="24" t="s">
        <v>11</v>
      </c>
      <c r="B4" s="37">
        <f>VLOOKUP(A4,'GDP in $'!B4:G4,4)</f>
        <v>18053228578.887756</v>
      </c>
      <c r="C4">
        <f>VLOOKUP(A4,'GDP in $'!B4:G4,5)</f>
        <v>18799450742.782288</v>
      </c>
      <c r="D4" s="38">
        <f>VLOOKUP(A4,'GDP in $'!B4:G4,6)</f>
        <v>20116137325.820553</v>
      </c>
      <c r="E4" t="e">
        <f>VLOOKUP(A4,'Social Assistance Exp. as %GDP'!C:O,2,FALSE)</f>
        <v>#N/A</v>
      </c>
      <c r="F4" t="e">
        <f>VLOOKUP(A4,'Social Assistance Exp. as %GDP'!C:O,3,FALSE)</f>
        <v>#N/A</v>
      </c>
      <c r="G4" t="e">
        <f>VLOOKUP(A4,'Social Assistance Exp. as %GDP'!C:O,4,FALSE)</f>
        <v>#N/A</v>
      </c>
      <c r="H4" t="e">
        <f>VLOOKUP(A4,'Social Assistance Exp. as %GDP'!C:O,5,FALSE)</f>
        <v>#N/A</v>
      </c>
      <c r="I4" t="e">
        <f>VLOOKUP(A4,'Social Assistance Exp. as %GDP'!C:O,6,FALSE)</f>
        <v>#N/A</v>
      </c>
      <c r="J4" t="e">
        <f>VLOOKUP(A4,'Social Assistance Exp. as %GDP'!C:O,7,FALSE)</f>
        <v>#N/A</v>
      </c>
      <c r="K4" t="e">
        <f>VLOOKUP(A4,'Social Assistance Exp. as %GDP'!C:O,8,FALSE)</f>
        <v>#N/A</v>
      </c>
      <c r="L4" t="e">
        <f>VLOOKUP(A4,'Social Assistance Exp. as %GDP'!C:O,9,FALSE)</f>
        <v>#N/A</v>
      </c>
      <c r="M4" t="e">
        <f>VLOOKUP(A4,'Social Assistance Exp. as %GDP'!C:O,10,FALSE)</f>
        <v>#N/A</v>
      </c>
      <c r="N4" t="e">
        <f>VLOOKUP(A4,'Social Assistance Exp. as %GDP'!C:O,11,FALSE)</f>
        <v>#N/A</v>
      </c>
      <c r="O4" t="e">
        <f>VLOOKUP(A4,'Social Assistance Exp. as %GDP'!C:O,12,FALSE)</f>
        <v>#N/A</v>
      </c>
      <c r="P4" t="e">
        <f>VLOOKUP(A4,'Social Assistance Exp. as %GDP'!C:O,13,FALSE)</f>
        <v>#N/A</v>
      </c>
      <c r="Q4" s="37">
        <f>VLOOKUP(A4,'Migrant Population %Pop'!B:C,2,FALSE)</f>
        <v>1.17554692684705</v>
      </c>
      <c r="R4" s="37">
        <f>VLOOKUP(A4,'Literacy Rate %Pop'!B:BC,44,FALSE)</f>
        <v>0</v>
      </c>
      <c r="S4">
        <f>VLOOKUP(A4,'Literacy Rate %Pop'!B:BC,45,FALSE)</f>
        <v>31.448850631713899</v>
      </c>
      <c r="T4">
        <f>VLOOKUP(A4,'Literacy Rate %Pop'!B:BC,46,FALSE)</f>
        <v>0</v>
      </c>
      <c r="U4">
        <f>VLOOKUP(A4,'Literacy Rate %Pop'!B:BC,47,FALSE)</f>
        <v>0</v>
      </c>
      <c r="V4">
        <f>VLOOKUP(A4,'Literacy Rate %Pop'!B:BC,48,FALSE)</f>
        <v>0</v>
      </c>
      <c r="W4">
        <f>VLOOKUP(A4,'Literacy Rate %Pop'!B:BC,49,FALSE)</f>
        <v>0</v>
      </c>
      <c r="X4">
        <f>VLOOKUP(A4,'Literacy Rate %Pop'!B:BC,50,FALSE)</f>
        <v>0</v>
      </c>
      <c r="Y4">
        <f>VLOOKUP(A4,'Literacy Rate %Pop'!B:BC,51,FALSE)</f>
        <v>0</v>
      </c>
      <c r="Z4">
        <f>VLOOKUP(A4,'Literacy Rate %Pop'!B:BC,52,FALSE)</f>
        <v>0</v>
      </c>
      <c r="AA4">
        <f>VLOOKUP(A4,'Literacy Rate %Pop'!B:BC,53,FALSE)</f>
        <v>0</v>
      </c>
      <c r="AB4">
        <f>VLOOKUP(A4,'Literacy Rate %Pop'!B:BC,54,FALSE)</f>
        <v>0</v>
      </c>
      <c r="AC4" s="37">
        <f>VLOOKUP(A4,'Internet Access %Pop'!B:AI,29,FALSE)</f>
        <v>8.26</v>
      </c>
      <c r="AD4">
        <f>VLOOKUP(A4,'Internet Access %Pop'!B:AI,30,FALSE)</f>
        <v>0</v>
      </c>
      <c r="AE4">
        <f>VLOOKUP(A4,'Internet Access %Pop'!B:AI,31,FALSE)</f>
        <v>0</v>
      </c>
      <c r="AF4">
        <f>VLOOKUP(A4,'Internet Access %Pop'!B:AI,32,FALSE)</f>
        <v>0</v>
      </c>
      <c r="AG4">
        <f>VLOOKUP(A4,'Internet Access %Pop'!B:AI,33,FALSE)</f>
        <v>0</v>
      </c>
      <c r="AH4">
        <f>VLOOKUP(A4,'Internet Access %Pop'!B:AI,34,FALSE)</f>
        <v>0</v>
      </c>
      <c r="AI4" s="37" t="e">
        <f>VLOOKUP(A4,'Informal %GDP  DGE'!B:AE,29,FALSE)</f>
        <v>#N/A</v>
      </c>
      <c r="AJ4" t="e">
        <f>VLOOKUP(A4,'Informal %GDP  DGE'!B:AE,30,FALSE)</f>
        <v>#N/A</v>
      </c>
      <c r="AK4" t="e">
        <f>VLOOKUP(A4,'Informal %GDP MIMIC'!B:AB,25,FALSE)</f>
        <v>#N/A</v>
      </c>
      <c r="AL4" t="e">
        <f>VLOOKUP(A4,'Informal %GDP MIMIC'!B:AB,26,FALSE)</f>
        <v>#N/A</v>
      </c>
      <c r="AM4" t="e">
        <f>VLOOKUP(A4,'Informal %GDP MIMIC'!B:AB,27,FALSE)</f>
        <v>#N/A</v>
      </c>
      <c r="AN4" s="37">
        <f>VLOOKUP(A4,'Pension %LF Pension_p'!B:W,16,FALSE)</f>
        <v>0</v>
      </c>
      <c r="AO4">
        <f>VLOOKUP(A4,'Pension %LF Pension_p'!B:W,17,FALSE)</f>
        <v>0</v>
      </c>
      <c r="AP4">
        <f>VLOOKUP(A4,'Pension %LF Pension_p'!B:W,18,FALSE)</f>
        <v>3.7000000476837158</v>
      </c>
      <c r="AQ4">
        <f>VLOOKUP(A4,'Pension %LF Pension_p'!B:W,19,FALSE)</f>
        <v>0</v>
      </c>
      <c r="AR4">
        <f>VLOOKUP(A4,'Pension %LF Pension_p'!B:W,20,FALSE)</f>
        <v>0</v>
      </c>
      <c r="AS4">
        <f>VLOOKUP(A4,'Pension %LF Pension_p'!B:W,21,FALSE)</f>
        <v>0</v>
      </c>
      <c r="AT4">
        <f>VLOOKUP(A4,'Pension %LF Pension_p'!B:W,22,FALSE)</f>
        <v>0</v>
      </c>
      <c r="AU4" s="37" t="e">
        <f>VLOOKUP(A4,' Informal Employment %Emp Infem'!B:U,15,FALSE)</f>
        <v>#N/A</v>
      </c>
      <c r="AV4" t="e">
        <f>VLOOKUP(A4,' Informal Employment %Emp Infem'!B:U,16,FALSE)</f>
        <v>#N/A</v>
      </c>
      <c r="AW4" t="e">
        <f>VLOOKUP(A4,' Informal Employment %Emp Infem'!B:U,17,FALSE)</f>
        <v>#N/A</v>
      </c>
      <c r="AX4" t="e">
        <f>VLOOKUP(A4,' Informal Employment %Emp Infem'!B:U,18,FALSE)</f>
        <v>#N/A</v>
      </c>
      <c r="AY4" t="e">
        <f>VLOOKUP(A4,' Informal Employment %Emp Infem'!B:U,19,FALSE)</f>
        <v>#N/A</v>
      </c>
      <c r="AZ4" t="e">
        <f>VLOOKUP(A4,' Informal Employment %Emp Infem'!B:U,20,FALSE)</f>
        <v>#N/A</v>
      </c>
      <c r="BA4" s="37" t="e">
        <f>VLOOKUP(Main!A4,'Outside LF Employment %Emp  Inf'!B:U,15,FALSE)</f>
        <v>#N/A</v>
      </c>
      <c r="BB4" t="e">
        <f>VLOOKUP(Main!A4,'Outside LF Employment %Emp  Inf'!B:U,16,FALSE)</f>
        <v>#N/A</v>
      </c>
      <c r="BC4" t="e">
        <f>VLOOKUP(Main!A4,'Outside LF Employment %Emp  Inf'!B:U,17,FALSE)</f>
        <v>#N/A</v>
      </c>
      <c r="BD4" t="e">
        <f>VLOOKUP(Main!A4,'Outside LF Employment %Emp  Inf'!B:U,18,FALSE)</f>
        <v>#N/A</v>
      </c>
      <c r="BE4" t="e">
        <f>VLOOKUP(Main!A4,'Outside LF Employment %Emp  Inf'!B:U,19,FALSE)</f>
        <v>#N/A</v>
      </c>
      <c r="BF4" t="e">
        <f>VLOOKUP(Main!A4,'Outside LF Employment %Emp  Inf'!B:U,20,FALSE)</f>
        <v>#N/A</v>
      </c>
      <c r="BG4" s="37">
        <f>VLOOKUP(A4,'Fin Acct Ownership %Pop'!B:E,2,FALSE)</f>
        <v>9.0050125122070295</v>
      </c>
      <c r="BH4">
        <f>VLOOKUP(A4,'Fin Acct Ownership %Pop'!B:E,3,FALSE)</f>
        <v>9.9610004425048793</v>
      </c>
      <c r="BI4">
        <f>VLOOKUP(A4,'Fin Acct Ownership %Pop'!B:E,4,FALSE)</f>
        <v>14.893312454223601</v>
      </c>
      <c r="BJ4" s="37" t="str">
        <f>VLOOKUP(A4,'JAM Index'!B:H,2,FALSE)</f>
        <v>SAR</v>
      </c>
      <c r="BK4" t="str">
        <f>VLOOKUP(A4,'JAM Index'!B:H,3,FALSE)</f>
        <v>LIC</v>
      </c>
      <c r="BL4" t="str">
        <f>VLOOKUP(A4,'JAM Index'!B:H,3,FALSE)</f>
        <v>LIC</v>
      </c>
      <c r="BM4">
        <f>VLOOKUP(A4,'JAM Index'!B:H,4,FALSE)</f>
        <v>71</v>
      </c>
      <c r="BN4">
        <f>VLOOKUP(A4,'JAM Index'!B:H,5,FALSE)</f>
        <v>15</v>
      </c>
      <c r="BO4">
        <f>VLOOKUP(A4,'JAM Index'!B:H,6,FALSE)</f>
        <v>60</v>
      </c>
      <c r="BP4">
        <f>VLOOKUP(A4,'JAM Index'!B:H,7,FALSE)</f>
        <v>146</v>
      </c>
      <c r="BQ4">
        <f>VLOOKUP(A4,'GDP Per Capita'!B:E,2,FALSE)</f>
        <v>485.66841872980785</v>
      </c>
      <c r="BR4">
        <f>VLOOKUP(A4,'GDP Per Capita'!B:E,3,FALSE)</f>
        <v>494.17934988602889</v>
      </c>
      <c r="BS4">
        <f>VLOOKUP(A4,'GDP Per Capita'!B:E,4,FALSE)</f>
        <v>516.74787080755777</v>
      </c>
    </row>
    <row r="5" spans="1:71" x14ac:dyDescent="0.15">
      <c r="A5" s="24" t="s">
        <v>15</v>
      </c>
      <c r="B5" s="37">
        <f>VLOOKUP(A5,'GDP in $'!B5:G5,4)</f>
        <v>741691624372.78821</v>
      </c>
      <c r="C5">
        <f>VLOOKUP(A5,'GDP in $'!B5:G5,5)</f>
        <v>794572474605.87244</v>
      </c>
      <c r="D5" s="38">
        <f>VLOOKUP(A5,'GDP in $'!B5:G5,6)</f>
        <v>784587603322.86609</v>
      </c>
      <c r="E5" t="e">
        <f>VLOOKUP(A5,'Social Assistance Exp. as %GDP'!C:O,2,FALSE)</f>
        <v>#N/A</v>
      </c>
      <c r="F5" t="e">
        <f>VLOOKUP(A5,'Social Assistance Exp. as %GDP'!C:O,3,FALSE)</f>
        <v>#N/A</v>
      </c>
      <c r="G5" t="e">
        <f>VLOOKUP(A5,'Social Assistance Exp. as %GDP'!C:O,4,FALSE)</f>
        <v>#N/A</v>
      </c>
      <c r="H5" t="e">
        <f>VLOOKUP(A5,'Social Assistance Exp. as %GDP'!C:O,5,FALSE)</f>
        <v>#N/A</v>
      </c>
      <c r="I5" t="e">
        <f>VLOOKUP(A5,'Social Assistance Exp. as %GDP'!C:O,6,FALSE)</f>
        <v>#N/A</v>
      </c>
      <c r="J5" t="e">
        <f>VLOOKUP(A5,'Social Assistance Exp. as %GDP'!C:O,7,FALSE)</f>
        <v>#N/A</v>
      </c>
      <c r="K5" t="e">
        <f>VLOOKUP(A5,'Social Assistance Exp. as %GDP'!C:O,8,FALSE)</f>
        <v>#N/A</v>
      </c>
      <c r="L5" t="e">
        <f>VLOOKUP(A5,'Social Assistance Exp. as %GDP'!C:O,9,FALSE)</f>
        <v>#N/A</v>
      </c>
      <c r="M5" t="e">
        <f>VLOOKUP(A5,'Social Assistance Exp. as %GDP'!C:O,10,FALSE)</f>
        <v>#N/A</v>
      </c>
      <c r="N5" t="e">
        <f>VLOOKUP(A5,'Social Assistance Exp. as %GDP'!C:O,11,FALSE)</f>
        <v>#N/A</v>
      </c>
      <c r="O5" t="e">
        <f>VLOOKUP(A5,'Social Assistance Exp. as %GDP'!C:O,12,FALSE)</f>
        <v>#N/A</v>
      </c>
      <c r="P5" t="e">
        <f>VLOOKUP(A5,'Social Assistance Exp. as %GDP'!C:O,13,FALSE)</f>
        <v>#N/A</v>
      </c>
      <c r="Q5" s="37">
        <f>VLOOKUP(A5,'Migrant Population %Pop'!B:C,2,FALSE)</f>
        <v>2.0796910727055802</v>
      </c>
      <c r="R5" s="37">
        <f>VLOOKUP(A5,'Literacy Rate %Pop'!B:BC,44,FALSE)</f>
        <v>0</v>
      </c>
      <c r="S5">
        <f>VLOOKUP(A5,'Literacy Rate %Pop'!B:BC,45,FALSE)</f>
        <v>0</v>
      </c>
      <c r="T5">
        <f>VLOOKUP(A5,'Literacy Rate %Pop'!B:BC,46,FALSE)</f>
        <v>0</v>
      </c>
      <c r="U5">
        <f>VLOOKUP(A5,'Literacy Rate %Pop'!B:BC,47,FALSE)</f>
        <v>0</v>
      </c>
      <c r="V5">
        <f>VLOOKUP(A5,'Literacy Rate %Pop'!B:BC,48,FALSE)</f>
        <v>0</v>
      </c>
      <c r="W5">
        <f>VLOOKUP(A5,'Literacy Rate %Pop'!B:BC,49,FALSE)</f>
        <v>0</v>
      </c>
      <c r="X5">
        <f>VLOOKUP(A5,'Literacy Rate %Pop'!B:BC,50,FALSE)</f>
        <v>0</v>
      </c>
      <c r="Y5">
        <f>VLOOKUP(A5,'Literacy Rate %Pop'!B:BC,51,FALSE)</f>
        <v>0</v>
      </c>
      <c r="Z5">
        <f>VLOOKUP(A5,'Literacy Rate %Pop'!B:BC,52,FALSE)</f>
        <v>0</v>
      </c>
      <c r="AA5">
        <f>VLOOKUP(A5,'Literacy Rate %Pop'!B:BC,53,FALSE)</f>
        <v>0</v>
      </c>
      <c r="AB5">
        <f>VLOOKUP(A5,'Literacy Rate %Pop'!B:BC,54,FALSE)</f>
        <v>0</v>
      </c>
      <c r="AC5" s="37">
        <f>VLOOKUP(A5,'Internet Access %Pop'!B:AI,29,FALSE)</f>
        <v>19.4218503630998</v>
      </c>
      <c r="AD5">
        <f>VLOOKUP(A5,'Internet Access %Pop'!B:AI,30,FALSE)</f>
        <v>21.369414078279899</v>
      </c>
      <c r="AE5">
        <f>VLOOKUP(A5,'Internet Access %Pop'!B:AI,31,FALSE)</f>
        <v>24.676246562005201</v>
      </c>
      <c r="AF5">
        <f>VLOOKUP(A5,'Internet Access %Pop'!B:AI,32,FALSE)</f>
        <v>29.741678978437701</v>
      </c>
      <c r="AG5">
        <f>VLOOKUP(A5,'Internet Access %Pop'!B:AI,33,FALSE)</f>
        <v>32.418191421502897</v>
      </c>
      <c r="AH5">
        <f>VLOOKUP(A5,'Internet Access %Pop'!B:AI,34,FALSE)</f>
        <v>0</v>
      </c>
      <c r="AI5" s="37" t="e">
        <f>VLOOKUP(A5,'Informal %GDP  DGE'!B:AE,29,FALSE)</f>
        <v>#N/A</v>
      </c>
      <c r="AJ5" t="e">
        <f>VLOOKUP(A5,'Informal %GDP  DGE'!B:AE,30,FALSE)</f>
        <v>#N/A</v>
      </c>
      <c r="AK5" t="e">
        <f>VLOOKUP(A5,'Informal %GDP MIMIC'!B:AB,25,FALSE)</f>
        <v>#N/A</v>
      </c>
      <c r="AL5" t="e">
        <f>VLOOKUP(A5,'Informal %GDP MIMIC'!B:AB,26,FALSE)</f>
        <v>#N/A</v>
      </c>
      <c r="AM5" t="e">
        <f>VLOOKUP(A5,'Informal %GDP MIMIC'!B:AB,27,FALSE)</f>
        <v>#N/A</v>
      </c>
      <c r="AN5" s="37" t="e">
        <f>VLOOKUP(A5,'Pension %LF Pension_p'!B:W,16,FALSE)</f>
        <v>#N/A</v>
      </c>
      <c r="AO5" t="e">
        <f>VLOOKUP(A5,'Pension %LF Pension_p'!B:W,17,FALSE)</f>
        <v>#N/A</v>
      </c>
      <c r="AP5" t="e">
        <f>VLOOKUP(A5,'Pension %LF Pension_p'!B:W,18,FALSE)</f>
        <v>#N/A</v>
      </c>
      <c r="AQ5" t="e">
        <f>VLOOKUP(A5,'Pension %LF Pension_p'!B:W,19,FALSE)</f>
        <v>#N/A</v>
      </c>
      <c r="AR5" t="e">
        <f>VLOOKUP(A5,'Pension %LF Pension_p'!B:W,20,FALSE)</f>
        <v>#N/A</v>
      </c>
      <c r="AS5" t="e">
        <f>VLOOKUP(A5,'Pension %LF Pension_p'!B:W,21,FALSE)</f>
        <v>#N/A</v>
      </c>
      <c r="AT5" t="e">
        <f>VLOOKUP(A5,'Pension %LF Pension_p'!B:W,22,FALSE)</f>
        <v>#N/A</v>
      </c>
      <c r="AU5" s="37" t="e">
        <f>VLOOKUP(A5,' Informal Employment %Emp Infem'!B:U,15,FALSE)</f>
        <v>#N/A</v>
      </c>
      <c r="AV5" t="e">
        <f>VLOOKUP(A5,' Informal Employment %Emp Infem'!B:U,16,FALSE)</f>
        <v>#N/A</v>
      </c>
      <c r="AW5" t="e">
        <f>VLOOKUP(A5,' Informal Employment %Emp Infem'!B:U,17,FALSE)</f>
        <v>#N/A</v>
      </c>
      <c r="AX5" t="e">
        <f>VLOOKUP(A5,' Informal Employment %Emp Infem'!B:U,18,FALSE)</f>
        <v>#N/A</v>
      </c>
      <c r="AY5" t="e">
        <f>VLOOKUP(A5,' Informal Employment %Emp Infem'!B:U,19,FALSE)</f>
        <v>#N/A</v>
      </c>
      <c r="AZ5" t="e">
        <f>VLOOKUP(A5,' Informal Employment %Emp Infem'!B:U,20,FALSE)</f>
        <v>#N/A</v>
      </c>
      <c r="BA5" s="37" t="e">
        <f>VLOOKUP(Main!A5,'Outside LF Employment %Emp  Inf'!B:U,15,FALSE)</f>
        <v>#N/A</v>
      </c>
      <c r="BB5" t="e">
        <f>VLOOKUP(Main!A5,'Outside LF Employment %Emp  Inf'!B:U,16,FALSE)</f>
        <v>#N/A</v>
      </c>
      <c r="BC5" t="e">
        <f>VLOOKUP(Main!A5,'Outside LF Employment %Emp  Inf'!B:U,17,FALSE)</f>
        <v>#N/A</v>
      </c>
      <c r="BD5" t="e">
        <f>VLOOKUP(Main!A5,'Outside LF Employment %Emp  Inf'!B:U,18,FALSE)</f>
        <v>#N/A</v>
      </c>
      <c r="BE5" t="e">
        <f>VLOOKUP(Main!A5,'Outside LF Employment %Emp  Inf'!B:U,19,FALSE)</f>
        <v>#N/A</v>
      </c>
      <c r="BF5" t="e">
        <f>VLOOKUP(Main!A5,'Outside LF Employment %Emp  Inf'!B:U,20,FALSE)</f>
        <v>#N/A</v>
      </c>
      <c r="BG5" s="37">
        <f>VLOOKUP(A5,'Fin Acct Ownership %Pop'!B:E,2,FALSE)</f>
        <v>0</v>
      </c>
      <c r="BH5">
        <f>VLOOKUP(A5,'Fin Acct Ownership %Pop'!B:E,3,FALSE)</f>
        <v>0</v>
      </c>
      <c r="BI5">
        <f>VLOOKUP(A5,'Fin Acct Ownership %Pop'!B:E,4,FALSE)</f>
        <v>0</v>
      </c>
      <c r="BJ5" s="37" t="e">
        <f>VLOOKUP(A5,'JAM Index'!B:H,2,FALSE)</f>
        <v>#N/A</v>
      </c>
      <c r="BK5" t="e">
        <f>VLOOKUP(A5,'JAM Index'!B:H,3,FALSE)</f>
        <v>#N/A</v>
      </c>
      <c r="BL5" t="e">
        <f>VLOOKUP(A5,'JAM Index'!B:H,3,FALSE)</f>
        <v>#N/A</v>
      </c>
      <c r="BM5" t="e">
        <f>VLOOKUP(A5,'JAM Index'!B:H,4,FALSE)</f>
        <v>#N/A</v>
      </c>
      <c r="BN5" t="e">
        <f>VLOOKUP(A5,'JAM Index'!B:H,5,FALSE)</f>
        <v>#N/A</v>
      </c>
      <c r="BO5" t="e">
        <f>VLOOKUP(A5,'JAM Index'!B:H,6,FALSE)</f>
        <v>#N/A</v>
      </c>
      <c r="BP5" t="e">
        <f>VLOOKUP(A5,'JAM Index'!B:H,7,FALSE)</f>
        <v>#N/A</v>
      </c>
      <c r="BQ5">
        <f>VLOOKUP(A5,'GDP Per Capita'!B:E,2,FALSE)</f>
        <v>1704.1396025898996</v>
      </c>
      <c r="BR5">
        <f>VLOOKUP(A5,'GDP Per Capita'!B:E,3,FALSE)</f>
        <v>1777.9186715263372</v>
      </c>
      <c r="BS5">
        <f>VLOOKUP(A5,'GDP Per Capita'!B:E,4,FALSE)</f>
        <v>1710.0733633562668</v>
      </c>
    </row>
    <row r="6" spans="1:71" x14ac:dyDescent="0.15">
      <c r="A6" s="24" t="s">
        <v>17</v>
      </c>
      <c r="B6" s="37">
        <f>VLOOKUP(A6,'GDP in $'!B6:G6,4)</f>
        <v>101353230784.59373</v>
      </c>
      <c r="C6">
        <f>VLOOKUP(A6,'GDP in $'!B6:G6,5)</f>
        <v>89417190341.253281</v>
      </c>
      <c r="D6" s="38">
        <f>VLOOKUP(A6,'GDP in $'!B6:G6,6)</f>
        <v>58375976292.967789</v>
      </c>
      <c r="E6" t="e">
        <f>VLOOKUP(A6,'Social Assistance Exp. as %GDP'!C:O,2,FALSE)</f>
        <v>#N/A</v>
      </c>
      <c r="F6" t="e">
        <f>VLOOKUP(A6,'Social Assistance Exp. as %GDP'!C:O,3,FALSE)</f>
        <v>#N/A</v>
      </c>
      <c r="G6" t="e">
        <f>VLOOKUP(A6,'Social Assistance Exp. as %GDP'!C:O,4,FALSE)</f>
        <v>#N/A</v>
      </c>
      <c r="H6" t="e">
        <f>VLOOKUP(A6,'Social Assistance Exp. as %GDP'!C:O,5,FALSE)</f>
        <v>#N/A</v>
      </c>
      <c r="I6" t="e">
        <f>VLOOKUP(A6,'Social Assistance Exp. as %GDP'!C:O,6,FALSE)</f>
        <v>#N/A</v>
      </c>
      <c r="J6" t="e">
        <f>VLOOKUP(A6,'Social Assistance Exp. as %GDP'!C:O,7,FALSE)</f>
        <v>#N/A</v>
      </c>
      <c r="K6" t="e">
        <f>VLOOKUP(A6,'Social Assistance Exp. as %GDP'!C:O,8,FALSE)</f>
        <v>#N/A</v>
      </c>
      <c r="L6" t="e">
        <f>VLOOKUP(A6,'Social Assistance Exp. as %GDP'!C:O,9,FALSE)</f>
        <v>#N/A</v>
      </c>
      <c r="M6" t="e">
        <f>VLOOKUP(A6,'Social Assistance Exp. as %GDP'!C:O,10,FALSE)</f>
        <v>#N/A</v>
      </c>
      <c r="N6" t="e">
        <f>VLOOKUP(A6,'Social Assistance Exp. as %GDP'!C:O,11,FALSE)</f>
        <v>#N/A</v>
      </c>
      <c r="O6" t="e">
        <f>VLOOKUP(A6,'Social Assistance Exp. as %GDP'!C:O,12,FALSE)</f>
        <v>#N/A</v>
      </c>
      <c r="P6" t="e">
        <f>VLOOKUP(A6,'Social Assistance Exp. as %GDP'!C:O,13,FALSE)</f>
        <v>#N/A</v>
      </c>
      <c r="Q6" s="37">
        <f>VLOOKUP(A6,'Migrant Population %Pop'!B:C,2,FALSE)</f>
        <v>0.42700467996649699</v>
      </c>
      <c r="R6" s="37">
        <f>VLOOKUP(A6,'Literacy Rate %Pop'!B:BC,44,FALSE)</f>
        <v>0</v>
      </c>
      <c r="S6">
        <f>VLOOKUP(A6,'Literacy Rate %Pop'!B:BC,45,FALSE)</f>
        <v>0</v>
      </c>
      <c r="T6">
        <f>VLOOKUP(A6,'Literacy Rate %Pop'!B:BC,46,FALSE)</f>
        <v>0</v>
      </c>
      <c r="U6">
        <f>VLOOKUP(A6,'Literacy Rate %Pop'!B:BC,47,FALSE)</f>
        <v>0</v>
      </c>
      <c r="V6">
        <f>VLOOKUP(A6,'Literacy Rate %Pop'!B:BC,48,FALSE)</f>
        <v>66.030113220214801</v>
      </c>
      <c r="W6">
        <f>VLOOKUP(A6,'Literacy Rate %Pop'!B:BC,49,FALSE)</f>
        <v>0</v>
      </c>
      <c r="X6">
        <f>VLOOKUP(A6,'Literacy Rate %Pop'!B:BC,50,FALSE)</f>
        <v>0</v>
      </c>
      <c r="Y6">
        <f>VLOOKUP(A6,'Literacy Rate %Pop'!B:BC,51,FALSE)</f>
        <v>0</v>
      </c>
      <c r="Z6">
        <f>VLOOKUP(A6,'Literacy Rate %Pop'!B:BC,52,FALSE)</f>
        <v>0</v>
      </c>
      <c r="AA6">
        <f>VLOOKUP(A6,'Literacy Rate %Pop'!B:BC,53,FALSE)</f>
        <v>0</v>
      </c>
      <c r="AB6">
        <f>VLOOKUP(A6,'Literacy Rate %Pop'!B:BC,54,FALSE)</f>
        <v>0</v>
      </c>
      <c r="AC6" s="37">
        <f>VLOOKUP(A6,'Internet Access %Pop'!B:AI,29,FALSE)</f>
        <v>29</v>
      </c>
      <c r="AD6">
        <f>VLOOKUP(A6,'Internet Access %Pop'!B:AI,30,FALSE)</f>
        <v>29</v>
      </c>
      <c r="AE6">
        <f>VLOOKUP(A6,'Internet Access %Pop'!B:AI,31,FALSE)</f>
        <v>32</v>
      </c>
      <c r="AF6">
        <f>VLOOKUP(A6,'Internet Access %Pop'!B:AI,32,FALSE)</f>
        <v>35</v>
      </c>
      <c r="AG6">
        <f>VLOOKUP(A6,'Internet Access %Pop'!B:AI,33,FALSE)</f>
        <v>36</v>
      </c>
      <c r="AH6">
        <f>VLOOKUP(A6,'Internet Access %Pop'!B:AI,34,FALSE)</f>
        <v>0</v>
      </c>
      <c r="AI6" s="37">
        <f>VLOOKUP(A6,'Informal %GDP  DGE'!B:AE,29,FALSE)</f>
        <v>39.161380767822266</v>
      </c>
      <c r="AJ6">
        <f>VLOOKUP(A6,'Informal %GDP  DGE'!B:AE,30,FALSE)</f>
        <v>39.174072265625</v>
      </c>
      <c r="AK6">
        <f>VLOOKUP(A6,'Informal %GDP MIMIC'!B:AB,25,FALSE)</f>
        <v>43.443283081054688</v>
      </c>
      <c r="AL6">
        <f>VLOOKUP(A6,'Informal %GDP MIMIC'!B:AB,26,FALSE)</f>
        <v>43.384040832519531</v>
      </c>
      <c r="AM6">
        <f>VLOOKUP(A6,'Informal %GDP MIMIC'!B:AB,27,FALSE)</f>
        <v>43.328170776367188</v>
      </c>
      <c r="AN6" s="37" t="e">
        <f>VLOOKUP(A6,'Pension %LF Pension_p'!B:W,16,FALSE)</f>
        <v>#N/A</v>
      </c>
      <c r="AO6" t="e">
        <f>VLOOKUP(A6,'Pension %LF Pension_p'!B:W,17,FALSE)</f>
        <v>#N/A</v>
      </c>
      <c r="AP6" t="e">
        <f>VLOOKUP(A6,'Pension %LF Pension_p'!B:W,18,FALSE)</f>
        <v>#N/A</v>
      </c>
      <c r="AQ6" t="e">
        <f>VLOOKUP(A6,'Pension %LF Pension_p'!B:W,19,FALSE)</f>
        <v>#N/A</v>
      </c>
      <c r="AR6" t="e">
        <f>VLOOKUP(A6,'Pension %LF Pension_p'!B:W,20,FALSE)</f>
        <v>#N/A</v>
      </c>
      <c r="AS6" t="e">
        <f>VLOOKUP(A6,'Pension %LF Pension_p'!B:W,21,FALSE)</f>
        <v>#N/A</v>
      </c>
      <c r="AT6" t="e">
        <f>VLOOKUP(A6,'Pension %LF Pension_p'!B:W,22,FALSE)</f>
        <v>#N/A</v>
      </c>
      <c r="AU6" s="37">
        <f>VLOOKUP(A6,' Informal Employment %Emp Infem'!B:U,15,FALSE)</f>
        <v>0</v>
      </c>
      <c r="AV6">
        <f>VLOOKUP(A6,' Informal Employment %Emp Infem'!B:U,16,FALSE)</f>
        <v>0</v>
      </c>
      <c r="AW6">
        <f>VLOOKUP(A6,' Informal Employment %Emp Infem'!B:U,17,FALSE)</f>
        <v>0</v>
      </c>
      <c r="AX6">
        <f>VLOOKUP(A6,' Informal Employment %Emp Infem'!B:U,18,FALSE)</f>
        <v>0</v>
      </c>
      <c r="AY6">
        <f>VLOOKUP(A6,' Informal Employment %Emp Infem'!B:U,19,FALSE)</f>
        <v>0</v>
      </c>
      <c r="AZ6">
        <f>VLOOKUP(A6,' Informal Employment %Emp Infem'!B:U,20,FALSE)</f>
        <v>0</v>
      </c>
      <c r="BA6" s="37">
        <f>VLOOKUP(Main!A6,'Outside LF Employment %Emp  Inf'!B:U,15,FALSE)</f>
        <v>0</v>
      </c>
      <c r="BB6">
        <f>VLOOKUP(Main!A6,'Outside LF Employment %Emp  Inf'!B:U,16,FALSE)</f>
        <v>0</v>
      </c>
      <c r="BC6">
        <f>VLOOKUP(Main!A6,'Outside LF Employment %Emp  Inf'!B:U,17,FALSE)</f>
        <v>0</v>
      </c>
      <c r="BD6">
        <f>VLOOKUP(Main!A6,'Outside LF Employment %Emp  Inf'!B:U,18,FALSE)</f>
        <v>0</v>
      </c>
      <c r="BE6">
        <f>VLOOKUP(Main!A6,'Outside LF Employment %Emp  Inf'!B:U,19,FALSE)</f>
        <v>0</v>
      </c>
      <c r="BF6">
        <f>VLOOKUP(Main!A6,'Outside LF Employment %Emp  Inf'!B:U,20,FALSE)</f>
        <v>0</v>
      </c>
      <c r="BG6" s="37">
        <f>VLOOKUP(A6,'Fin Acct Ownership %Pop'!B:E,2,FALSE)</f>
        <v>39.203540802002003</v>
      </c>
      <c r="BH6">
        <f>VLOOKUP(A6,'Fin Acct Ownership %Pop'!B:E,3,FALSE)</f>
        <v>29.318120956420898</v>
      </c>
      <c r="BI6">
        <f>VLOOKUP(A6,'Fin Acct Ownership %Pop'!B:E,4,FALSE)</f>
        <v>0</v>
      </c>
      <c r="BJ6" s="37" t="e">
        <f>VLOOKUP(A6,'JAM Index'!B:H,2,FALSE)</f>
        <v>#N/A</v>
      </c>
      <c r="BK6" t="e">
        <f>VLOOKUP(A6,'JAM Index'!B:H,3,FALSE)</f>
        <v>#N/A</v>
      </c>
      <c r="BL6" t="e">
        <f>VLOOKUP(A6,'JAM Index'!B:H,3,FALSE)</f>
        <v>#N/A</v>
      </c>
      <c r="BM6" t="e">
        <f>VLOOKUP(A6,'JAM Index'!B:H,4,FALSE)</f>
        <v>#N/A</v>
      </c>
      <c r="BN6" t="e">
        <f>VLOOKUP(A6,'JAM Index'!B:H,5,FALSE)</f>
        <v>#N/A</v>
      </c>
      <c r="BO6" t="e">
        <f>VLOOKUP(A6,'JAM Index'!B:H,6,FALSE)</f>
        <v>#N/A</v>
      </c>
      <c r="BP6" t="e">
        <f>VLOOKUP(A6,'JAM Index'!B:H,7,FALSE)</f>
        <v>#N/A</v>
      </c>
      <c r="BQ6">
        <f>VLOOKUP(A6,'GDP Per Capita'!B:E,2,FALSE)</f>
        <v>3289.6439947667841</v>
      </c>
      <c r="BR6">
        <f>VLOOKUP(A6,'GDP Per Capita'!B:E,3,FALSE)</f>
        <v>2809.6260883912914</v>
      </c>
      <c r="BS6">
        <f>VLOOKUP(A6,'GDP Per Capita'!B:E,4,FALSE)</f>
        <v>1776.1668678953081</v>
      </c>
    </row>
    <row r="7" spans="1:71" x14ac:dyDescent="0.15">
      <c r="A7" s="24" t="s">
        <v>21</v>
      </c>
      <c r="B7" s="37">
        <f>VLOOKUP(A7,'GDP in $'!B7:G7,4)</f>
        <v>15156432309.897657</v>
      </c>
      <c r="C7">
        <f>VLOOKUP(A7,'GDP in $'!B7:G7,5)</f>
        <v>15400242874.881201</v>
      </c>
      <c r="D7" s="38">
        <f>VLOOKUP(A7,'GDP in $'!B7:G7,6)</f>
        <v>14887629268.292683</v>
      </c>
      <c r="E7" t="str">
        <f>VLOOKUP(A7,'Social Assistance Exp. as %GDP'!C:O,2,FALSE)</f>
        <v>Upper middle income</v>
      </c>
      <c r="F7" t="str">
        <f>VLOOKUP(A7,'Social Assistance Exp. as %GDP'!C:O,3,FALSE)</f>
        <v>ECS</v>
      </c>
      <c r="G7">
        <f>VLOOKUP(A7,'Social Assistance Exp. as %GDP'!C:O,4,FALSE)</f>
        <v>1.480218053</v>
      </c>
      <c r="H7">
        <f>VLOOKUP(A7,'Social Assistance Exp. as %GDP'!C:O,5,FALSE)</f>
        <v>0.416340292</v>
      </c>
      <c r="I7">
        <f>VLOOKUP(A7,'Social Assistance Exp. as %GDP'!C:O,6,FALSE)</f>
        <v>0</v>
      </c>
      <c r="J7">
        <f>VLOOKUP(A7,'Social Assistance Exp. as %GDP'!C:O,7,FALSE)</f>
        <v>2.0117788000000001E-2</v>
      </c>
      <c r="K7">
        <f>VLOOKUP(A7,'Social Assistance Exp. as %GDP'!C:O,8,FALSE)</f>
        <v>0</v>
      </c>
      <c r="L7">
        <f>VLOOKUP(A7,'Social Assistance Exp. as %GDP'!C:O,9,FALSE)</f>
        <v>2018</v>
      </c>
      <c r="M7">
        <f>VLOOKUP(A7,'Social Assistance Exp. as %GDP'!C:O,10,FALSE)</f>
        <v>4.3055832000000002E-2</v>
      </c>
      <c r="N7">
        <f>VLOOKUP(A7,'Social Assistance Exp. as %GDP'!C:O,11,FALSE)</f>
        <v>1.5795605000000001E-2</v>
      </c>
      <c r="O7">
        <f>VLOOKUP(A7,'Social Assistance Exp. as %GDP'!C:O,12,FALSE)</f>
        <v>0</v>
      </c>
      <c r="P7">
        <f>VLOOKUP(A7,'Social Assistance Exp. as %GDP'!C:O,13,FALSE)</f>
        <v>0.98490846200000004</v>
      </c>
      <c r="Q7" s="37">
        <f>VLOOKUP(A7,'Migrant Population %Pop'!B:C,2,FALSE)</f>
        <v>1.9890364103167799</v>
      </c>
      <c r="R7" s="37">
        <f>VLOOKUP(A7,'Literacy Rate %Pop'!B:BC,44,FALSE)</f>
        <v>0</v>
      </c>
      <c r="S7">
        <f>VLOOKUP(A7,'Literacy Rate %Pop'!B:BC,45,FALSE)</f>
        <v>96.845298767089801</v>
      </c>
      <c r="T7">
        <f>VLOOKUP(A7,'Literacy Rate %Pop'!B:BC,46,FALSE)</f>
        <v>97.246971130371094</v>
      </c>
      <c r="U7">
        <f>VLOOKUP(A7,'Literacy Rate %Pop'!B:BC,47,FALSE)</f>
        <v>0</v>
      </c>
      <c r="V7">
        <f>VLOOKUP(A7,'Literacy Rate %Pop'!B:BC,48,FALSE)</f>
        <v>0</v>
      </c>
      <c r="W7">
        <f>VLOOKUP(A7,'Literacy Rate %Pop'!B:BC,49,FALSE)</f>
        <v>0</v>
      </c>
      <c r="X7">
        <f>VLOOKUP(A7,'Literacy Rate %Pop'!B:BC,50,FALSE)</f>
        <v>0</v>
      </c>
      <c r="Y7">
        <f>VLOOKUP(A7,'Literacy Rate %Pop'!B:BC,51,FALSE)</f>
        <v>0</v>
      </c>
      <c r="Z7">
        <f>VLOOKUP(A7,'Literacy Rate %Pop'!B:BC,52,FALSE)</f>
        <v>98.141151428222699</v>
      </c>
      <c r="AA7">
        <f>VLOOKUP(A7,'Literacy Rate %Pop'!B:BC,53,FALSE)</f>
        <v>0</v>
      </c>
      <c r="AB7">
        <f>VLOOKUP(A7,'Literacy Rate %Pop'!B:BC,54,FALSE)</f>
        <v>0</v>
      </c>
      <c r="AC7" s="37">
        <f>VLOOKUP(A7,'Internet Access %Pop'!B:AI,29,FALSE)</f>
        <v>56.9</v>
      </c>
      <c r="AD7">
        <f>VLOOKUP(A7,'Internet Access %Pop'!B:AI,30,FALSE)</f>
        <v>59.6</v>
      </c>
      <c r="AE7">
        <f>VLOOKUP(A7,'Internet Access %Pop'!B:AI,31,FALSE)</f>
        <v>62.4</v>
      </c>
      <c r="AF7">
        <f>VLOOKUP(A7,'Internet Access %Pop'!B:AI,32,FALSE)</f>
        <v>65.400000000000006</v>
      </c>
      <c r="AG7">
        <f>VLOOKUP(A7,'Internet Access %Pop'!B:AI,33,FALSE)</f>
        <v>68.55039112</v>
      </c>
      <c r="AH7">
        <f>VLOOKUP(A7,'Internet Access %Pop'!B:AI,34,FALSE)</f>
        <v>72.237677110000007</v>
      </c>
      <c r="AI7" s="37">
        <f>VLOOKUP(A7,'Informal %GDP  DGE'!B:AE,29,FALSE)</f>
        <v>30.70826530456543</v>
      </c>
      <c r="AJ7">
        <f>VLOOKUP(A7,'Informal %GDP  DGE'!B:AE,30,FALSE)</f>
        <v>30.437105178833008</v>
      </c>
      <c r="AK7">
        <f>VLOOKUP(A7,'Informal %GDP MIMIC'!B:AB,25,FALSE)</f>
        <v>33.233230590820312</v>
      </c>
      <c r="AL7">
        <f>VLOOKUP(A7,'Informal %GDP MIMIC'!B:AB,26,FALSE)</f>
        <v>32.931488037109375</v>
      </c>
      <c r="AM7">
        <f>VLOOKUP(A7,'Informal %GDP MIMIC'!B:AB,27,FALSE)</f>
        <v>32.407962799072266</v>
      </c>
      <c r="AN7" s="37">
        <f>VLOOKUP(A7,'Pension %LF Pension_p'!B:W,16,FALSE)</f>
        <v>48.900001525878906</v>
      </c>
      <c r="AO7">
        <f>VLOOKUP(A7,'Pension %LF Pension_p'!B:W,17,FALSE)</f>
        <v>0</v>
      </c>
      <c r="AP7">
        <f>VLOOKUP(A7,'Pension %LF Pension_p'!B:W,18,FALSE)</f>
        <v>0</v>
      </c>
      <c r="AQ7">
        <f>VLOOKUP(A7,'Pension %LF Pension_p'!B:W,19,FALSE)</f>
        <v>37.900001525878906</v>
      </c>
      <c r="AR7">
        <f>VLOOKUP(A7,'Pension %LF Pension_p'!B:W,20,FALSE)</f>
        <v>0</v>
      </c>
      <c r="AS7">
        <f>VLOOKUP(A7,'Pension %LF Pension_p'!B:W,21,FALSE)</f>
        <v>0</v>
      </c>
      <c r="AT7">
        <f>VLOOKUP(A7,'Pension %LF Pension_p'!B:W,22,FALSE)</f>
        <v>0</v>
      </c>
      <c r="AU7" s="37">
        <f>VLOOKUP(A7,' Informal Employment %Emp Infem'!B:U,15,FALSE)</f>
        <v>60.98</v>
      </c>
      <c r="AV7">
        <f>VLOOKUP(A7,' Informal Employment %Emp Infem'!B:U,16,FALSE)</f>
        <v>0</v>
      </c>
      <c r="AW7">
        <f>VLOOKUP(A7,' Informal Employment %Emp Infem'!B:U,17,FALSE)</f>
        <v>0</v>
      </c>
      <c r="AX7">
        <f>VLOOKUP(A7,' Informal Employment %Emp Infem'!B:U,18,FALSE)</f>
        <v>0</v>
      </c>
      <c r="AY7">
        <f>VLOOKUP(A7,' Informal Employment %Emp Infem'!B:U,19,FALSE)</f>
        <v>0</v>
      </c>
      <c r="AZ7">
        <f>VLOOKUP(A7,' Informal Employment %Emp Infem'!B:U,20,FALSE)</f>
        <v>0</v>
      </c>
      <c r="BA7" s="37">
        <f>VLOOKUP(Main!A7,'Outside LF Employment %Emp  Inf'!B:U,15,FALSE)</f>
        <v>63.47</v>
      </c>
      <c r="BB7">
        <f>VLOOKUP(Main!A7,'Outside LF Employment %Emp  Inf'!B:U,16,FALSE)</f>
        <v>0</v>
      </c>
      <c r="BC7">
        <f>VLOOKUP(Main!A7,'Outside LF Employment %Emp  Inf'!B:U,17,FALSE)</f>
        <v>0</v>
      </c>
      <c r="BD7">
        <f>VLOOKUP(Main!A7,'Outside LF Employment %Emp  Inf'!B:U,18,FALSE)</f>
        <v>0</v>
      </c>
      <c r="BE7">
        <f>VLOOKUP(Main!A7,'Outside LF Employment %Emp  Inf'!B:U,19,FALSE)</f>
        <v>0</v>
      </c>
      <c r="BF7">
        <f>VLOOKUP(Main!A7,'Outside LF Employment %Emp  Inf'!B:U,20,FALSE)</f>
        <v>0</v>
      </c>
      <c r="BG7" s="37">
        <f>VLOOKUP(A7,'Fin Acct Ownership %Pop'!B:E,2,FALSE)</f>
        <v>28.268125534057599</v>
      </c>
      <c r="BH7">
        <f>VLOOKUP(A7,'Fin Acct Ownership %Pop'!B:E,3,FALSE)</f>
        <v>37.986354827880902</v>
      </c>
      <c r="BI7">
        <f>VLOOKUP(A7,'Fin Acct Ownership %Pop'!B:E,4,FALSE)</f>
        <v>40.015171051025398</v>
      </c>
      <c r="BJ7" s="37" t="str">
        <f>VLOOKUP(A7,'JAM Index'!B:H,2,FALSE)</f>
        <v>ECA</v>
      </c>
      <c r="BK7" t="str">
        <f>VLOOKUP(A7,'JAM Index'!B:H,3,FALSE)</f>
        <v>UMIC</v>
      </c>
      <c r="BL7" t="str">
        <f>VLOOKUP(A7,'JAM Index'!B:H,3,FALSE)</f>
        <v>UMIC</v>
      </c>
      <c r="BM7">
        <f>VLOOKUP(A7,'JAM Index'!B:H,4,FALSE)</f>
        <v>90</v>
      </c>
      <c r="BN7">
        <f>VLOOKUP(A7,'JAM Index'!B:H,5,FALSE)</f>
        <v>40</v>
      </c>
      <c r="BO7">
        <f>VLOOKUP(A7,'JAM Index'!B:H,6,FALSE)</f>
        <v>86</v>
      </c>
      <c r="BP7">
        <f>VLOOKUP(A7,'JAM Index'!B:H,7,FALSE)</f>
        <v>216</v>
      </c>
      <c r="BQ7">
        <f>VLOOKUP(A7,'GDP Per Capita'!B:E,2,FALSE)</f>
        <v>5287.6636944691336</v>
      </c>
      <c r="BR7">
        <f>VLOOKUP(A7,'GDP Per Capita'!B:E,3,FALSE)</f>
        <v>5395.6595318537547</v>
      </c>
      <c r="BS7">
        <f>VLOOKUP(A7,'GDP Per Capita'!B:E,4,FALSE)</f>
        <v>5246.2923063479257</v>
      </c>
    </row>
    <row r="8" spans="1:71" x14ac:dyDescent="0.15">
      <c r="A8" s="24" t="s">
        <v>25</v>
      </c>
      <c r="B8" s="37">
        <f>VLOOKUP(A8,'GDP in $'!B8:G8,4)</f>
        <v>3218316013.2262635</v>
      </c>
      <c r="C8">
        <f>VLOOKUP(A8,'GDP in $'!B8:G8,5)</f>
        <v>3155065487.5181909</v>
      </c>
      <c r="D8" s="38">
        <f>VLOOKUP(A8,'GDP in $'!B8:G8,6)</f>
        <v>0</v>
      </c>
      <c r="E8" t="e">
        <f>VLOOKUP(A8,'Social Assistance Exp. as %GDP'!C:O,2,FALSE)</f>
        <v>#N/A</v>
      </c>
      <c r="F8" t="e">
        <f>VLOOKUP(A8,'Social Assistance Exp. as %GDP'!C:O,3,FALSE)</f>
        <v>#N/A</v>
      </c>
      <c r="G8" t="e">
        <f>VLOOKUP(A8,'Social Assistance Exp. as %GDP'!C:O,4,FALSE)</f>
        <v>#N/A</v>
      </c>
      <c r="H8" t="e">
        <f>VLOOKUP(A8,'Social Assistance Exp. as %GDP'!C:O,5,FALSE)</f>
        <v>#N/A</v>
      </c>
      <c r="I8" t="e">
        <f>VLOOKUP(A8,'Social Assistance Exp. as %GDP'!C:O,6,FALSE)</f>
        <v>#N/A</v>
      </c>
      <c r="J8" t="e">
        <f>VLOOKUP(A8,'Social Assistance Exp. as %GDP'!C:O,7,FALSE)</f>
        <v>#N/A</v>
      </c>
      <c r="K8" t="e">
        <f>VLOOKUP(A8,'Social Assistance Exp. as %GDP'!C:O,8,FALSE)</f>
        <v>#N/A</v>
      </c>
      <c r="L8" t="e">
        <f>VLOOKUP(A8,'Social Assistance Exp. as %GDP'!C:O,9,FALSE)</f>
        <v>#N/A</v>
      </c>
      <c r="M8" t="e">
        <f>VLOOKUP(A8,'Social Assistance Exp. as %GDP'!C:O,10,FALSE)</f>
        <v>#N/A</v>
      </c>
      <c r="N8" t="e">
        <f>VLOOKUP(A8,'Social Assistance Exp. as %GDP'!C:O,11,FALSE)</f>
        <v>#N/A</v>
      </c>
      <c r="O8" t="e">
        <f>VLOOKUP(A8,'Social Assistance Exp. as %GDP'!C:O,12,FALSE)</f>
        <v>#N/A</v>
      </c>
      <c r="P8" t="e">
        <f>VLOOKUP(A8,'Social Assistance Exp. as %GDP'!C:O,13,FALSE)</f>
        <v>#N/A</v>
      </c>
      <c r="Q8" s="37">
        <f>VLOOKUP(A8,'Migrant Population %Pop'!B:C,2,FALSE)</f>
        <v>59.713649198984001</v>
      </c>
      <c r="R8" s="37">
        <f>VLOOKUP(A8,'Literacy Rate %Pop'!B:BC,44,FALSE)</f>
        <v>0</v>
      </c>
      <c r="S8">
        <f>VLOOKUP(A8,'Literacy Rate %Pop'!B:BC,45,FALSE)</f>
        <v>0</v>
      </c>
      <c r="T8">
        <f>VLOOKUP(A8,'Literacy Rate %Pop'!B:BC,46,FALSE)</f>
        <v>0</v>
      </c>
      <c r="U8">
        <f>VLOOKUP(A8,'Literacy Rate %Pop'!B:BC,47,FALSE)</f>
        <v>0</v>
      </c>
      <c r="V8">
        <f>VLOOKUP(A8,'Literacy Rate %Pop'!B:BC,48,FALSE)</f>
        <v>0</v>
      </c>
      <c r="W8">
        <f>VLOOKUP(A8,'Literacy Rate %Pop'!B:BC,49,FALSE)</f>
        <v>0</v>
      </c>
      <c r="X8">
        <f>VLOOKUP(A8,'Literacy Rate %Pop'!B:BC,50,FALSE)</f>
        <v>0</v>
      </c>
      <c r="Y8">
        <f>VLOOKUP(A8,'Literacy Rate %Pop'!B:BC,51,FALSE)</f>
        <v>0</v>
      </c>
      <c r="Z8">
        <f>VLOOKUP(A8,'Literacy Rate %Pop'!B:BC,52,FALSE)</f>
        <v>0</v>
      </c>
      <c r="AA8">
        <f>VLOOKUP(A8,'Literacy Rate %Pop'!B:BC,53,FALSE)</f>
        <v>0</v>
      </c>
      <c r="AB8">
        <f>VLOOKUP(A8,'Literacy Rate %Pop'!B:BC,54,FALSE)</f>
        <v>0</v>
      </c>
      <c r="AC8" s="37">
        <f>VLOOKUP(A8,'Internet Access %Pop'!B:AI,29,FALSE)</f>
        <v>0</v>
      </c>
      <c r="AD8">
        <f>VLOOKUP(A8,'Internet Access %Pop'!B:AI,30,FALSE)</f>
        <v>0</v>
      </c>
      <c r="AE8">
        <f>VLOOKUP(A8,'Internet Access %Pop'!B:AI,31,FALSE)</f>
        <v>91.567467030000003</v>
      </c>
      <c r="AF8">
        <f>VLOOKUP(A8,'Internet Access %Pop'!B:AI,32,FALSE)</f>
        <v>0</v>
      </c>
      <c r="AG8">
        <f>VLOOKUP(A8,'Internet Access %Pop'!B:AI,33,FALSE)</f>
        <v>0</v>
      </c>
      <c r="AH8">
        <f>VLOOKUP(A8,'Internet Access %Pop'!B:AI,34,FALSE)</f>
        <v>0</v>
      </c>
      <c r="AI8" s="37" t="e">
        <f>VLOOKUP(A8,'Informal %GDP  DGE'!B:AE,29,FALSE)</f>
        <v>#N/A</v>
      </c>
      <c r="AJ8" t="e">
        <f>VLOOKUP(A8,'Informal %GDP  DGE'!B:AE,30,FALSE)</f>
        <v>#N/A</v>
      </c>
      <c r="AK8" t="e">
        <f>VLOOKUP(A8,'Informal %GDP MIMIC'!B:AB,25,FALSE)</f>
        <v>#N/A</v>
      </c>
      <c r="AL8" t="e">
        <f>VLOOKUP(A8,'Informal %GDP MIMIC'!B:AB,26,FALSE)</f>
        <v>#N/A</v>
      </c>
      <c r="AM8" t="e">
        <f>VLOOKUP(A8,'Informal %GDP MIMIC'!B:AB,27,FALSE)</f>
        <v>#N/A</v>
      </c>
      <c r="AN8" s="37" t="e">
        <f>VLOOKUP(A8,'Pension %LF Pension_p'!B:W,16,FALSE)</f>
        <v>#N/A</v>
      </c>
      <c r="AO8" t="e">
        <f>VLOOKUP(A8,'Pension %LF Pension_p'!B:W,17,FALSE)</f>
        <v>#N/A</v>
      </c>
      <c r="AP8" t="e">
        <f>VLOOKUP(A8,'Pension %LF Pension_p'!B:W,18,FALSE)</f>
        <v>#N/A</v>
      </c>
      <c r="AQ8" t="e">
        <f>VLOOKUP(A8,'Pension %LF Pension_p'!B:W,19,FALSE)</f>
        <v>#N/A</v>
      </c>
      <c r="AR8" t="e">
        <f>VLOOKUP(A8,'Pension %LF Pension_p'!B:W,20,FALSE)</f>
        <v>#N/A</v>
      </c>
      <c r="AS8" t="e">
        <f>VLOOKUP(A8,'Pension %LF Pension_p'!B:W,21,FALSE)</f>
        <v>#N/A</v>
      </c>
      <c r="AT8" t="e">
        <f>VLOOKUP(A8,'Pension %LF Pension_p'!B:W,22,FALSE)</f>
        <v>#N/A</v>
      </c>
      <c r="AU8" s="37" t="e">
        <f>VLOOKUP(A8,' Informal Employment %Emp Infem'!B:U,15,FALSE)</f>
        <v>#N/A</v>
      </c>
      <c r="AV8" t="e">
        <f>VLOOKUP(A8,' Informal Employment %Emp Infem'!B:U,16,FALSE)</f>
        <v>#N/A</v>
      </c>
      <c r="AW8" t="e">
        <f>VLOOKUP(A8,' Informal Employment %Emp Infem'!B:U,17,FALSE)</f>
        <v>#N/A</v>
      </c>
      <c r="AX8" t="e">
        <f>VLOOKUP(A8,' Informal Employment %Emp Infem'!B:U,18,FALSE)</f>
        <v>#N/A</v>
      </c>
      <c r="AY8" t="e">
        <f>VLOOKUP(A8,' Informal Employment %Emp Infem'!B:U,19,FALSE)</f>
        <v>#N/A</v>
      </c>
      <c r="AZ8" t="e">
        <f>VLOOKUP(A8,' Informal Employment %Emp Infem'!B:U,20,FALSE)</f>
        <v>#N/A</v>
      </c>
      <c r="BA8" s="37" t="e">
        <f>VLOOKUP(Main!A8,'Outside LF Employment %Emp  Inf'!B:U,15,FALSE)</f>
        <v>#N/A</v>
      </c>
      <c r="BB8" t="e">
        <f>VLOOKUP(Main!A8,'Outside LF Employment %Emp  Inf'!B:U,16,FALSE)</f>
        <v>#N/A</v>
      </c>
      <c r="BC8" t="e">
        <f>VLOOKUP(Main!A8,'Outside LF Employment %Emp  Inf'!B:U,17,FALSE)</f>
        <v>#N/A</v>
      </c>
      <c r="BD8" t="e">
        <f>VLOOKUP(Main!A8,'Outside LF Employment %Emp  Inf'!B:U,18,FALSE)</f>
        <v>#N/A</v>
      </c>
      <c r="BE8" t="e">
        <f>VLOOKUP(Main!A8,'Outside LF Employment %Emp  Inf'!B:U,19,FALSE)</f>
        <v>#N/A</v>
      </c>
      <c r="BF8" t="e">
        <f>VLOOKUP(Main!A8,'Outside LF Employment %Emp  Inf'!B:U,20,FALSE)</f>
        <v>#N/A</v>
      </c>
      <c r="BG8" s="37">
        <f>VLOOKUP(A8,'Fin Acct Ownership %Pop'!B:E,2,FALSE)</f>
        <v>0</v>
      </c>
      <c r="BH8">
        <f>VLOOKUP(A8,'Fin Acct Ownership %Pop'!B:E,3,FALSE)</f>
        <v>0</v>
      </c>
      <c r="BI8">
        <f>VLOOKUP(A8,'Fin Acct Ownership %Pop'!B:E,4,FALSE)</f>
        <v>0</v>
      </c>
      <c r="BJ8" s="37" t="e">
        <f>VLOOKUP(A8,'JAM Index'!B:H,2,FALSE)</f>
        <v>#N/A</v>
      </c>
      <c r="BK8" t="e">
        <f>VLOOKUP(A8,'JAM Index'!B:H,3,FALSE)</f>
        <v>#N/A</v>
      </c>
      <c r="BL8" t="e">
        <f>VLOOKUP(A8,'JAM Index'!B:H,3,FALSE)</f>
        <v>#N/A</v>
      </c>
      <c r="BM8" t="e">
        <f>VLOOKUP(A8,'JAM Index'!B:H,4,FALSE)</f>
        <v>#N/A</v>
      </c>
      <c r="BN8" t="e">
        <f>VLOOKUP(A8,'JAM Index'!B:H,5,FALSE)</f>
        <v>#N/A</v>
      </c>
      <c r="BO8" t="e">
        <f>VLOOKUP(A8,'JAM Index'!B:H,6,FALSE)</f>
        <v>#N/A</v>
      </c>
      <c r="BP8" t="e">
        <f>VLOOKUP(A8,'JAM Index'!B:H,7,FALSE)</f>
        <v>#N/A</v>
      </c>
      <c r="BQ8">
        <f>VLOOKUP(A8,'GDP Per Capita'!B:E,2,FALSE)</f>
        <v>41791.969837241115</v>
      </c>
      <c r="BR8">
        <f>VLOOKUP(A8,'GDP Per Capita'!B:E,3,FALSE)</f>
        <v>40897.330872866914</v>
      </c>
      <c r="BS8">
        <f>VLOOKUP(A8,'GDP Per Capita'!B:E,4,FALSE)</f>
        <v>0</v>
      </c>
    </row>
    <row r="9" spans="1:71" x14ac:dyDescent="0.15">
      <c r="A9" s="24" t="s">
        <v>27</v>
      </c>
      <c r="B9" s="37">
        <f>VLOOKUP(A9,'GDP in $'!B9:G9,4)</f>
        <v>2717932648633.4839</v>
      </c>
      <c r="C9">
        <f>VLOOKUP(A9,'GDP in $'!B9:G9,5)</f>
        <v>2763204997182.8838</v>
      </c>
      <c r="D9" s="38">
        <f>VLOOKUP(A9,'GDP in $'!B9:G9,6)</f>
        <v>2436287867170.7969</v>
      </c>
      <c r="E9" t="e">
        <f>VLOOKUP(A9,'Social Assistance Exp. as %GDP'!C:O,2,FALSE)</f>
        <v>#N/A</v>
      </c>
      <c r="F9" t="e">
        <f>VLOOKUP(A9,'Social Assistance Exp. as %GDP'!C:O,3,FALSE)</f>
        <v>#N/A</v>
      </c>
      <c r="G9" t="e">
        <f>VLOOKUP(A9,'Social Assistance Exp. as %GDP'!C:O,4,FALSE)</f>
        <v>#N/A</v>
      </c>
      <c r="H9" t="e">
        <f>VLOOKUP(A9,'Social Assistance Exp. as %GDP'!C:O,5,FALSE)</f>
        <v>#N/A</v>
      </c>
      <c r="I9" t="e">
        <f>VLOOKUP(A9,'Social Assistance Exp. as %GDP'!C:O,6,FALSE)</f>
        <v>#N/A</v>
      </c>
      <c r="J9" t="e">
        <f>VLOOKUP(A9,'Social Assistance Exp. as %GDP'!C:O,7,FALSE)</f>
        <v>#N/A</v>
      </c>
      <c r="K9" t="e">
        <f>VLOOKUP(A9,'Social Assistance Exp. as %GDP'!C:O,8,FALSE)</f>
        <v>#N/A</v>
      </c>
      <c r="L9" t="e">
        <f>VLOOKUP(A9,'Social Assistance Exp. as %GDP'!C:O,9,FALSE)</f>
        <v>#N/A</v>
      </c>
      <c r="M9" t="e">
        <f>VLOOKUP(A9,'Social Assistance Exp. as %GDP'!C:O,10,FALSE)</f>
        <v>#N/A</v>
      </c>
      <c r="N9" t="e">
        <f>VLOOKUP(A9,'Social Assistance Exp. as %GDP'!C:O,11,FALSE)</f>
        <v>#N/A</v>
      </c>
      <c r="O9" t="e">
        <f>VLOOKUP(A9,'Social Assistance Exp. as %GDP'!C:O,12,FALSE)</f>
        <v>#N/A</v>
      </c>
      <c r="P9" t="e">
        <f>VLOOKUP(A9,'Social Assistance Exp. as %GDP'!C:O,13,FALSE)</f>
        <v>#N/A</v>
      </c>
      <c r="Q9" s="37">
        <f>VLOOKUP(A9,'Migrant Population %Pop'!B:C,2,FALSE)</f>
        <v>9.0661273883959002</v>
      </c>
      <c r="R9" s="37">
        <f>VLOOKUP(A9,'Literacy Rate %Pop'!B:BC,44,FALSE)</f>
        <v>69.248626708984403</v>
      </c>
      <c r="S9">
        <f>VLOOKUP(A9,'Literacy Rate %Pop'!B:BC,45,FALSE)</f>
        <v>71.060607910156307</v>
      </c>
      <c r="T9">
        <f>VLOOKUP(A9,'Literacy Rate %Pop'!B:BC,46,FALSE)</f>
        <v>74.435691833496094</v>
      </c>
      <c r="U9">
        <f>VLOOKUP(A9,'Literacy Rate %Pop'!B:BC,47,FALSE)</f>
        <v>74.0435791015625</v>
      </c>
      <c r="V9">
        <f>VLOOKUP(A9,'Literacy Rate %Pop'!B:BC,48,FALSE)</f>
        <v>75.713890075683594</v>
      </c>
      <c r="W9">
        <f>VLOOKUP(A9,'Literacy Rate %Pop'!B:BC,49,FALSE)</f>
        <v>73.4993896484375</v>
      </c>
      <c r="X9">
        <f>VLOOKUP(A9,'Literacy Rate %Pop'!B:BC,50,FALSE)</f>
        <v>74.840797424316406</v>
      </c>
      <c r="Y9">
        <f>VLOOKUP(A9,'Literacy Rate %Pop'!B:BC,51,FALSE)</f>
        <v>75.766822814941406</v>
      </c>
      <c r="Z9">
        <f>VLOOKUP(A9,'Literacy Rate %Pop'!B:BC,52,FALSE)</f>
        <v>72.869087219238295</v>
      </c>
      <c r="AA9">
        <f>VLOOKUP(A9,'Literacy Rate %Pop'!B:BC,53,FALSE)</f>
        <v>73.114250183105497</v>
      </c>
      <c r="AB9">
        <f>VLOOKUP(A9,'Literacy Rate %Pop'!B:BC,54,FALSE)</f>
        <v>73.367767333984403</v>
      </c>
      <c r="AC9" s="37">
        <f>VLOOKUP(A9,'Internet Access %Pop'!B:AI,29,FALSE)</f>
        <v>41.53871012335</v>
      </c>
      <c r="AD9">
        <f>VLOOKUP(A9,'Internet Access %Pop'!B:AI,30,FALSE)</f>
        <v>42.914231036638</v>
      </c>
      <c r="AE9">
        <f>VLOOKUP(A9,'Internet Access %Pop'!B:AI,31,FALSE)</f>
        <v>52.0416280063478</v>
      </c>
      <c r="AF9">
        <f>VLOOKUP(A9,'Internet Access %Pop'!B:AI,32,FALSE)</f>
        <v>0</v>
      </c>
      <c r="AG9">
        <f>VLOOKUP(A9,'Internet Access %Pop'!B:AI,33,FALSE)</f>
        <v>62.967208414939499</v>
      </c>
      <c r="AH9">
        <f>VLOOKUP(A9,'Internet Access %Pop'!B:AI,34,FALSE)</f>
        <v>0</v>
      </c>
      <c r="AI9" s="37" t="e">
        <f>VLOOKUP(A9,'Informal %GDP  DGE'!B:AE,29,FALSE)</f>
        <v>#N/A</v>
      </c>
      <c r="AJ9" t="e">
        <f>VLOOKUP(A9,'Informal %GDP  DGE'!B:AE,30,FALSE)</f>
        <v>#N/A</v>
      </c>
      <c r="AK9" t="e">
        <f>VLOOKUP(A9,'Informal %GDP MIMIC'!B:AB,25,FALSE)</f>
        <v>#N/A</v>
      </c>
      <c r="AL9" t="e">
        <f>VLOOKUP(A9,'Informal %GDP MIMIC'!B:AB,26,FALSE)</f>
        <v>#N/A</v>
      </c>
      <c r="AM9" t="e">
        <f>VLOOKUP(A9,'Informal %GDP MIMIC'!B:AB,27,FALSE)</f>
        <v>#N/A</v>
      </c>
      <c r="AN9" s="37" t="e">
        <f>VLOOKUP(A9,'Pension %LF Pension_p'!B:W,16,FALSE)</f>
        <v>#N/A</v>
      </c>
      <c r="AO9" t="e">
        <f>VLOOKUP(A9,'Pension %LF Pension_p'!B:W,17,FALSE)</f>
        <v>#N/A</v>
      </c>
      <c r="AP9" t="e">
        <f>VLOOKUP(A9,'Pension %LF Pension_p'!B:W,18,FALSE)</f>
        <v>#N/A</v>
      </c>
      <c r="AQ9" t="e">
        <f>VLOOKUP(A9,'Pension %LF Pension_p'!B:W,19,FALSE)</f>
        <v>#N/A</v>
      </c>
      <c r="AR9" t="e">
        <f>VLOOKUP(A9,'Pension %LF Pension_p'!B:W,20,FALSE)</f>
        <v>#N/A</v>
      </c>
      <c r="AS9" t="e">
        <f>VLOOKUP(A9,'Pension %LF Pension_p'!B:W,21,FALSE)</f>
        <v>#N/A</v>
      </c>
      <c r="AT9" t="e">
        <f>VLOOKUP(A9,'Pension %LF Pension_p'!B:W,22,FALSE)</f>
        <v>#N/A</v>
      </c>
      <c r="AU9" s="37" t="e">
        <f>VLOOKUP(A9,' Informal Employment %Emp Infem'!B:U,15,FALSE)</f>
        <v>#N/A</v>
      </c>
      <c r="AV9" t="e">
        <f>VLOOKUP(A9,' Informal Employment %Emp Infem'!B:U,16,FALSE)</f>
        <v>#N/A</v>
      </c>
      <c r="AW9" t="e">
        <f>VLOOKUP(A9,' Informal Employment %Emp Infem'!B:U,17,FALSE)</f>
        <v>#N/A</v>
      </c>
      <c r="AX9" t="e">
        <f>VLOOKUP(A9,' Informal Employment %Emp Infem'!B:U,18,FALSE)</f>
        <v>#N/A</v>
      </c>
      <c r="AY9" t="e">
        <f>VLOOKUP(A9,' Informal Employment %Emp Infem'!B:U,19,FALSE)</f>
        <v>#N/A</v>
      </c>
      <c r="AZ9" t="e">
        <f>VLOOKUP(A9,' Informal Employment %Emp Infem'!B:U,20,FALSE)</f>
        <v>#N/A</v>
      </c>
      <c r="BA9" s="37" t="e">
        <f>VLOOKUP(Main!A9,'Outside LF Employment %Emp  Inf'!B:U,15,FALSE)</f>
        <v>#N/A</v>
      </c>
      <c r="BB9" t="e">
        <f>VLOOKUP(Main!A9,'Outside LF Employment %Emp  Inf'!B:U,16,FALSE)</f>
        <v>#N/A</v>
      </c>
      <c r="BC9" t="e">
        <f>VLOOKUP(Main!A9,'Outside LF Employment %Emp  Inf'!B:U,17,FALSE)</f>
        <v>#N/A</v>
      </c>
      <c r="BD9" t="e">
        <f>VLOOKUP(Main!A9,'Outside LF Employment %Emp  Inf'!B:U,18,FALSE)</f>
        <v>#N/A</v>
      </c>
      <c r="BE9" t="e">
        <f>VLOOKUP(Main!A9,'Outside LF Employment %Emp  Inf'!B:U,19,FALSE)</f>
        <v>#N/A</v>
      </c>
      <c r="BF9" t="e">
        <f>VLOOKUP(Main!A9,'Outside LF Employment %Emp  Inf'!B:U,20,FALSE)</f>
        <v>#N/A</v>
      </c>
      <c r="BG9" s="37">
        <f>VLOOKUP(A9,'Fin Acct Ownership %Pop'!B:E,2,FALSE)</f>
        <v>22.2605381011963</v>
      </c>
      <c r="BH9">
        <f>VLOOKUP(A9,'Fin Acct Ownership %Pop'!B:E,3,FALSE)</f>
        <v>30.2771301269531</v>
      </c>
      <c r="BI9">
        <f>VLOOKUP(A9,'Fin Acct Ownership %Pop'!B:E,4,FALSE)</f>
        <v>37.165210723877003</v>
      </c>
      <c r="BJ9" s="37" t="e">
        <f>VLOOKUP(A9,'JAM Index'!B:H,2,FALSE)</f>
        <v>#N/A</v>
      </c>
      <c r="BK9" t="e">
        <f>VLOOKUP(A9,'JAM Index'!B:H,3,FALSE)</f>
        <v>#N/A</v>
      </c>
      <c r="BL9" t="e">
        <f>VLOOKUP(A9,'JAM Index'!B:H,3,FALSE)</f>
        <v>#N/A</v>
      </c>
      <c r="BM9" t="e">
        <f>VLOOKUP(A9,'JAM Index'!B:H,4,FALSE)</f>
        <v>#N/A</v>
      </c>
      <c r="BN9" t="e">
        <f>VLOOKUP(A9,'JAM Index'!B:H,5,FALSE)</f>
        <v>#N/A</v>
      </c>
      <c r="BO9" t="e">
        <f>VLOOKUP(A9,'JAM Index'!B:H,6,FALSE)</f>
        <v>#N/A</v>
      </c>
      <c r="BP9" t="e">
        <f>VLOOKUP(A9,'JAM Index'!B:H,7,FALSE)</f>
        <v>#N/A</v>
      </c>
      <c r="BQ9">
        <f>VLOOKUP(A9,'GDP Per Capita'!B:E,2,FALSE)</f>
        <v>6504.1484927502734</v>
      </c>
      <c r="BR9">
        <f>VLOOKUP(A9,'GDP Per Capita'!B:E,3,FALSE)</f>
        <v>6489.0432159631673</v>
      </c>
      <c r="BS9">
        <f>VLOOKUP(A9,'GDP Per Capita'!B:E,4,FALSE)</f>
        <v>5612.6865695278229</v>
      </c>
    </row>
    <row r="10" spans="1:71" x14ac:dyDescent="0.15">
      <c r="A10" s="24" t="s">
        <v>29</v>
      </c>
      <c r="B10" s="37">
        <f>VLOOKUP(A10,'GDP in $'!B10:G10,4)</f>
        <v>422215043594.28186</v>
      </c>
      <c r="C10">
        <f>VLOOKUP(A10,'GDP in $'!B10:G10,5)</f>
        <v>417215559513.36426</v>
      </c>
      <c r="D10" s="38">
        <f>VLOOKUP(A10,'GDP in $'!B10:G10,6)</f>
        <v>358868765174.92444</v>
      </c>
      <c r="E10" t="e">
        <f>VLOOKUP(A10,'Social Assistance Exp. as %GDP'!C:O,2,FALSE)</f>
        <v>#N/A</v>
      </c>
      <c r="F10" t="e">
        <f>VLOOKUP(A10,'Social Assistance Exp. as %GDP'!C:O,3,FALSE)</f>
        <v>#N/A</v>
      </c>
      <c r="G10" t="e">
        <f>VLOOKUP(A10,'Social Assistance Exp. as %GDP'!C:O,4,FALSE)</f>
        <v>#N/A</v>
      </c>
      <c r="H10" t="e">
        <f>VLOOKUP(A10,'Social Assistance Exp. as %GDP'!C:O,5,FALSE)</f>
        <v>#N/A</v>
      </c>
      <c r="I10" t="e">
        <f>VLOOKUP(A10,'Social Assistance Exp. as %GDP'!C:O,6,FALSE)</f>
        <v>#N/A</v>
      </c>
      <c r="J10" t="e">
        <f>VLOOKUP(A10,'Social Assistance Exp. as %GDP'!C:O,7,FALSE)</f>
        <v>#N/A</v>
      </c>
      <c r="K10" t="e">
        <f>VLOOKUP(A10,'Social Assistance Exp. as %GDP'!C:O,8,FALSE)</f>
        <v>#N/A</v>
      </c>
      <c r="L10" t="e">
        <f>VLOOKUP(A10,'Social Assistance Exp. as %GDP'!C:O,9,FALSE)</f>
        <v>#N/A</v>
      </c>
      <c r="M10" t="e">
        <f>VLOOKUP(A10,'Social Assistance Exp. as %GDP'!C:O,10,FALSE)</f>
        <v>#N/A</v>
      </c>
      <c r="N10" t="e">
        <f>VLOOKUP(A10,'Social Assistance Exp. as %GDP'!C:O,11,FALSE)</f>
        <v>#N/A</v>
      </c>
      <c r="O10" t="e">
        <f>VLOOKUP(A10,'Social Assistance Exp. as %GDP'!C:O,12,FALSE)</f>
        <v>#N/A</v>
      </c>
      <c r="P10" t="e">
        <f>VLOOKUP(A10,'Social Assistance Exp. as %GDP'!C:O,13,FALSE)</f>
        <v>#N/A</v>
      </c>
      <c r="Q10" s="37">
        <f>VLOOKUP(A10,'Migrant Population %Pop'!B:C,2,FALSE)</f>
        <v>88.404048372806599</v>
      </c>
      <c r="R10" s="37">
        <f>VLOOKUP(A10,'Literacy Rate %Pop'!B:BC,44,FALSE)</f>
        <v>0</v>
      </c>
      <c r="S10">
        <f>VLOOKUP(A10,'Literacy Rate %Pop'!B:BC,45,FALSE)</f>
        <v>0</v>
      </c>
      <c r="T10">
        <f>VLOOKUP(A10,'Literacy Rate %Pop'!B:BC,46,FALSE)</f>
        <v>0</v>
      </c>
      <c r="U10">
        <f>VLOOKUP(A10,'Literacy Rate %Pop'!B:BC,47,FALSE)</f>
        <v>0</v>
      </c>
      <c r="V10">
        <f>VLOOKUP(A10,'Literacy Rate %Pop'!B:BC,48,FALSE)</f>
        <v>0</v>
      </c>
      <c r="W10">
        <f>VLOOKUP(A10,'Literacy Rate %Pop'!B:BC,49,FALSE)</f>
        <v>0</v>
      </c>
      <c r="X10">
        <f>VLOOKUP(A10,'Literacy Rate %Pop'!B:BC,50,FALSE)</f>
        <v>0</v>
      </c>
      <c r="Y10">
        <f>VLOOKUP(A10,'Literacy Rate %Pop'!B:BC,51,FALSE)</f>
        <v>0</v>
      </c>
      <c r="Z10">
        <f>VLOOKUP(A10,'Literacy Rate %Pop'!B:BC,52,FALSE)</f>
        <v>0</v>
      </c>
      <c r="AA10">
        <f>VLOOKUP(A10,'Literacy Rate %Pop'!B:BC,53,FALSE)</f>
        <v>97.556922912597699</v>
      </c>
      <c r="AB10">
        <f>VLOOKUP(A10,'Literacy Rate %Pop'!B:BC,54,FALSE)</f>
        <v>0</v>
      </c>
      <c r="AC10" s="37">
        <f>VLOOKUP(A10,'Internet Access %Pop'!B:AI,29,FALSE)</f>
        <v>90.5</v>
      </c>
      <c r="AD10">
        <f>VLOOKUP(A10,'Internet Access %Pop'!B:AI,30,FALSE)</f>
        <v>90.600007320000003</v>
      </c>
      <c r="AE10">
        <f>VLOOKUP(A10,'Internet Access %Pop'!B:AI,31,FALSE)</f>
        <v>94.819922539999993</v>
      </c>
      <c r="AF10">
        <f>VLOOKUP(A10,'Internet Access %Pop'!B:AI,32,FALSE)</f>
        <v>98.450001779999994</v>
      </c>
      <c r="AG10">
        <f>VLOOKUP(A10,'Internet Access %Pop'!B:AI,33,FALSE)</f>
        <v>99.149999980000004</v>
      </c>
      <c r="AH10">
        <f>VLOOKUP(A10,'Internet Access %Pop'!B:AI,34,FALSE)</f>
        <v>100</v>
      </c>
      <c r="AI10" s="37">
        <f>VLOOKUP(A10,'Informal %GDP  DGE'!B:AE,29,FALSE)</f>
        <v>21.674655914306641</v>
      </c>
      <c r="AJ10">
        <f>VLOOKUP(A10,'Informal %GDP  DGE'!B:AE,30,FALSE)</f>
        <v>21.514358520507812</v>
      </c>
      <c r="AK10">
        <f>VLOOKUP(A10,'Informal %GDP MIMIC'!B:AB,25,FALSE)</f>
        <v>27.683551788330078</v>
      </c>
      <c r="AL10">
        <f>VLOOKUP(A10,'Informal %GDP MIMIC'!B:AB,26,FALSE)</f>
        <v>28.113393783569336</v>
      </c>
      <c r="AM10">
        <f>VLOOKUP(A10,'Informal %GDP MIMIC'!B:AB,27,FALSE)</f>
        <v>27.940013885498047</v>
      </c>
      <c r="AN10" s="37" t="e">
        <f>VLOOKUP(A10,'Pension %LF Pension_p'!B:W,16,FALSE)</f>
        <v>#N/A</v>
      </c>
      <c r="AO10" t="e">
        <f>VLOOKUP(A10,'Pension %LF Pension_p'!B:W,17,FALSE)</f>
        <v>#N/A</v>
      </c>
      <c r="AP10" t="e">
        <f>VLOOKUP(A10,'Pension %LF Pension_p'!B:W,18,FALSE)</f>
        <v>#N/A</v>
      </c>
      <c r="AQ10" t="e">
        <f>VLOOKUP(A10,'Pension %LF Pension_p'!B:W,19,FALSE)</f>
        <v>#N/A</v>
      </c>
      <c r="AR10" t="e">
        <f>VLOOKUP(A10,'Pension %LF Pension_p'!B:W,20,FALSE)</f>
        <v>#N/A</v>
      </c>
      <c r="AS10" t="e">
        <f>VLOOKUP(A10,'Pension %LF Pension_p'!B:W,21,FALSE)</f>
        <v>#N/A</v>
      </c>
      <c r="AT10" t="e">
        <f>VLOOKUP(A10,'Pension %LF Pension_p'!B:W,22,FALSE)</f>
        <v>#N/A</v>
      </c>
      <c r="AU10" s="37" t="e">
        <f>VLOOKUP(A10,' Informal Employment %Emp Infem'!B:U,15,FALSE)</f>
        <v>#N/A</v>
      </c>
      <c r="AV10" t="e">
        <f>VLOOKUP(A10,' Informal Employment %Emp Infem'!B:U,16,FALSE)</f>
        <v>#N/A</v>
      </c>
      <c r="AW10" t="e">
        <f>VLOOKUP(A10,' Informal Employment %Emp Infem'!B:U,17,FALSE)</f>
        <v>#N/A</v>
      </c>
      <c r="AX10" t="e">
        <f>VLOOKUP(A10,' Informal Employment %Emp Infem'!B:U,18,FALSE)</f>
        <v>#N/A</v>
      </c>
      <c r="AY10" t="e">
        <f>VLOOKUP(A10,' Informal Employment %Emp Infem'!B:U,19,FALSE)</f>
        <v>#N/A</v>
      </c>
      <c r="AZ10" t="e">
        <f>VLOOKUP(A10,' Informal Employment %Emp Infem'!B:U,20,FALSE)</f>
        <v>#N/A</v>
      </c>
      <c r="BA10" s="37" t="e">
        <f>VLOOKUP(Main!A10,'Outside LF Employment %Emp  Inf'!B:U,15,FALSE)</f>
        <v>#N/A</v>
      </c>
      <c r="BB10" t="e">
        <f>VLOOKUP(Main!A10,'Outside LF Employment %Emp  Inf'!B:U,16,FALSE)</f>
        <v>#N/A</v>
      </c>
      <c r="BC10" t="e">
        <f>VLOOKUP(Main!A10,'Outside LF Employment %Emp  Inf'!B:U,17,FALSE)</f>
        <v>#N/A</v>
      </c>
      <c r="BD10" t="e">
        <f>VLOOKUP(Main!A10,'Outside LF Employment %Emp  Inf'!B:U,18,FALSE)</f>
        <v>#N/A</v>
      </c>
      <c r="BE10" t="e">
        <f>VLOOKUP(Main!A10,'Outside LF Employment %Emp  Inf'!B:U,19,FALSE)</f>
        <v>#N/A</v>
      </c>
      <c r="BF10" t="e">
        <f>VLOOKUP(Main!A10,'Outside LF Employment %Emp  Inf'!B:U,20,FALSE)</f>
        <v>#N/A</v>
      </c>
      <c r="BG10" s="37">
        <f>VLOOKUP(A10,'Fin Acct Ownership %Pop'!B:E,2,FALSE)</f>
        <v>59.732372283935497</v>
      </c>
      <c r="BH10">
        <f>VLOOKUP(A10,'Fin Acct Ownership %Pop'!B:E,3,FALSE)</f>
        <v>83.743324279785199</v>
      </c>
      <c r="BI10">
        <f>VLOOKUP(A10,'Fin Acct Ownership %Pop'!B:E,4,FALSE)</f>
        <v>88.210388183593807</v>
      </c>
      <c r="BJ10" s="37" t="e">
        <f>VLOOKUP(A10,'JAM Index'!B:H,2,FALSE)</f>
        <v>#N/A</v>
      </c>
      <c r="BK10" t="e">
        <f>VLOOKUP(A10,'JAM Index'!B:H,3,FALSE)</f>
        <v>#N/A</v>
      </c>
      <c r="BL10" t="e">
        <f>VLOOKUP(A10,'JAM Index'!B:H,3,FALSE)</f>
        <v>#N/A</v>
      </c>
      <c r="BM10" t="e">
        <f>VLOOKUP(A10,'JAM Index'!B:H,4,FALSE)</f>
        <v>#N/A</v>
      </c>
      <c r="BN10" t="e">
        <f>VLOOKUP(A10,'JAM Index'!B:H,5,FALSE)</f>
        <v>#N/A</v>
      </c>
      <c r="BO10" t="e">
        <f>VLOOKUP(A10,'JAM Index'!B:H,6,FALSE)</f>
        <v>#N/A</v>
      </c>
      <c r="BP10" t="e">
        <f>VLOOKUP(A10,'JAM Index'!B:H,7,FALSE)</f>
        <v>#N/A</v>
      </c>
      <c r="BQ10">
        <f>VLOOKUP(A10,'GDP Per Capita'!B:E,2,FALSE)</f>
        <v>43839.324486690311</v>
      </c>
      <c r="BR10">
        <f>VLOOKUP(A10,'GDP Per Capita'!B:E,3,FALSE)</f>
        <v>42701.443045478234</v>
      </c>
      <c r="BS10">
        <f>VLOOKUP(A10,'GDP Per Capita'!B:E,4,FALSE)</f>
        <v>36284.555242955234</v>
      </c>
    </row>
    <row r="11" spans="1:71" x14ac:dyDescent="0.15">
      <c r="A11" s="24" t="s">
        <v>32</v>
      </c>
      <c r="B11" s="37">
        <f>VLOOKUP(A11,'GDP in $'!B11:G11,4)</f>
        <v>524819742918.66882</v>
      </c>
      <c r="C11">
        <f>VLOOKUP(A11,'GDP in $'!B11:G11,5)</f>
        <v>451932356085.84167</v>
      </c>
      <c r="D11" s="38">
        <f>VLOOKUP(A11,'GDP in $'!B11:G11,6)</f>
        <v>389288056265.32532</v>
      </c>
      <c r="E11" t="str">
        <f>VLOOKUP(A11,'Social Assistance Exp. as %GDP'!C:O,2,FALSE)</f>
        <v>Upper middle income</v>
      </c>
      <c r="F11" t="str">
        <f>VLOOKUP(A11,'Social Assistance Exp. as %GDP'!C:O,3,FALSE)</f>
        <v>LCN</v>
      </c>
      <c r="G11">
        <f>VLOOKUP(A11,'Social Assistance Exp. as %GDP'!C:O,4,FALSE)</f>
        <v>1.840454102</v>
      </c>
      <c r="H11">
        <f>VLOOKUP(A11,'Social Assistance Exp. as %GDP'!C:O,5,FALSE)</f>
        <v>2.1058848000000002E-2</v>
      </c>
      <c r="I11">
        <f>VLOOKUP(A11,'Social Assistance Exp. as %GDP'!C:O,6,FALSE)</f>
        <v>1.5268883710000001</v>
      </c>
      <c r="J11">
        <f>VLOOKUP(A11,'Social Assistance Exp. as %GDP'!C:O,7,FALSE)</f>
        <v>0</v>
      </c>
      <c r="K11">
        <f>VLOOKUP(A11,'Social Assistance Exp. as %GDP'!C:O,8,FALSE)</f>
        <v>5.1153727000000003E-2</v>
      </c>
      <c r="L11">
        <f>VLOOKUP(A11,'Social Assistance Exp. as %GDP'!C:O,9,FALSE)</f>
        <v>2017</v>
      </c>
      <c r="M11">
        <f>VLOOKUP(A11,'Social Assistance Exp. as %GDP'!C:O,10,FALSE)</f>
        <v>5.144526E-3</v>
      </c>
      <c r="N11">
        <f>VLOOKUP(A11,'Social Assistance Exp. as %GDP'!C:O,11,FALSE)</f>
        <v>0.14276222899999999</v>
      </c>
      <c r="O11">
        <f>VLOOKUP(A11,'Social Assistance Exp. as %GDP'!C:O,12,FALSE)</f>
        <v>1.3553180999999999E-2</v>
      </c>
      <c r="P11">
        <f>VLOOKUP(A11,'Social Assistance Exp. as %GDP'!C:O,13,FALSE)</f>
        <v>7.9893126999999994E-2</v>
      </c>
      <c r="Q11" s="37">
        <f>VLOOKUP(A11,'Migrant Population %Pop'!B:C,2,FALSE)</f>
        <v>4.8052923347219298</v>
      </c>
      <c r="R11" s="37">
        <f>VLOOKUP(A11,'Literacy Rate %Pop'!B:BC,44,FALSE)</f>
        <v>98.954971313476605</v>
      </c>
      <c r="S11">
        <f>VLOOKUP(A11,'Literacy Rate %Pop'!B:BC,45,FALSE)</f>
        <v>99.108329772949205</v>
      </c>
      <c r="T11">
        <f>VLOOKUP(A11,'Literacy Rate %Pop'!B:BC,46,FALSE)</f>
        <v>99.105232238769503</v>
      </c>
      <c r="U11">
        <f>VLOOKUP(A11,'Literacy Rate %Pop'!B:BC,47,FALSE)</f>
        <v>99.1219482421875</v>
      </c>
      <c r="V11">
        <f>VLOOKUP(A11,'Literacy Rate %Pop'!B:BC,48,FALSE)</f>
        <v>98.993888854980497</v>
      </c>
      <c r="W11">
        <f>VLOOKUP(A11,'Literacy Rate %Pop'!B:BC,49,FALSE)</f>
        <v>99.179962158203097</v>
      </c>
      <c r="X11">
        <f>VLOOKUP(A11,'Literacy Rate %Pop'!B:BC,50,FALSE)</f>
        <v>99.125007629394503</v>
      </c>
      <c r="Y11">
        <f>VLOOKUP(A11,'Literacy Rate %Pop'!B:BC,51,FALSE)</f>
        <v>0</v>
      </c>
      <c r="Z11">
        <f>VLOOKUP(A11,'Literacy Rate %Pop'!B:BC,52,FALSE)</f>
        <v>99.003868103027301</v>
      </c>
      <c r="AA11">
        <f>VLOOKUP(A11,'Literacy Rate %Pop'!B:BC,53,FALSE)</f>
        <v>0</v>
      </c>
      <c r="AB11">
        <f>VLOOKUP(A11,'Literacy Rate %Pop'!B:BC,54,FALSE)</f>
        <v>0</v>
      </c>
      <c r="AC11" s="37">
        <f>VLOOKUP(A11,'Internet Access %Pop'!B:AI,29,FALSE)</f>
        <v>68.043064110000003</v>
      </c>
      <c r="AD11">
        <f>VLOOKUP(A11,'Internet Access %Pop'!B:AI,30,FALSE)</f>
        <v>70.968980819999999</v>
      </c>
      <c r="AE11">
        <f>VLOOKUP(A11,'Internet Access %Pop'!B:AI,31,FALSE)</f>
        <v>74.294906870000005</v>
      </c>
      <c r="AF11">
        <f>VLOOKUP(A11,'Internet Access %Pop'!B:AI,32,FALSE)</f>
        <v>0</v>
      </c>
      <c r="AG11">
        <f>VLOOKUP(A11,'Internet Access %Pop'!B:AI,33,FALSE)</f>
        <v>0</v>
      </c>
      <c r="AH11">
        <f>VLOOKUP(A11,'Internet Access %Pop'!B:AI,34,FALSE)</f>
        <v>0</v>
      </c>
      <c r="AI11" s="37">
        <f>VLOOKUP(A11,'Informal %GDP  DGE'!B:AE,29,FALSE)</f>
        <v>21.187179565429688</v>
      </c>
      <c r="AJ11">
        <f>VLOOKUP(A11,'Informal %GDP  DGE'!B:AE,30,FALSE)</f>
        <v>21.145267486572266</v>
      </c>
      <c r="AK11">
        <f>VLOOKUP(A11,'Informal %GDP MIMIC'!B:AB,25,FALSE)</f>
        <v>24.37354850769043</v>
      </c>
      <c r="AL11">
        <f>VLOOKUP(A11,'Informal %GDP MIMIC'!B:AB,26,FALSE)</f>
        <v>24.294239044189453</v>
      </c>
      <c r="AM11">
        <f>VLOOKUP(A11,'Informal %GDP MIMIC'!B:AB,27,FALSE)</f>
        <v>24.408111572265625</v>
      </c>
      <c r="AN11" s="37">
        <f>VLOOKUP(A11,'Pension %LF Pension_p'!B:W,16,FALSE)</f>
        <v>35</v>
      </c>
      <c r="AO11">
        <f>VLOOKUP(A11,'Pension %LF Pension_p'!B:W,17,FALSE)</f>
        <v>0</v>
      </c>
      <c r="AP11">
        <f>VLOOKUP(A11,'Pension %LF Pension_p'!B:W,18,FALSE)</f>
        <v>0</v>
      </c>
      <c r="AQ11">
        <f>VLOOKUP(A11,'Pension %LF Pension_p'!B:W,19,FALSE)</f>
        <v>42.5</v>
      </c>
      <c r="AR11">
        <f>VLOOKUP(A11,'Pension %LF Pension_p'!B:W,20,FALSE)</f>
        <v>42.299999237060547</v>
      </c>
      <c r="AS11">
        <f>VLOOKUP(A11,'Pension %LF Pension_p'!B:W,21,FALSE)</f>
        <v>0</v>
      </c>
      <c r="AT11">
        <f>VLOOKUP(A11,'Pension %LF Pension_p'!B:W,22,FALSE)</f>
        <v>0</v>
      </c>
      <c r="AU11" s="37">
        <f>VLOOKUP(A11,' Informal Employment %Emp Infem'!B:U,15,FALSE)</f>
        <v>47.43</v>
      </c>
      <c r="AV11">
        <f>VLOOKUP(A11,' Informal Employment %Emp Infem'!B:U,16,FALSE)</f>
        <v>46.84</v>
      </c>
      <c r="AW11">
        <f>VLOOKUP(A11,' Informal Employment %Emp Infem'!B:U,17,FALSE)</f>
        <v>0</v>
      </c>
      <c r="AX11">
        <f>VLOOKUP(A11,' Informal Employment %Emp Infem'!B:U,18,FALSE)</f>
        <v>0</v>
      </c>
      <c r="AY11">
        <f>VLOOKUP(A11,' Informal Employment %Emp Infem'!B:U,19,FALSE)</f>
        <v>47.91</v>
      </c>
      <c r="AZ11">
        <f>VLOOKUP(A11,' Informal Employment %Emp Infem'!B:U,20,FALSE)</f>
        <v>48.11</v>
      </c>
      <c r="BA11" s="37">
        <f>VLOOKUP(Main!A11,'Outside LF Employment %Emp  Inf'!B:U,15,FALSE)</f>
        <v>42.76</v>
      </c>
      <c r="BB11">
        <f>VLOOKUP(Main!A11,'Outside LF Employment %Emp  Inf'!B:U,16,FALSE)</f>
        <v>42.62</v>
      </c>
      <c r="BC11">
        <f>VLOOKUP(Main!A11,'Outside LF Employment %Emp  Inf'!B:U,17,FALSE)</f>
        <v>0</v>
      </c>
      <c r="BD11">
        <f>VLOOKUP(Main!A11,'Outside LF Employment %Emp  Inf'!B:U,18,FALSE)</f>
        <v>0</v>
      </c>
      <c r="BE11">
        <f>VLOOKUP(Main!A11,'Outside LF Employment %Emp  Inf'!B:U,19,FALSE)</f>
        <v>43.81</v>
      </c>
      <c r="BF11">
        <f>VLOOKUP(Main!A11,'Outside LF Employment %Emp  Inf'!B:U,20,FALSE)</f>
        <v>44.06</v>
      </c>
      <c r="BG11" s="37">
        <f>VLOOKUP(A11,'Fin Acct Ownership %Pop'!B:E,2,FALSE)</f>
        <v>33.130218505859403</v>
      </c>
      <c r="BH11">
        <f>VLOOKUP(A11,'Fin Acct Ownership %Pop'!B:E,3,FALSE)</f>
        <v>50.197296142578097</v>
      </c>
      <c r="BI11">
        <f>VLOOKUP(A11,'Fin Acct Ownership %Pop'!B:E,4,FALSE)</f>
        <v>48.708488464355497</v>
      </c>
      <c r="BJ11" s="37" t="str">
        <f>VLOOKUP(A11,'JAM Index'!B:H,2,FALSE)</f>
        <v>LAC</v>
      </c>
      <c r="BK11" t="str">
        <f>VLOOKUP(A11,'JAM Index'!B:H,3,FALSE)</f>
        <v>UMIC</v>
      </c>
      <c r="BL11" t="str">
        <f>VLOOKUP(A11,'JAM Index'!B:H,3,FALSE)</f>
        <v>UMIC</v>
      </c>
      <c r="BM11">
        <f>VLOOKUP(A11,'JAM Index'!B:H,4,FALSE)</f>
        <v>100</v>
      </c>
      <c r="BN11">
        <f>VLOOKUP(A11,'JAM Index'!B:H,5,FALSE)</f>
        <v>49</v>
      </c>
      <c r="BO11">
        <f>VLOOKUP(A11,'JAM Index'!B:H,6,FALSE)</f>
        <v>82</v>
      </c>
      <c r="BP11">
        <f>VLOOKUP(A11,'JAM Index'!B:H,7,FALSE)</f>
        <v>231</v>
      </c>
      <c r="BQ11">
        <f>VLOOKUP(A11,'GDP Per Capita'!B:E,2,FALSE)</f>
        <v>11795.159386628686</v>
      </c>
      <c r="BR11">
        <f>VLOOKUP(A11,'GDP Per Capita'!B:E,3,FALSE)</f>
        <v>10056.637940264993</v>
      </c>
      <c r="BS11">
        <f>VLOOKUP(A11,'GDP Per Capita'!B:E,4,FALSE)</f>
        <v>8579.017773156831</v>
      </c>
    </row>
    <row r="12" spans="1:71" x14ac:dyDescent="0.15">
      <c r="A12" s="24" t="s">
        <v>34</v>
      </c>
      <c r="B12" s="37">
        <f>VLOOKUP(A12,'GDP in $'!B12:G12,4)</f>
        <v>12457941907.033281</v>
      </c>
      <c r="C12">
        <f>VLOOKUP(A12,'GDP in $'!B12:G12,5)</f>
        <v>13619291361.281445</v>
      </c>
      <c r="D12" s="38">
        <f>VLOOKUP(A12,'GDP in $'!B12:G12,6)</f>
        <v>12641209802.111986</v>
      </c>
      <c r="E12" t="str">
        <f>VLOOKUP(A12,'Social Assistance Exp. as %GDP'!C:O,2,FALSE)</f>
        <v>Upper middle income</v>
      </c>
      <c r="F12" t="str">
        <f>VLOOKUP(A12,'Social Assistance Exp. as %GDP'!C:O,3,FALSE)</f>
        <v>ECS</v>
      </c>
      <c r="G12">
        <f>VLOOKUP(A12,'Social Assistance Exp. as %GDP'!C:O,4,FALSE)</f>
        <v>1.527630448</v>
      </c>
      <c r="H12">
        <f>VLOOKUP(A12,'Social Assistance Exp. as %GDP'!C:O,5,FALSE)</f>
        <v>1.162748694</v>
      </c>
      <c r="I12">
        <f>VLOOKUP(A12,'Social Assistance Exp. as %GDP'!C:O,6,FALSE)</f>
        <v>0</v>
      </c>
      <c r="J12">
        <f>VLOOKUP(A12,'Social Assistance Exp. as %GDP'!C:O,7,FALSE)</f>
        <v>0.113774709</v>
      </c>
      <c r="K12">
        <f>VLOOKUP(A12,'Social Assistance Exp. as %GDP'!C:O,8,FALSE)</f>
        <v>0</v>
      </c>
      <c r="L12">
        <f>VLOOKUP(A12,'Social Assistance Exp. as %GDP'!C:O,9,FALSE)</f>
        <v>2017</v>
      </c>
      <c r="M12">
        <f>VLOOKUP(A12,'Social Assistance Exp. as %GDP'!C:O,10,FALSE)</f>
        <v>0</v>
      </c>
      <c r="N12">
        <f>VLOOKUP(A12,'Social Assistance Exp. as %GDP'!C:O,11,FALSE)</f>
        <v>0</v>
      </c>
      <c r="O12">
        <f>VLOOKUP(A12,'Social Assistance Exp. as %GDP'!C:O,12,FALSE)</f>
        <v>1.2579798E-2</v>
      </c>
      <c r="P12">
        <f>VLOOKUP(A12,'Social Assistance Exp. as %GDP'!C:O,13,FALSE)</f>
        <v>0.23852728300000001</v>
      </c>
      <c r="Q12" s="37">
        <f>VLOOKUP(A12,'Migrant Population %Pop'!B:C,2,FALSE)</f>
        <v>6.3358928883869599</v>
      </c>
      <c r="R12" s="37">
        <f>VLOOKUP(A12,'Literacy Rate %Pop'!B:BC,44,FALSE)</f>
        <v>0</v>
      </c>
      <c r="S12">
        <f>VLOOKUP(A12,'Literacy Rate %Pop'!B:BC,45,FALSE)</f>
        <v>99.744407653808594</v>
      </c>
      <c r="T12">
        <f>VLOOKUP(A12,'Literacy Rate %Pop'!B:BC,46,FALSE)</f>
        <v>0</v>
      </c>
      <c r="U12">
        <f>VLOOKUP(A12,'Literacy Rate %Pop'!B:BC,47,FALSE)</f>
        <v>0</v>
      </c>
      <c r="V12">
        <f>VLOOKUP(A12,'Literacy Rate %Pop'!B:BC,48,FALSE)</f>
        <v>0</v>
      </c>
      <c r="W12">
        <f>VLOOKUP(A12,'Literacy Rate %Pop'!B:BC,49,FALSE)</f>
        <v>0</v>
      </c>
      <c r="X12">
        <f>VLOOKUP(A12,'Literacy Rate %Pop'!B:BC,50,FALSE)</f>
        <v>0</v>
      </c>
      <c r="Y12">
        <f>VLOOKUP(A12,'Literacy Rate %Pop'!B:BC,51,FALSE)</f>
        <v>99.736068725585895</v>
      </c>
      <c r="Z12">
        <f>VLOOKUP(A12,'Literacy Rate %Pop'!B:BC,52,FALSE)</f>
        <v>0</v>
      </c>
      <c r="AA12">
        <f>VLOOKUP(A12,'Literacy Rate %Pop'!B:BC,53,FALSE)</f>
        <v>0</v>
      </c>
      <c r="AB12">
        <f>VLOOKUP(A12,'Literacy Rate %Pop'!B:BC,54,FALSE)</f>
        <v>99.788612365722699</v>
      </c>
      <c r="AC12" s="37">
        <f>VLOOKUP(A12,'Internet Access %Pop'!B:AI,29,FALSE)</f>
        <v>59.100833770000001</v>
      </c>
      <c r="AD12">
        <f>VLOOKUP(A12,'Internet Access %Pop'!B:AI,30,FALSE)</f>
        <v>64.346029770000001</v>
      </c>
      <c r="AE12">
        <f>VLOOKUP(A12,'Internet Access %Pop'!B:AI,31,FALSE)</f>
        <v>64.744884330000005</v>
      </c>
      <c r="AF12">
        <f>VLOOKUP(A12,'Internet Access %Pop'!B:AI,32,FALSE)</f>
        <v>68.245052259999994</v>
      </c>
      <c r="AG12">
        <f>VLOOKUP(A12,'Internet Access %Pop'!B:AI,33,FALSE)</f>
        <v>66.543949690000005</v>
      </c>
      <c r="AH12">
        <f>VLOOKUP(A12,'Internet Access %Pop'!B:AI,34,FALSE)</f>
        <v>0</v>
      </c>
      <c r="AI12" s="37">
        <f>VLOOKUP(A12,'Informal %GDP  DGE'!B:AE,29,FALSE)</f>
        <v>35.332679748535156</v>
      </c>
      <c r="AJ12">
        <f>VLOOKUP(A12,'Informal %GDP  DGE'!B:AE,30,FALSE)</f>
        <v>0</v>
      </c>
      <c r="AK12">
        <f>VLOOKUP(A12,'Informal %GDP MIMIC'!B:AB,25,FALSE)</f>
        <v>43.560779571533203</v>
      </c>
      <c r="AL12">
        <f>VLOOKUP(A12,'Informal %GDP MIMIC'!B:AB,26,FALSE)</f>
        <v>42.755603790283203</v>
      </c>
      <c r="AM12">
        <f>VLOOKUP(A12,'Informal %GDP MIMIC'!B:AB,27,FALSE)</f>
        <v>42.493434906005859</v>
      </c>
      <c r="AN12" s="37">
        <f>VLOOKUP(A12,'Pension %LF Pension_p'!B:W,16,FALSE)</f>
        <v>0</v>
      </c>
      <c r="AO12">
        <f>VLOOKUP(A12,'Pension %LF Pension_p'!B:W,17,FALSE)</f>
        <v>0</v>
      </c>
      <c r="AP12">
        <f>VLOOKUP(A12,'Pension %LF Pension_p'!B:W,18,FALSE)</f>
        <v>0</v>
      </c>
      <c r="AQ12">
        <f>VLOOKUP(A12,'Pension %LF Pension_p'!B:W,19,FALSE)</f>
        <v>88</v>
      </c>
      <c r="AR12">
        <f>VLOOKUP(A12,'Pension %LF Pension_p'!B:W,20,FALSE)</f>
        <v>32.099998474121094</v>
      </c>
      <c r="AS12">
        <f>VLOOKUP(A12,'Pension %LF Pension_p'!B:W,21,FALSE)</f>
        <v>0</v>
      </c>
      <c r="AT12">
        <f>VLOOKUP(A12,'Pension %LF Pension_p'!B:W,22,FALSE)</f>
        <v>0</v>
      </c>
      <c r="AU12" s="37">
        <f>VLOOKUP(A12,' Informal Employment %Emp Infem'!B:U,15,FALSE)</f>
        <v>60.36</v>
      </c>
      <c r="AV12">
        <f>VLOOKUP(A12,' Informal Employment %Emp Infem'!B:U,16,FALSE)</f>
        <v>59.12</v>
      </c>
      <c r="AW12">
        <f>VLOOKUP(A12,' Informal Employment %Emp Infem'!B:U,17,FALSE)</f>
        <v>52.13</v>
      </c>
      <c r="AX12">
        <f>VLOOKUP(A12,' Informal Employment %Emp Infem'!B:U,18,FALSE)</f>
        <v>49.91</v>
      </c>
      <c r="AY12">
        <f>VLOOKUP(A12,' Informal Employment %Emp Infem'!B:U,19,FALSE)</f>
        <v>47.88</v>
      </c>
      <c r="AZ12">
        <f>VLOOKUP(A12,' Informal Employment %Emp Infem'!B:U,20,FALSE)</f>
        <v>50.33</v>
      </c>
      <c r="BA12" s="37">
        <f>VLOOKUP(Main!A12,'Outside LF Employment %Emp  Inf'!B:U,15,FALSE)</f>
        <v>42.65</v>
      </c>
      <c r="BB12">
        <f>VLOOKUP(Main!A12,'Outside LF Employment %Emp  Inf'!B:U,16,FALSE)</f>
        <v>56.06</v>
      </c>
      <c r="BC12">
        <f>VLOOKUP(Main!A12,'Outside LF Employment %Emp  Inf'!B:U,17,FALSE)</f>
        <v>50.78</v>
      </c>
      <c r="BD12">
        <f>VLOOKUP(Main!A12,'Outside LF Employment %Emp  Inf'!B:U,18,FALSE)</f>
        <v>48.95</v>
      </c>
      <c r="BE12">
        <f>VLOOKUP(Main!A12,'Outside LF Employment %Emp  Inf'!B:U,19,FALSE)</f>
        <v>47.11</v>
      </c>
      <c r="BF12">
        <f>VLOOKUP(Main!A12,'Outside LF Employment %Emp  Inf'!B:U,20,FALSE)</f>
        <v>49.86</v>
      </c>
      <c r="BG12" s="37">
        <f>VLOOKUP(A12,'Fin Acct Ownership %Pop'!B:E,2,FALSE)</f>
        <v>17.486873626708999</v>
      </c>
      <c r="BH12">
        <f>VLOOKUP(A12,'Fin Acct Ownership %Pop'!B:E,3,FALSE)</f>
        <v>17.669065475463899</v>
      </c>
      <c r="BI12">
        <f>VLOOKUP(A12,'Fin Acct Ownership %Pop'!B:E,4,FALSE)</f>
        <v>47.759017944335902</v>
      </c>
      <c r="BJ12" s="37" t="str">
        <f>VLOOKUP(A12,'JAM Index'!B:H,2,FALSE)</f>
        <v>ECA</v>
      </c>
      <c r="BK12" t="str">
        <f>VLOOKUP(A12,'JAM Index'!B:H,3,FALSE)</f>
        <v>UMIC</v>
      </c>
      <c r="BL12" t="str">
        <f>VLOOKUP(A12,'JAM Index'!B:H,3,FALSE)</f>
        <v>UMIC</v>
      </c>
      <c r="BM12">
        <f>VLOOKUP(A12,'JAM Index'!B:H,4,FALSE)</f>
        <v>39</v>
      </c>
      <c r="BN12">
        <f>VLOOKUP(A12,'JAM Index'!B:H,5,FALSE)</f>
        <v>48</v>
      </c>
      <c r="BO12">
        <f>VLOOKUP(A12,'JAM Index'!B:H,6,FALSE)</f>
        <v>90</v>
      </c>
      <c r="BP12">
        <f>VLOOKUP(A12,'JAM Index'!B:H,7,FALSE)</f>
        <v>177</v>
      </c>
      <c r="BQ12">
        <f>VLOOKUP(A12,'GDP Per Capita'!B:E,2,FALSE)</f>
        <v>4220.5403207914524</v>
      </c>
      <c r="BR12">
        <f>VLOOKUP(A12,'GDP Per Capita'!B:E,3,FALSE)</f>
        <v>4604.6463235569481</v>
      </c>
      <c r="BS12">
        <f>VLOOKUP(A12,'GDP Per Capita'!B:E,4,FALSE)</f>
        <v>4266.0180742094572</v>
      </c>
    </row>
    <row r="13" spans="1:71" x14ac:dyDescent="0.15">
      <c r="A13" s="24" t="s">
        <v>36</v>
      </c>
      <c r="B13" s="37">
        <f>VLOOKUP(A13,'GDP in $'!B13:G13,4)</f>
        <v>639000000</v>
      </c>
      <c r="C13">
        <f>VLOOKUP(A13,'GDP in $'!B13:G13,5)</f>
        <v>648000000</v>
      </c>
      <c r="D13" s="38">
        <f>VLOOKUP(A13,'GDP in $'!B13:G13,6)</f>
        <v>709000000</v>
      </c>
      <c r="E13" t="e">
        <f>VLOOKUP(A13,'Social Assistance Exp. as %GDP'!C:O,2,FALSE)</f>
        <v>#N/A</v>
      </c>
      <c r="F13" t="e">
        <f>VLOOKUP(A13,'Social Assistance Exp. as %GDP'!C:O,3,FALSE)</f>
        <v>#N/A</v>
      </c>
      <c r="G13" t="e">
        <f>VLOOKUP(A13,'Social Assistance Exp. as %GDP'!C:O,4,FALSE)</f>
        <v>#N/A</v>
      </c>
      <c r="H13" t="e">
        <f>VLOOKUP(A13,'Social Assistance Exp. as %GDP'!C:O,5,FALSE)</f>
        <v>#N/A</v>
      </c>
      <c r="I13" t="e">
        <f>VLOOKUP(A13,'Social Assistance Exp. as %GDP'!C:O,6,FALSE)</f>
        <v>#N/A</v>
      </c>
      <c r="J13" t="e">
        <f>VLOOKUP(A13,'Social Assistance Exp. as %GDP'!C:O,7,FALSE)</f>
        <v>#N/A</v>
      </c>
      <c r="K13" t="e">
        <f>VLOOKUP(A13,'Social Assistance Exp. as %GDP'!C:O,8,FALSE)</f>
        <v>#N/A</v>
      </c>
      <c r="L13" t="e">
        <f>VLOOKUP(A13,'Social Assistance Exp. as %GDP'!C:O,9,FALSE)</f>
        <v>#N/A</v>
      </c>
      <c r="M13" t="e">
        <f>VLOOKUP(A13,'Social Assistance Exp. as %GDP'!C:O,10,FALSE)</f>
        <v>#N/A</v>
      </c>
      <c r="N13" t="e">
        <f>VLOOKUP(A13,'Social Assistance Exp. as %GDP'!C:O,11,FALSE)</f>
        <v>#N/A</v>
      </c>
      <c r="O13" t="e">
        <f>VLOOKUP(A13,'Social Assistance Exp. as %GDP'!C:O,12,FALSE)</f>
        <v>#N/A</v>
      </c>
      <c r="P13" t="e">
        <f>VLOOKUP(A13,'Social Assistance Exp. as %GDP'!C:O,13,FALSE)</f>
        <v>#N/A</v>
      </c>
      <c r="Q13" s="37">
        <f>VLOOKUP(A13,'Migrant Population %Pop'!B:C,2,FALSE)</f>
        <v>41.8020094349815</v>
      </c>
      <c r="R13" s="37">
        <f>VLOOKUP(A13,'Literacy Rate %Pop'!B:BC,44,FALSE)</f>
        <v>0</v>
      </c>
      <c r="S13">
        <f>VLOOKUP(A13,'Literacy Rate %Pop'!B:BC,45,FALSE)</f>
        <v>0</v>
      </c>
      <c r="T13">
        <f>VLOOKUP(A13,'Literacy Rate %Pop'!B:BC,46,FALSE)</f>
        <v>0</v>
      </c>
      <c r="U13">
        <f>VLOOKUP(A13,'Literacy Rate %Pop'!B:BC,47,FALSE)</f>
        <v>0</v>
      </c>
      <c r="V13">
        <f>VLOOKUP(A13,'Literacy Rate %Pop'!B:BC,48,FALSE)</f>
        <v>0</v>
      </c>
      <c r="W13">
        <f>VLOOKUP(A13,'Literacy Rate %Pop'!B:BC,49,FALSE)</f>
        <v>0</v>
      </c>
      <c r="X13">
        <f>VLOOKUP(A13,'Literacy Rate %Pop'!B:BC,50,FALSE)</f>
        <v>0</v>
      </c>
      <c r="Y13">
        <f>VLOOKUP(A13,'Literacy Rate %Pop'!B:BC,51,FALSE)</f>
        <v>0</v>
      </c>
      <c r="Z13">
        <f>VLOOKUP(A13,'Literacy Rate %Pop'!B:BC,52,FALSE)</f>
        <v>0</v>
      </c>
      <c r="AA13">
        <f>VLOOKUP(A13,'Literacy Rate %Pop'!B:BC,53,FALSE)</f>
        <v>0</v>
      </c>
      <c r="AB13">
        <f>VLOOKUP(A13,'Literacy Rate %Pop'!B:BC,54,FALSE)</f>
        <v>0</v>
      </c>
      <c r="AC13" s="37">
        <f>VLOOKUP(A13,'Internet Access %Pop'!B:AI,29,FALSE)</f>
        <v>0</v>
      </c>
      <c r="AD13">
        <f>VLOOKUP(A13,'Internet Access %Pop'!B:AI,30,FALSE)</f>
        <v>0</v>
      </c>
      <c r="AE13">
        <f>VLOOKUP(A13,'Internet Access %Pop'!B:AI,31,FALSE)</f>
        <v>0</v>
      </c>
      <c r="AF13">
        <f>VLOOKUP(A13,'Internet Access %Pop'!B:AI,32,FALSE)</f>
        <v>0</v>
      </c>
      <c r="AG13">
        <f>VLOOKUP(A13,'Internet Access %Pop'!B:AI,33,FALSE)</f>
        <v>0</v>
      </c>
      <c r="AH13">
        <f>VLOOKUP(A13,'Internet Access %Pop'!B:AI,34,FALSE)</f>
        <v>0</v>
      </c>
      <c r="AI13" s="37" t="e">
        <f>VLOOKUP(A13,'Informal %GDP  DGE'!B:AE,29,FALSE)</f>
        <v>#N/A</v>
      </c>
      <c r="AJ13" t="e">
        <f>VLOOKUP(A13,'Informal %GDP  DGE'!B:AE,30,FALSE)</f>
        <v>#N/A</v>
      </c>
      <c r="AK13" t="e">
        <f>VLOOKUP(A13,'Informal %GDP MIMIC'!B:AB,25,FALSE)</f>
        <v>#N/A</v>
      </c>
      <c r="AL13" t="e">
        <f>VLOOKUP(A13,'Informal %GDP MIMIC'!B:AB,26,FALSE)</f>
        <v>#N/A</v>
      </c>
      <c r="AM13" t="e">
        <f>VLOOKUP(A13,'Informal %GDP MIMIC'!B:AB,27,FALSE)</f>
        <v>#N/A</v>
      </c>
      <c r="AN13" s="37" t="e">
        <f>VLOOKUP(A13,'Pension %LF Pension_p'!B:W,16,FALSE)</f>
        <v>#N/A</v>
      </c>
      <c r="AO13" t="e">
        <f>VLOOKUP(A13,'Pension %LF Pension_p'!B:W,17,FALSE)</f>
        <v>#N/A</v>
      </c>
      <c r="AP13" t="e">
        <f>VLOOKUP(A13,'Pension %LF Pension_p'!B:W,18,FALSE)</f>
        <v>#N/A</v>
      </c>
      <c r="AQ13" t="e">
        <f>VLOOKUP(A13,'Pension %LF Pension_p'!B:W,19,FALSE)</f>
        <v>#N/A</v>
      </c>
      <c r="AR13" t="e">
        <f>VLOOKUP(A13,'Pension %LF Pension_p'!B:W,20,FALSE)</f>
        <v>#N/A</v>
      </c>
      <c r="AS13" t="e">
        <f>VLOOKUP(A13,'Pension %LF Pension_p'!B:W,21,FALSE)</f>
        <v>#N/A</v>
      </c>
      <c r="AT13" t="e">
        <f>VLOOKUP(A13,'Pension %LF Pension_p'!B:W,22,FALSE)</f>
        <v>#N/A</v>
      </c>
      <c r="AU13" s="37" t="e">
        <f>VLOOKUP(A13,' Informal Employment %Emp Infem'!B:U,15,FALSE)</f>
        <v>#N/A</v>
      </c>
      <c r="AV13" t="e">
        <f>VLOOKUP(A13,' Informal Employment %Emp Infem'!B:U,16,FALSE)</f>
        <v>#N/A</v>
      </c>
      <c r="AW13" t="e">
        <f>VLOOKUP(A13,' Informal Employment %Emp Infem'!B:U,17,FALSE)</f>
        <v>#N/A</v>
      </c>
      <c r="AX13" t="e">
        <f>VLOOKUP(A13,' Informal Employment %Emp Infem'!B:U,18,FALSE)</f>
        <v>#N/A</v>
      </c>
      <c r="AY13" t="e">
        <f>VLOOKUP(A13,' Informal Employment %Emp Infem'!B:U,19,FALSE)</f>
        <v>#N/A</v>
      </c>
      <c r="AZ13" t="e">
        <f>VLOOKUP(A13,' Informal Employment %Emp Infem'!B:U,20,FALSE)</f>
        <v>#N/A</v>
      </c>
      <c r="BA13" s="37" t="e">
        <f>VLOOKUP(Main!A13,'Outside LF Employment %Emp  Inf'!B:U,15,FALSE)</f>
        <v>#N/A</v>
      </c>
      <c r="BB13" t="e">
        <f>VLOOKUP(Main!A13,'Outside LF Employment %Emp  Inf'!B:U,16,FALSE)</f>
        <v>#N/A</v>
      </c>
      <c r="BC13" t="e">
        <f>VLOOKUP(Main!A13,'Outside LF Employment %Emp  Inf'!B:U,17,FALSE)</f>
        <v>#N/A</v>
      </c>
      <c r="BD13" t="e">
        <f>VLOOKUP(Main!A13,'Outside LF Employment %Emp  Inf'!B:U,18,FALSE)</f>
        <v>#N/A</v>
      </c>
      <c r="BE13" t="e">
        <f>VLOOKUP(Main!A13,'Outside LF Employment %Emp  Inf'!B:U,19,FALSE)</f>
        <v>#N/A</v>
      </c>
      <c r="BF13" t="e">
        <f>VLOOKUP(Main!A13,'Outside LF Employment %Emp  Inf'!B:U,20,FALSE)</f>
        <v>#N/A</v>
      </c>
      <c r="BG13" s="37">
        <f>VLOOKUP(A13,'Fin Acct Ownership %Pop'!B:E,2,FALSE)</f>
        <v>0</v>
      </c>
      <c r="BH13">
        <f>VLOOKUP(A13,'Fin Acct Ownership %Pop'!B:E,3,FALSE)</f>
        <v>0</v>
      </c>
      <c r="BI13">
        <f>VLOOKUP(A13,'Fin Acct Ownership %Pop'!B:E,4,FALSE)</f>
        <v>0</v>
      </c>
      <c r="BJ13" s="37" t="e">
        <f>VLOOKUP(A13,'JAM Index'!B:H,2,FALSE)</f>
        <v>#N/A</v>
      </c>
      <c r="BK13" t="e">
        <f>VLOOKUP(A13,'JAM Index'!B:H,3,FALSE)</f>
        <v>#N/A</v>
      </c>
      <c r="BL13" t="e">
        <f>VLOOKUP(A13,'JAM Index'!B:H,3,FALSE)</f>
        <v>#N/A</v>
      </c>
      <c r="BM13" t="e">
        <f>VLOOKUP(A13,'JAM Index'!B:H,4,FALSE)</f>
        <v>#N/A</v>
      </c>
      <c r="BN13" t="e">
        <f>VLOOKUP(A13,'JAM Index'!B:H,5,FALSE)</f>
        <v>#N/A</v>
      </c>
      <c r="BO13" t="e">
        <f>VLOOKUP(A13,'JAM Index'!B:H,6,FALSE)</f>
        <v>#N/A</v>
      </c>
      <c r="BP13" t="e">
        <f>VLOOKUP(A13,'JAM Index'!B:H,7,FALSE)</f>
        <v>#N/A</v>
      </c>
      <c r="BQ13">
        <f>VLOOKUP(A13,'GDP Per Capita'!B:E,2,FALSE)</f>
        <v>11521.609779845297</v>
      </c>
      <c r="BR13">
        <f>VLOOKUP(A13,'GDP Per Capita'!B:E,3,FALSE)</f>
        <v>11715.360138848713</v>
      </c>
      <c r="BS13">
        <f>VLOOKUP(A13,'GDP Per Capita'!B:E,4,FALSE)</f>
        <v>12844.900990995888</v>
      </c>
    </row>
    <row r="14" spans="1:71" x14ac:dyDescent="0.15">
      <c r="A14" s="24" t="s">
        <v>39</v>
      </c>
      <c r="B14" s="37">
        <f>VLOOKUP(A14,'GDP in $'!B14:G14,4)</f>
        <v>1605944444.4444444</v>
      </c>
      <c r="C14">
        <f>VLOOKUP(A14,'GDP in $'!B14:G14,5)</f>
        <v>1687533333.3333333</v>
      </c>
      <c r="D14" s="38">
        <f>VLOOKUP(A14,'GDP in $'!B14:G14,6)</f>
        <v>1370281481.4814813</v>
      </c>
      <c r="E14" t="e">
        <f>VLOOKUP(A14,'Social Assistance Exp. as %GDP'!C:O,2,FALSE)</f>
        <v>#N/A</v>
      </c>
      <c r="F14" t="e">
        <f>VLOOKUP(A14,'Social Assistance Exp. as %GDP'!C:O,3,FALSE)</f>
        <v>#N/A</v>
      </c>
      <c r="G14" t="e">
        <f>VLOOKUP(A14,'Social Assistance Exp. as %GDP'!C:O,4,FALSE)</f>
        <v>#N/A</v>
      </c>
      <c r="H14" t="e">
        <f>VLOOKUP(A14,'Social Assistance Exp. as %GDP'!C:O,5,FALSE)</f>
        <v>#N/A</v>
      </c>
      <c r="I14" t="e">
        <f>VLOOKUP(A14,'Social Assistance Exp. as %GDP'!C:O,6,FALSE)</f>
        <v>#N/A</v>
      </c>
      <c r="J14" t="e">
        <f>VLOOKUP(A14,'Social Assistance Exp. as %GDP'!C:O,7,FALSE)</f>
        <v>#N/A</v>
      </c>
      <c r="K14" t="e">
        <f>VLOOKUP(A14,'Social Assistance Exp. as %GDP'!C:O,8,FALSE)</f>
        <v>#N/A</v>
      </c>
      <c r="L14" t="e">
        <f>VLOOKUP(A14,'Social Assistance Exp. as %GDP'!C:O,9,FALSE)</f>
        <v>#N/A</v>
      </c>
      <c r="M14" t="e">
        <f>VLOOKUP(A14,'Social Assistance Exp. as %GDP'!C:O,10,FALSE)</f>
        <v>#N/A</v>
      </c>
      <c r="N14" t="e">
        <f>VLOOKUP(A14,'Social Assistance Exp. as %GDP'!C:O,11,FALSE)</f>
        <v>#N/A</v>
      </c>
      <c r="O14" t="e">
        <f>VLOOKUP(A14,'Social Assistance Exp. as %GDP'!C:O,12,FALSE)</f>
        <v>#N/A</v>
      </c>
      <c r="P14" t="e">
        <f>VLOOKUP(A14,'Social Assistance Exp. as %GDP'!C:O,13,FALSE)</f>
        <v>#N/A</v>
      </c>
      <c r="Q14" s="37">
        <f>VLOOKUP(A14,'Migrant Population %Pop'!B:C,2,FALSE)</f>
        <v>30.585506109913101</v>
      </c>
      <c r="R14" s="37">
        <f>VLOOKUP(A14,'Literacy Rate %Pop'!B:BC,44,FALSE)</f>
        <v>0</v>
      </c>
      <c r="S14">
        <f>VLOOKUP(A14,'Literacy Rate %Pop'!B:BC,45,FALSE)</f>
        <v>98.949996948242202</v>
      </c>
      <c r="T14">
        <f>VLOOKUP(A14,'Literacy Rate %Pop'!B:BC,46,FALSE)</f>
        <v>0</v>
      </c>
      <c r="U14">
        <f>VLOOKUP(A14,'Literacy Rate %Pop'!B:BC,47,FALSE)</f>
        <v>0</v>
      </c>
      <c r="V14">
        <f>VLOOKUP(A14,'Literacy Rate %Pop'!B:BC,48,FALSE)</f>
        <v>0</v>
      </c>
      <c r="W14">
        <f>VLOOKUP(A14,'Literacy Rate %Pop'!B:BC,49,FALSE)</f>
        <v>98.949996948242202</v>
      </c>
      <c r="X14">
        <f>VLOOKUP(A14,'Literacy Rate %Pop'!B:BC,50,FALSE)</f>
        <v>0</v>
      </c>
      <c r="Y14">
        <f>VLOOKUP(A14,'Literacy Rate %Pop'!B:BC,51,FALSE)</f>
        <v>0</v>
      </c>
      <c r="Z14">
        <f>VLOOKUP(A14,'Literacy Rate %Pop'!B:BC,52,FALSE)</f>
        <v>0</v>
      </c>
      <c r="AA14">
        <f>VLOOKUP(A14,'Literacy Rate %Pop'!B:BC,53,FALSE)</f>
        <v>0</v>
      </c>
      <c r="AB14">
        <f>VLOOKUP(A14,'Literacy Rate %Pop'!B:BC,54,FALSE)</f>
        <v>0</v>
      </c>
      <c r="AC14" s="37">
        <f>VLOOKUP(A14,'Internet Access %Pop'!B:AI,29,FALSE)</f>
        <v>70</v>
      </c>
      <c r="AD14">
        <f>VLOOKUP(A14,'Internet Access %Pop'!B:AI,30,FALSE)</f>
        <v>73</v>
      </c>
      <c r="AE14">
        <f>VLOOKUP(A14,'Internet Access %Pop'!B:AI,31,FALSE)</f>
        <v>0</v>
      </c>
      <c r="AF14">
        <f>VLOOKUP(A14,'Internet Access %Pop'!B:AI,32,FALSE)</f>
        <v>0</v>
      </c>
      <c r="AG14">
        <f>VLOOKUP(A14,'Internet Access %Pop'!B:AI,33,FALSE)</f>
        <v>0</v>
      </c>
      <c r="AH14">
        <f>VLOOKUP(A14,'Internet Access %Pop'!B:AI,34,FALSE)</f>
        <v>0</v>
      </c>
      <c r="AI14" s="37" t="e">
        <f>VLOOKUP(A14,'Informal %GDP  DGE'!B:AE,29,FALSE)</f>
        <v>#N/A</v>
      </c>
      <c r="AJ14" t="e">
        <f>VLOOKUP(A14,'Informal %GDP  DGE'!B:AE,30,FALSE)</f>
        <v>#N/A</v>
      </c>
      <c r="AK14" t="e">
        <f>VLOOKUP(A14,'Informal %GDP MIMIC'!B:AB,25,FALSE)</f>
        <v>#N/A</v>
      </c>
      <c r="AL14" t="e">
        <f>VLOOKUP(A14,'Informal %GDP MIMIC'!B:AB,26,FALSE)</f>
        <v>#N/A</v>
      </c>
      <c r="AM14" t="e">
        <f>VLOOKUP(A14,'Informal %GDP MIMIC'!B:AB,27,FALSE)</f>
        <v>#N/A</v>
      </c>
      <c r="AN14" s="37" t="e">
        <f>VLOOKUP(A14,'Pension %LF Pension_p'!B:W,16,FALSE)</f>
        <v>#N/A</v>
      </c>
      <c r="AO14" t="e">
        <f>VLOOKUP(A14,'Pension %LF Pension_p'!B:W,17,FALSE)</f>
        <v>#N/A</v>
      </c>
      <c r="AP14" t="e">
        <f>VLOOKUP(A14,'Pension %LF Pension_p'!B:W,18,FALSE)</f>
        <v>#N/A</v>
      </c>
      <c r="AQ14" t="e">
        <f>VLOOKUP(A14,'Pension %LF Pension_p'!B:W,19,FALSE)</f>
        <v>#N/A</v>
      </c>
      <c r="AR14" t="e">
        <f>VLOOKUP(A14,'Pension %LF Pension_p'!B:W,20,FALSE)</f>
        <v>#N/A</v>
      </c>
      <c r="AS14" t="e">
        <f>VLOOKUP(A14,'Pension %LF Pension_p'!B:W,21,FALSE)</f>
        <v>#N/A</v>
      </c>
      <c r="AT14" t="e">
        <f>VLOOKUP(A14,'Pension %LF Pension_p'!B:W,22,FALSE)</f>
        <v>#N/A</v>
      </c>
      <c r="AU14" s="37" t="e">
        <f>VLOOKUP(A14,' Informal Employment %Emp Infem'!B:U,15,FALSE)</f>
        <v>#N/A</v>
      </c>
      <c r="AV14" t="e">
        <f>VLOOKUP(A14,' Informal Employment %Emp Infem'!B:U,16,FALSE)</f>
        <v>#N/A</v>
      </c>
      <c r="AW14" t="e">
        <f>VLOOKUP(A14,' Informal Employment %Emp Infem'!B:U,17,FALSE)</f>
        <v>#N/A</v>
      </c>
      <c r="AX14" t="e">
        <f>VLOOKUP(A14,' Informal Employment %Emp Infem'!B:U,18,FALSE)</f>
        <v>#N/A</v>
      </c>
      <c r="AY14" t="e">
        <f>VLOOKUP(A14,' Informal Employment %Emp Infem'!B:U,19,FALSE)</f>
        <v>#N/A</v>
      </c>
      <c r="AZ14" t="e">
        <f>VLOOKUP(A14,' Informal Employment %Emp Infem'!B:U,20,FALSE)</f>
        <v>#N/A</v>
      </c>
      <c r="BA14" s="37" t="e">
        <f>VLOOKUP(Main!A14,'Outside LF Employment %Emp  Inf'!B:U,15,FALSE)</f>
        <v>#N/A</v>
      </c>
      <c r="BB14" t="e">
        <f>VLOOKUP(Main!A14,'Outside LF Employment %Emp  Inf'!B:U,16,FALSE)</f>
        <v>#N/A</v>
      </c>
      <c r="BC14" t="e">
        <f>VLOOKUP(Main!A14,'Outside LF Employment %Emp  Inf'!B:U,17,FALSE)</f>
        <v>#N/A</v>
      </c>
      <c r="BD14" t="e">
        <f>VLOOKUP(Main!A14,'Outside LF Employment %Emp  Inf'!B:U,18,FALSE)</f>
        <v>#N/A</v>
      </c>
      <c r="BE14" t="e">
        <f>VLOOKUP(Main!A14,'Outside LF Employment %Emp  Inf'!B:U,19,FALSE)</f>
        <v>#N/A</v>
      </c>
      <c r="BF14" t="e">
        <f>VLOOKUP(Main!A14,'Outside LF Employment %Emp  Inf'!B:U,20,FALSE)</f>
        <v>#N/A</v>
      </c>
      <c r="BG14" s="37">
        <f>VLOOKUP(A14,'Fin Acct Ownership %Pop'!B:E,2,FALSE)</f>
        <v>0</v>
      </c>
      <c r="BH14">
        <f>VLOOKUP(A14,'Fin Acct Ownership %Pop'!B:E,3,FALSE)</f>
        <v>0</v>
      </c>
      <c r="BI14">
        <f>VLOOKUP(A14,'Fin Acct Ownership %Pop'!B:E,4,FALSE)</f>
        <v>0</v>
      </c>
      <c r="BJ14" s="37" t="e">
        <f>VLOOKUP(A14,'JAM Index'!B:H,2,FALSE)</f>
        <v>#N/A</v>
      </c>
      <c r="BK14" t="e">
        <f>VLOOKUP(A14,'JAM Index'!B:H,3,FALSE)</f>
        <v>#N/A</v>
      </c>
      <c r="BL14" t="e">
        <f>VLOOKUP(A14,'JAM Index'!B:H,3,FALSE)</f>
        <v>#N/A</v>
      </c>
      <c r="BM14" t="e">
        <f>VLOOKUP(A14,'JAM Index'!B:H,4,FALSE)</f>
        <v>#N/A</v>
      </c>
      <c r="BN14" t="e">
        <f>VLOOKUP(A14,'JAM Index'!B:H,5,FALSE)</f>
        <v>#N/A</v>
      </c>
      <c r="BO14" t="e">
        <f>VLOOKUP(A14,'JAM Index'!B:H,6,FALSE)</f>
        <v>#N/A</v>
      </c>
      <c r="BP14" t="e">
        <f>VLOOKUP(A14,'JAM Index'!B:H,7,FALSE)</f>
        <v>#N/A</v>
      </c>
      <c r="BQ14">
        <f>VLOOKUP(A14,'GDP Per Capita'!B:E,2,FALSE)</f>
        <v>16679.591662454503</v>
      </c>
      <c r="BR14">
        <f>VLOOKUP(A14,'GDP Per Capita'!B:E,3,FALSE)</f>
        <v>17376.649676500369</v>
      </c>
      <c r="BS14">
        <f>VLOOKUP(A14,'GDP Per Capita'!B:E,4,FALSE)</f>
        <v>13992.744480449732</v>
      </c>
    </row>
    <row r="15" spans="1:71" x14ac:dyDescent="0.15">
      <c r="A15" s="24" t="s">
        <v>41</v>
      </c>
      <c r="B15" s="37">
        <f>VLOOKUP(A15,'GDP in $'!B15:G15,4)</f>
        <v>1428529571351.0581</v>
      </c>
      <c r="C15">
        <f>VLOOKUP(A15,'GDP in $'!B15:G15,5)</f>
        <v>1391952510370.4763</v>
      </c>
      <c r="D15" s="38">
        <f>VLOOKUP(A15,'GDP in $'!B15:G15,6)</f>
        <v>1327836171068.5078</v>
      </c>
      <c r="E15" t="e">
        <f>VLOOKUP(A15,'Social Assistance Exp. as %GDP'!C:O,2,FALSE)</f>
        <v>#N/A</v>
      </c>
      <c r="F15" t="e">
        <f>VLOOKUP(A15,'Social Assistance Exp. as %GDP'!C:O,3,FALSE)</f>
        <v>#N/A</v>
      </c>
      <c r="G15" t="e">
        <f>VLOOKUP(A15,'Social Assistance Exp. as %GDP'!C:O,4,FALSE)</f>
        <v>#N/A</v>
      </c>
      <c r="H15" t="e">
        <f>VLOOKUP(A15,'Social Assistance Exp. as %GDP'!C:O,5,FALSE)</f>
        <v>#N/A</v>
      </c>
      <c r="I15" t="e">
        <f>VLOOKUP(A15,'Social Assistance Exp. as %GDP'!C:O,6,FALSE)</f>
        <v>#N/A</v>
      </c>
      <c r="J15" t="e">
        <f>VLOOKUP(A15,'Social Assistance Exp. as %GDP'!C:O,7,FALSE)</f>
        <v>#N/A</v>
      </c>
      <c r="K15" t="e">
        <f>VLOOKUP(A15,'Social Assistance Exp. as %GDP'!C:O,8,FALSE)</f>
        <v>#N/A</v>
      </c>
      <c r="L15" t="e">
        <f>VLOOKUP(A15,'Social Assistance Exp. as %GDP'!C:O,9,FALSE)</f>
        <v>#N/A</v>
      </c>
      <c r="M15" t="e">
        <f>VLOOKUP(A15,'Social Assistance Exp. as %GDP'!C:O,10,FALSE)</f>
        <v>#N/A</v>
      </c>
      <c r="N15" t="e">
        <f>VLOOKUP(A15,'Social Assistance Exp. as %GDP'!C:O,11,FALSE)</f>
        <v>#N/A</v>
      </c>
      <c r="O15" t="e">
        <f>VLOOKUP(A15,'Social Assistance Exp. as %GDP'!C:O,12,FALSE)</f>
        <v>#N/A</v>
      </c>
      <c r="P15" t="e">
        <f>VLOOKUP(A15,'Social Assistance Exp. as %GDP'!C:O,13,FALSE)</f>
        <v>#N/A</v>
      </c>
      <c r="Q15" s="37">
        <f>VLOOKUP(A15,'Migrant Population %Pop'!B:C,2,FALSE)</f>
        <v>28.218409691562499</v>
      </c>
      <c r="R15" s="37">
        <f>VLOOKUP(A15,'Literacy Rate %Pop'!B:BC,44,FALSE)</f>
        <v>0</v>
      </c>
      <c r="S15">
        <f>VLOOKUP(A15,'Literacy Rate %Pop'!B:BC,45,FALSE)</f>
        <v>0</v>
      </c>
      <c r="T15">
        <f>VLOOKUP(A15,'Literacy Rate %Pop'!B:BC,46,FALSE)</f>
        <v>0</v>
      </c>
      <c r="U15">
        <f>VLOOKUP(A15,'Literacy Rate %Pop'!B:BC,47,FALSE)</f>
        <v>0</v>
      </c>
      <c r="V15">
        <f>VLOOKUP(A15,'Literacy Rate %Pop'!B:BC,48,FALSE)</f>
        <v>0</v>
      </c>
      <c r="W15">
        <f>VLOOKUP(A15,'Literacy Rate %Pop'!B:BC,49,FALSE)</f>
        <v>0</v>
      </c>
      <c r="X15">
        <f>VLOOKUP(A15,'Literacy Rate %Pop'!B:BC,50,FALSE)</f>
        <v>0</v>
      </c>
      <c r="Y15">
        <f>VLOOKUP(A15,'Literacy Rate %Pop'!B:BC,51,FALSE)</f>
        <v>0</v>
      </c>
      <c r="Z15">
        <f>VLOOKUP(A15,'Literacy Rate %Pop'!B:BC,52,FALSE)</f>
        <v>0</v>
      </c>
      <c r="AA15">
        <f>VLOOKUP(A15,'Literacy Rate %Pop'!B:BC,53,FALSE)</f>
        <v>0</v>
      </c>
      <c r="AB15">
        <f>VLOOKUP(A15,'Literacy Rate %Pop'!B:BC,54,FALSE)</f>
        <v>0</v>
      </c>
      <c r="AC15" s="37">
        <f>VLOOKUP(A15,'Internet Access %Pop'!B:AI,29,FALSE)</f>
        <v>84.560514909999995</v>
      </c>
      <c r="AD15">
        <f>VLOOKUP(A15,'Internet Access %Pop'!B:AI,30,FALSE)</f>
        <v>86.54</v>
      </c>
      <c r="AE15">
        <f>VLOOKUP(A15,'Internet Access %Pop'!B:AI,31,FALSE)</f>
        <v>86.545048850000001</v>
      </c>
      <c r="AF15">
        <f>VLOOKUP(A15,'Internet Access %Pop'!B:AI,32,FALSE)</f>
        <v>0</v>
      </c>
      <c r="AG15">
        <f>VLOOKUP(A15,'Internet Access %Pop'!B:AI,33,FALSE)</f>
        <v>0</v>
      </c>
      <c r="AH15">
        <f>VLOOKUP(A15,'Internet Access %Pop'!B:AI,34,FALSE)</f>
        <v>0</v>
      </c>
      <c r="AI15" s="37">
        <f>VLOOKUP(A15,'Informal %GDP  DGE'!B:AE,29,FALSE)</f>
        <v>12.583067893981934</v>
      </c>
      <c r="AJ15">
        <f>VLOOKUP(A15,'Informal %GDP  DGE'!B:AE,30,FALSE)</f>
        <v>12.527935028076172</v>
      </c>
      <c r="AK15">
        <f>VLOOKUP(A15,'Informal %GDP MIMIC'!B:AB,25,FALSE)</f>
        <v>14.018482208251953</v>
      </c>
      <c r="AL15">
        <f>VLOOKUP(A15,'Informal %GDP MIMIC'!B:AB,26,FALSE)</f>
        <v>14.087062835693359</v>
      </c>
      <c r="AM15">
        <f>VLOOKUP(A15,'Informal %GDP MIMIC'!B:AB,27,FALSE)</f>
        <v>14.065774917602539</v>
      </c>
      <c r="AN15" s="37">
        <f>VLOOKUP(A15,'Pension %LF Pension_p'!B:W,16,FALSE)</f>
        <v>0</v>
      </c>
      <c r="AO15">
        <f>VLOOKUP(A15,'Pension %LF Pension_p'!B:W,17,FALSE)</f>
        <v>90.699996948242188</v>
      </c>
      <c r="AP15">
        <f>VLOOKUP(A15,'Pension %LF Pension_p'!B:W,18,FALSE)</f>
        <v>0</v>
      </c>
      <c r="AQ15">
        <f>VLOOKUP(A15,'Pension %LF Pension_p'!B:W,19,FALSE)</f>
        <v>0</v>
      </c>
      <c r="AR15">
        <f>VLOOKUP(A15,'Pension %LF Pension_p'!B:W,20,FALSE)</f>
        <v>0</v>
      </c>
      <c r="AS15">
        <f>VLOOKUP(A15,'Pension %LF Pension_p'!B:W,21,FALSE)</f>
        <v>0</v>
      </c>
      <c r="AT15">
        <f>VLOOKUP(A15,'Pension %LF Pension_p'!B:W,22,FALSE)</f>
        <v>0</v>
      </c>
      <c r="AU15" s="37" t="e">
        <f>VLOOKUP(A15,' Informal Employment %Emp Infem'!B:U,15,FALSE)</f>
        <v>#N/A</v>
      </c>
      <c r="AV15" t="e">
        <f>VLOOKUP(A15,' Informal Employment %Emp Infem'!B:U,16,FALSE)</f>
        <v>#N/A</v>
      </c>
      <c r="AW15" t="e">
        <f>VLOOKUP(A15,' Informal Employment %Emp Infem'!B:U,17,FALSE)</f>
        <v>#N/A</v>
      </c>
      <c r="AX15" t="e">
        <f>VLOOKUP(A15,' Informal Employment %Emp Infem'!B:U,18,FALSE)</f>
        <v>#N/A</v>
      </c>
      <c r="AY15" t="e">
        <f>VLOOKUP(A15,' Informal Employment %Emp Infem'!B:U,19,FALSE)</f>
        <v>#N/A</v>
      </c>
      <c r="AZ15" t="e">
        <f>VLOOKUP(A15,' Informal Employment %Emp Infem'!B:U,20,FALSE)</f>
        <v>#N/A</v>
      </c>
      <c r="BA15" s="37" t="e">
        <f>VLOOKUP(Main!A15,'Outside LF Employment %Emp  Inf'!B:U,15,FALSE)</f>
        <v>#N/A</v>
      </c>
      <c r="BB15" t="e">
        <f>VLOOKUP(Main!A15,'Outside LF Employment %Emp  Inf'!B:U,16,FALSE)</f>
        <v>#N/A</v>
      </c>
      <c r="BC15" t="e">
        <f>VLOOKUP(Main!A15,'Outside LF Employment %Emp  Inf'!B:U,17,FALSE)</f>
        <v>#N/A</v>
      </c>
      <c r="BD15" t="e">
        <f>VLOOKUP(Main!A15,'Outside LF Employment %Emp  Inf'!B:U,18,FALSE)</f>
        <v>#N/A</v>
      </c>
      <c r="BE15" t="e">
        <f>VLOOKUP(Main!A15,'Outside LF Employment %Emp  Inf'!B:U,19,FALSE)</f>
        <v>#N/A</v>
      </c>
      <c r="BF15" t="e">
        <f>VLOOKUP(Main!A15,'Outside LF Employment %Emp  Inf'!B:U,20,FALSE)</f>
        <v>#N/A</v>
      </c>
      <c r="BG15" s="37">
        <f>VLOOKUP(A15,'Fin Acct Ownership %Pop'!B:E,2,FALSE)</f>
        <v>99.064842224121094</v>
      </c>
      <c r="BH15">
        <f>VLOOKUP(A15,'Fin Acct Ownership %Pop'!B:E,3,FALSE)</f>
        <v>98.859565734863295</v>
      </c>
      <c r="BI15">
        <f>VLOOKUP(A15,'Fin Acct Ownership %Pop'!B:E,4,FALSE)</f>
        <v>99.519371032714801</v>
      </c>
      <c r="BJ15" s="37" t="e">
        <f>VLOOKUP(A15,'JAM Index'!B:H,2,FALSE)</f>
        <v>#N/A</v>
      </c>
      <c r="BK15" t="e">
        <f>VLOOKUP(A15,'JAM Index'!B:H,3,FALSE)</f>
        <v>#N/A</v>
      </c>
      <c r="BL15" t="e">
        <f>VLOOKUP(A15,'JAM Index'!B:H,3,FALSE)</f>
        <v>#N/A</v>
      </c>
      <c r="BM15" t="e">
        <f>VLOOKUP(A15,'JAM Index'!B:H,4,FALSE)</f>
        <v>#N/A</v>
      </c>
      <c r="BN15" t="e">
        <f>VLOOKUP(A15,'JAM Index'!B:H,5,FALSE)</f>
        <v>#N/A</v>
      </c>
      <c r="BO15" t="e">
        <f>VLOOKUP(A15,'JAM Index'!B:H,6,FALSE)</f>
        <v>#N/A</v>
      </c>
      <c r="BP15" t="e">
        <f>VLOOKUP(A15,'JAM Index'!B:H,7,FALSE)</f>
        <v>#N/A</v>
      </c>
      <c r="BQ15">
        <f>VLOOKUP(A15,'GDP Per Capita'!B:E,2,FALSE)</f>
        <v>57180.779400161351</v>
      </c>
      <c r="BR15">
        <f>VLOOKUP(A15,'GDP Per Capita'!B:E,3,FALSE)</f>
        <v>54875.285956335065</v>
      </c>
      <c r="BS15">
        <f>VLOOKUP(A15,'GDP Per Capita'!B:E,4,FALSE)</f>
        <v>51692.8427477695</v>
      </c>
    </row>
    <row r="16" spans="1:71" x14ac:dyDescent="0.15">
      <c r="A16" s="24" t="s">
        <v>43</v>
      </c>
      <c r="B16" s="37">
        <f>VLOOKUP(A16,'GDP in $'!B16:G16,4)</f>
        <v>454945881027.37775</v>
      </c>
      <c r="C16">
        <f>VLOOKUP(A16,'GDP in $'!B16:G16,5)</f>
        <v>445011872704.46985</v>
      </c>
      <c r="D16" s="38">
        <f>VLOOKUP(A16,'GDP in $'!B16:G16,6)</f>
        <v>433258467676.51483</v>
      </c>
      <c r="E16" t="e">
        <f>VLOOKUP(A16,'Social Assistance Exp. as %GDP'!C:O,2,FALSE)</f>
        <v>#N/A</v>
      </c>
      <c r="F16" t="e">
        <f>VLOOKUP(A16,'Social Assistance Exp. as %GDP'!C:O,3,FALSE)</f>
        <v>#N/A</v>
      </c>
      <c r="G16" t="e">
        <f>VLOOKUP(A16,'Social Assistance Exp. as %GDP'!C:O,4,FALSE)</f>
        <v>#N/A</v>
      </c>
      <c r="H16" t="e">
        <f>VLOOKUP(A16,'Social Assistance Exp. as %GDP'!C:O,5,FALSE)</f>
        <v>#N/A</v>
      </c>
      <c r="I16" t="e">
        <f>VLOOKUP(A16,'Social Assistance Exp. as %GDP'!C:O,6,FALSE)</f>
        <v>#N/A</v>
      </c>
      <c r="J16" t="e">
        <f>VLOOKUP(A16,'Social Assistance Exp. as %GDP'!C:O,7,FALSE)</f>
        <v>#N/A</v>
      </c>
      <c r="K16" t="e">
        <f>VLOOKUP(A16,'Social Assistance Exp. as %GDP'!C:O,8,FALSE)</f>
        <v>#N/A</v>
      </c>
      <c r="L16" t="e">
        <f>VLOOKUP(A16,'Social Assistance Exp. as %GDP'!C:O,9,FALSE)</f>
        <v>#N/A</v>
      </c>
      <c r="M16" t="e">
        <f>VLOOKUP(A16,'Social Assistance Exp. as %GDP'!C:O,10,FALSE)</f>
        <v>#N/A</v>
      </c>
      <c r="N16" t="e">
        <f>VLOOKUP(A16,'Social Assistance Exp. as %GDP'!C:O,11,FALSE)</f>
        <v>#N/A</v>
      </c>
      <c r="O16" t="e">
        <f>VLOOKUP(A16,'Social Assistance Exp. as %GDP'!C:O,12,FALSE)</f>
        <v>#N/A</v>
      </c>
      <c r="P16" t="e">
        <f>VLOOKUP(A16,'Social Assistance Exp. as %GDP'!C:O,13,FALSE)</f>
        <v>#N/A</v>
      </c>
      <c r="Q16" s="37">
        <f>VLOOKUP(A16,'Migrant Population %Pop'!B:C,2,FALSE)</f>
        <v>17.465726250517001</v>
      </c>
      <c r="R16" s="37">
        <f>VLOOKUP(A16,'Literacy Rate %Pop'!B:BC,44,FALSE)</f>
        <v>0</v>
      </c>
      <c r="S16">
        <f>VLOOKUP(A16,'Literacy Rate %Pop'!B:BC,45,FALSE)</f>
        <v>0</v>
      </c>
      <c r="T16">
        <f>VLOOKUP(A16,'Literacy Rate %Pop'!B:BC,46,FALSE)</f>
        <v>0</v>
      </c>
      <c r="U16">
        <f>VLOOKUP(A16,'Literacy Rate %Pop'!B:BC,47,FALSE)</f>
        <v>0</v>
      </c>
      <c r="V16">
        <f>VLOOKUP(A16,'Literacy Rate %Pop'!B:BC,48,FALSE)</f>
        <v>0</v>
      </c>
      <c r="W16">
        <f>VLOOKUP(A16,'Literacy Rate %Pop'!B:BC,49,FALSE)</f>
        <v>0</v>
      </c>
      <c r="X16">
        <f>VLOOKUP(A16,'Literacy Rate %Pop'!B:BC,50,FALSE)</f>
        <v>0</v>
      </c>
      <c r="Y16">
        <f>VLOOKUP(A16,'Literacy Rate %Pop'!B:BC,51,FALSE)</f>
        <v>0</v>
      </c>
      <c r="Z16">
        <f>VLOOKUP(A16,'Literacy Rate %Pop'!B:BC,52,FALSE)</f>
        <v>0</v>
      </c>
      <c r="AA16">
        <f>VLOOKUP(A16,'Literacy Rate %Pop'!B:BC,53,FALSE)</f>
        <v>0</v>
      </c>
      <c r="AB16">
        <f>VLOOKUP(A16,'Literacy Rate %Pop'!B:BC,54,FALSE)</f>
        <v>0</v>
      </c>
      <c r="AC16" s="37">
        <f>VLOOKUP(A16,'Internet Access %Pop'!B:AI,29,FALSE)</f>
        <v>83.940141929999996</v>
      </c>
      <c r="AD16">
        <f>VLOOKUP(A16,'Internet Access %Pop'!B:AI,30,FALSE)</f>
        <v>84.323742569999993</v>
      </c>
      <c r="AE16">
        <f>VLOOKUP(A16,'Internet Access %Pop'!B:AI,31,FALSE)</f>
        <v>87.93558659</v>
      </c>
      <c r="AF16">
        <f>VLOOKUP(A16,'Internet Access %Pop'!B:AI,32,FALSE)</f>
        <v>87.479137230000006</v>
      </c>
      <c r="AG16">
        <f>VLOOKUP(A16,'Internet Access %Pop'!B:AI,33,FALSE)</f>
        <v>87.752204789999993</v>
      </c>
      <c r="AH16">
        <f>VLOOKUP(A16,'Internet Access %Pop'!B:AI,34,FALSE)</f>
        <v>87.529428129999999</v>
      </c>
      <c r="AI16" s="37">
        <f>VLOOKUP(A16,'Informal %GDP  DGE'!B:AE,29,FALSE)</f>
        <v>9.2615880966186523</v>
      </c>
      <c r="AJ16">
        <f>VLOOKUP(A16,'Informal %GDP  DGE'!B:AE,30,FALSE)</f>
        <v>9.2427692413330078</v>
      </c>
      <c r="AK16">
        <f>VLOOKUP(A16,'Informal %GDP MIMIC'!B:AB,25,FALSE)</f>
        <v>9.884526252746582</v>
      </c>
      <c r="AL16">
        <f>VLOOKUP(A16,'Informal %GDP MIMIC'!B:AB,26,FALSE)</f>
        <v>9.717158317565918</v>
      </c>
      <c r="AM16">
        <f>VLOOKUP(A16,'Informal %GDP MIMIC'!B:AB,27,FALSE)</f>
        <v>9.5145225524902344</v>
      </c>
      <c r="AN16" s="37">
        <f>VLOOKUP(A16,'Pension %LF Pension_p'!B:W,16,FALSE)</f>
        <v>80.800003051757812</v>
      </c>
      <c r="AO16">
        <f>VLOOKUP(A16,'Pension %LF Pension_p'!B:W,17,FALSE)</f>
        <v>93.699996948242188</v>
      </c>
      <c r="AP16">
        <f>VLOOKUP(A16,'Pension %LF Pension_p'!B:W,18,FALSE)</f>
        <v>0</v>
      </c>
      <c r="AQ16">
        <f>VLOOKUP(A16,'Pension %LF Pension_p'!B:W,19,FALSE)</f>
        <v>0</v>
      </c>
      <c r="AR16">
        <f>VLOOKUP(A16,'Pension %LF Pension_p'!B:W,20,FALSE)</f>
        <v>0</v>
      </c>
      <c r="AS16">
        <f>VLOOKUP(A16,'Pension %LF Pension_p'!B:W,21,FALSE)</f>
        <v>0</v>
      </c>
      <c r="AT16">
        <f>VLOOKUP(A16,'Pension %LF Pension_p'!B:W,22,FALSE)</f>
        <v>0</v>
      </c>
      <c r="AU16" s="37" t="e">
        <f>VLOOKUP(A16,' Informal Employment %Emp Infem'!B:U,15,FALSE)</f>
        <v>#N/A</v>
      </c>
      <c r="AV16" t="e">
        <f>VLOOKUP(A16,' Informal Employment %Emp Infem'!B:U,16,FALSE)</f>
        <v>#N/A</v>
      </c>
      <c r="AW16" t="e">
        <f>VLOOKUP(A16,' Informal Employment %Emp Infem'!B:U,17,FALSE)</f>
        <v>#N/A</v>
      </c>
      <c r="AX16" t="e">
        <f>VLOOKUP(A16,' Informal Employment %Emp Infem'!B:U,18,FALSE)</f>
        <v>#N/A</v>
      </c>
      <c r="AY16" t="e">
        <f>VLOOKUP(A16,' Informal Employment %Emp Infem'!B:U,19,FALSE)</f>
        <v>#N/A</v>
      </c>
      <c r="AZ16" t="e">
        <f>VLOOKUP(A16,' Informal Employment %Emp Infem'!B:U,20,FALSE)</f>
        <v>#N/A</v>
      </c>
      <c r="BA16" s="37" t="e">
        <f>VLOOKUP(Main!A16,'Outside LF Employment %Emp  Inf'!B:U,15,FALSE)</f>
        <v>#N/A</v>
      </c>
      <c r="BB16" t="e">
        <f>VLOOKUP(Main!A16,'Outside LF Employment %Emp  Inf'!B:U,16,FALSE)</f>
        <v>#N/A</v>
      </c>
      <c r="BC16" t="e">
        <f>VLOOKUP(Main!A16,'Outside LF Employment %Emp  Inf'!B:U,17,FALSE)</f>
        <v>#N/A</v>
      </c>
      <c r="BD16" t="e">
        <f>VLOOKUP(Main!A16,'Outside LF Employment %Emp  Inf'!B:U,18,FALSE)</f>
        <v>#N/A</v>
      </c>
      <c r="BE16" t="e">
        <f>VLOOKUP(Main!A16,'Outside LF Employment %Emp  Inf'!B:U,19,FALSE)</f>
        <v>#N/A</v>
      </c>
      <c r="BF16" t="e">
        <f>VLOOKUP(Main!A16,'Outside LF Employment %Emp  Inf'!B:U,20,FALSE)</f>
        <v>#N/A</v>
      </c>
      <c r="BG16" s="37">
        <f>VLOOKUP(A16,'Fin Acct Ownership %Pop'!B:E,2,FALSE)</f>
        <v>97.081741333007798</v>
      </c>
      <c r="BH16">
        <f>VLOOKUP(A16,'Fin Acct Ownership %Pop'!B:E,3,FALSE)</f>
        <v>96.734062194824205</v>
      </c>
      <c r="BI16">
        <f>VLOOKUP(A16,'Fin Acct Ownership %Pop'!B:E,4,FALSE)</f>
        <v>98.163665771484403</v>
      </c>
      <c r="BJ16" s="37" t="e">
        <f>VLOOKUP(A16,'JAM Index'!B:H,2,FALSE)</f>
        <v>#N/A</v>
      </c>
      <c r="BK16" t="e">
        <f>VLOOKUP(A16,'JAM Index'!B:H,3,FALSE)</f>
        <v>#N/A</v>
      </c>
      <c r="BL16" t="e">
        <f>VLOOKUP(A16,'JAM Index'!B:H,3,FALSE)</f>
        <v>#N/A</v>
      </c>
      <c r="BM16" t="e">
        <f>VLOOKUP(A16,'JAM Index'!B:H,4,FALSE)</f>
        <v>#N/A</v>
      </c>
      <c r="BN16" t="e">
        <f>VLOOKUP(A16,'JAM Index'!B:H,5,FALSE)</f>
        <v>#N/A</v>
      </c>
      <c r="BO16" t="e">
        <f>VLOOKUP(A16,'JAM Index'!B:H,6,FALSE)</f>
        <v>#N/A</v>
      </c>
      <c r="BP16" t="e">
        <f>VLOOKUP(A16,'JAM Index'!B:H,7,FALSE)</f>
        <v>#N/A</v>
      </c>
      <c r="BQ16">
        <f>VLOOKUP(A16,'GDP Per Capita'!B:E,2,FALSE)</f>
        <v>51461.433215008226</v>
      </c>
      <c r="BR16">
        <f>VLOOKUP(A16,'GDP Per Capita'!B:E,3,FALSE)</f>
        <v>50114.401109972823</v>
      </c>
      <c r="BS16">
        <f>VLOOKUP(A16,'GDP Per Capita'!B:E,4,FALSE)</f>
        <v>48586.801321323757</v>
      </c>
    </row>
    <row r="17" spans="1:71" x14ac:dyDescent="0.15">
      <c r="A17" s="24" t="s">
        <v>45</v>
      </c>
      <c r="B17" s="37">
        <f>VLOOKUP(A17,'GDP in $'!B17:G17,4)</f>
        <v>47112941176.470589</v>
      </c>
      <c r="C17">
        <f>VLOOKUP(A17,'GDP in $'!B17:G17,5)</f>
        <v>48174235294.117645</v>
      </c>
      <c r="D17" s="38">
        <f>VLOOKUP(A17,'GDP in $'!B17:G17,6)</f>
        <v>42607176470.588234</v>
      </c>
      <c r="E17" t="str">
        <f>VLOOKUP(A17,'Social Assistance Exp. as %GDP'!C:O,2,FALSE)</f>
        <v>Upper middle income</v>
      </c>
      <c r="F17" t="str">
        <f>VLOOKUP(A17,'Social Assistance Exp. as %GDP'!C:O,3,FALSE)</f>
        <v>ECS</v>
      </c>
      <c r="G17">
        <f>VLOOKUP(A17,'Social Assistance Exp. as %GDP'!C:O,4,FALSE)</f>
        <v>0.84109836800000004</v>
      </c>
      <c r="H17">
        <f>VLOOKUP(A17,'Social Assistance Exp. as %GDP'!C:O,5,FALSE)</f>
        <v>0.386861444</v>
      </c>
      <c r="I17">
        <f>VLOOKUP(A17,'Social Assistance Exp. as %GDP'!C:O,6,FALSE)</f>
        <v>0</v>
      </c>
      <c r="J17">
        <f>VLOOKUP(A17,'Social Assistance Exp. as %GDP'!C:O,7,FALSE)</f>
        <v>0</v>
      </c>
      <c r="K17">
        <f>VLOOKUP(A17,'Social Assistance Exp. as %GDP'!C:O,8,FALSE)</f>
        <v>0</v>
      </c>
      <c r="L17">
        <f>VLOOKUP(A17,'Social Assistance Exp. as %GDP'!C:O,9,FALSE)</f>
        <v>2014</v>
      </c>
      <c r="M17">
        <f>VLOOKUP(A17,'Social Assistance Exp. as %GDP'!C:O,10,FALSE)</f>
        <v>0</v>
      </c>
      <c r="N17">
        <f>VLOOKUP(A17,'Social Assistance Exp. as %GDP'!C:O,11,FALSE)</f>
        <v>3.1517900000000001E-4</v>
      </c>
      <c r="O17">
        <f>VLOOKUP(A17,'Social Assistance Exp. as %GDP'!C:O,12,FALSE)</f>
        <v>0</v>
      </c>
      <c r="P17">
        <f>VLOOKUP(A17,'Social Assistance Exp. as %GDP'!C:O,13,FALSE)</f>
        <v>0.45392179500000002</v>
      </c>
      <c r="Q17" s="37">
        <f>VLOOKUP(A17,'Migrant Population %Pop'!B:C,2,FALSE)</f>
        <v>2.70906158396255</v>
      </c>
      <c r="R17" s="37">
        <f>VLOOKUP(A17,'Literacy Rate %Pop'!B:BC,44,FALSE)</f>
        <v>99.771141052246094</v>
      </c>
      <c r="S17">
        <f>VLOOKUP(A17,'Literacy Rate %Pop'!B:BC,45,FALSE)</f>
        <v>99.778633117675795</v>
      </c>
      <c r="T17">
        <f>VLOOKUP(A17,'Literacy Rate %Pop'!B:BC,46,FALSE)</f>
        <v>99.775772094726605</v>
      </c>
      <c r="U17">
        <f>VLOOKUP(A17,'Literacy Rate %Pop'!B:BC,47,FALSE)</f>
        <v>99.789360046386705</v>
      </c>
      <c r="V17">
        <f>VLOOKUP(A17,'Literacy Rate %Pop'!B:BC,48,FALSE)</f>
        <v>99.788986206054702</v>
      </c>
      <c r="W17">
        <f>VLOOKUP(A17,'Literacy Rate %Pop'!B:BC,49,FALSE)</f>
        <v>99.788063049316406</v>
      </c>
      <c r="X17">
        <f>VLOOKUP(A17,'Literacy Rate %Pop'!B:BC,50,FALSE)</f>
        <v>99.790061950683594</v>
      </c>
      <c r="Y17">
        <f>VLOOKUP(A17,'Literacy Rate %Pop'!B:BC,51,FALSE)</f>
        <v>99.791229248046903</v>
      </c>
      <c r="Z17">
        <f>VLOOKUP(A17,'Literacy Rate %Pop'!B:BC,52,FALSE)</f>
        <v>0</v>
      </c>
      <c r="AA17">
        <f>VLOOKUP(A17,'Literacy Rate %Pop'!B:BC,53,FALSE)</f>
        <v>99.795982360839801</v>
      </c>
      <c r="AB17">
        <f>VLOOKUP(A17,'Literacy Rate %Pop'!B:BC,54,FALSE)</f>
        <v>0</v>
      </c>
      <c r="AC17" s="37">
        <f>VLOOKUP(A17,'Internet Access %Pop'!B:AI,29,FALSE)</f>
        <v>77</v>
      </c>
      <c r="AD17">
        <f>VLOOKUP(A17,'Internet Access %Pop'!B:AI,30,FALSE)</f>
        <v>78.2</v>
      </c>
      <c r="AE17">
        <f>VLOOKUP(A17,'Internet Access %Pop'!B:AI,31,FALSE)</f>
        <v>79</v>
      </c>
      <c r="AF17">
        <f>VLOOKUP(A17,'Internet Access %Pop'!B:AI,32,FALSE)</f>
        <v>79.799995490000001</v>
      </c>
      <c r="AG17">
        <f>VLOOKUP(A17,'Internet Access %Pop'!B:AI,33,FALSE)</f>
        <v>81.099999069999996</v>
      </c>
      <c r="AH17">
        <f>VLOOKUP(A17,'Internet Access %Pop'!B:AI,34,FALSE)</f>
        <v>0</v>
      </c>
      <c r="AI17" s="37">
        <f>VLOOKUP(A17,'Informal %GDP  DGE'!B:AE,29,FALSE)</f>
        <v>39.859466552734375</v>
      </c>
      <c r="AJ17">
        <f>VLOOKUP(A17,'Informal %GDP  DGE'!B:AE,30,FALSE)</f>
        <v>39.469985961914062</v>
      </c>
      <c r="AK17">
        <f>VLOOKUP(A17,'Informal %GDP MIMIC'!B:AB,25,FALSE)</f>
        <v>53.886753082275391</v>
      </c>
      <c r="AL17">
        <f>VLOOKUP(A17,'Informal %GDP MIMIC'!B:AB,26,FALSE)</f>
        <v>53.678363800048828</v>
      </c>
      <c r="AM17">
        <f>VLOOKUP(A17,'Informal %GDP MIMIC'!B:AB,27,FALSE)</f>
        <v>53.328559875488281</v>
      </c>
      <c r="AN17" s="37">
        <f>VLOOKUP(A17,'Pension %LF Pension_p'!B:W,16,FALSE)</f>
        <v>0</v>
      </c>
      <c r="AO17">
        <f>VLOOKUP(A17,'Pension %LF Pension_p'!B:W,17,FALSE)</f>
        <v>0</v>
      </c>
      <c r="AP17">
        <f>VLOOKUP(A17,'Pension %LF Pension_p'!B:W,18,FALSE)</f>
        <v>0</v>
      </c>
      <c r="AQ17">
        <f>VLOOKUP(A17,'Pension %LF Pension_p'!B:W,19,FALSE)</f>
        <v>35.400001525878906</v>
      </c>
      <c r="AR17">
        <f>VLOOKUP(A17,'Pension %LF Pension_p'!B:W,20,FALSE)</f>
        <v>0</v>
      </c>
      <c r="AS17">
        <f>VLOOKUP(A17,'Pension %LF Pension_p'!B:W,21,FALSE)</f>
        <v>0</v>
      </c>
      <c r="AT17">
        <f>VLOOKUP(A17,'Pension %LF Pension_p'!B:W,22,FALSE)</f>
        <v>0</v>
      </c>
      <c r="AU17" s="37" t="e">
        <f>VLOOKUP(A17,' Informal Employment %Emp Infem'!B:U,15,FALSE)</f>
        <v>#N/A</v>
      </c>
      <c r="AV17" t="e">
        <f>VLOOKUP(A17,' Informal Employment %Emp Infem'!B:U,16,FALSE)</f>
        <v>#N/A</v>
      </c>
      <c r="AW17" t="e">
        <f>VLOOKUP(A17,' Informal Employment %Emp Infem'!B:U,17,FALSE)</f>
        <v>#N/A</v>
      </c>
      <c r="AX17" t="e">
        <f>VLOOKUP(A17,' Informal Employment %Emp Infem'!B:U,18,FALSE)</f>
        <v>#N/A</v>
      </c>
      <c r="AY17" t="e">
        <f>VLOOKUP(A17,' Informal Employment %Emp Infem'!B:U,19,FALSE)</f>
        <v>#N/A</v>
      </c>
      <c r="AZ17" t="e">
        <f>VLOOKUP(A17,' Informal Employment %Emp Infem'!B:U,20,FALSE)</f>
        <v>#N/A</v>
      </c>
      <c r="BA17" s="37" t="e">
        <f>VLOOKUP(Main!A17,'Outside LF Employment %Emp  Inf'!B:U,15,FALSE)</f>
        <v>#N/A</v>
      </c>
      <c r="BB17" t="e">
        <f>VLOOKUP(Main!A17,'Outside LF Employment %Emp  Inf'!B:U,16,FALSE)</f>
        <v>#N/A</v>
      </c>
      <c r="BC17" t="e">
        <f>VLOOKUP(Main!A17,'Outside LF Employment %Emp  Inf'!B:U,17,FALSE)</f>
        <v>#N/A</v>
      </c>
      <c r="BD17" t="e">
        <f>VLOOKUP(Main!A17,'Outside LF Employment %Emp  Inf'!B:U,18,FALSE)</f>
        <v>#N/A</v>
      </c>
      <c r="BE17" t="e">
        <f>VLOOKUP(Main!A17,'Outside LF Employment %Emp  Inf'!B:U,19,FALSE)</f>
        <v>#N/A</v>
      </c>
      <c r="BF17" t="e">
        <f>VLOOKUP(Main!A17,'Outside LF Employment %Emp  Inf'!B:U,20,FALSE)</f>
        <v>#N/A</v>
      </c>
      <c r="BG17" s="37">
        <f>VLOOKUP(A17,'Fin Acct Ownership %Pop'!B:E,2,FALSE)</f>
        <v>14.9008493423462</v>
      </c>
      <c r="BH17">
        <f>VLOOKUP(A17,'Fin Acct Ownership %Pop'!B:E,3,FALSE)</f>
        <v>29.151493072509801</v>
      </c>
      <c r="BI17">
        <f>VLOOKUP(A17,'Fin Acct Ownership %Pop'!B:E,4,FALSE)</f>
        <v>28.571203231811499</v>
      </c>
      <c r="BJ17" s="37" t="str">
        <f>VLOOKUP(A17,'JAM Index'!B:H,2,FALSE)</f>
        <v>ECA</v>
      </c>
      <c r="BK17" t="str">
        <f>VLOOKUP(A17,'JAM Index'!B:H,3,FALSE)</f>
        <v>UMIC</v>
      </c>
      <c r="BL17" t="str">
        <f>VLOOKUP(A17,'JAM Index'!B:H,3,FALSE)</f>
        <v>UMIC</v>
      </c>
      <c r="BM17">
        <f>VLOOKUP(A17,'JAM Index'!B:H,4,FALSE)</f>
        <v>99</v>
      </c>
      <c r="BN17">
        <f>VLOOKUP(A17,'JAM Index'!B:H,5,FALSE)</f>
        <v>29</v>
      </c>
      <c r="BO17">
        <f>VLOOKUP(A17,'JAM Index'!B:H,6,FALSE)</f>
        <v>82</v>
      </c>
      <c r="BP17">
        <f>VLOOKUP(A17,'JAM Index'!B:H,7,FALSE)</f>
        <v>210</v>
      </c>
      <c r="BQ17">
        <f>VLOOKUP(A17,'GDP Per Capita'!B:E,2,FALSE)</f>
        <v>4739.8417102839276</v>
      </c>
      <c r="BR17">
        <f>VLOOKUP(A17,'GDP Per Capita'!B:E,3,FALSE)</f>
        <v>4805.7537176591732</v>
      </c>
      <c r="BS17">
        <f>VLOOKUP(A17,'GDP Per Capita'!B:E,4,FALSE)</f>
        <v>4221.4074784784843</v>
      </c>
    </row>
    <row r="18" spans="1:71" x14ac:dyDescent="0.15">
      <c r="A18" s="24" t="s">
        <v>47</v>
      </c>
      <c r="B18" s="37">
        <f>VLOOKUP(A18,'GDP in $'!B18:G18,4)</f>
        <v>2668495742.8844323</v>
      </c>
      <c r="C18">
        <f>VLOOKUP(A18,'GDP in $'!B18:G18,5)</f>
        <v>2631434363.2269301</v>
      </c>
      <c r="D18" s="38">
        <f>VLOOKUP(A18,'GDP in $'!B18:G18,6)</f>
        <v>2841786382.1906333</v>
      </c>
      <c r="E18" t="str">
        <f>VLOOKUP(A18,'Social Assistance Exp. as %GDP'!C:O,2,FALSE)</f>
        <v>Low income</v>
      </c>
      <c r="F18" t="str">
        <f>VLOOKUP(A18,'Social Assistance Exp. as %GDP'!C:O,3,FALSE)</f>
        <v>SSF</v>
      </c>
      <c r="G18">
        <f>VLOOKUP(A18,'Social Assistance Exp. as %GDP'!C:O,4,FALSE)</f>
        <v>2.445586681</v>
      </c>
      <c r="H18">
        <f>VLOOKUP(A18,'Social Assistance Exp. as %GDP'!C:O,5,FALSE)</f>
        <v>5.9894107000000002E-2</v>
      </c>
      <c r="I18">
        <f>VLOOKUP(A18,'Social Assistance Exp. as %GDP'!C:O,6,FALSE)</f>
        <v>0</v>
      </c>
      <c r="J18">
        <f>VLOOKUP(A18,'Social Assistance Exp. as %GDP'!C:O,7,FALSE)</f>
        <v>0.212516978</v>
      </c>
      <c r="K18">
        <f>VLOOKUP(A18,'Social Assistance Exp. as %GDP'!C:O,8,FALSE)</f>
        <v>0.70833361100000003</v>
      </c>
      <c r="L18">
        <f>VLOOKUP(A18,'Social Assistance Exp. as %GDP'!C:O,9,FALSE)</f>
        <v>2015</v>
      </c>
      <c r="M18">
        <f>VLOOKUP(A18,'Social Assistance Exp. as %GDP'!C:O,10,FALSE)</f>
        <v>0.29794248899999998</v>
      </c>
      <c r="N18">
        <f>VLOOKUP(A18,'Social Assistance Exp. as %GDP'!C:O,11,FALSE)</f>
        <v>1.06981802</v>
      </c>
      <c r="O18">
        <f>VLOOKUP(A18,'Social Assistance Exp. as %GDP'!C:O,12,FALSE)</f>
        <v>6.1478019000000002E-2</v>
      </c>
      <c r="P18">
        <f>VLOOKUP(A18,'Social Assistance Exp. as %GDP'!C:O,13,FALSE)</f>
        <v>3.5603351999999998E-2</v>
      </c>
      <c r="Q18" s="37">
        <f>VLOOKUP(A18,'Migrant Population %Pop'!B:C,2,FALSE)</f>
        <v>2.5656322287276199</v>
      </c>
      <c r="R18" s="37">
        <f>VLOOKUP(A18,'Literacy Rate %Pop'!B:BC,44,FALSE)</f>
        <v>0</v>
      </c>
      <c r="S18">
        <f>VLOOKUP(A18,'Literacy Rate %Pop'!B:BC,45,FALSE)</f>
        <v>0</v>
      </c>
      <c r="T18">
        <f>VLOOKUP(A18,'Literacy Rate %Pop'!B:BC,46,FALSE)</f>
        <v>0</v>
      </c>
      <c r="U18">
        <f>VLOOKUP(A18,'Literacy Rate %Pop'!B:BC,47,FALSE)</f>
        <v>0</v>
      </c>
      <c r="V18">
        <f>VLOOKUP(A18,'Literacy Rate %Pop'!B:BC,48,FALSE)</f>
        <v>61.5134887695313</v>
      </c>
      <c r="W18">
        <f>VLOOKUP(A18,'Literacy Rate %Pop'!B:BC,49,FALSE)</f>
        <v>0</v>
      </c>
      <c r="X18">
        <f>VLOOKUP(A18,'Literacy Rate %Pop'!B:BC,50,FALSE)</f>
        <v>0</v>
      </c>
      <c r="Y18">
        <f>VLOOKUP(A18,'Literacy Rate %Pop'!B:BC,51,FALSE)</f>
        <v>68.375328063964801</v>
      </c>
      <c r="Z18">
        <f>VLOOKUP(A18,'Literacy Rate %Pop'!B:BC,52,FALSE)</f>
        <v>0</v>
      </c>
      <c r="AA18">
        <f>VLOOKUP(A18,'Literacy Rate %Pop'!B:BC,53,FALSE)</f>
        <v>0</v>
      </c>
      <c r="AB18">
        <f>VLOOKUP(A18,'Literacy Rate %Pop'!B:BC,54,FALSE)</f>
        <v>0</v>
      </c>
      <c r="AC18" s="37">
        <f>VLOOKUP(A18,'Internet Access %Pop'!B:AI,29,FALSE)</f>
        <v>2.1</v>
      </c>
      <c r="AD18">
        <f>VLOOKUP(A18,'Internet Access %Pop'!B:AI,30,FALSE)</f>
        <v>2.4</v>
      </c>
      <c r="AE18">
        <f>VLOOKUP(A18,'Internet Access %Pop'!B:AI,31,FALSE)</f>
        <v>2.6607485350000002</v>
      </c>
      <c r="AF18">
        <f>VLOOKUP(A18,'Internet Access %Pop'!B:AI,32,FALSE)</f>
        <v>5</v>
      </c>
      <c r="AG18">
        <f>VLOOKUP(A18,'Internet Access %Pop'!B:AI,33,FALSE)</f>
        <v>5.2</v>
      </c>
      <c r="AH18">
        <f>VLOOKUP(A18,'Internet Access %Pop'!B:AI,34,FALSE)</f>
        <v>0</v>
      </c>
      <c r="AI18" s="37">
        <f>VLOOKUP(A18,'Informal %GDP  DGE'!B:AE,29,FALSE)</f>
        <v>36.633827209472656</v>
      </c>
      <c r="AJ18">
        <f>VLOOKUP(A18,'Informal %GDP  DGE'!B:AE,30,FALSE)</f>
        <v>0</v>
      </c>
      <c r="AK18">
        <f>VLOOKUP(A18,'Informal %GDP MIMIC'!B:AB,25,FALSE)</f>
        <v>40.140518188476562</v>
      </c>
      <c r="AL18">
        <f>VLOOKUP(A18,'Informal %GDP MIMIC'!B:AB,26,FALSE)</f>
        <v>40.244449615478516</v>
      </c>
      <c r="AM18">
        <f>VLOOKUP(A18,'Informal %GDP MIMIC'!B:AB,27,FALSE)</f>
        <v>40.413516998291016</v>
      </c>
      <c r="AN18" s="37">
        <f>VLOOKUP(A18,'Pension %LF Pension_p'!B:W,16,FALSE)</f>
        <v>0</v>
      </c>
      <c r="AO18">
        <f>VLOOKUP(A18,'Pension %LF Pension_p'!B:W,17,FALSE)</f>
        <v>0</v>
      </c>
      <c r="AP18">
        <f>VLOOKUP(A18,'Pension %LF Pension_p'!B:W,18,FALSE)</f>
        <v>3.5</v>
      </c>
      <c r="AQ18">
        <f>VLOOKUP(A18,'Pension %LF Pension_p'!B:W,19,FALSE)</f>
        <v>0</v>
      </c>
      <c r="AR18">
        <f>VLOOKUP(A18,'Pension %LF Pension_p'!B:W,20,FALSE)</f>
        <v>0</v>
      </c>
      <c r="AS18">
        <f>VLOOKUP(A18,'Pension %LF Pension_p'!B:W,21,FALSE)</f>
        <v>0</v>
      </c>
      <c r="AT18">
        <f>VLOOKUP(A18,'Pension %LF Pension_p'!B:W,22,FALSE)</f>
        <v>0</v>
      </c>
      <c r="AU18" s="37">
        <f>VLOOKUP(A18,' Informal Employment %Emp Infem'!B:U,15,FALSE)</f>
        <v>0</v>
      </c>
      <c r="AV18">
        <f>VLOOKUP(A18,' Informal Employment %Emp Infem'!B:U,16,FALSE)</f>
        <v>98.31</v>
      </c>
      <c r="AW18">
        <f>VLOOKUP(A18,' Informal Employment %Emp Infem'!B:U,17,FALSE)</f>
        <v>0</v>
      </c>
      <c r="AX18">
        <f>VLOOKUP(A18,' Informal Employment %Emp Infem'!B:U,18,FALSE)</f>
        <v>0</v>
      </c>
      <c r="AY18">
        <f>VLOOKUP(A18,' Informal Employment %Emp Infem'!B:U,19,FALSE)</f>
        <v>0</v>
      </c>
      <c r="AZ18">
        <f>VLOOKUP(A18,' Informal Employment %Emp Infem'!B:U,20,FALSE)</f>
        <v>0</v>
      </c>
      <c r="BA18" s="37">
        <f>VLOOKUP(Main!A18,'Outside LF Employment %Emp  Inf'!B:U,15,FALSE)</f>
        <v>0</v>
      </c>
      <c r="BB18">
        <f>VLOOKUP(Main!A18,'Outside LF Employment %Emp  Inf'!B:U,16,FALSE)</f>
        <v>95.72</v>
      </c>
      <c r="BC18">
        <f>VLOOKUP(Main!A18,'Outside LF Employment %Emp  Inf'!B:U,17,FALSE)</f>
        <v>0</v>
      </c>
      <c r="BD18">
        <f>VLOOKUP(Main!A18,'Outside LF Employment %Emp  Inf'!B:U,18,FALSE)</f>
        <v>0</v>
      </c>
      <c r="BE18">
        <f>VLOOKUP(Main!A18,'Outside LF Employment %Emp  Inf'!B:U,19,FALSE)</f>
        <v>0</v>
      </c>
      <c r="BF18">
        <f>VLOOKUP(Main!A18,'Outside LF Employment %Emp  Inf'!B:U,20,FALSE)</f>
        <v>0</v>
      </c>
      <c r="BG18" s="37">
        <f>VLOOKUP(A18,'Fin Acct Ownership %Pop'!B:E,2,FALSE)</f>
        <v>7.2379841804504403</v>
      </c>
      <c r="BH18">
        <f>VLOOKUP(A18,'Fin Acct Ownership %Pop'!B:E,3,FALSE)</f>
        <v>7.1057586669921902</v>
      </c>
      <c r="BI18">
        <f>VLOOKUP(A18,'Fin Acct Ownership %Pop'!B:E,4,FALSE)</f>
        <v>0</v>
      </c>
      <c r="BJ18" s="37" t="e">
        <f>VLOOKUP(A18,'JAM Index'!B:H,2,FALSE)</f>
        <v>#N/A</v>
      </c>
      <c r="BK18" t="e">
        <f>VLOOKUP(A18,'JAM Index'!B:H,3,FALSE)</f>
        <v>#N/A</v>
      </c>
      <c r="BL18" t="e">
        <f>VLOOKUP(A18,'JAM Index'!B:H,3,FALSE)</f>
        <v>#N/A</v>
      </c>
      <c r="BM18" t="e">
        <f>VLOOKUP(A18,'JAM Index'!B:H,4,FALSE)</f>
        <v>#N/A</v>
      </c>
      <c r="BN18" t="e">
        <f>VLOOKUP(A18,'JAM Index'!B:H,5,FALSE)</f>
        <v>#N/A</v>
      </c>
      <c r="BO18" t="e">
        <f>VLOOKUP(A18,'JAM Index'!B:H,6,FALSE)</f>
        <v>#N/A</v>
      </c>
      <c r="BP18" t="e">
        <f>VLOOKUP(A18,'JAM Index'!B:H,7,FALSE)</f>
        <v>#N/A</v>
      </c>
      <c r="BQ18">
        <f>VLOOKUP(A18,'GDP Per Capita'!B:E,2,FALSE)</f>
        <v>238.78346702017285</v>
      </c>
      <c r="BR18">
        <f>VLOOKUP(A18,'GDP Per Capita'!B:E,3,FALSE)</f>
        <v>228.21358924422691</v>
      </c>
      <c r="BS18">
        <f>VLOOKUP(A18,'GDP Per Capita'!B:E,4,FALSE)</f>
        <v>238.99072585649617</v>
      </c>
    </row>
    <row r="19" spans="1:71" x14ac:dyDescent="0.15">
      <c r="A19" s="24" t="s">
        <v>49</v>
      </c>
      <c r="B19" s="37">
        <f>VLOOKUP(A19,'GDP in $'!B19:G19,4)</f>
        <v>543008499294.07855</v>
      </c>
      <c r="C19">
        <f>VLOOKUP(A19,'GDP in $'!B19:G19,5)</f>
        <v>535288715239.99915</v>
      </c>
      <c r="D19" s="38">
        <f>VLOOKUP(A19,'GDP in $'!B19:G19,6)</f>
        <v>521861292586.61621</v>
      </c>
      <c r="E19" t="e">
        <f>VLOOKUP(A19,'Social Assistance Exp. as %GDP'!C:O,2,FALSE)</f>
        <v>#N/A</v>
      </c>
      <c r="F19" t="e">
        <f>VLOOKUP(A19,'Social Assistance Exp. as %GDP'!C:O,3,FALSE)</f>
        <v>#N/A</v>
      </c>
      <c r="G19" t="e">
        <f>VLOOKUP(A19,'Social Assistance Exp. as %GDP'!C:O,4,FALSE)</f>
        <v>#N/A</v>
      </c>
      <c r="H19" t="e">
        <f>VLOOKUP(A19,'Social Assistance Exp. as %GDP'!C:O,5,FALSE)</f>
        <v>#N/A</v>
      </c>
      <c r="I19" t="e">
        <f>VLOOKUP(A19,'Social Assistance Exp. as %GDP'!C:O,6,FALSE)</f>
        <v>#N/A</v>
      </c>
      <c r="J19" t="e">
        <f>VLOOKUP(A19,'Social Assistance Exp. as %GDP'!C:O,7,FALSE)</f>
        <v>#N/A</v>
      </c>
      <c r="K19" t="e">
        <f>VLOOKUP(A19,'Social Assistance Exp. as %GDP'!C:O,8,FALSE)</f>
        <v>#N/A</v>
      </c>
      <c r="L19" t="e">
        <f>VLOOKUP(A19,'Social Assistance Exp. as %GDP'!C:O,9,FALSE)</f>
        <v>#N/A</v>
      </c>
      <c r="M19" t="e">
        <f>VLOOKUP(A19,'Social Assistance Exp. as %GDP'!C:O,10,FALSE)</f>
        <v>#N/A</v>
      </c>
      <c r="N19" t="e">
        <f>VLOOKUP(A19,'Social Assistance Exp. as %GDP'!C:O,11,FALSE)</f>
        <v>#N/A</v>
      </c>
      <c r="O19" t="e">
        <f>VLOOKUP(A19,'Social Assistance Exp. as %GDP'!C:O,12,FALSE)</f>
        <v>#N/A</v>
      </c>
      <c r="P19" t="e">
        <f>VLOOKUP(A19,'Social Assistance Exp. as %GDP'!C:O,13,FALSE)</f>
        <v>#N/A</v>
      </c>
      <c r="Q19" s="37">
        <f>VLOOKUP(A19,'Migrant Population %Pop'!B:C,2,FALSE)</f>
        <v>12.2835331942319</v>
      </c>
      <c r="R19" s="37">
        <f>VLOOKUP(A19,'Literacy Rate %Pop'!B:BC,44,FALSE)</f>
        <v>0</v>
      </c>
      <c r="S19">
        <f>VLOOKUP(A19,'Literacy Rate %Pop'!B:BC,45,FALSE)</f>
        <v>0</v>
      </c>
      <c r="T19">
        <f>VLOOKUP(A19,'Literacy Rate %Pop'!B:BC,46,FALSE)</f>
        <v>0</v>
      </c>
      <c r="U19">
        <f>VLOOKUP(A19,'Literacy Rate %Pop'!B:BC,47,FALSE)</f>
        <v>0</v>
      </c>
      <c r="V19">
        <f>VLOOKUP(A19,'Literacy Rate %Pop'!B:BC,48,FALSE)</f>
        <v>0</v>
      </c>
      <c r="W19">
        <f>VLOOKUP(A19,'Literacy Rate %Pop'!B:BC,49,FALSE)</f>
        <v>0</v>
      </c>
      <c r="X19">
        <f>VLOOKUP(A19,'Literacy Rate %Pop'!B:BC,50,FALSE)</f>
        <v>0</v>
      </c>
      <c r="Y19">
        <f>VLOOKUP(A19,'Literacy Rate %Pop'!B:BC,51,FALSE)</f>
        <v>0</v>
      </c>
      <c r="Z19">
        <f>VLOOKUP(A19,'Literacy Rate %Pop'!B:BC,52,FALSE)</f>
        <v>0</v>
      </c>
      <c r="AA19">
        <f>VLOOKUP(A19,'Literacy Rate %Pop'!B:BC,53,FALSE)</f>
        <v>0</v>
      </c>
      <c r="AB19">
        <f>VLOOKUP(A19,'Literacy Rate %Pop'!B:BC,54,FALSE)</f>
        <v>0</v>
      </c>
      <c r="AC19" s="37">
        <f>VLOOKUP(A19,'Internet Access %Pop'!B:AI,29,FALSE)</f>
        <v>85.052941750000002</v>
      </c>
      <c r="AD19">
        <f>VLOOKUP(A19,'Internet Access %Pop'!B:AI,30,FALSE)</f>
        <v>86.516476659999995</v>
      </c>
      <c r="AE19">
        <f>VLOOKUP(A19,'Internet Access %Pop'!B:AI,31,FALSE)</f>
        <v>87.679680820000002</v>
      </c>
      <c r="AF19">
        <f>VLOOKUP(A19,'Internet Access %Pop'!B:AI,32,FALSE)</f>
        <v>88.647343000000006</v>
      </c>
      <c r="AG19">
        <f>VLOOKUP(A19,'Internet Access %Pop'!B:AI,33,FALSE)</f>
        <v>90.275429810000006</v>
      </c>
      <c r="AH19">
        <f>VLOOKUP(A19,'Internet Access %Pop'!B:AI,34,FALSE)</f>
        <v>91.524237350000007</v>
      </c>
      <c r="AI19" s="37">
        <f>VLOOKUP(A19,'Informal %GDP  DGE'!B:AE,29,FALSE)</f>
        <v>20.516010284423828</v>
      </c>
      <c r="AJ19">
        <f>VLOOKUP(A19,'Informal %GDP  DGE'!B:AE,30,FALSE)</f>
        <v>20.43168830871582</v>
      </c>
      <c r="AK19">
        <f>VLOOKUP(A19,'Informal %GDP MIMIC'!B:AB,25,FALSE)</f>
        <v>22.152486801147461</v>
      </c>
      <c r="AL19">
        <f>VLOOKUP(A19,'Informal %GDP MIMIC'!B:AB,26,FALSE)</f>
        <v>21.935640335083008</v>
      </c>
      <c r="AM19">
        <f>VLOOKUP(A19,'Informal %GDP MIMIC'!B:AB,27,FALSE)</f>
        <v>21.665607452392578</v>
      </c>
      <c r="AN19" s="37">
        <f>VLOOKUP(A19,'Pension %LF Pension_p'!B:W,16,FALSE)</f>
        <v>0</v>
      </c>
      <c r="AO19">
        <f>VLOOKUP(A19,'Pension %LF Pension_p'!B:W,17,FALSE)</f>
        <v>91.400001525878906</v>
      </c>
      <c r="AP19">
        <f>VLOOKUP(A19,'Pension %LF Pension_p'!B:W,18,FALSE)</f>
        <v>0</v>
      </c>
      <c r="AQ19">
        <f>VLOOKUP(A19,'Pension %LF Pension_p'!B:W,19,FALSE)</f>
        <v>0</v>
      </c>
      <c r="AR19">
        <f>VLOOKUP(A19,'Pension %LF Pension_p'!B:W,20,FALSE)</f>
        <v>0</v>
      </c>
      <c r="AS19">
        <f>VLOOKUP(A19,'Pension %LF Pension_p'!B:W,21,FALSE)</f>
        <v>0</v>
      </c>
      <c r="AT19">
        <f>VLOOKUP(A19,'Pension %LF Pension_p'!B:W,22,FALSE)</f>
        <v>0</v>
      </c>
      <c r="AU19" s="37" t="e">
        <f>VLOOKUP(A19,' Informal Employment %Emp Infem'!B:U,15,FALSE)</f>
        <v>#N/A</v>
      </c>
      <c r="AV19" t="e">
        <f>VLOOKUP(A19,' Informal Employment %Emp Infem'!B:U,16,FALSE)</f>
        <v>#N/A</v>
      </c>
      <c r="AW19" t="e">
        <f>VLOOKUP(A19,' Informal Employment %Emp Infem'!B:U,17,FALSE)</f>
        <v>#N/A</v>
      </c>
      <c r="AX19" t="e">
        <f>VLOOKUP(A19,' Informal Employment %Emp Infem'!B:U,18,FALSE)</f>
        <v>#N/A</v>
      </c>
      <c r="AY19" t="e">
        <f>VLOOKUP(A19,' Informal Employment %Emp Infem'!B:U,19,FALSE)</f>
        <v>#N/A</v>
      </c>
      <c r="AZ19" t="e">
        <f>VLOOKUP(A19,' Informal Employment %Emp Infem'!B:U,20,FALSE)</f>
        <v>#N/A</v>
      </c>
      <c r="BA19" s="37" t="e">
        <f>VLOOKUP(Main!A19,'Outside LF Employment %Emp  Inf'!B:U,15,FALSE)</f>
        <v>#N/A</v>
      </c>
      <c r="BB19" t="e">
        <f>VLOOKUP(Main!A19,'Outside LF Employment %Emp  Inf'!B:U,16,FALSE)</f>
        <v>#N/A</v>
      </c>
      <c r="BC19" t="e">
        <f>VLOOKUP(Main!A19,'Outside LF Employment %Emp  Inf'!B:U,17,FALSE)</f>
        <v>#N/A</v>
      </c>
      <c r="BD19" t="e">
        <f>VLOOKUP(Main!A19,'Outside LF Employment %Emp  Inf'!B:U,18,FALSE)</f>
        <v>#N/A</v>
      </c>
      <c r="BE19" t="e">
        <f>VLOOKUP(Main!A19,'Outside LF Employment %Emp  Inf'!B:U,19,FALSE)</f>
        <v>#N/A</v>
      </c>
      <c r="BF19" t="e">
        <f>VLOOKUP(Main!A19,'Outside LF Employment %Emp  Inf'!B:U,20,FALSE)</f>
        <v>#N/A</v>
      </c>
      <c r="BG19" s="37">
        <f>VLOOKUP(A19,'Fin Acct Ownership %Pop'!B:E,2,FALSE)</f>
        <v>96.306129455566406</v>
      </c>
      <c r="BH19">
        <f>VLOOKUP(A19,'Fin Acct Ownership %Pop'!B:E,3,FALSE)</f>
        <v>98.125755310058594</v>
      </c>
      <c r="BI19">
        <f>VLOOKUP(A19,'Fin Acct Ownership %Pop'!B:E,4,FALSE)</f>
        <v>98.638320922851605</v>
      </c>
      <c r="BJ19" s="37" t="e">
        <f>VLOOKUP(A19,'JAM Index'!B:H,2,FALSE)</f>
        <v>#N/A</v>
      </c>
      <c r="BK19" t="e">
        <f>VLOOKUP(A19,'JAM Index'!B:H,3,FALSE)</f>
        <v>#N/A</v>
      </c>
      <c r="BL19" t="e">
        <f>VLOOKUP(A19,'JAM Index'!B:H,3,FALSE)</f>
        <v>#N/A</v>
      </c>
      <c r="BM19" t="e">
        <f>VLOOKUP(A19,'JAM Index'!B:H,4,FALSE)</f>
        <v>#N/A</v>
      </c>
      <c r="BN19" t="e">
        <f>VLOOKUP(A19,'JAM Index'!B:H,5,FALSE)</f>
        <v>#N/A</v>
      </c>
      <c r="BO19" t="e">
        <f>VLOOKUP(A19,'JAM Index'!B:H,6,FALSE)</f>
        <v>#N/A</v>
      </c>
      <c r="BP19" t="e">
        <f>VLOOKUP(A19,'JAM Index'!B:H,7,FALSE)</f>
        <v>#N/A</v>
      </c>
      <c r="BQ19">
        <f>VLOOKUP(A19,'GDP Per Capita'!B:E,2,FALSE)</f>
        <v>47519.553096894313</v>
      </c>
      <c r="BR19">
        <f>VLOOKUP(A19,'GDP Per Capita'!B:E,3,FALSE)</f>
        <v>46591.491606739604</v>
      </c>
      <c r="BS19">
        <f>VLOOKUP(A19,'GDP Per Capita'!B:E,4,FALSE)</f>
        <v>45159.34822297169</v>
      </c>
    </row>
    <row r="20" spans="1:71" x14ac:dyDescent="0.15">
      <c r="A20" s="24" t="s">
        <v>51</v>
      </c>
      <c r="B20" s="37">
        <f>VLOOKUP(A20,'GDP in $'!B20:G20,4)</f>
        <v>14262407011.525412</v>
      </c>
      <c r="C20">
        <f>VLOOKUP(A20,'GDP in $'!B20:G20,5)</f>
        <v>14391686632.782114</v>
      </c>
      <c r="D20" s="38">
        <f>VLOOKUP(A20,'GDP in $'!B20:G20,6)</f>
        <v>15651545331.540379</v>
      </c>
      <c r="E20" t="str">
        <f>VLOOKUP(A20,'Social Assistance Exp. as %GDP'!C:O,2,FALSE)</f>
        <v>Lower middle income</v>
      </c>
      <c r="F20" t="str">
        <f>VLOOKUP(A20,'Social Assistance Exp. as %GDP'!C:O,3,FALSE)</f>
        <v>SSF</v>
      </c>
      <c r="G20">
        <f>VLOOKUP(A20,'Social Assistance Exp. as %GDP'!C:O,4,FALSE)</f>
        <v>2.1557264329999999</v>
      </c>
      <c r="H20">
        <f>VLOOKUP(A20,'Social Assistance Exp. as %GDP'!C:O,5,FALSE)</f>
        <v>2.1191065309999999</v>
      </c>
      <c r="I20">
        <f>VLOOKUP(A20,'Social Assistance Exp. as %GDP'!C:O,6,FALSE)</f>
        <v>0</v>
      </c>
      <c r="J20">
        <f>VLOOKUP(A20,'Social Assistance Exp. as %GDP'!C:O,7,FALSE)</f>
        <v>7.0327269999999999E-3</v>
      </c>
      <c r="K20">
        <f>VLOOKUP(A20,'Social Assistance Exp. as %GDP'!C:O,8,FALSE)</f>
        <v>0</v>
      </c>
      <c r="L20">
        <f>VLOOKUP(A20,'Social Assistance Exp. as %GDP'!C:O,9,FALSE)</f>
        <v>2014</v>
      </c>
      <c r="M20">
        <f>VLOOKUP(A20,'Social Assistance Exp. as %GDP'!C:O,10,FALSE)</f>
        <v>4.6197700000000003E-4</v>
      </c>
      <c r="N20">
        <f>VLOOKUP(A20,'Social Assistance Exp. as %GDP'!C:O,11,FALSE)</f>
        <v>0</v>
      </c>
      <c r="O20">
        <f>VLOOKUP(A20,'Social Assistance Exp. as %GDP'!C:O,12,FALSE)</f>
        <v>2.9125148E-2</v>
      </c>
      <c r="P20">
        <f>VLOOKUP(A20,'Social Assistance Exp. as %GDP'!C:O,13,FALSE)</f>
        <v>0</v>
      </c>
      <c r="Q20" s="37">
        <f>VLOOKUP(A20,'Migrant Population %Pop'!B:C,2,FALSE)</f>
        <v>2.2555409648442102</v>
      </c>
      <c r="R20" s="37">
        <f>VLOOKUP(A20,'Literacy Rate %Pop'!B:BC,44,FALSE)</f>
        <v>0</v>
      </c>
      <c r="S20">
        <f>VLOOKUP(A20,'Literacy Rate %Pop'!B:BC,45,FALSE)</f>
        <v>0</v>
      </c>
      <c r="T20">
        <f>VLOOKUP(A20,'Literacy Rate %Pop'!B:BC,46,FALSE)</f>
        <v>32.948818206787102</v>
      </c>
      <c r="U20">
        <f>VLOOKUP(A20,'Literacy Rate %Pop'!B:BC,47,FALSE)</f>
        <v>0</v>
      </c>
      <c r="V20">
        <f>VLOOKUP(A20,'Literacy Rate %Pop'!B:BC,48,FALSE)</f>
        <v>0</v>
      </c>
      <c r="W20">
        <f>VLOOKUP(A20,'Literacy Rate %Pop'!B:BC,49,FALSE)</f>
        <v>0</v>
      </c>
      <c r="X20">
        <f>VLOOKUP(A20,'Literacy Rate %Pop'!B:BC,50,FALSE)</f>
        <v>0</v>
      </c>
      <c r="Y20">
        <f>VLOOKUP(A20,'Literacy Rate %Pop'!B:BC,51,FALSE)</f>
        <v>0</v>
      </c>
      <c r="Z20">
        <f>VLOOKUP(A20,'Literacy Rate %Pop'!B:BC,52,FALSE)</f>
        <v>42.362400054931598</v>
      </c>
      <c r="AA20">
        <f>VLOOKUP(A20,'Literacy Rate %Pop'!B:BC,53,FALSE)</f>
        <v>0</v>
      </c>
      <c r="AB20">
        <f>VLOOKUP(A20,'Literacy Rate %Pop'!B:BC,54,FALSE)</f>
        <v>0</v>
      </c>
      <c r="AC20" s="37">
        <f>VLOOKUP(A20,'Internet Access %Pop'!B:AI,29,FALSE)</f>
        <v>11.254987910000001</v>
      </c>
      <c r="AD20">
        <f>VLOOKUP(A20,'Internet Access %Pop'!B:AI,30,FALSE)</f>
        <v>11.99</v>
      </c>
      <c r="AE20">
        <f>VLOOKUP(A20,'Internet Access %Pop'!B:AI,31,FALSE)</f>
        <v>13.3</v>
      </c>
      <c r="AF20">
        <f>VLOOKUP(A20,'Internet Access %Pop'!B:AI,32,FALSE)</f>
        <v>26</v>
      </c>
      <c r="AG20">
        <f>VLOOKUP(A20,'Internet Access %Pop'!B:AI,33,FALSE)</f>
        <v>29</v>
      </c>
      <c r="AH20">
        <f>VLOOKUP(A20,'Internet Access %Pop'!B:AI,34,FALSE)</f>
        <v>0</v>
      </c>
      <c r="AI20" s="37">
        <f>VLOOKUP(A20,'Informal %GDP  DGE'!B:AE,29,FALSE)</f>
        <v>45.3475341796875</v>
      </c>
      <c r="AJ20">
        <f>VLOOKUP(A20,'Informal %GDP  DGE'!B:AE,30,FALSE)</f>
        <v>0</v>
      </c>
      <c r="AK20">
        <f>VLOOKUP(A20,'Informal %GDP MIMIC'!B:AB,25,FALSE)</f>
        <v>49.765403747558594</v>
      </c>
      <c r="AL20">
        <f>VLOOKUP(A20,'Informal %GDP MIMIC'!B:AB,26,FALSE)</f>
        <v>48.675910949707031</v>
      </c>
      <c r="AM20">
        <f>VLOOKUP(A20,'Informal %GDP MIMIC'!B:AB,27,FALSE)</f>
        <v>47.467250823974609</v>
      </c>
      <c r="AN20" s="37">
        <f>VLOOKUP(A20,'Pension %LF Pension_p'!B:W,16,FALSE)</f>
        <v>0</v>
      </c>
      <c r="AO20">
        <f>VLOOKUP(A20,'Pension %LF Pension_p'!B:W,17,FALSE)</f>
        <v>5.5</v>
      </c>
      <c r="AP20">
        <f>VLOOKUP(A20,'Pension %LF Pension_p'!B:W,18,FALSE)</f>
        <v>0</v>
      </c>
      <c r="AQ20">
        <f>VLOOKUP(A20,'Pension %LF Pension_p'!B:W,19,FALSE)</f>
        <v>0</v>
      </c>
      <c r="AR20">
        <f>VLOOKUP(A20,'Pension %LF Pension_p'!B:W,20,FALSE)</f>
        <v>0</v>
      </c>
      <c r="AS20">
        <f>VLOOKUP(A20,'Pension %LF Pension_p'!B:W,21,FALSE)</f>
        <v>0</v>
      </c>
      <c r="AT20">
        <f>VLOOKUP(A20,'Pension %LF Pension_p'!B:W,22,FALSE)</f>
        <v>0</v>
      </c>
      <c r="AU20" s="37">
        <f>VLOOKUP(A20,' Informal Employment %Emp Infem'!B:U,15,FALSE)</f>
        <v>0</v>
      </c>
      <c r="AV20">
        <f>VLOOKUP(A20,' Informal Employment %Emp Infem'!B:U,16,FALSE)</f>
        <v>0</v>
      </c>
      <c r="AW20">
        <f>VLOOKUP(A20,' Informal Employment %Emp Infem'!B:U,17,FALSE)</f>
        <v>0</v>
      </c>
      <c r="AX20">
        <f>VLOOKUP(A20,' Informal Employment %Emp Infem'!B:U,18,FALSE)</f>
        <v>0</v>
      </c>
      <c r="AY20">
        <f>VLOOKUP(A20,' Informal Employment %Emp Infem'!B:U,19,FALSE)</f>
        <v>0</v>
      </c>
      <c r="AZ20">
        <f>VLOOKUP(A20,' Informal Employment %Emp Infem'!B:U,20,FALSE)</f>
        <v>0</v>
      </c>
      <c r="BA20" s="37">
        <f>VLOOKUP(Main!A20,'Outside LF Employment %Emp  Inf'!B:U,15,FALSE)</f>
        <v>0</v>
      </c>
      <c r="BB20">
        <f>VLOOKUP(Main!A20,'Outside LF Employment %Emp  Inf'!B:U,16,FALSE)</f>
        <v>0</v>
      </c>
      <c r="BC20">
        <f>VLOOKUP(Main!A20,'Outside LF Employment %Emp  Inf'!B:U,17,FALSE)</f>
        <v>0</v>
      </c>
      <c r="BD20">
        <f>VLOOKUP(Main!A20,'Outside LF Employment %Emp  Inf'!B:U,18,FALSE)</f>
        <v>0</v>
      </c>
      <c r="BE20">
        <f>VLOOKUP(Main!A20,'Outside LF Employment %Emp  Inf'!B:U,19,FALSE)</f>
        <v>0</v>
      </c>
      <c r="BF20">
        <f>VLOOKUP(Main!A20,'Outside LF Employment %Emp  Inf'!B:U,20,FALSE)</f>
        <v>0</v>
      </c>
      <c r="BG20" s="37">
        <f>VLOOKUP(A20,'Fin Acct Ownership %Pop'!B:E,2,FALSE)</f>
        <v>10.4639377593994</v>
      </c>
      <c r="BH20">
        <f>VLOOKUP(A20,'Fin Acct Ownership %Pop'!B:E,3,FALSE)</f>
        <v>16.620834350585898</v>
      </c>
      <c r="BI20">
        <f>VLOOKUP(A20,'Fin Acct Ownership %Pop'!B:E,4,FALSE)</f>
        <v>38.489223480224602</v>
      </c>
      <c r="BJ20" s="37" t="str">
        <f>VLOOKUP(A20,'JAM Index'!B:H,2,FALSE)</f>
        <v>SSA</v>
      </c>
      <c r="BK20" t="str">
        <f>VLOOKUP(A20,'JAM Index'!B:H,3,FALSE)</f>
        <v>LIC</v>
      </c>
      <c r="BL20" t="str">
        <f>VLOOKUP(A20,'JAM Index'!B:H,3,FALSE)</f>
        <v>LIC</v>
      </c>
      <c r="BM20">
        <f>VLOOKUP(A20,'JAM Index'!B:H,4,FALSE)</f>
        <v>46</v>
      </c>
      <c r="BN20">
        <f>VLOOKUP(A20,'JAM Index'!B:H,5,FALSE)</f>
        <v>38</v>
      </c>
      <c r="BO20">
        <f>VLOOKUP(A20,'JAM Index'!B:H,6,FALSE)</f>
        <v>73</v>
      </c>
      <c r="BP20">
        <f>VLOOKUP(A20,'JAM Index'!B:H,7,FALSE)</f>
        <v>157</v>
      </c>
      <c r="BQ20">
        <f>VLOOKUP(A20,'GDP Per Capita'!B:E,2,FALSE)</f>
        <v>1241.825298009576</v>
      </c>
      <c r="BR20">
        <f>VLOOKUP(A20,'GDP Per Capita'!B:E,3,FALSE)</f>
        <v>1219.515505969046</v>
      </c>
      <c r="BS20">
        <f>VLOOKUP(A20,'GDP Per Capita'!B:E,4,FALSE)</f>
        <v>1291.0409721544083</v>
      </c>
    </row>
    <row r="21" spans="1:71" x14ac:dyDescent="0.15">
      <c r="A21" s="24" t="s">
        <v>53</v>
      </c>
      <c r="B21" s="37">
        <f>VLOOKUP(A21,'GDP in $'!B21:G21,4)</f>
        <v>15890065019.76338</v>
      </c>
      <c r="C21">
        <f>VLOOKUP(A21,'GDP in $'!B21:G21,5)</f>
        <v>16178162030.069414</v>
      </c>
      <c r="D21" s="38">
        <f>VLOOKUP(A21,'GDP in $'!B21:G21,6)</f>
        <v>17933606353.177456</v>
      </c>
      <c r="E21" t="str">
        <f>VLOOKUP(A21,'Social Assistance Exp. as %GDP'!C:O,2,FALSE)</f>
        <v>Low income</v>
      </c>
      <c r="F21" t="str">
        <f>VLOOKUP(A21,'Social Assistance Exp. as %GDP'!C:O,3,FALSE)</f>
        <v>SSF</v>
      </c>
      <c r="G21">
        <f>VLOOKUP(A21,'Social Assistance Exp. as %GDP'!C:O,4,FALSE)</f>
        <v>1.8486833570000001</v>
      </c>
      <c r="H21">
        <f>VLOOKUP(A21,'Social Assistance Exp. as %GDP'!C:O,5,FALSE)</f>
        <v>2.5003687E-2</v>
      </c>
      <c r="I21">
        <f>VLOOKUP(A21,'Social Assistance Exp. as %GDP'!C:O,6,FALSE)</f>
        <v>2.4853640999999999E-2</v>
      </c>
      <c r="J21">
        <f>VLOOKUP(A21,'Social Assistance Exp. as %GDP'!C:O,7,FALSE)</f>
        <v>5.6640849E-2</v>
      </c>
      <c r="K21">
        <f>VLOOKUP(A21,'Social Assistance Exp. as %GDP'!C:O,8,FALSE)</f>
        <v>0.89472156800000002</v>
      </c>
      <c r="L21">
        <f>VLOOKUP(A21,'Social Assistance Exp. as %GDP'!C:O,9,FALSE)</f>
        <v>2016</v>
      </c>
      <c r="M21">
        <f>VLOOKUP(A21,'Social Assistance Exp. as %GDP'!C:O,10,FALSE)</f>
        <v>0.22625342000000001</v>
      </c>
      <c r="N21">
        <f>VLOOKUP(A21,'Social Assistance Exp. as %GDP'!C:O,11,FALSE)</f>
        <v>0.27033823699999998</v>
      </c>
      <c r="O21">
        <f>VLOOKUP(A21,'Social Assistance Exp. as %GDP'!C:O,12,FALSE)</f>
        <v>0.35087189099999999</v>
      </c>
      <c r="P21">
        <f>VLOOKUP(A21,'Social Assistance Exp. as %GDP'!C:O,13,FALSE)</f>
        <v>0</v>
      </c>
      <c r="Q21" s="37">
        <f>VLOOKUP(A21,'Migrant Population %Pop'!B:C,2,FALSE)</f>
        <v>3.8920398529292402</v>
      </c>
      <c r="R21" s="37">
        <f>VLOOKUP(A21,'Literacy Rate %Pop'!B:BC,44,FALSE)</f>
        <v>0</v>
      </c>
      <c r="S21">
        <f>VLOOKUP(A21,'Literacy Rate %Pop'!B:BC,45,FALSE)</f>
        <v>0</v>
      </c>
      <c r="T21">
        <f>VLOOKUP(A21,'Literacy Rate %Pop'!B:BC,46,FALSE)</f>
        <v>0</v>
      </c>
      <c r="U21">
        <f>VLOOKUP(A21,'Literacy Rate %Pop'!B:BC,47,FALSE)</f>
        <v>0</v>
      </c>
      <c r="V21">
        <f>VLOOKUP(A21,'Literacy Rate %Pop'!B:BC,48,FALSE)</f>
        <v>34.599399566650398</v>
      </c>
      <c r="W21">
        <f>VLOOKUP(A21,'Literacy Rate %Pop'!B:BC,49,FALSE)</f>
        <v>0</v>
      </c>
      <c r="X21">
        <f>VLOOKUP(A21,'Literacy Rate %Pop'!B:BC,50,FALSE)</f>
        <v>0</v>
      </c>
      <c r="Y21">
        <f>VLOOKUP(A21,'Literacy Rate %Pop'!B:BC,51,FALSE)</f>
        <v>0</v>
      </c>
      <c r="Z21">
        <f>VLOOKUP(A21,'Literacy Rate %Pop'!B:BC,52,FALSE)</f>
        <v>39.345851898193402</v>
      </c>
      <c r="AA21">
        <f>VLOOKUP(A21,'Literacy Rate %Pop'!B:BC,53,FALSE)</f>
        <v>0</v>
      </c>
      <c r="AB21">
        <f>VLOOKUP(A21,'Literacy Rate %Pop'!B:BC,54,FALSE)</f>
        <v>0</v>
      </c>
      <c r="AC21" s="37">
        <f>VLOOKUP(A21,'Internet Access %Pop'!B:AI,29,FALSE)</f>
        <v>7</v>
      </c>
      <c r="AD21">
        <f>VLOOKUP(A21,'Internet Access %Pop'!B:AI,30,FALSE)</f>
        <v>9</v>
      </c>
      <c r="AE21">
        <f>VLOOKUP(A21,'Internet Access %Pop'!B:AI,31,FALSE)</f>
        <v>12</v>
      </c>
      <c r="AF21">
        <f>VLOOKUP(A21,'Internet Access %Pop'!B:AI,32,FALSE)</f>
        <v>14</v>
      </c>
      <c r="AG21">
        <f>VLOOKUP(A21,'Internet Access %Pop'!B:AI,33,FALSE)</f>
        <v>18</v>
      </c>
      <c r="AH21">
        <f>VLOOKUP(A21,'Internet Access %Pop'!B:AI,34,FALSE)</f>
        <v>0</v>
      </c>
      <c r="AI21" s="37">
        <f>VLOOKUP(A21,'Informal %GDP  DGE'!B:AE,29,FALSE)</f>
        <v>31.639020919799805</v>
      </c>
      <c r="AJ21">
        <f>VLOOKUP(A21,'Informal %GDP  DGE'!B:AE,30,FALSE)</f>
        <v>31.202632904052734</v>
      </c>
      <c r="AK21">
        <f>VLOOKUP(A21,'Informal %GDP MIMIC'!B:AB,25,FALSE)</f>
        <v>39.034542083740234</v>
      </c>
      <c r="AL21">
        <f>VLOOKUP(A21,'Informal %GDP MIMIC'!B:AB,26,FALSE)</f>
        <v>38.727634429931641</v>
      </c>
      <c r="AM21">
        <f>VLOOKUP(A21,'Informal %GDP MIMIC'!B:AB,27,FALSE)</f>
        <v>38.239151000976562</v>
      </c>
      <c r="AN21" s="37">
        <f>VLOOKUP(A21,'Pension %LF Pension_p'!B:W,16,FALSE)</f>
        <v>1.2000000476837158</v>
      </c>
      <c r="AO21">
        <f>VLOOKUP(A21,'Pension %LF Pension_p'!B:W,17,FALSE)</f>
        <v>0</v>
      </c>
      <c r="AP21">
        <f>VLOOKUP(A21,'Pension %LF Pension_p'!B:W,18,FALSE)</f>
        <v>0</v>
      </c>
      <c r="AQ21">
        <f>VLOOKUP(A21,'Pension %LF Pension_p'!B:W,19,FALSE)</f>
        <v>0</v>
      </c>
      <c r="AR21">
        <f>VLOOKUP(A21,'Pension %LF Pension_p'!B:W,20,FALSE)</f>
        <v>0</v>
      </c>
      <c r="AS21">
        <f>VLOOKUP(A21,'Pension %LF Pension_p'!B:W,21,FALSE)</f>
        <v>0</v>
      </c>
      <c r="AT21">
        <f>VLOOKUP(A21,'Pension %LF Pension_p'!B:W,22,FALSE)</f>
        <v>0</v>
      </c>
      <c r="AU21" s="37">
        <f>VLOOKUP(A21,' Informal Employment %Emp Infem'!B:U,15,FALSE)</f>
        <v>0</v>
      </c>
      <c r="AV21">
        <f>VLOOKUP(A21,' Informal Employment %Emp Infem'!B:U,16,FALSE)</f>
        <v>0</v>
      </c>
      <c r="AW21">
        <f>VLOOKUP(A21,' Informal Employment %Emp Infem'!B:U,17,FALSE)</f>
        <v>0</v>
      </c>
      <c r="AX21">
        <f>VLOOKUP(A21,' Informal Employment %Emp Infem'!B:U,18,FALSE)</f>
        <v>0</v>
      </c>
      <c r="AY21">
        <f>VLOOKUP(A21,' Informal Employment %Emp Infem'!B:U,19,FALSE)</f>
        <v>0</v>
      </c>
      <c r="AZ21">
        <f>VLOOKUP(A21,' Informal Employment %Emp Infem'!B:U,20,FALSE)</f>
        <v>95.39</v>
      </c>
      <c r="BA21" s="37">
        <f>VLOOKUP(Main!A21,'Outside LF Employment %Emp  Inf'!B:U,15,FALSE)</f>
        <v>0</v>
      </c>
      <c r="BB21">
        <f>VLOOKUP(Main!A21,'Outside LF Employment %Emp  Inf'!B:U,16,FALSE)</f>
        <v>0</v>
      </c>
      <c r="BC21">
        <f>VLOOKUP(Main!A21,'Outside LF Employment %Emp  Inf'!B:U,17,FALSE)</f>
        <v>0</v>
      </c>
      <c r="BD21">
        <f>VLOOKUP(Main!A21,'Outside LF Employment %Emp  Inf'!B:U,18,FALSE)</f>
        <v>0</v>
      </c>
      <c r="BE21">
        <f>VLOOKUP(Main!A21,'Outside LF Employment %Emp  Inf'!B:U,19,FALSE)</f>
        <v>0</v>
      </c>
      <c r="BF21">
        <f>VLOOKUP(Main!A21,'Outside LF Employment %Emp  Inf'!B:U,20,FALSE)</f>
        <v>87.5</v>
      </c>
      <c r="BG21" s="37">
        <f>VLOOKUP(A21,'Fin Acct Ownership %Pop'!B:E,2,FALSE)</f>
        <v>13.353091239929199</v>
      </c>
      <c r="BH21">
        <f>VLOOKUP(A21,'Fin Acct Ownership %Pop'!B:E,3,FALSE)</f>
        <v>14.357596397399901</v>
      </c>
      <c r="BI21">
        <f>VLOOKUP(A21,'Fin Acct Ownership %Pop'!B:E,4,FALSE)</f>
        <v>43.159992218017599</v>
      </c>
      <c r="BJ21" s="37" t="str">
        <f>VLOOKUP(A21,'JAM Index'!B:H,2,FALSE)</f>
        <v>SSA</v>
      </c>
      <c r="BK21" t="str">
        <f>VLOOKUP(A21,'JAM Index'!B:H,3,FALSE)</f>
        <v>LIC</v>
      </c>
      <c r="BL21" t="str">
        <f>VLOOKUP(A21,'JAM Index'!B:H,3,FALSE)</f>
        <v>LIC</v>
      </c>
      <c r="BM21">
        <f>VLOOKUP(A21,'JAM Index'!B:H,4,FALSE)</f>
        <v>81</v>
      </c>
      <c r="BN21">
        <f>VLOOKUP(A21,'JAM Index'!B:H,5,FALSE)</f>
        <v>43</v>
      </c>
      <c r="BO21">
        <f>VLOOKUP(A21,'JAM Index'!B:H,6,FALSE)</f>
        <v>71</v>
      </c>
      <c r="BP21">
        <f>VLOOKUP(A21,'JAM Index'!B:H,7,FALSE)</f>
        <v>195</v>
      </c>
      <c r="BQ21">
        <f>VLOOKUP(A21,'GDP Per Capita'!B:E,2,FALSE)</f>
        <v>804.50053782151565</v>
      </c>
      <c r="BR21">
        <f>VLOOKUP(A21,'GDP Per Capita'!B:E,3,FALSE)</f>
        <v>796.11520682767571</v>
      </c>
      <c r="BS21">
        <f>VLOOKUP(A21,'GDP Per Capita'!B:E,4,FALSE)</f>
        <v>857.93272965022311</v>
      </c>
    </row>
    <row r="22" spans="1:71" x14ac:dyDescent="0.15">
      <c r="A22" s="24" t="s">
        <v>55</v>
      </c>
      <c r="B22" s="37">
        <f>VLOOKUP(A22,'GDP in $'!B22:G22,4)</f>
        <v>274038973437.27548</v>
      </c>
      <c r="C22">
        <f>VLOOKUP(A22,'GDP in $'!B22:G22,5)</f>
        <v>302571320445.74982</v>
      </c>
      <c r="D22" s="38">
        <f>VLOOKUP(A22,'GDP in $'!B22:G22,6)</f>
        <v>323056957972.31177</v>
      </c>
      <c r="E22" t="str">
        <f>VLOOKUP(A22,'Social Assistance Exp. as %GDP'!C:O,2,FALSE)</f>
        <v>Lower middle income</v>
      </c>
      <c r="F22" t="str">
        <f>VLOOKUP(A22,'Social Assistance Exp. as %GDP'!C:O,3,FALSE)</f>
        <v>SAS</v>
      </c>
      <c r="G22">
        <f>VLOOKUP(A22,'Social Assistance Exp. as %GDP'!C:O,4,FALSE)</f>
        <v>0.99240821599999995</v>
      </c>
      <c r="H22">
        <f>VLOOKUP(A22,'Social Assistance Exp. as %GDP'!C:O,5,FALSE)</f>
        <v>6.3393860999999996E-2</v>
      </c>
      <c r="I22">
        <f>VLOOKUP(A22,'Social Assistance Exp. as %GDP'!C:O,6,FALSE)</f>
        <v>0.14863717600000001</v>
      </c>
      <c r="J22">
        <f>VLOOKUP(A22,'Social Assistance Exp. as %GDP'!C:O,7,FALSE)</f>
        <v>5.7707940000000001E-3</v>
      </c>
      <c r="K22">
        <f>VLOOKUP(A22,'Social Assistance Exp. as %GDP'!C:O,8,FALSE)</f>
        <v>0.188434303</v>
      </c>
      <c r="L22">
        <f>VLOOKUP(A22,'Social Assistance Exp. as %GDP'!C:O,9,FALSE)</f>
        <v>2016</v>
      </c>
      <c r="M22">
        <f>VLOOKUP(A22,'Social Assistance Exp. as %GDP'!C:O,10,FALSE)</f>
        <v>2.933556E-2</v>
      </c>
      <c r="N22">
        <f>VLOOKUP(A22,'Social Assistance Exp. as %GDP'!C:O,11,FALSE)</f>
        <v>0.25065144900000003</v>
      </c>
      <c r="O22">
        <f>VLOOKUP(A22,'Social Assistance Exp. as %GDP'!C:O,12,FALSE)</f>
        <v>2.4860575999999999E-2</v>
      </c>
      <c r="P22">
        <f>VLOOKUP(A22,'Social Assistance Exp. as %GDP'!C:O,13,FALSE)</f>
        <v>0.28132444600000001</v>
      </c>
      <c r="Q22" s="37">
        <f>VLOOKUP(A22,'Migrant Population %Pop'!B:C,2,FALSE)</f>
        <v>0.88375373539614199</v>
      </c>
      <c r="R22" s="37">
        <f>VLOOKUP(A22,'Literacy Rate %Pop'!B:BC,44,FALSE)</f>
        <v>0</v>
      </c>
      <c r="S22">
        <f>VLOOKUP(A22,'Literacy Rate %Pop'!B:BC,45,FALSE)</f>
        <v>58.769180297851598</v>
      </c>
      <c r="T22">
        <f>VLOOKUP(A22,'Literacy Rate %Pop'!B:BC,46,FALSE)</f>
        <v>57.860748291015597</v>
      </c>
      <c r="U22">
        <f>VLOOKUP(A22,'Literacy Rate %Pop'!B:BC,47,FALSE)</f>
        <v>61.015541076660199</v>
      </c>
      <c r="V22">
        <f>VLOOKUP(A22,'Literacy Rate %Pop'!B:BC,48,FALSE)</f>
        <v>61.093299865722699</v>
      </c>
      <c r="W22">
        <f>VLOOKUP(A22,'Literacy Rate %Pop'!B:BC,49,FALSE)</f>
        <v>65.1373291015625</v>
      </c>
      <c r="X22">
        <f>VLOOKUP(A22,'Literacy Rate %Pop'!B:BC,50,FALSE)</f>
        <v>72.758720397949205</v>
      </c>
      <c r="Y22">
        <f>VLOOKUP(A22,'Literacy Rate %Pop'!B:BC,51,FALSE)</f>
        <v>72.892967224121094</v>
      </c>
      <c r="Z22">
        <f>VLOOKUP(A22,'Literacy Rate %Pop'!B:BC,52,FALSE)</f>
        <v>73.912200927734403</v>
      </c>
      <c r="AA22">
        <f>VLOOKUP(A22,'Literacy Rate %Pop'!B:BC,53,FALSE)</f>
        <v>74.684463500976605</v>
      </c>
      <c r="AB22">
        <f>VLOOKUP(A22,'Literacy Rate %Pop'!B:BC,54,FALSE)</f>
        <v>74.908897399902301</v>
      </c>
      <c r="AC22" s="37">
        <f>VLOOKUP(A22,'Internet Access %Pop'!B:AI,29,FALSE)</f>
        <v>8.3000000000000007</v>
      </c>
      <c r="AD22">
        <f>VLOOKUP(A22,'Internet Access %Pop'!B:AI,30,FALSE)</f>
        <v>9.1999999999999993</v>
      </c>
      <c r="AE22">
        <f>VLOOKUP(A22,'Internet Access %Pop'!B:AI,31,FALSE)</f>
        <v>10.3</v>
      </c>
      <c r="AF22">
        <f>VLOOKUP(A22,'Internet Access %Pop'!B:AI,32,FALSE)</f>
        <v>11.5</v>
      </c>
      <c r="AG22">
        <f>VLOOKUP(A22,'Internet Access %Pop'!B:AI,33,FALSE)</f>
        <v>12.9</v>
      </c>
      <c r="AH22">
        <f>VLOOKUP(A22,'Internet Access %Pop'!B:AI,34,FALSE)</f>
        <v>0</v>
      </c>
      <c r="AI22" s="37">
        <f>VLOOKUP(A22,'Informal %GDP  DGE'!B:AE,29,FALSE)</f>
        <v>27.63127326965332</v>
      </c>
      <c r="AJ22">
        <f>VLOOKUP(A22,'Informal %GDP  DGE'!B:AE,30,FALSE)</f>
        <v>26.998659133911133</v>
      </c>
      <c r="AK22">
        <f>VLOOKUP(A22,'Informal %GDP MIMIC'!B:AB,25,FALSE)</f>
        <v>34.769283294677734</v>
      </c>
      <c r="AL22">
        <f>VLOOKUP(A22,'Informal %GDP MIMIC'!B:AB,26,FALSE)</f>
        <v>34.658210754394531</v>
      </c>
      <c r="AM22">
        <f>VLOOKUP(A22,'Informal %GDP MIMIC'!B:AB,27,FALSE)</f>
        <v>34.65399169921875</v>
      </c>
      <c r="AN22" s="37">
        <f>VLOOKUP(A22,'Pension %LF Pension_p'!B:W,16,FALSE)</f>
        <v>2.5</v>
      </c>
      <c r="AO22">
        <f>VLOOKUP(A22,'Pension %LF Pension_p'!B:W,17,FALSE)</f>
        <v>0</v>
      </c>
      <c r="AP22">
        <f>VLOOKUP(A22,'Pension %LF Pension_p'!B:W,18,FALSE)</f>
        <v>0</v>
      </c>
      <c r="AQ22">
        <f>VLOOKUP(A22,'Pension %LF Pension_p'!B:W,19,FALSE)</f>
        <v>0</v>
      </c>
      <c r="AR22">
        <f>VLOOKUP(A22,'Pension %LF Pension_p'!B:W,20,FALSE)</f>
        <v>0</v>
      </c>
      <c r="AS22">
        <f>VLOOKUP(A22,'Pension %LF Pension_p'!B:W,21,FALSE)</f>
        <v>0</v>
      </c>
      <c r="AT22">
        <f>VLOOKUP(A22,'Pension %LF Pension_p'!B:W,22,FALSE)</f>
        <v>0</v>
      </c>
      <c r="AU22" s="37">
        <f>VLOOKUP(A22,' Informal Employment %Emp Infem'!B:U,15,FALSE)</f>
        <v>89.42</v>
      </c>
      <c r="AV22">
        <f>VLOOKUP(A22,' Informal Employment %Emp Infem'!B:U,16,FALSE)</f>
        <v>0</v>
      </c>
      <c r="AW22">
        <f>VLOOKUP(A22,' Informal Employment %Emp Infem'!B:U,17,FALSE)</f>
        <v>0</v>
      </c>
      <c r="AX22">
        <f>VLOOKUP(A22,' Informal Employment %Emp Infem'!B:U,18,FALSE)</f>
        <v>0</v>
      </c>
      <c r="AY22">
        <f>VLOOKUP(A22,' Informal Employment %Emp Infem'!B:U,19,FALSE)</f>
        <v>94.7</v>
      </c>
      <c r="AZ22">
        <f>VLOOKUP(A22,' Informal Employment %Emp Infem'!B:U,20,FALSE)</f>
        <v>0</v>
      </c>
      <c r="BA22" s="37">
        <f>VLOOKUP(Main!A22,'Outside LF Employment %Emp  Inf'!B:U,15,FALSE)</f>
        <v>76.59</v>
      </c>
      <c r="BB22">
        <f>VLOOKUP(Main!A22,'Outside LF Employment %Emp  Inf'!B:U,16,FALSE)</f>
        <v>0</v>
      </c>
      <c r="BC22">
        <f>VLOOKUP(Main!A22,'Outside LF Employment %Emp  Inf'!B:U,17,FALSE)</f>
        <v>0</v>
      </c>
      <c r="BD22">
        <f>VLOOKUP(Main!A22,'Outside LF Employment %Emp  Inf'!B:U,18,FALSE)</f>
        <v>0</v>
      </c>
      <c r="BE22">
        <f>VLOOKUP(Main!A22,'Outside LF Employment %Emp  Inf'!B:U,19,FALSE)</f>
        <v>81.819999999999993</v>
      </c>
      <c r="BF22">
        <f>VLOOKUP(Main!A22,'Outside LF Employment %Emp  Inf'!B:U,20,FALSE)</f>
        <v>0</v>
      </c>
      <c r="BG22" s="37">
        <f>VLOOKUP(A22,'Fin Acct Ownership %Pop'!B:E,2,FALSE)</f>
        <v>31.743648529052699</v>
      </c>
      <c r="BH22">
        <f>VLOOKUP(A22,'Fin Acct Ownership %Pop'!B:E,3,FALSE)</f>
        <v>30.990818023681602</v>
      </c>
      <c r="BI22">
        <f>VLOOKUP(A22,'Fin Acct Ownership %Pop'!B:E,4,FALSE)</f>
        <v>50.046913146972699</v>
      </c>
      <c r="BJ22" s="37" t="str">
        <f>VLOOKUP(A22,'JAM Index'!B:H,2,FALSE)</f>
        <v>SAR</v>
      </c>
      <c r="BK22" t="str">
        <f>VLOOKUP(A22,'JAM Index'!B:H,3,FALSE)</f>
        <v>LMIC</v>
      </c>
      <c r="BL22" t="str">
        <f>VLOOKUP(A22,'JAM Index'!B:H,3,FALSE)</f>
        <v>LMIC</v>
      </c>
      <c r="BM22">
        <f>VLOOKUP(A22,'JAM Index'!B:H,4,FALSE)</f>
        <v>83</v>
      </c>
      <c r="BN22">
        <f>VLOOKUP(A22,'JAM Index'!B:H,5,FALSE)</f>
        <v>50</v>
      </c>
      <c r="BO22">
        <f>VLOOKUP(A22,'JAM Index'!B:H,6,FALSE)</f>
        <v>74</v>
      </c>
      <c r="BP22">
        <f>VLOOKUP(A22,'JAM Index'!B:H,7,FALSE)</f>
        <v>207</v>
      </c>
      <c r="BQ22">
        <f>VLOOKUP(A22,'GDP Per Capita'!B:E,2,FALSE)</f>
        <v>1698.1320807871175</v>
      </c>
      <c r="BR22">
        <f>VLOOKUP(A22,'GDP Per Capita'!B:E,3,FALSE)</f>
        <v>1855.7400942231857</v>
      </c>
      <c r="BS22">
        <f>VLOOKUP(A22,'GDP Per Capita'!B:E,4,FALSE)</f>
        <v>1961.6137487886015</v>
      </c>
    </row>
    <row r="23" spans="1:71" x14ac:dyDescent="0.15">
      <c r="A23" s="24" t="s">
        <v>57</v>
      </c>
      <c r="B23" s="37">
        <f>VLOOKUP(A23,'GDP in $'!B23:G23,4)</f>
        <v>66363422450.211227</v>
      </c>
      <c r="C23">
        <f>VLOOKUP(A23,'GDP in $'!B23:G23,5)</f>
        <v>68915416141.957642</v>
      </c>
      <c r="D23" s="38">
        <f>VLOOKUP(A23,'GDP in $'!B23:G23,6)</f>
        <v>69889347433.432388</v>
      </c>
      <c r="E23" t="str">
        <f>VLOOKUP(A23,'Social Assistance Exp. as %GDP'!C:O,2,FALSE)</f>
        <v>Upper middle income</v>
      </c>
      <c r="F23" t="str">
        <f>VLOOKUP(A23,'Social Assistance Exp. as %GDP'!C:O,3,FALSE)</f>
        <v>ECS</v>
      </c>
      <c r="G23">
        <f>VLOOKUP(A23,'Social Assistance Exp. as %GDP'!C:O,4,FALSE)</f>
        <v>1.0777641529999999</v>
      </c>
      <c r="H23">
        <f>VLOOKUP(A23,'Social Assistance Exp. as %GDP'!C:O,5,FALSE)</f>
        <v>7.7335983999999997E-2</v>
      </c>
      <c r="I23">
        <f>VLOOKUP(A23,'Social Assistance Exp. as %GDP'!C:O,6,FALSE)</f>
        <v>0.30222988099999998</v>
      </c>
      <c r="J23">
        <f>VLOOKUP(A23,'Social Assistance Exp. as %GDP'!C:O,7,FALSE)</f>
        <v>7.3483921999999993E-2</v>
      </c>
      <c r="K23">
        <f>VLOOKUP(A23,'Social Assistance Exp. as %GDP'!C:O,8,FALSE)</f>
        <v>1.3001557E-2</v>
      </c>
      <c r="L23">
        <f>VLOOKUP(A23,'Social Assistance Exp. as %GDP'!C:O,9,FALSE)</f>
        <v>2017</v>
      </c>
      <c r="M23">
        <f>VLOOKUP(A23,'Social Assistance Exp. as %GDP'!C:O,10,FALSE)</f>
        <v>1.0108903000000001E-2</v>
      </c>
      <c r="N23">
        <f>VLOOKUP(A23,'Social Assistance Exp. as %GDP'!C:O,11,FALSE)</f>
        <v>4.1664830999999999E-2</v>
      </c>
      <c r="O23">
        <f>VLOOKUP(A23,'Social Assistance Exp. as %GDP'!C:O,12,FALSE)</f>
        <v>0</v>
      </c>
      <c r="P23">
        <f>VLOOKUP(A23,'Social Assistance Exp. as %GDP'!C:O,13,FALSE)</f>
        <v>0.55993902699999998</v>
      </c>
      <c r="Q23" s="37">
        <f>VLOOKUP(A23,'Migrant Population %Pop'!B:C,2,FALSE)</f>
        <v>1.428196392424</v>
      </c>
      <c r="R23" s="37">
        <f>VLOOKUP(A23,'Literacy Rate %Pop'!B:BC,44,FALSE)</f>
        <v>0</v>
      </c>
      <c r="S23">
        <f>VLOOKUP(A23,'Literacy Rate %Pop'!B:BC,45,FALSE)</f>
        <v>98.352447509765597</v>
      </c>
      <c r="T23">
        <f>VLOOKUP(A23,'Literacy Rate %Pop'!B:BC,46,FALSE)</f>
        <v>0</v>
      </c>
      <c r="U23">
        <f>VLOOKUP(A23,'Literacy Rate %Pop'!B:BC,47,FALSE)</f>
        <v>0</v>
      </c>
      <c r="V23">
        <f>VLOOKUP(A23,'Literacy Rate %Pop'!B:BC,48,FALSE)</f>
        <v>0</v>
      </c>
      <c r="W23">
        <f>VLOOKUP(A23,'Literacy Rate %Pop'!B:BC,49,FALSE)</f>
        <v>0</v>
      </c>
      <c r="X23">
        <f>VLOOKUP(A23,'Literacy Rate %Pop'!B:BC,50,FALSE)</f>
        <v>0</v>
      </c>
      <c r="Y23">
        <f>VLOOKUP(A23,'Literacy Rate %Pop'!B:BC,51,FALSE)</f>
        <v>0</v>
      </c>
      <c r="Z23">
        <f>VLOOKUP(A23,'Literacy Rate %Pop'!B:BC,52,FALSE)</f>
        <v>0</v>
      </c>
      <c r="AA23">
        <f>VLOOKUP(A23,'Literacy Rate %Pop'!B:BC,53,FALSE)</f>
        <v>0</v>
      </c>
      <c r="AB23">
        <f>VLOOKUP(A23,'Literacy Rate %Pop'!B:BC,54,FALSE)</f>
        <v>0</v>
      </c>
      <c r="AC23" s="37">
        <f>VLOOKUP(A23,'Internet Access %Pop'!B:AI,29,FALSE)</f>
        <v>56.656251609999998</v>
      </c>
      <c r="AD23">
        <f>VLOOKUP(A23,'Internet Access %Pop'!B:AI,30,FALSE)</f>
        <v>59.825547659999998</v>
      </c>
      <c r="AE23">
        <f>VLOOKUP(A23,'Internet Access %Pop'!B:AI,31,FALSE)</f>
        <v>63.41010138</v>
      </c>
      <c r="AF23">
        <f>VLOOKUP(A23,'Internet Access %Pop'!B:AI,32,FALSE)</f>
        <v>64.782010690000007</v>
      </c>
      <c r="AG23">
        <f>VLOOKUP(A23,'Internet Access %Pop'!B:AI,33,FALSE)</f>
        <v>67.946980940000003</v>
      </c>
      <c r="AH23">
        <f>VLOOKUP(A23,'Internet Access %Pop'!B:AI,34,FALSE)</f>
        <v>70.162483589999994</v>
      </c>
      <c r="AI23" s="37">
        <f>VLOOKUP(A23,'Informal %GDP  DGE'!B:AE,29,FALSE)</f>
        <v>28.290519714355469</v>
      </c>
      <c r="AJ23">
        <f>VLOOKUP(A23,'Informal %GDP  DGE'!B:AE,30,FALSE)</f>
        <v>27.848329544067383</v>
      </c>
      <c r="AK23">
        <f>VLOOKUP(A23,'Informal %GDP MIMIC'!B:AB,25,FALSE)</f>
        <v>32.089542388916016</v>
      </c>
      <c r="AL23">
        <f>VLOOKUP(A23,'Informal %GDP MIMIC'!B:AB,26,FALSE)</f>
        <v>31.818986892700195</v>
      </c>
      <c r="AM23">
        <f>VLOOKUP(A23,'Informal %GDP MIMIC'!B:AB,27,FALSE)</f>
        <v>31.753782272338867</v>
      </c>
      <c r="AN23" s="37">
        <f>VLOOKUP(A23,'Pension %LF Pension_p'!B:W,16,FALSE)</f>
        <v>0</v>
      </c>
      <c r="AO23">
        <f>VLOOKUP(A23,'Pension %LF Pension_p'!B:W,17,FALSE)</f>
        <v>0</v>
      </c>
      <c r="AP23">
        <f>VLOOKUP(A23,'Pension %LF Pension_p'!B:W,18,FALSE)</f>
        <v>0</v>
      </c>
      <c r="AQ23">
        <f>VLOOKUP(A23,'Pension %LF Pension_p'!B:W,19,FALSE)</f>
        <v>83.5</v>
      </c>
      <c r="AR23">
        <f>VLOOKUP(A23,'Pension %LF Pension_p'!B:W,20,FALSE)</f>
        <v>78.699996948242188</v>
      </c>
      <c r="AS23">
        <f>VLOOKUP(A23,'Pension %LF Pension_p'!B:W,21,FALSE)</f>
        <v>0</v>
      </c>
      <c r="AT23">
        <f>VLOOKUP(A23,'Pension %LF Pension_p'!B:W,22,FALSE)</f>
        <v>0</v>
      </c>
      <c r="AU23" s="37" t="e">
        <f>VLOOKUP(A23,' Informal Employment %Emp Infem'!B:U,15,FALSE)</f>
        <v>#N/A</v>
      </c>
      <c r="AV23" t="e">
        <f>VLOOKUP(A23,' Informal Employment %Emp Infem'!B:U,16,FALSE)</f>
        <v>#N/A</v>
      </c>
      <c r="AW23" t="e">
        <f>VLOOKUP(A23,' Informal Employment %Emp Infem'!B:U,17,FALSE)</f>
        <v>#N/A</v>
      </c>
      <c r="AX23" t="e">
        <f>VLOOKUP(A23,' Informal Employment %Emp Infem'!B:U,18,FALSE)</f>
        <v>#N/A</v>
      </c>
      <c r="AY23" t="e">
        <f>VLOOKUP(A23,' Informal Employment %Emp Infem'!B:U,19,FALSE)</f>
        <v>#N/A</v>
      </c>
      <c r="AZ23" t="e">
        <f>VLOOKUP(A23,' Informal Employment %Emp Infem'!B:U,20,FALSE)</f>
        <v>#N/A</v>
      </c>
      <c r="BA23" s="37" t="e">
        <f>VLOOKUP(Main!A23,'Outside LF Employment %Emp  Inf'!B:U,15,FALSE)</f>
        <v>#N/A</v>
      </c>
      <c r="BB23" t="e">
        <f>VLOOKUP(Main!A23,'Outside LF Employment %Emp  Inf'!B:U,16,FALSE)</f>
        <v>#N/A</v>
      </c>
      <c r="BC23" t="e">
        <f>VLOOKUP(Main!A23,'Outside LF Employment %Emp  Inf'!B:U,17,FALSE)</f>
        <v>#N/A</v>
      </c>
      <c r="BD23" t="e">
        <f>VLOOKUP(Main!A23,'Outside LF Employment %Emp  Inf'!B:U,18,FALSE)</f>
        <v>#N/A</v>
      </c>
      <c r="BE23" t="e">
        <f>VLOOKUP(Main!A23,'Outside LF Employment %Emp  Inf'!B:U,19,FALSE)</f>
        <v>#N/A</v>
      </c>
      <c r="BF23" t="e">
        <f>VLOOKUP(Main!A23,'Outside LF Employment %Emp  Inf'!B:U,20,FALSE)</f>
        <v>#N/A</v>
      </c>
      <c r="BG23" s="37">
        <f>VLOOKUP(A23,'Fin Acct Ownership %Pop'!B:E,2,FALSE)</f>
        <v>52.824901580810497</v>
      </c>
      <c r="BH23">
        <f>VLOOKUP(A23,'Fin Acct Ownership %Pop'!B:E,3,FALSE)</f>
        <v>62.986827850341797</v>
      </c>
      <c r="BI23">
        <f>VLOOKUP(A23,'Fin Acct Ownership %Pop'!B:E,4,FALSE)</f>
        <v>72.204032897949205</v>
      </c>
      <c r="BJ23" s="37" t="str">
        <f>VLOOKUP(A23,'JAM Index'!B:H,2,FALSE)</f>
        <v>ECA</v>
      </c>
      <c r="BK23" t="str">
        <f>VLOOKUP(A23,'JAM Index'!B:H,3,FALSE)</f>
        <v>UMIC</v>
      </c>
      <c r="BL23" t="str">
        <f>VLOOKUP(A23,'JAM Index'!B:H,3,FALSE)</f>
        <v>UMIC</v>
      </c>
      <c r="BM23">
        <f>VLOOKUP(A23,'JAM Index'!B:H,4,FALSE)</f>
        <v>99</v>
      </c>
      <c r="BN23">
        <f>VLOOKUP(A23,'JAM Index'!B:H,5,FALSE)</f>
        <v>72</v>
      </c>
      <c r="BO23">
        <f>VLOOKUP(A23,'JAM Index'!B:H,6,FALSE)</f>
        <v>89</v>
      </c>
      <c r="BP23">
        <f>VLOOKUP(A23,'JAM Index'!B:H,7,FALSE)</f>
        <v>260</v>
      </c>
      <c r="BQ23">
        <f>VLOOKUP(A23,'GDP Per Capita'!B:E,2,FALSE)</f>
        <v>9446.7007718551849</v>
      </c>
      <c r="BR23">
        <f>VLOOKUP(A23,'GDP Per Capita'!B:E,3,FALSE)</f>
        <v>9879.2685331331795</v>
      </c>
      <c r="BS23">
        <f>VLOOKUP(A23,'GDP Per Capita'!B:E,4,FALSE)</f>
        <v>10079.203381220315</v>
      </c>
    </row>
    <row r="24" spans="1:71" x14ac:dyDescent="0.15">
      <c r="A24" s="24" t="s">
        <v>59</v>
      </c>
      <c r="B24" s="37">
        <f>VLOOKUP(A24,'GDP in $'!B24:G24,4)</f>
        <v>37801462765.957443</v>
      </c>
      <c r="C24">
        <f>VLOOKUP(A24,'GDP in $'!B24:G24,5)</f>
        <v>38652579787.234039</v>
      </c>
      <c r="D24" s="38">
        <f>VLOOKUP(A24,'GDP in $'!B24:G24,6)</f>
        <v>34729228723.404259</v>
      </c>
      <c r="E24" t="e">
        <f>VLOOKUP(A24,'Social Assistance Exp. as %GDP'!C:O,2,FALSE)</f>
        <v>#N/A</v>
      </c>
      <c r="F24" t="e">
        <f>VLOOKUP(A24,'Social Assistance Exp. as %GDP'!C:O,3,FALSE)</f>
        <v>#N/A</v>
      </c>
      <c r="G24" t="e">
        <f>VLOOKUP(A24,'Social Assistance Exp. as %GDP'!C:O,4,FALSE)</f>
        <v>#N/A</v>
      </c>
      <c r="H24" t="e">
        <f>VLOOKUP(A24,'Social Assistance Exp. as %GDP'!C:O,5,FALSE)</f>
        <v>#N/A</v>
      </c>
      <c r="I24" t="e">
        <f>VLOOKUP(A24,'Social Assistance Exp. as %GDP'!C:O,6,FALSE)</f>
        <v>#N/A</v>
      </c>
      <c r="J24" t="e">
        <f>VLOOKUP(A24,'Social Assistance Exp. as %GDP'!C:O,7,FALSE)</f>
        <v>#N/A</v>
      </c>
      <c r="K24" t="e">
        <f>VLOOKUP(A24,'Social Assistance Exp. as %GDP'!C:O,8,FALSE)</f>
        <v>#N/A</v>
      </c>
      <c r="L24" t="e">
        <f>VLOOKUP(A24,'Social Assistance Exp. as %GDP'!C:O,9,FALSE)</f>
        <v>#N/A</v>
      </c>
      <c r="M24" t="e">
        <f>VLOOKUP(A24,'Social Assistance Exp. as %GDP'!C:O,10,FALSE)</f>
        <v>#N/A</v>
      </c>
      <c r="N24" t="e">
        <f>VLOOKUP(A24,'Social Assistance Exp. as %GDP'!C:O,11,FALSE)</f>
        <v>#N/A</v>
      </c>
      <c r="O24" t="e">
        <f>VLOOKUP(A24,'Social Assistance Exp. as %GDP'!C:O,12,FALSE)</f>
        <v>#N/A</v>
      </c>
      <c r="P24" t="e">
        <f>VLOOKUP(A24,'Social Assistance Exp. as %GDP'!C:O,13,FALSE)</f>
        <v>#N/A</v>
      </c>
      <c r="Q24" s="37">
        <f>VLOOKUP(A24,'Migrant Population %Pop'!B:C,2,FALSE)</f>
        <v>51.126785005050003</v>
      </c>
      <c r="R24" s="37">
        <f>VLOOKUP(A24,'Literacy Rate %Pop'!B:BC,44,FALSE)</f>
        <v>90.977401733398395</v>
      </c>
      <c r="S24">
        <f>VLOOKUP(A24,'Literacy Rate %Pop'!B:BC,45,FALSE)</f>
        <v>0</v>
      </c>
      <c r="T24">
        <f>VLOOKUP(A24,'Literacy Rate %Pop'!B:BC,46,FALSE)</f>
        <v>0</v>
      </c>
      <c r="U24">
        <f>VLOOKUP(A24,'Literacy Rate %Pop'!B:BC,47,FALSE)</f>
        <v>0</v>
      </c>
      <c r="V24">
        <f>VLOOKUP(A24,'Literacy Rate %Pop'!B:BC,48,FALSE)</f>
        <v>0</v>
      </c>
      <c r="W24">
        <f>VLOOKUP(A24,'Literacy Rate %Pop'!B:BC,49,FALSE)</f>
        <v>0</v>
      </c>
      <c r="X24">
        <f>VLOOKUP(A24,'Literacy Rate %Pop'!B:BC,50,FALSE)</f>
        <v>0</v>
      </c>
      <c r="Y24">
        <f>VLOOKUP(A24,'Literacy Rate %Pop'!B:BC,51,FALSE)</f>
        <v>0</v>
      </c>
      <c r="Z24">
        <f>VLOOKUP(A24,'Literacy Rate %Pop'!B:BC,52,FALSE)</f>
        <v>0</v>
      </c>
      <c r="AA24">
        <f>VLOOKUP(A24,'Literacy Rate %Pop'!B:BC,53,FALSE)</f>
        <v>0</v>
      </c>
      <c r="AB24">
        <f>VLOOKUP(A24,'Literacy Rate %Pop'!B:BC,54,FALSE)</f>
        <v>0</v>
      </c>
      <c r="AC24" s="37">
        <f>VLOOKUP(A24,'Internet Access %Pop'!B:AI,29,FALSE)</f>
        <v>93.4783008</v>
      </c>
      <c r="AD24">
        <f>VLOOKUP(A24,'Internet Access %Pop'!B:AI,30,FALSE)</f>
        <v>97.999980699999995</v>
      </c>
      <c r="AE24">
        <f>VLOOKUP(A24,'Internet Access %Pop'!B:AI,31,FALSE)</f>
        <v>95.878135749999998</v>
      </c>
      <c r="AF24">
        <f>VLOOKUP(A24,'Internet Access %Pop'!B:AI,32,FALSE)</f>
        <v>98.644672580000005</v>
      </c>
      <c r="AG24">
        <f>VLOOKUP(A24,'Internet Access %Pop'!B:AI,33,FALSE)</f>
        <v>99.701492560000005</v>
      </c>
      <c r="AH24">
        <f>VLOOKUP(A24,'Internet Access %Pop'!B:AI,34,FALSE)</f>
        <v>99.539512459999997</v>
      </c>
      <c r="AI24" s="37">
        <f>VLOOKUP(A24,'Informal %GDP  DGE'!B:AE,29,FALSE)</f>
        <v>15.28487491607666</v>
      </c>
      <c r="AJ24">
        <f>VLOOKUP(A24,'Informal %GDP  DGE'!B:AE,30,FALSE)</f>
        <v>15.232141494750977</v>
      </c>
      <c r="AK24">
        <f>VLOOKUP(A24,'Informal %GDP MIMIC'!B:AB,25,FALSE)</f>
        <v>19.129180908203125</v>
      </c>
      <c r="AL24">
        <f>VLOOKUP(A24,'Informal %GDP MIMIC'!B:AB,26,FALSE)</f>
        <v>19.348268508911133</v>
      </c>
      <c r="AM24">
        <f>VLOOKUP(A24,'Informal %GDP MIMIC'!B:AB,27,FALSE)</f>
        <v>19.97624397277832</v>
      </c>
      <c r="AN24" s="37">
        <f>VLOOKUP(A24,'Pension %LF Pension_p'!B:W,16,FALSE)</f>
        <v>0</v>
      </c>
      <c r="AO24">
        <f>VLOOKUP(A24,'Pension %LF Pension_p'!B:W,17,FALSE)</f>
        <v>0</v>
      </c>
      <c r="AP24">
        <f>VLOOKUP(A24,'Pension %LF Pension_p'!B:W,18,FALSE)</f>
        <v>0</v>
      </c>
      <c r="AQ24">
        <f>VLOOKUP(A24,'Pension %LF Pension_p'!B:W,19,FALSE)</f>
        <v>20.200000762939453</v>
      </c>
      <c r="AR24">
        <f>VLOOKUP(A24,'Pension %LF Pension_p'!B:W,20,FALSE)</f>
        <v>0</v>
      </c>
      <c r="AS24">
        <f>VLOOKUP(A24,'Pension %LF Pension_p'!B:W,21,FALSE)</f>
        <v>0</v>
      </c>
      <c r="AT24">
        <f>VLOOKUP(A24,'Pension %LF Pension_p'!B:W,22,FALSE)</f>
        <v>0</v>
      </c>
      <c r="AU24" s="37" t="e">
        <f>VLOOKUP(A24,' Informal Employment %Emp Infem'!B:U,15,FALSE)</f>
        <v>#N/A</v>
      </c>
      <c r="AV24" t="e">
        <f>VLOOKUP(A24,' Informal Employment %Emp Infem'!B:U,16,FALSE)</f>
        <v>#N/A</v>
      </c>
      <c r="AW24" t="e">
        <f>VLOOKUP(A24,' Informal Employment %Emp Infem'!B:U,17,FALSE)</f>
        <v>#N/A</v>
      </c>
      <c r="AX24" t="e">
        <f>VLOOKUP(A24,' Informal Employment %Emp Infem'!B:U,18,FALSE)</f>
        <v>#N/A</v>
      </c>
      <c r="AY24" t="e">
        <f>VLOOKUP(A24,' Informal Employment %Emp Infem'!B:U,19,FALSE)</f>
        <v>#N/A</v>
      </c>
      <c r="AZ24" t="e">
        <f>VLOOKUP(A24,' Informal Employment %Emp Infem'!B:U,20,FALSE)</f>
        <v>#N/A</v>
      </c>
      <c r="BA24" s="37" t="e">
        <f>VLOOKUP(Main!A24,'Outside LF Employment %Emp  Inf'!B:U,15,FALSE)</f>
        <v>#N/A</v>
      </c>
      <c r="BB24" t="e">
        <f>VLOOKUP(Main!A24,'Outside LF Employment %Emp  Inf'!B:U,16,FALSE)</f>
        <v>#N/A</v>
      </c>
      <c r="BC24" t="e">
        <f>VLOOKUP(Main!A24,'Outside LF Employment %Emp  Inf'!B:U,17,FALSE)</f>
        <v>#N/A</v>
      </c>
      <c r="BD24" t="e">
        <f>VLOOKUP(Main!A24,'Outside LF Employment %Emp  Inf'!B:U,18,FALSE)</f>
        <v>#N/A</v>
      </c>
      <c r="BE24" t="e">
        <f>VLOOKUP(Main!A24,'Outside LF Employment %Emp  Inf'!B:U,19,FALSE)</f>
        <v>#N/A</v>
      </c>
      <c r="BF24" t="e">
        <f>VLOOKUP(Main!A24,'Outside LF Employment %Emp  Inf'!B:U,20,FALSE)</f>
        <v>#N/A</v>
      </c>
      <c r="BG24" s="37">
        <f>VLOOKUP(A24,'Fin Acct Ownership %Pop'!B:E,2,FALSE)</f>
        <v>64.514572143554702</v>
      </c>
      <c r="BH24">
        <f>VLOOKUP(A24,'Fin Acct Ownership %Pop'!B:E,3,FALSE)</f>
        <v>81.939346313476605</v>
      </c>
      <c r="BI24">
        <f>VLOOKUP(A24,'Fin Acct Ownership %Pop'!B:E,4,FALSE)</f>
        <v>82.612846374511705</v>
      </c>
      <c r="BJ24" s="37" t="e">
        <f>VLOOKUP(A24,'JAM Index'!B:H,2,FALSE)</f>
        <v>#N/A</v>
      </c>
      <c r="BK24" t="e">
        <f>VLOOKUP(A24,'JAM Index'!B:H,3,FALSE)</f>
        <v>#N/A</v>
      </c>
      <c r="BL24" t="e">
        <f>VLOOKUP(A24,'JAM Index'!B:H,3,FALSE)</f>
        <v>#N/A</v>
      </c>
      <c r="BM24" t="e">
        <f>VLOOKUP(A24,'JAM Index'!B:H,4,FALSE)</f>
        <v>#N/A</v>
      </c>
      <c r="BN24" t="e">
        <f>VLOOKUP(A24,'JAM Index'!B:H,5,FALSE)</f>
        <v>#N/A</v>
      </c>
      <c r="BO24" t="e">
        <f>VLOOKUP(A24,'JAM Index'!B:H,6,FALSE)</f>
        <v>#N/A</v>
      </c>
      <c r="BP24" t="e">
        <f>VLOOKUP(A24,'JAM Index'!B:H,7,FALSE)</f>
        <v>#N/A</v>
      </c>
      <c r="BQ24">
        <f>VLOOKUP(A24,'GDP Per Capita'!B:E,2,FALSE)</f>
        <v>24085.955988096037</v>
      </c>
      <c r="BR24">
        <f>VLOOKUP(A24,'GDP Per Capita'!B:E,3,FALSE)</f>
        <v>23551.93008574039</v>
      </c>
      <c r="BS24">
        <f>VLOOKUP(A24,'GDP Per Capita'!B:E,4,FALSE)</f>
        <v>20409.952804773118</v>
      </c>
    </row>
    <row r="25" spans="1:71" x14ac:dyDescent="0.15">
      <c r="A25" s="24" t="s">
        <v>61</v>
      </c>
      <c r="B25" s="37">
        <f>VLOOKUP(A25,'GDP in $'!B25:G25,4)</f>
        <v>12837800000</v>
      </c>
      <c r="C25">
        <f>VLOOKUP(A25,'GDP in $'!B25:G25,5)</f>
        <v>13164400000</v>
      </c>
      <c r="D25" s="38">
        <f>VLOOKUP(A25,'GDP in $'!B25:G25,6)</f>
        <v>9907500000</v>
      </c>
      <c r="E25" t="e">
        <f>VLOOKUP(A25,'Social Assistance Exp. as %GDP'!C:O,2,FALSE)</f>
        <v>#N/A</v>
      </c>
      <c r="F25" t="e">
        <f>VLOOKUP(A25,'Social Assistance Exp. as %GDP'!C:O,3,FALSE)</f>
        <v>#N/A</v>
      </c>
      <c r="G25" t="e">
        <f>VLOOKUP(A25,'Social Assistance Exp. as %GDP'!C:O,4,FALSE)</f>
        <v>#N/A</v>
      </c>
      <c r="H25" t="e">
        <f>VLOOKUP(A25,'Social Assistance Exp. as %GDP'!C:O,5,FALSE)</f>
        <v>#N/A</v>
      </c>
      <c r="I25" t="e">
        <f>VLOOKUP(A25,'Social Assistance Exp. as %GDP'!C:O,6,FALSE)</f>
        <v>#N/A</v>
      </c>
      <c r="J25" t="e">
        <f>VLOOKUP(A25,'Social Assistance Exp. as %GDP'!C:O,7,FALSE)</f>
        <v>#N/A</v>
      </c>
      <c r="K25" t="e">
        <f>VLOOKUP(A25,'Social Assistance Exp. as %GDP'!C:O,8,FALSE)</f>
        <v>#N/A</v>
      </c>
      <c r="L25" t="e">
        <f>VLOOKUP(A25,'Social Assistance Exp. as %GDP'!C:O,9,FALSE)</f>
        <v>#N/A</v>
      </c>
      <c r="M25" t="e">
        <f>VLOOKUP(A25,'Social Assistance Exp. as %GDP'!C:O,10,FALSE)</f>
        <v>#N/A</v>
      </c>
      <c r="N25" t="e">
        <f>VLOOKUP(A25,'Social Assistance Exp. as %GDP'!C:O,11,FALSE)</f>
        <v>#N/A</v>
      </c>
      <c r="O25" t="e">
        <f>VLOOKUP(A25,'Social Assistance Exp. as %GDP'!C:O,12,FALSE)</f>
        <v>#N/A</v>
      </c>
      <c r="P25" t="e">
        <f>VLOOKUP(A25,'Social Assistance Exp. as %GDP'!C:O,13,FALSE)</f>
        <v>#N/A</v>
      </c>
      <c r="Q25" s="37">
        <f>VLOOKUP(A25,'Migrant Population %Pop'!B:C,2,FALSE)</f>
        <v>15.2843030882508</v>
      </c>
      <c r="R25" s="37">
        <f>VLOOKUP(A25,'Literacy Rate %Pop'!B:BC,44,FALSE)</f>
        <v>0</v>
      </c>
      <c r="S25">
        <f>VLOOKUP(A25,'Literacy Rate %Pop'!B:BC,45,FALSE)</f>
        <v>0</v>
      </c>
      <c r="T25">
        <f>VLOOKUP(A25,'Literacy Rate %Pop'!B:BC,46,FALSE)</f>
        <v>0</v>
      </c>
      <c r="U25">
        <f>VLOOKUP(A25,'Literacy Rate %Pop'!B:BC,47,FALSE)</f>
        <v>0</v>
      </c>
      <c r="V25">
        <f>VLOOKUP(A25,'Literacy Rate %Pop'!B:BC,48,FALSE)</f>
        <v>0</v>
      </c>
      <c r="W25">
        <f>VLOOKUP(A25,'Literacy Rate %Pop'!B:BC,49,FALSE)</f>
        <v>0</v>
      </c>
      <c r="X25">
        <f>VLOOKUP(A25,'Literacy Rate %Pop'!B:BC,50,FALSE)</f>
        <v>0</v>
      </c>
      <c r="Y25">
        <f>VLOOKUP(A25,'Literacy Rate %Pop'!B:BC,51,FALSE)</f>
        <v>0</v>
      </c>
      <c r="Z25">
        <f>VLOOKUP(A25,'Literacy Rate %Pop'!B:BC,52,FALSE)</f>
        <v>0</v>
      </c>
      <c r="AA25">
        <f>VLOOKUP(A25,'Literacy Rate %Pop'!B:BC,53,FALSE)</f>
        <v>0</v>
      </c>
      <c r="AB25">
        <f>VLOOKUP(A25,'Literacy Rate %Pop'!B:BC,54,FALSE)</f>
        <v>0</v>
      </c>
      <c r="AC25" s="37">
        <f>VLOOKUP(A25,'Internet Access %Pop'!B:AI,29,FALSE)</f>
        <v>78</v>
      </c>
      <c r="AD25">
        <f>VLOOKUP(A25,'Internet Access %Pop'!B:AI,30,FALSE)</f>
        <v>80</v>
      </c>
      <c r="AE25">
        <f>VLOOKUP(A25,'Internet Access %Pop'!B:AI,31,FALSE)</f>
        <v>85</v>
      </c>
      <c r="AF25">
        <f>VLOOKUP(A25,'Internet Access %Pop'!B:AI,32,FALSE)</f>
        <v>0</v>
      </c>
      <c r="AG25">
        <f>VLOOKUP(A25,'Internet Access %Pop'!B:AI,33,FALSE)</f>
        <v>0</v>
      </c>
      <c r="AH25">
        <f>VLOOKUP(A25,'Internet Access %Pop'!B:AI,34,FALSE)</f>
        <v>0</v>
      </c>
      <c r="AI25" s="37">
        <f>VLOOKUP(A25,'Informal %GDP  DGE'!B:AE,29,FALSE)</f>
        <v>24.522750854492188</v>
      </c>
      <c r="AJ25">
        <f>VLOOKUP(A25,'Informal %GDP  DGE'!B:AE,30,FALSE)</f>
        <v>0</v>
      </c>
      <c r="AK25">
        <f>VLOOKUP(A25,'Informal %GDP MIMIC'!B:AB,25,FALSE)</f>
        <v>29.751981735229492</v>
      </c>
      <c r="AL25">
        <f>VLOOKUP(A25,'Informal %GDP MIMIC'!B:AB,26,FALSE)</f>
        <v>30.211301803588867</v>
      </c>
      <c r="AM25">
        <f>VLOOKUP(A25,'Informal %GDP MIMIC'!B:AB,27,FALSE)</f>
        <v>29.955345153808594</v>
      </c>
      <c r="AN25" s="37" t="e">
        <f>VLOOKUP(A25,'Pension %LF Pension_p'!B:W,16,FALSE)</f>
        <v>#N/A</v>
      </c>
      <c r="AO25" t="e">
        <f>VLOOKUP(A25,'Pension %LF Pension_p'!B:W,17,FALSE)</f>
        <v>#N/A</v>
      </c>
      <c r="AP25" t="e">
        <f>VLOOKUP(A25,'Pension %LF Pension_p'!B:W,18,FALSE)</f>
        <v>#N/A</v>
      </c>
      <c r="AQ25" t="e">
        <f>VLOOKUP(A25,'Pension %LF Pension_p'!B:W,19,FALSE)</f>
        <v>#N/A</v>
      </c>
      <c r="AR25" t="e">
        <f>VLOOKUP(A25,'Pension %LF Pension_p'!B:W,20,FALSE)</f>
        <v>#N/A</v>
      </c>
      <c r="AS25" t="e">
        <f>VLOOKUP(A25,'Pension %LF Pension_p'!B:W,21,FALSE)</f>
        <v>#N/A</v>
      </c>
      <c r="AT25" t="e">
        <f>VLOOKUP(A25,'Pension %LF Pension_p'!B:W,22,FALSE)</f>
        <v>#N/A</v>
      </c>
      <c r="AU25" s="37" t="e">
        <f>VLOOKUP(A25,' Informal Employment %Emp Infem'!B:U,15,FALSE)</f>
        <v>#N/A</v>
      </c>
      <c r="AV25" t="e">
        <f>VLOOKUP(A25,' Informal Employment %Emp Infem'!B:U,16,FALSE)</f>
        <v>#N/A</v>
      </c>
      <c r="AW25" t="e">
        <f>VLOOKUP(A25,' Informal Employment %Emp Infem'!B:U,17,FALSE)</f>
        <v>#N/A</v>
      </c>
      <c r="AX25" t="e">
        <f>VLOOKUP(A25,' Informal Employment %Emp Infem'!B:U,18,FALSE)</f>
        <v>#N/A</v>
      </c>
      <c r="AY25" t="e">
        <f>VLOOKUP(A25,' Informal Employment %Emp Infem'!B:U,19,FALSE)</f>
        <v>#N/A</v>
      </c>
      <c r="AZ25" t="e">
        <f>VLOOKUP(A25,' Informal Employment %Emp Infem'!B:U,20,FALSE)</f>
        <v>#N/A</v>
      </c>
      <c r="BA25" s="37" t="e">
        <f>VLOOKUP(Main!A25,'Outside LF Employment %Emp  Inf'!B:U,15,FALSE)</f>
        <v>#N/A</v>
      </c>
      <c r="BB25" t="e">
        <f>VLOOKUP(Main!A25,'Outside LF Employment %Emp  Inf'!B:U,16,FALSE)</f>
        <v>#N/A</v>
      </c>
      <c r="BC25" t="e">
        <f>VLOOKUP(Main!A25,'Outside LF Employment %Emp  Inf'!B:U,17,FALSE)</f>
        <v>#N/A</v>
      </c>
      <c r="BD25" t="e">
        <f>VLOOKUP(Main!A25,'Outside LF Employment %Emp  Inf'!B:U,18,FALSE)</f>
        <v>#N/A</v>
      </c>
      <c r="BE25" t="e">
        <f>VLOOKUP(Main!A25,'Outside LF Employment %Emp  Inf'!B:U,19,FALSE)</f>
        <v>#N/A</v>
      </c>
      <c r="BF25" t="e">
        <f>VLOOKUP(Main!A25,'Outside LF Employment %Emp  Inf'!B:U,20,FALSE)</f>
        <v>#N/A</v>
      </c>
      <c r="BG25" s="37">
        <f>VLOOKUP(A25,'Fin Acct Ownership %Pop'!B:E,2,FALSE)</f>
        <v>0</v>
      </c>
      <c r="BH25">
        <f>VLOOKUP(A25,'Fin Acct Ownership %Pop'!B:E,3,FALSE)</f>
        <v>0</v>
      </c>
      <c r="BI25">
        <f>VLOOKUP(A25,'Fin Acct Ownership %Pop'!B:E,4,FALSE)</f>
        <v>0</v>
      </c>
      <c r="BJ25" s="37" t="e">
        <f>VLOOKUP(A25,'JAM Index'!B:H,2,FALSE)</f>
        <v>#N/A</v>
      </c>
      <c r="BK25" t="e">
        <f>VLOOKUP(A25,'JAM Index'!B:H,3,FALSE)</f>
        <v>#N/A</v>
      </c>
      <c r="BL25" t="e">
        <f>VLOOKUP(A25,'JAM Index'!B:H,3,FALSE)</f>
        <v>#N/A</v>
      </c>
      <c r="BM25" t="e">
        <f>VLOOKUP(A25,'JAM Index'!B:H,4,FALSE)</f>
        <v>#N/A</v>
      </c>
      <c r="BN25" t="e">
        <f>VLOOKUP(A25,'JAM Index'!B:H,5,FALSE)</f>
        <v>#N/A</v>
      </c>
      <c r="BO25" t="e">
        <f>VLOOKUP(A25,'JAM Index'!B:H,6,FALSE)</f>
        <v>#N/A</v>
      </c>
      <c r="BP25" t="e">
        <f>VLOOKUP(A25,'JAM Index'!B:H,7,FALSE)</f>
        <v>#N/A</v>
      </c>
      <c r="BQ25">
        <f>VLOOKUP(A25,'GDP Per Capita'!B:E,2,FALSE)</f>
        <v>33290.02813541302</v>
      </c>
      <c r="BR25">
        <f>VLOOKUP(A25,'GDP Per Capita'!B:E,3,FALSE)</f>
        <v>33799.417694089134</v>
      </c>
      <c r="BS25">
        <f>VLOOKUP(A25,'GDP Per Capita'!B:E,4,FALSE)</f>
        <v>25194.025144438114</v>
      </c>
    </row>
    <row r="26" spans="1:71" x14ac:dyDescent="0.15">
      <c r="A26" s="24" t="s">
        <v>63</v>
      </c>
      <c r="B26" s="37">
        <f>VLOOKUP(A26,'GDP in $'!B26:G26,4)</f>
        <v>20177409351.43288</v>
      </c>
      <c r="C26">
        <f>VLOOKUP(A26,'GDP in $'!B26:G26,5)</f>
        <v>20201323260.073257</v>
      </c>
      <c r="D26" s="38">
        <f>VLOOKUP(A26,'GDP in $'!B26:G26,6)</f>
        <v>19946496562.973324</v>
      </c>
      <c r="E26" t="str">
        <f>VLOOKUP(A26,'Social Assistance Exp. as %GDP'!C:O,2,FALSE)</f>
        <v>Upper middle income</v>
      </c>
      <c r="F26" t="str">
        <f>VLOOKUP(A26,'Social Assistance Exp. as %GDP'!C:O,3,FALSE)</f>
        <v>ECS</v>
      </c>
      <c r="G26">
        <f>VLOOKUP(A26,'Social Assistance Exp. as %GDP'!C:O,4,FALSE)</f>
        <v>2.7853198049999999</v>
      </c>
      <c r="H26">
        <f>VLOOKUP(A26,'Social Assistance Exp. as %GDP'!C:O,5,FALSE)</f>
        <v>0.28260716800000002</v>
      </c>
      <c r="I26">
        <f>VLOOKUP(A26,'Social Assistance Exp. as %GDP'!C:O,6,FALSE)</f>
        <v>0</v>
      </c>
      <c r="J26">
        <f>VLOOKUP(A26,'Social Assistance Exp. as %GDP'!C:O,7,FALSE)</f>
        <v>9.0663429999999993E-3</v>
      </c>
      <c r="K26">
        <f>VLOOKUP(A26,'Social Assistance Exp. as %GDP'!C:O,8,FALSE)</f>
        <v>2.0457896999999999E-2</v>
      </c>
      <c r="L26">
        <f>VLOOKUP(A26,'Social Assistance Exp. as %GDP'!C:O,9,FALSE)</f>
        <v>2017</v>
      </c>
      <c r="M26">
        <f>VLOOKUP(A26,'Social Assistance Exp. as %GDP'!C:O,10,FALSE)</f>
        <v>0.14977802300000001</v>
      </c>
      <c r="N26">
        <f>VLOOKUP(A26,'Social Assistance Exp. as %GDP'!C:O,11,FALSE)</f>
        <v>0</v>
      </c>
      <c r="O26">
        <f>VLOOKUP(A26,'Social Assistance Exp. as %GDP'!C:O,12,FALSE)</f>
        <v>0</v>
      </c>
      <c r="P26">
        <f>VLOOKUP(A26,'Social Assistance Exp. as %GDP'!C:O,13,FALSE)</f>
        <v>2.3234102729999999</v>
      </c>
      <c r="Q26" s="37">
        <f>VLOOKUP(A26,'Migrant Population %Pop'!B:C,2,FALSE)</f>
        <v>0.91336483995448303</v>
      </c>
      <c r="R26" s="37">
        <f>VLOOKUP(A26,'Literacy Rate %Pop'!B:BC,44,FALSE)</f>
        <v>0</v>
      </c>
      <c r="S26">
        <f>VLOOKUP(A26,'Literacy Rate %Pop'!B:BC,45,FALSE)</f>
        <v>98.142036437988295</v>
      </c>
      <c r="T26">
        <f>VLOOKUP(A26,'Literacy Rate %Pop'!B:BC,46,FALSE)</f>
        <v>0</v>
      </c>
      <c r="U26">
        <f>VLOOKUP(A26,'Literacy Rate %Pop'!B:BC,47,FALSE)</f>
        <v>96.991767883300795</v>
      </c>
      <c r="V26">
        <f>VLOOKUP(A26,'Literacy Rate %Pop'!B:BC,48,FALSE)</f>
        <v>0</v>
      </c>
      <c r="W26">
        <f>VLOOKUP(A26,'Literacy Rate %Pop'!B:BC,49,FALSE)</f>
        <v>0</v>
      </c>
      <c r="X26">
        <f>VLOOKUP(A26,'Literacy Rate %Pop'!B:BC,50,FALSE)</f>
        <v>0</v>
      </c>
      <c r="Y26">
        <f>VLOOKUP(A26,'Literacy Rate %Pop'!B:BC,51,FALSE)</f>
        <v>0</v>
      </c>
      <c r="Z26">
        <f>VLOOKUP(A26,'Literacy Rate %Pop'!B:BC,52,FALSE)</f>
        <v>0</v>
      </c>
      <c r="AA26">
        <f>VLOOKUP(A26,'Literacy Rate %Pop'!B:BC,53,FALSE)</f>
        <v>0</v>
      </c>
      <c r="AB26">
        <f>VLOOKUP(A26,'Literacy Rate %Pop'!B:BC,54,FALSE)</f>
        <v>0</v>
      </c>
      <c r="AC26" s="37">
        <f>VLOOKUP(A26,'Internet Access %Pop'!B:AI,29,FALSE)</f>
        <v>52.6</v>
      </c>
      <c r="AD26">
        <f>VLOOKUP(A26,'Internet Access %Pop'!B:AI,30,FALSE)</f>
        <v>60.25653543</v>
      </c>
      <c r="AE26">
        <f>VLOOKUP(A26,'Internet Access %Pop'!B:AI,31,FALSE)</f>
        <v>64.892020509999995</v>
      </c>
      <c r="AF26">
        <f>VLOOKUP(A26,'Internet Access %Pop'!B:AI,32,FALSE)</f>
        <v>70.120135039999994</v>
      </c>
      <c r="AG26">
        <f>VLOOKUP(A26,'Internet Access %Pop'!B:AI,33,FALSE)</f>
        <v>69.946347630000005</v>
      </c>
      <c r="AH26">
        <f>VLOOKUP(A26,'Internet Access %Pop'!B:AI,34,FALSE)</f>
        <v>73.211752939999997</v>
      </c>
      <c r="AI26" s="37">
        <f>VLOOKUP(A26,'Informal %GDP  DGE'!B:AE,29,FALSE)</f>
        <v>28.477617263793945</v>
      </c>
      <c r="AJ26">
        <f>VLOOKUP(A26,'Informal %GDP  DGE'!B:AE,30,FALSE)</f>
        <v>28.149969100952148</v>
      </c>
      <c r="AK26">
        <f>VLOOKUP(A26,'Informal %GDP MIMIC'!B:AB,25,FALSE)</f>
        <v>31.801973342895508</v>
      </c>
      <c r="AL26">
        <f>VLOOKUP(A26,'Informal %GDP MIMIC'!B:AB,26,FALSE)</f>
        <v>31.069732666015625</v>
      </c>
      <c r="AM26">
        <f>VLOOKUP(A26,'Informal %GDP MIMIC'!B:AB,27,FALSE)</f>
        <v>30.699090957641602</v>
      </c>
      <c r="AN26" s="37">
        <f>VLOOKUP(A26,'Pension %LF Pension_p'!B:W,16,FALSE)</f>
        <v>36</v>
      </c>
      <c r="AO26">
        <f>VLOOKUP(A26,'Pension %LF Pension_p'!B:W,17,FALSE)</f>
        <v>35.5</v>
      </c>
      <c r="AP26">
        <f>VLOOKUP(A26,'Pension %LF Pension_p'!B:W,18,FALSE)</f>
        <v>0</v>
      </c>
      <c r="AQ26">
        <f>VLOOKUP(A26,'Pension %LF Pension_p'!B:W,19,FALSE)</f>
        <v>0</v>
      </c>
      <c r="AR26">
        <f>VLOOKUP(A26,'Pension %LF Pension_p'!B:W,20,FALSE)</f>
        <v>0</v>
      </c>
      <c r="AS26">
        <f>VLOOKUP(A26,'Pension %LF Pension_p'!B:W,21,FALSE)</f>
        <v>24.5</v>
      </c>
      <c r="AT26">
        <f>VLOOKUP(A26,'Pension %LF Pension_p'!B:W,22,FALSE)</f>
        <v>0</v>
      </c>
      <c r="AU26" s="37">
        <f>VLOOKUP(A26,' Informal Employment %Emp Infem'!B:U,15,FALSE)</f>
        <v>31.51</v>
      </c>
      <c r="AV26">
        <f>VLOOKUP(A26,' Informal Employment %Emp Infem'!B:U,16,FALSE)</f>
        <v>29.28</v>
      </c>
      <c r="AW26">
        <f>VLOOKUP(A26,' Informal Employment %Emp Infem'!B:U,17,FALSE)</f>
        <v>30.13</v>
      </c>
      <c r="AX26">
        <f>VLOOKUP(A26,' Informal Employment %Emp Infem'!B:U,18,FALSE)</f>
        <v>30.48</v>
      </c>
      <c r="AY26">
        <f>VLOOKUP(A26,' Informal Employment %Emp Infem'!B:U,19,FALSE)</f>
        <v>24.82</v>
      </c>
      <c r="AZ26">
        <f>VLOOKUP(A26,' Informal Employment %Emp Infem'!B:U,20,FALSE)</f>
        <v>22.14</v>
      </c>
      <c r="BA26" s="37">
        <f>VLOOKUP(Main!A26,'Outside LF Employment %Emp  Inf'!B:U,15,FALSE)</f>
        <v>28.16</v>
      </c>
      <c r="BB26">
        <f>VLOOKUP(Main!A26,'Outside LF Employment %Emp  Inf'!B:U,16,FALSE)</f>
        <v>25.73</v>
      </c>
      <c r="BC26">
        <f>VLOOKUP(Main!A26,'Outside LF Employment %Emp  Inf'!B:U,17,FALSE)</f>
        <v>27.22</v>
      </c>
      <c r="BD26">
        <f>VLOOKUP(Main!A26,'Outside LF Employment %Emp  Inf'!B:U,18,FALSE)</f>
        <v>27.93</v>
      </c>
      <c r="BE26">
        <f>VLOOKUP(Main!A26,'Outside LF Employment %Emp  Inf'!B:U,19,FALSE)</f>
        <v>17.28</v>
      </c>
      <c r="BF26">
        <f>VLOOKUP(Main!A26,'Outside LF Employment %Emp  Inf'!B:U,20,FALSE)</f>
        <v>14.77</v>
      </c>
      <c r="BG26" s="37">
        <f>VLOOKUP(A26,'Fin Acct Ownership %Pop'!B:E,2,FALSE)</f>
        <v>56.2116088867188</v>
      </c>
      <c r="BH26">
        <f>VLOOKUP(A26,'Fin Acct Ownership %Pop'!B:E,3,FALSE)</f>
        <v>52.685028076171903</v>
      </c>
      <c r="BI26">
        <f>VLOOKUP(A26,'Fin Acct Ownership %Pop'!B:E,4,FALSE)</f>
        <v>58.843498229980497</v>
      </c>
      <c r="BJ26" s="37" t="str">
        <f>VLOOKUP(A26,'JAM Index'!B:H,2,FALSE)</f>
        <v>ECA</v>
      </c>
      <c r="BK26" t="str">
        <f>VLOOKUP(A26,'JAM Index'!B:H,3,FALSE)</f>
        <v>UMIC</v>
      </c>
      <c r="BL26" t="str">
        <f>VLOOKUP(A26,'JAM Index'!B:H,3,FALSE)</f>
        <v>UMIC</v>
      </c>
      <c r="BM26">
        <f>VLOOKUP(A26,'JAM Index'!B:H,4,FALSE)</f>
        <v>94</v>
      </c>
      <c r="BN26">
        <f>VLOOKUP(A26,'JAM Index'!B:H,5,FALSE)</f>
        <v>59</v>
      </c>
      <c r="BO26">
        <f>VLOOKUP(A26,'JAM Index'!B:H,6,FALSE)</f>
        <v>86</v>
      </c>
      <c r="BP26">
        <f>VLOOKUP(A26,'JAM Index'!B:H,7,FALSE)</f>
        <v>239</v>
      </c>
      <c r="BQ26">
        <f>VLOOKUP(A26,'GDP Per Capita'!B:E,2,FALSE)</f>
        <v>6070.3490812929158</v>
      </c>
      <c r="BR26">
        <f>VLOOKUP(A26,'GDP Per Capita'!B:E,3,FALSE)</f>
        <v>6119.7623446222196</v>
      </c>
      <c r="BS26">
        <f>VLOOKUP(A26,'GDP Per Capita'!B:E,4,FALSE)</f>
        <v>6079.7382854483794</v>
      </c>
    </row>
    <row r="27" spans="1:71" x14ac:dyDescent="0.15">
      <c r="A27" s="24" t="s">
        <v>65</v>
      </c>
      <c r="B27" s="37">
        <f>VLOOKUP(A27,'GDP in $'!B27:G27,4)</f>
        <v>60031262269.336479</v>
      </c>
      <c r="C27">
        <f>VLOOKUP(A27,'GDP in $'!B27:G27,5)</f>
        <v>64409647193.804375</v>
      </c>
      <c r="D27" s="38">
        <f>VLOOKUP(A27,'GDP in $'!B27:G27,6)</f>
        <v>60258239055.582886</v>
      </c>
      <c r="E27" t="str">
        <f>VLOOKUP(A27,'Social Assistance Exp. as %GDP'!C:O,2,FALSE)</f>
        <v>Upper middle income</v>
      </c>
      <c r="F27" t="str">
        <f>VLOOKUP(A27,'Social Assistance Exp. as %GDP'!C:O,3,FALSE)</f>
        <v>ECS</v>
      </c>
      <c r="G27">
        <f>VLOOKUP(A27,'Social Assistance Exp. as %GDP'!C:O,4,FALSE)</f>
        <v>2.3503997330000002</v>
      </c>
      <c r="H27">
        <f>VLOOKUP(A27,'Social Assistance Exp. as %GDP'!C:O,5,FALSE)</f>
        <v>1.996060014</v>
      </c>
      <c r="I27">
        <f>VLOOKUP(A27,'Social Assistance Exp. as %GDP'!C:O,6,FALSE)</f>
        <v>0</v>
      </c>
      <c r="J27">
        <f>VLOOKUP(A27,'Social Assistance Exp. as %GDP'!C:O,7,FALSE)</f>
        <v>6.0835510000000002E-2</v>
      </c>
      <c r="K27">
        <f>VLOOKUP(A27,'Social Assistance Exp. as %GDP'!C:O,8,FALSE)</f>
        <v>0</v>
      </c>
      <c r="L27">
        <f>VLOOKUP(A27,'Social Assistance Exp. as %GDP'!C:O,9,FALSE)</f>
        <v>2017</v>
      </c>
      <c r="M27">
        <f>VLOOKUP(A27,'Social Assistance Exp. as %GDP'!C:O,10,FALSE)</f>
        <v>7.4503042000000005E-2</v>
      </c>
      <c r="N27">
        <f>VLOOKUP(A27,'Social Assistance Exp. as %GDP'!C:O,11,FALSE)</f>
        <v>4.4287090000000003E-3</v>
      </c>
      <c r="O27">
        <f>VLOOKUP(A27,'Social Assistance Exp. as %GDP'!C:O,12,FALSE)</f>
        <v>0</v>
      </c>
      <c r="P27">
        <f>VLOOKUP(A27,'Social Assistance Exp. as %GDP'!C:O,13,FALSE)</f>
        <v>0.214572445</v>
      </c>
      <c r="Q27" s="37">
        <f>VLOOKUP(A27,'Migrant Population %Pop'!B:C,2,FALSE)</f>
        <v>11.4040105621143</v>
      </c>
      <c r="R27" s="37">
        <f>VLOOKUP(A27,'Literacy Rate %Pop'!B:BC,44,FALSE)</f>
        <v>0</v>
      </c>
      <c r="S27">
        <f>VLOOKUP(A27,'Literacy Rate %Pop'!B:BC,45,FALSE)</f>
        <v>0</v>
      </c>
      <c r="T27">
        <f>VLOOKUP(A27,'Literacy Rate %Pop'!B:BC,46,FALSE)</f>
        <v>0</v>
      </c>
      <c r="U27">
        <f>VLOOKUP(A27,'Literacy Rate %Pop'!B:BC,47,FALSE)</f>
        <v>0</v>
      </c>
      <c r="V27">
        <f>VLOOKUP(A27,'Literacy Rate %Pop'!B:BC,48,FALSE)</f>
        <v>0</v>
      </c>
      <c r="W27">
        <f>VLOOKUP(A27,'Literacy Rate %Pop'!B:BC,49,FALSE)</f>
        <v>0</v>
      </c>
      <c r="X27">
        <f>VLOOKUP(A27,'Literacy Rate %Pop'!B:BC,50,FALSE)</f>
        <v>0</v>
      </c>
      <c r="Y27">
        <f>VLOOKUP(A27,'Literacy Rate %Pop'!B:BC,51,FALSE)</f>
        <v>0</v>
      </c>
      <c r="Z27">
        <f>VLOOKUP(A27,'Literacy Rate %Pop'!B:BC,52,FALSE)</f>
        <v>0</v>
      </c>
      <c r="AA27">
        <f>VLOOKUP(A27,'Literacy Rate %Pop'!B:BC,53,FALSE)</f>
        <v>99.874000549316406</v>
      </c>
      <c r="AB27">
        <f>VLOOKUP(A27,'Literacy Rate %Pop'!B:BC,54,FALSE)</f>
        <v>0</v>
      </c>
      <c r="AC27" s="37">
        <f>VLOOKUP(A27,'Internet Access %Pop'!B:AI,29,FALSE)</f>
        <v>62.230360910000002</v>
      </c>
      <c r="AD27">
        <f>VLOOKUP(A27,'Internet Access %Pop'!B:AI,30,FALSE)</f>
        <v>71.113045760000006</v>
      </c>
      <c r="AE27">
        <f>VLOOKUP(A27,'Internet Access %Pop'!B:AI,31,FALSE)</f>
        <v>74.436445410000005</v>
      </c>
      <c r="AF27">
        <f>VLOOKUP(A27,'Internet Access %Pop'!B:AI,32,FALSE)</f>
        <v>79.129886690000006</v>
      </c>
      <c r="AG27">
        <f>VLOOKUP(A27,'Internet Access %Pop'!B:AI,33,FALSE)</f>
        <v>82.789152090000002</v>
      </c>
      <c r="AH27">
        <f>VLOOKUP(A27,'Internet Access %Pop'!B:AI,34,FALSE)</f>
        <v>85.087912450000005</v>
      </c>
      <c r="AI27" s="37">
        <f>VLOOKUP(A27,'Informal %GDP  DGE'!B:AE,29,FALSE)</f>
        <v>37.749626159667969</v>
      </c>
      <c r="AJ27">
        <f>VLOOKUP(A27,'Informal %GDP  DGE'!B:AE,30,FALSE)</f>
        <v>37.454849243164062</v>
      </c>
      <c r="AK27">
        <f>VLOOKUP(A27,'Informal %GDP MIMIC'!B:AB,25,FALSE)</f>
        <v>43.225696563720703</v>
      </c>
      <c r="AL27">
        <f>VLOOKUP(A27,'Informal %GDP MIMIC'!B:AB,26,FALSE)</f>
        <v>42.924915313720703</v>
      </c>
      <c r="AM27">
        <f>VLOOKUP(A27,'Informal %GDP MIMIC'!B:AB,27,FALSE)</f>
        <v>42.565437316894531</v>
      </c>
      <c r="AN27" s="37">
        <f>VLOOKUP(A27,'Pension %LF Pension_p'!B:W,16,FALSE)</f>
        <v>0</v>
      </c>
      <c r="AO27">
        <f>VLOOKUP(A27,'Pension %LF Pension_p'!B:W,17,FALSE)</f>
        <v>0</v>
      </c>
      <c r="AP27">
        <f>VLOOKUP(A27,'Pension %LF Pension_p'!B:W,18,FALSE)</f>
        <v>0</v>
      </c>
      <c r="AQ27">
        <f>VLOOKUP(A27,'Pension %LF Pension_p'!B:W,19,FALSE)</f>
        <v>0</v>
      </c>
      <c r="AR27">
        <f>VLOOKUP(A27,'Pension %LF Pension_p'!B:W,20,FALSE)</f>
        <v>93.5</v>
      </c>
      <c r="AS27">
        <f>VLOOKUP(A27,'Pension %LF Pension_p'!B:W,21,FALSE)</f>
        <v>0</v>
      </c>
      <c r="AT27">
        <f>VLOOKUP(A27,'Pension %LF Pension_p'!B:W,22,FALSE)</f>
        <v>0</v>
      </c>
      <c r="AU27" s="37" t="e">
        <f>VLOOKUP(A27,' Informal Employment %Emp Infem'!B:U,15,FALSE)</f>
        <v>#N/A</v>
      </c>
      <c r="AV27" t="e">
        <f>VLOOKUP(A27,' Informal Employment %Emp Infem'!B:U,16,FALSE)</f>
        <v>#N/A</v>
      </c>
      <c r="AW27" t="e">
        <f>VLOOKUP(A27,' Informal Employment %Emp Infem'!B:U,17,FALSE)</f>
        <v>#N/A</v>
      </c>
      <c r="AX27" t="e">
        <f>VLOOKUP(A27,' Informal Employment %Emp Infem'!B:U,18,FALSE)</f>
        <v>#N/A</v>
      </c>
      <c r="AY27" t="e">
        <f>VLOOKUP(A27,' Informal Employment %Emp Infem'!B:U,19,FALSE)</f>
        <v>#N/A</v>
      </c>
      <c r="AZ27" t="e">
        <f>VLOOKUP(A27,' Informal Employment %Emp Infem'!B:U,20,FALSE)</f>
        <v>#N/A</v>
      </c>
      <c r="BA27" s="37" t="e">
        <f>VLOOKUP(Main!A27,'Outside LF Employment %Emp  Inf'!B:U,15,FALSE)</f>
        <v>#N/A</v>
      </c>
      <c r="BB27" t="e">
        <f>VLOOKUP(Main!A27,'Outside LF Employment %Emp  Inf'!B:U,16,FALSE)</f>
        <v>#N/A</v>
      </c>
      <c r="BC27" t="e">
        <f>VLOOKUP(Main!A27,'Outside LF Employment %Emp  Inf'!B:U,17,FALSE)</f>
        <v>#N/A</v>
      </c>
      <c r="BD27" t="e">
        <f>VLOOKUP(Main!A27,'Outside LF Employment %Emp  Inf'!B:U,18,FALSE)</f>
        <v>#N/A</v>
      </c>
      <c r="BE27" t="e">
        <f>VLOOKUP(Main!A27,'Outside LF Employment %Emp  Inf'!B:U,19,FALSE)</f>
        <v>#N/A</v>
      </c>
      <c r="BF27" t="e">
        <f>VLOOKUP(Main!A27,'Outside LF Employment %Emp  Inf'!B:U,20,FALSE)</f>
        <v>#N/A</v>
      </c>
      <c r="BG27" s="37">
        <f>VLOOKUP(A27,'Fin Acct Ownership %Pop'!B:E,2,FALSE)</f>
        <v>58.601982116699197</v>
      </c>
      <c r="BH27">
        <f>VLOOKUP(A27,'Fin Acct Ownership %Pop'!B:E,3,FALSE)</f>
        <v>71.9849853515625</v>
      </c>
      <c r="BI27">
        <f>VLOOKUP(A27,'Fin Acct Ownership %Pop'!B:E,4,FALSE)</f>
        <v>81.1558837890625</v>
      </c>
      <c r="BJ27" s="37" t="str">
        <f>VLOOKUP(A27,'JAM Index'!B:H,2,FALSE)</f>
        <v>ECA</v>
      </c>
      <c r="BK27" t="str">
        <f>VLOOKUP(A27,'JAM Index'!B:H,3,FALSE)</f>
        <v>UMIC</v>
      </c>
      <c r="BL27" t="str">
        <f>VLOOKUP(A27,'JAM Index'!B:H,3,FALSE)</f>
        <v>UMIC</v>
      </c>
      <c r="BM27">
        <f>VLOOKUP(A27,'JAM Index'!B:H,4,FALSE)</f>
        <v>99</v>
      </c>
      <c r="BN27">
        <f>VLOOKUP(A27,'JAM Index'!B:H,5,FALSE)</f>
        <v>81</v>
      </c>
      <c r="BO27">
        <f>VLOOKUP(A27,'JAM Index'!B:H,6,FALSE)</f>
        <v>90</v>
      </c>
      <c r="BP27">
        <f>VLOOKUP(A27,'JAM Index'!B:H,7,FALSE)</f>
        <v>270</v>
      </c>
      <c r="BQ27">
        <f>VLOOKUP(A27,'GDP Per Capita'!B:E,2,FALSE)</f>
        <v>6360.0624730128375</v>
      </c>
      <c r="BR27">
        <f>VLOOKUP(A27,'GDP Per Capita'!B:E,3,FALSE)</f>
        <v>6837.7178260635119</v>
      </c>
      <c r="BS27">
        <f>VLOOKUP(A27,'GDP Per Capita'!B:E,4,FALSE)</f>
        <v>6424.1521764272229</v>
      </c>
    </row>
    <row r="28" spans="1:71" x14ac:dyDescent="0.15">
      <c r="A28" s="24" t="s">
        <v>67</v>
      </c>
      <c r="B28" s="37">
        <f>VLOOKUP(A28,'GDP in $'!B28:G28,4)</f>
        <v>1915899786.9640701</v>
      </c>
      <c r="C28">
        <f>VLOOKUP(A28,'GDP in $'!B28:G28,5)</f>
        <v>1982518540.6134</v>
      </c>
      <c r="D28" s="38">
        <f>VLOOKUP(A28,'GDP in $'!B28:G28,6)</f>
        <v>1636280797.08056</v>
      </c>
      <c r="E28" t="e">
        <f>VLOOKUP(A28,'Social Assistance Exp. as %GDP'!C:O,2,FALSE)</f>
        <v>#N/A</v>
      </c>
      <c r="F28" t="e">
        <f>VLOOKUP(A28,'Social Assistance Exp. as %GDP'!C:O,3,FALSE)</f>
        <v>#N/A</v>
      </c>
      <c r="G28" t="e">
        <f>VLOOKUP(A28,'Social Assistance Exp. as %GDP'!C:O,4,FALSE)</f>
        <v>#N/A</v>
      </c>
      <c r="H28" t="e">
        <f>VLOOKUP(A28,'Social Assistance Exp. as %GDP'!C:O,5,FALSE)</f>
        <v>#N/A</v>
      </c>
      <c r="I28" t="e">
        <f>VLOOKUP(A28,'Social Assistance Exp. as %GDP'!C:O,6,FALSE)</f>
        <v>#N/A</v>
      </c>
      <c r="J28" t="e">
        <f>VLOOKUP(A28,'Social Assistance Exp. as %GDP'!C:O,7,FALSE)</f>
        <v>#N/A</v>
      </c>
      <c r="K28" t="e">
        <f>VLOOKUP(A28,'Social Assistance Exp. as %GDP'!C:O,8,FALSE)</f>
        <v>#N/A</v>
      </c>
      <c r="L28" t="e">
        <f>VLOOKUP(A28,'Social Assistance Exp. as %GDP'!C:O,9,FALSE)</f>
        <v>#N/A</v>
      </c>
      <c r="M28" t="e">
        <f>VLOOKUP(A28,'Social Assistance Exp. as %GDP'!C:O,10,FALSE)</f>
        <v>#N/A</v>
      </c>
      <c r="N28" t="e">
        <f>VLOOKUP(A28,'Social Assistance Exp. as %GDP'!C:O,11,FALSE)</f>
        <v>#N/A</v>
      </c>
      <c r="O28" t="e">
        <f>VLOOKUP(A28,'Social Assistance Exp. as %GDP'!C:O,12,FALSE)</f>
        <v>#N/A</v>
      </c>
      <c r="P28" t="e">
        <f>VLOOKUP(A28,'Social Assistance Exp. as %GDP'!C:O,13,FALSE)</f>
        <v>#N/A</v>
      </c>
      <c r="Q28" s="37">
        <f>VLOOKUP(A28,'Migrant Population %Pop'!B:C,2,FALSE)</f>
        <v>14.990801225761</v>
      </c>
      <c r="R28" s="37">
        <f>VLOOKUP(A28,'Literacy Rate %Pop'!B:BC,44,FALSE)</f>
        <v>0</v>
      </c>
      <c r="S28">
        <f>VLOOKUP(A28,'Literacy Rate %Pop'!B:BC,45,FALSE)</f>
        <v>0</v>
      </c>
      <c r="T28">
        <f>VLOOKUP(A28,'Literacy Rate %Pop'!B:BC,46,FALSE)</f>
        <v>0</v>
      </c>
      <c r="U28">
        <f>VLOOKUP(A28,'Literacy Rate %Pop'!B:BC,47,FALSE)</f>
        <v>0</v>
      </c>
      <c r="V28">
        <f>VLOOKUP(A28,'Literacy Rate %Pop'!B:BC,48,FALSE)</f>
        <v>0</v>
      </c>
      <c r="W28">
        <f>VLOOKUP(A28,'Literacy Rate %Pop'!B:BC,49,FALSE)</f>
        <v>0</v>
      </c>
      <c r="X28">
        <f>VLOOKUP(A28,'Literacy Rate %Pop'!B:BC,50,FALSE)</f>
        <v>0</v>
      </c>
      <c r="Y28">
        <f>VLOOKUP(A28,'Literacy Rate %Pop'!B:BC,51,FALSE)</f>
        <v>0</v>
      </c>
      <c r="Z28">
        <f>VLOOKUP(A28,'Literacy Rate %Pop'!B:BC,52,FALSE)</f>
        <v>0</v>
      </c>
      <c r="AA28">
        <f>VLOOKUP(A28,'Literacy Rate %Pop'!B:BC,53,FALSE)</f>
        <v>0</v>
      </c>
      <c r="AB28">
        <f>VLOOKUP(A28,'Literacy Rate %Pop'!B:BC,54,FALSE)</f>
        <v>0</v>
      </c>
      <c r="AC28" s="37">
        <f>VLOOKUP(A28,'Internet Access %Pop'!B:AI,29,FALSE)</f>
        <v>41.59</v>
      </c>
      <c r="AD28">
        <f>VLOOKUP(A28,'Internet Access %Pop'!B:AI,30,FALSE)</f>
        <v>44.575740320000001</v>
      </c>
      <c r="AE28">
        <f>VLOOKUP(A28,'Internet Access %Pop'!B:AI,31,FALSE)</f>
        <v>47.082625800000002</v>
      </c>
      <c r="AF28">
        <f>VLOOKUP(A28,'Internet Access %Pop'!B:AI,32,FALSE)</f>
        <v>0</v>
      </c>
      <c r="AG28">
        <f>VLOOKUP(A28,'Internet Access %Pop'!B:AI,33,FALSE)</f>
        <v>0</v>
      </c>
      <c r="AH28">
        <f>VLOOKUP(A28,'Internet Access %Pop'!B:AI,34,FALSE)</f>
        <v>0</v>
      </c>
      <c r="AI28" s="37">
        <f>VLOOKUP(A28,'Informal %GDP  DGE'!B:AE,29,FALSE)</f>
        <v>39.975841522216797</v>
      </c>
      <c r="AJ28">
        <f>VLOOKUP(A28,'Informal %GDP  DGE'!B:AE,30,FALSE)</f>
        <v>0</v>
      </c>
      <c r="AK28">
        <f>VLOOKUP(A28,'Informal %GDP MIMIC'!B:AB,25,FALSE)</f>
        <v>45.157318115234375</v>
      </c>
      <c r="AL28">
        <f>VLOOKUP(A28,'Informal %GDP MIMIC'!B:AB,26,FALSE)</f>
        <v>45.040367126464844</v>
      </c>
      <c r="AM28">
        <f>VLOOKUP(A28,'Informal %GDP MIMIC'!B:AB,27,FALSE)</f>
        <v>44.618080139160156</v>
      </c>
      <c r="AN28" s="37" t="e">
        <f>VLOOKUP(A28,'Pension %LF Pension_p'!B:W,16,FALSE)</f>
        <v>#N/A</v>
      </c>
      <c r="AO28" t="e">
        <f>VLOOKUP(A28,'Pension %LF Pension_p'!B:W,17,FALSE)</f>
        <v>#N/A</v>
      </c>
      <c r="AP28" t="e">
        <f>VLOOKUP(A28,'Pension %LF Pension_p'!B:W,18,FALSE)</f>
        <v>#N/A</v>
      </c>
      <c r="AQ28" t="e">
        <f>VLOOKUP(A28,'Pension %LF Pension_p'!B:W,19,FALSE)</f>
        <v>#N/A</v>
      </c>
      <c r="AR28" t="e">
        <f>VLOOKUP(A28,'Pension %LF Pension_p'!B:W,20,FALSE)</f>
        <v>#N/A</v>
      </c>
      <c r="AS28" t="e">
        <f>VLOOKUP(A28,'Pension %LF Pension_p'!B:W,21,FALSE)</f>
        <v>#N/A</v>
      </c>
      <c r="AT28" t="e">
        <f>VLOOKUP(A28,'Pension %LF Pension_p'!B:W,22,FALSE)</f>
        <v>#N/A</v>
      </c>
      <c r="AU28" s="37" t="e">
        <f>VLOOKUP(A28,' Informal Employment %Emp Infem'!B:U,15,FALSE)</f>
        <v>#N/A</v>
      </c>
      <c r="AV28" t="e">
        <f>VLOOKUP(A28,' Informal Employment %Emp Infem'!B:U,16,FALSE)</f>
        <v>#N/A</v>
      </c>
      <c r="AW28" t="e">
        <f>VLOOKUP(A28,' Informal Employment %Emp Infem'!B:U,17,FALSE)</f>
        <v>#N/A</v>
      </c>
      <c r="AX28" t="e">
        <f>VLOOKUP(A28,' Informal Employment %Emp Infem'!B:U,18,FALSE)</f>
        <v>#N/A</v>
      </c>
      <c r="AY28" t="e">
        <f>VLOOKUP(A28,' Informal Employment %Emp Infem'!B:U,19,FALSE)</f>
        <v>#N/A</v>
      </c>
      <c r="AZ28" t="e">
        <f>VLOOKUP(A28,' Informal Employment %Emp Infem'!B:U,20,FALSE)</f>
        <v>#N/A</v>
      </c>
      <c r="BA28" s="37" t="e">
        <f>VLOOKUP(Main!A28,'Outside LF Employment %Emp  Inf'!B:U,15,FALSE)</f>
        <v>#N/A</v>
      </c>
      <c r="BB28" t="e">
        <f>VLOOKUP(Main!A28,'Outside LF Employment %Emp  Inf'!B:U,16,FALSE)</f>
        <v>#N/A</v>
      </c>
      <c r="BC28" t="e">
        <f>VLOOKUP(Main!A28,'Outside LF Employment %Emp  Inf'!B:U,17,FALSE)</f>
        <v>#N/A</v>
      </c>
      <c r="BD28" t="e">
        <f>VLOOKUP(Main!A28,'Outside LF Employment %Emp  Inf'!B:U,18,FALSE)</f>
        <v>#N/A</v>
      </c>
      <c r="BE28" t="e">
        <f>VLOOKUP(Main!A28,'Outside LF Employment %Emp  Inf'!B:U,19,FALSE)</f>
        <v>#N/A</v>
      </c>
      <c r="BF28" t="e">
        <f>VLOOKUP(Main!A28,'Outside LF Employment %Emp  Inf'!B:U,20,FALSE)</f>
        <v>#N/A</v>
      </c>
      <c r="BG28" s="37">
        <f>VLOOKUP(A28,'Fin Acct Ownership %Pop'!B:E,2,FALSE)</f>
        <v>0</v>
      </c>
      <c r="BH28">
        <f>VLOOKUP(A28,'Fin Acct Ownership %Pop'!B:E,3,FALSE)</f>
        <v>48.209251403808601</v>
      </c>
      <c r="BI28">
        <f>VLOOKUP(A28,'Fin Acct Ownership %Pop'!B:E,4,FALSE)</f>
        <v>0</v>
      </c>
      <c r="BJ28" s="37" t="e">
        <f>VLOOKUP(A28,'JAM Index'!B:H,2,FALSE)</f>
        <v>#N/A</v>
      </c>
      <c r="BK28" t="e">
        <f>VLOOKUP(A28,'JAM Index'!B:H,3,FALSE)</f>
        <v>#N/A</v>
      </c>
      <c r="BL28" t="e">
        <f>VLOOKUP(A28,'JAM Index'!B:H,3,FALSE)</f>
        <v>#N/A</v>
      </c>
      <c r="BM28" t="e">
        <f>VLOOKUP(A28,'JAM Index'!B:H,4,FALSE)</f>
        <v>#N/A</v>
      </c>
      <c r="BN28" t="e">
        <f>VLOOKUP(A28,'JAM Index'!B:H,5,FALSE)</f>
        <v>#N/A</v>
      </c>
      <c r="BO28" t="e">
        <f>VLOOKUP(A28,'JAM Index'!B:H,6,FALSE)</f>
        <v>#N/A</v>
      </c>
      <c r="BP28" t="e">
        <f>VLOOKUP(A28,'JAM Index'!B:H,7,FALSE)</f>
        <v>#N/A</v>
      </c>
      <c r="BQ28">
        <f>VLOOKUP(A28,'GDP Per Capita'!B:E,2,FALSE)</f>
        <v>5001.4221566343313</v>
      </c>
      <c r="BR28">
        <f>VLOOKUP(A28,'GDP Per Capita'!B:E,3,FALSE)</f>
        <v>5078.809944417716</v>
      </c>
      <c r="BS28">
        <f>VLOOKUP(A28,'GDP Per Capita'!B:E,4,FALSE)</f>
        <v>4115.1770079562193</v>
      </c>
    </row>
    <row r="29" spans="1:71" x14ac:dyDescent="0.15">
      <c r="A29" s="24" t="s">
        <v>69</v>
      </c>
      <c r="B29" s="37">
        <f>VLOOKUP(A29,'GDP in $'!B29:G29,4)</f>
        <v>7224329000</v>
      </c>
      <c r="C29">
        <f>VLOOKUP(A29,'GDP in $'!B29:G29,5)</f>
        <v>7484113000</v>
      </c>
      <c r="D29" s="38">
        <f>VLOOKUP(A29,'GDP in $'!B29:G29,6)</f>
        <v>6842700000</v>
      </c>
      <c r="E29" t="e">
        <f>VLOOKUP(A29,'Social Assistance Exp. as %GDP'!C:O,2,FALSE)</f>
        <v>#N/A</v>
      </c>
      <c r="F29" t="e">
        <f>VLOOKUP(A29,'Social Assistance Exp. as %GDP'!C:O,3,FALSE)</f>
        <v>#N/A</v>
      </c>
      <c r="G29" t="e">
        <f>VLOOKUP(A29,'Social Assistance Exp. as %GDP'!C:O,4,FALSE)</f>
        <v>#N/A</v>
      </c>
      <c r="H29" t="e">
        <f>VLOOKUP(A29,'Social Assistance Exp. as %GDP'!C:O,5,FALSE)</f>
        <v>#N/A</v>
      </c>
      <c r="I29" t="e">
        <f>VLOOKUP(A29,'Social Assistance Exp. as %GDP'!C:O,6,FALSE)</f>
        <v>#N/A</v>
      </c>
      <c r="J29" t="e">
        <f>VLOOKUP(A29,'Social Assistance Exp. as %GDP'!C:O,7,FALSE)</f>
        <v>#N/A</v>
      </c>
      <c r="K29" t="e">
        <f>VLOOKUP(A29,'Social Assistance Exp. as %GDP'!C:O,8,FALSE)</f>
        <v>#N/A</v>
      </c>
      <c r="L29" t="e">
        <f>VLOOKUP(A29,'Social Assistance Exp. as %GDP'!C:O,9,FALSE)</f>
        <v>#N/A</v>
      </c>
      <c r="M29" t="e">
        <f>VLOOKUP(A29,'Social Assistance Exp. as %GDP'!C:O,10,FALSE)</f>
        <v>#N/A</v>
      </c>
      <c r="N29" t="e">
        <f>VLOOKUP(A29,'Social Assistance Exp. as %GDP'!C:O,11,FALSE)</f>
        <v>#N/A</v>
      </c>
      <c r="O29" t="e">
        <f>VLOOKUP(A29,'Social Assistance Exp. as %GDP'!C:O,12,FALSE)</f>
        <v>#N/A</v>
      </c>
      <c r="P29" t="e">
        <f>VLOOKUP(A29,'Social Assistance Exp. as %GDP'!C:O,13,FALSE)</f>
        <v>#N/A</v>
      </c>
      <c r="Q29" s="37">
        <f>VLOOKUP(A29,'Migrant Population %Pop'!B:C,2,FALSE)</f>
        <v>30.8463970066447</v>
      </c>
      <c r="R29" s="37">
        <f>VLOOKUP(A29,'Literacy Rate %Pop'!B:BC,44,FALSE)</f>
        <v>0</v>
      </c>
      <c r="S29">
        <f>VLOOKUP(A29,'Literacy Rate %Pop'!B:BC,45,FALSE)</f>
        <v>0</v>
      </c>
      <c r="T29">
        <f>VLOOKUP(A29,'Literacy Rate %Pop'!B:BC,46,FALSE)</f>
        <v>0</v>
      </c>
      <c r="U29">
        <f>VLOOKUP(A29,'Literacy Rate %Pop'!B:BC,47,FALSE)</f>
        <v>0</v>
      </c>
      <c r="V29">
        <f>VLOOKUP(A29,'Literacy Rate %Pop'!B:BC,48,FALSE)</f>
        <v>0</v>
      </c>
      <c r="W29">
        <f>VLOOKUP(A29,'Literacy Rate %Pop'!B:BC,49,FALSE)</f>
        <v>0</v>
      </c>
      <c r="X29">
        <f>VLOOKUP(A29,'Literacy Rate %Pop'!B:BC,50,FALSE)</f>
        <v>0</v>
      </c>
      <c r="Y29">
        <f>VLOOKUP(A29,'Literacy Rate %Pop'!B:BC,51,FALSE)</f>
        <v>0</v>
      </c>
      <c r="Z29">
        <f>VLOOKUP(A29,'Literacy Rate %Pop'!B:BC,52,FALSE)</f>
        <v>0</v>
      </c>
      <c r="AA29">
        <f>VLOOKUP(A29,'Literacy Rate %Pop'!B:BC,53,FALSE)</f>
        <v>0</v>
      </c>
      <c r="AB29">
        <f>VLOOKUP(A29,'Literacy Rate %Pop'!B:BC,54,FALSE)</f>
        <v>0</v>
      </c>
      <c r="AC29" s="37">
        <f>VLOOKUP(A29,'Internet Access %Pop'!B:AI,29,FALSE)</f>
        <v>98.323609649999995</v>
      </c>
      <c r="AD29">
        <f>VLOOKUP(A29,'Internet Access %Pop'!B:AI,30,FALSE)</f>
        <v>98</v>
      </c>
      <c r="AE29">
        <f>VLOOKUP(A29,'Internet Access %Pop'!B:AI,31,FALSE)</f>
        <v>98.37</v>
      </c>
      <c r="AF29">
        <f>VLOOKUP(A29,'Internet Access %Pop'!B:AI,32,FALSE)</f>
        <v>0</v>
      </c>
      <c r="AG29">
        <f>VLOOKUP(A29,'Internet Access %Pop'!B:AI,33,FALSE)</f>
        <v>0</v>
      </c>
      <c r="AH29">
        <f>VLOOKUP(A29,'Internet Access %Pop'!B:AI,34,FALSE)</f>
        <v>0</v>
      </c>
      <c r="AI29" s="37" t="e">
        <f>VLOOKUP(A29,'Informal %GDP  DGE'!B:AE,29,FALSE)</f>
        <v>#N/A</v>
      </c>
      <c r="AJ29" t="e">
        <f>VLOOKUP(A29,'Informal %GDP  DGE'!B:AE,30,FALSE)</f>
        <v>#N/A</v>
      </c>
      <c r="AK29" t="e">
        <f>VLOOKUP(A29,'Informal %GDP MIMIC'!B:AB,25,FALSE)</f>
        <v>#N/A</v>
      </c>
      <c r="AL29" t="e">
        <f>VLOOKUP(A29,'Informal %GDP MIMIC'!B:AB,26,FALSE)</f>
        <v>#N/A</v>
      </c>
      <c r="AM29" t="e">
        <f>VLOOKUP(A29,'Informal %GDP MIMIC'!B:AB,27,FALSE)</f>
        <v>#N/A</v>
      </c>
      <c r="AN29" s="37" t="e">
        <f>VLOOKUP(A29,'Pension %LF Pension_p'!B:W,16,FALSE)</f>
        <v>#N/A</v>
      </c>
      <c r="AO29" t="e">
        <f>VLOOKUP(A29,'Pension %LF Pension_p'!B:W,17,FALSE)</f>
        <v>#N/A</v>
      </c>
      <c r="AP29" t="e">
        <f>VLOOKUP(A29,'Pension %LF Pension_p'!B:W,18,FALSE)</f>
        <v>#N/A</v>
      </c>
      <c r="AQ29" t="e">
        <f>VLOOKUP(A29,'Pension %LF Pension_p'!B:W,19,FALSE)</f>
        <v>#N/A</v>
      </c>
      <c r="AR29" t="e">
        <f>VLOOKUP(A29,'Pension %LF Pension_p'!B:W,20,FALSE)</f>
        <v>#N/A</v>
      </c>
      <c r="AS29" t="e">
        <f>VLOOKUP(A29,'Pension %LF Pension_p'!B:W,21,FALSE)</f>
        <v>#N/A</v>
      </c>
      <c r="AT29" t="e">
        <f>VLOOKUP(A29,'Pension %LF Pension_p'!B:W,22,FALSE)</f>
        <v>#N/A</v>
      </c>
      <c r="AU29" s="37" t="e">
        <f>VLOOKUP(A29,' Informal Employment %Emp Infem'!B:U,15,FALSE)</f>
        <v>#N/A</v>
      </c>
      <c r="AV29" t="e">
        <f>VLOOKUP(A29,' Informal Employment %Emp Infem'!B:U,16,FALSE)</f>
        <v>#N/A</v>
      </c>
      <c r="AW29" t="e">
        <f>VLOOKUP(A29,' Informal Employment %Emp Infem'!B:U,17,FALSE)</f>
        <v>#N/A</v>
      </c>
      <c r="AX29" t="e">
        <f>VLOOKUP(A29,' Informal Employment %Emp Infem'!B:U,18,FALSE)</f>
        <v>#N/A</v>
      </c>
      <c r="AY29" t="e">
        <f>VLOOKUP(A29,' Informal Employment %Emp Infem'!B:U,19,FALSE)</f>
        <v>#N/A</v>
      </c>
      <c r="AZ29" t="e">
        <f>VLOOKUP(A29,' Informal Employment %Emp Infem'!B:U,20,FALSE)</f>
        <v>#N/A</v>
      </c>
      <c r="BA29" s="37" t="e">
        <f>VLOOKUP(Main!A29,'Outside LF Employment %Emp  Inf'!B:U,15,FALSE)</f>
        <v>#N/A</v>
      </c>
      <c r="BB29" t="e">
        <f>VLOOKUP(Main!A29,'Outside LF Employment %Emp  Inf'!B:U,16,FALSE)</f>
        <v>#N/A</v>
      </c>
      <c r="BC29" t="e">
        <f>VLOOKUP(Main!A29,'Outside LF Employment %Emp  Inf'!B:U,17,FALSE)</f>
        <v>#N/A</v>
      </c>
      <c r="BD29" t="e">
        <f>VLOOKUP(Main!A29,'Outside LF Employment %Emp  Inf'!B:U,18,FALSE)</f>
        <v>#N/A</v>
      </c>
      <c r="BE29" t="e">
        <f>VLOOKUP(Main!A29,'Outside LF Employment %Emp  Inf'!B:U,19,FALSE)</f>
        <v>#N/A</v>
      </c>
      <c r="BF29" t="e">
        <f>VLOOKUP(Main!A29,'Outside LF Employment %Emp  Inf'!B:U,20,FALSE)</f>
        <v>#N/A</v>
      </c>
      <c r="BG29" s="37">
        <f>VLOOKUP(A29,'Fin Acct Ownership %Pop'!B:E,2,FALSE)</f>
        <v>0</v>
      </c>
      <c r="BH29">
        <f>VLOOKUP(A29,'Fin Acct Ownership %Pop'!B:E,3,FALSE)</f>
        <v>0</v>
      </c>
      <c r="BI29">
        <f>VLOOKUP(A29,'Fin Acct Ownership %Pop'!B:E,4,FALSE)</f>
        <v>0</v>
      </c>
      <c r="BJ29" s="37" t="e">
        <f>VLOOKUP(A29,'JAM Index'!B:H,2,FALSE)</f>
        <v>#N/A</v>
      </c>
      <c r="BK29" t="e">
        <f>VLOOKUP(A29,'JAM Index'!B:H,3,FALSE)</f>
        <v>#N/A</v>
      </c>
      <c r="BL29" t="e">
        <f>VLOOKUP(A29,'JAM Index'!B:H,3,FALSE)</f>
        <v>#N/A</v>
      </c>
      <c r="BM29" t="e">
        <f>VLOOKUP(A29,'JAM Index'!B:H,4,FALSE)</f>
        <v>#N/A</v>
      </c>
      <c r="BN29" t="e">
        <f>VLOOKUP(A29,'JAM Index'!B:H,5,FALSE)</f>
        <v>#N/A</v>
      </c>
      <c r="BO29" t="e">
        <f>VLOOKUP(A29,'JAM Index'!B:H,6,FALSE)</f>
        <v>#N/A</v>
      </c>
      <c r="BP29" t="e">
        <f>VLOOKUP(A29,'JAM Index'!B:H,7,FALSE)</f>
        <v>#N/A</v>
      </c>
      <c r="BQ29">
        <f>VLOOKUP(A29,'GDP Per Capita'!B:E,2,FALSE)</f>
        <v>113023.18559426775</v>
      </c>
      <c r="BR29">
        <f>VLOOKUP(A29,'GDP Per Capita'!B:E,3,FALSE)</f>
        <v>117098.44632547369</v>
      </c>
      <c r="BS29">
        <f>VLOOKUP(A29,'GDP Per Capita'!B:E,4,FALSE)</f>
        <v>107079.47983662739</v>
      </c>
    </row>
    <row r="30" spans="1:71" x14ac:dyDescent="0.15">
      <c r="A30" s="24" t="s">
        <v>72</v>
      </c>
      <c r="B30" s="37">
        <f>VLOOKUP(A30,'GDP in $'!B30:G30,4)</f>
        <v>40287647930.476112</v>
      </c>
      <c r="C30">
        <f>VLOOKUP(A30,'GDP in $'!B30:G30,5)</f>
        <v>40895322843.785095</v>
      </c>
      <c r="D30" s="38">
        <f>VLOOKUP(A30,'GDP in $'!B30:G30,6)</f>
        <v>36572764862.823448</v>
      </c>
      <c r="E30" t="str">
        <f>VLOOKUP(A30,'Social Assistance Exp. as %GDP'!C:O,2,FALSE)</f>
        <v>Lower middle income</v>
      </c>
      <c r="F30" t="str">
        <f>VLOOKUP(A30,'Social Assistance Exp. as %GDP'!C:O,3,FALSE)</f>
        <v>LCN</v>
      </c>
      <c r="G30">
        <f>VLOOKUP(A30,'Social Assistance Exp. as %GDP'!C:O,4,FALSE)</f>
        <v>2.18365097</v>
      </c>
      <c r="H30">
        <f>VLOOKUP(A30,'Social Assistance Exp. as %GDP'!C:O,5,FALSE)</f>
        <v>0</v>
      </c>
      <c r="I30">
        <f>VLOOKUP(A30,'Social Assistance Exp. as %GDP'!C:O,6,FALSE)</f>
        <v>0.27741795800000002</v>
      </c>
      <c r="J30">
        <f>VLOOKUP(A30,'Social Assistance Exp. as %GDP'!C:O,7,FALSE)</f>
        <v>0</v>
      </c>
      <c r="K30">
        <f>VLOOKUP(A30,'Social Assistance Exp. as %GDP'!C:O,8,FALSE)</f>
        <v>0.40389180200000002</v>
      </c>
      <c r="L30">
        <f>VLOOKUP(A30,'Social Assistance Exp. as %GDP'!C:O,9,FALSE)</f>
        <v>2015</v>
      </c>
      <c r="M30">
        <f>VLOOKUP(A30,'Social Assistance Exp. as %GDP'!C:O,10,FALSE)</f>
        <v>0</v>
      </c>
      <c r="N30">
        <f>VLOOKUP(A30,'Social Assistance Exp. as %GDP'!C:O,11,FALSE)</f>
        <v>0</v>
      </c>
      <c r="O30">
        <f>VLOOKUP(A30,'Social Assistance Exp. as %GDP'!C:O,12,FALSE)</f>
        <v>0.28863951599999998</v>
      </c>
      <c r="P30">
        <f>VLOOKUP(A30,'Social Assistance Exp. as %GDP'!C:O,13,FALSE)</f>
        <v>1.213701725</v>
      </c>
      <c r="Q30" s="37">
        <f>VLOOKUP(A30,'Migrant Population %Pop'!B:C,2,FALSE)</f>
        <v>1.3332674418550401</v>
      </c>
      <c r="R30" s="37">
        <f>VLOOKUP(A30,'Literacy Rate %Pop'!B:BC,44,FALSE)</f>
        <v>0</v>
      </c>
      <c r="S30">
        <f>VLOOKUP(A30,'Literacy Rate %Pop'!B:BC,45,FALSE)</f>
        <v>92.226150512695298</v>
      </c>
      <c r="T30">
        <f>VLOOKUP(A30,'Literacy Rate %Pop'!B:BC,46,FALSE)</f>
        <v>94.4605712890625</v>
      </c>
      <c r="U30">
        <f>VLOOKUP(A30,'Literacy Rate %Pop'!B:BC,47,FALSE)</f>
        <v>0</v>
      </c>
      <c r="V30">
        <f>VLOOKUP(A30,'Literacy Rate %Pop'!B:BC,48,FALSE)</f>
        <v>0</v>
      </c>
      <c r="W30">
        <f>VLOOKUP(A30,'Literacy Rate %Pop'!B:BC,49,FALSE)</f>
        <v>92.455078125</v>
      </c>
      <c r="X30">
        <f>VLOOKUP(A30,'Literacy Rate %Pop'!B:BC,50,FALSE)</f>
        <v>0</v>
      </c>
      <c r="Y30">
        <f>VLOOKUP(A30,'Literacy Rate %Pop'!B:BC,51,FALSE)</f>
        <v>0</v>
      </c>
      <c r="Z30">
        <f>VLOOKUP(A30,'Literacy Rate %Pop'!B:BC,52,FALSE)</f>
        <v>0</v>
      </c>
      <c r="AA30">
        <f>VLOOKUP(A30,'Literacy Rate %Pop'!B:BC,53,FALSE)</f>
        <v>0</v>
      </c>
      <c r="AB30">
        <f>VLOOKUP(A30,'Literacy Rate %Pop'!B:BC,54,FALSE)</f>
        <v>0</v>
      </c>
      <c r="AC30" s="37">
        <f>VLOOKUP(A30,'Internet Access %Pop'!B:AI,29,FALSE)</f>
        <v>37.49</v>
      </c>
      <c r="AD30">
        <f>VLOOKUP(A30,'Internet Access %Pop'!B:AI,30,FALSE)</f>
        <v>39.697514599999998</v>
      </c>
      <c r="AE30">
        <f>VLOOKUP(A30,'Internet Access %Pop'!B:AI,31,FALSE)</f>
        <v>43.832276069999999</v>
      </c>
      <c r="AF30">
        <f>VLOOKUP(A30,'Internet Access %Pop'!B:AI,32,FALSE)</f>
        <v>44.2861422</v>
      </c>
      <c r="AG30">
        <f>VLOOKUP(A30,'Internet Access %Pop'!B:AI,33,FALSE)</f>
        <v>47.474819109999999</v>
      </c>
      <c r="AH30">
        <f>VLOOKUP(A30,'Internet Access %Pop'!B:AI,34,FALSE)</f>
        <v>55.139050529999999</v>
      </c>
      <c r="AI30" s="37">
        <f>VLOOKUP(A30,'Informal %GDP  DGE'!B:AE,29,FALSE)</f>
        <v>54.768753051757812</v>
      </c>
      <c r="AJ30">
        <f>VLOOKUP(A30,'Informal %GDP  DGE'!B:AE,30,FALSE)</f>
        <v>53.825725555419922</v>
      </c>
      <c r="AK30">
        <f>VLOOKUP(A30,'Informal %GDP MIMIC'!B:AB,25,FALSE)</f>
        <v>64.083572387695312</v>
      </c>
      <c r="AL30">
        <f>VLOOKUP(A30,'Informal %GDP MIMIC'!B:AB,26,FALSE)</f>
        <v>63.047313690185547</v>
      </c>
      <c r="AM30">
        <f>VLOOKUP(A30,'Informal %GDP MIMIC'!B:AB,27,FALSE)</f>
        <v>62.769359588623047</v>
      </c>
      <c r="AN30" s="37">
        <f>VLOOKUP(A30,'Pension %LF Pension_p'!B:W,16,FALSE)</f>
        <v>0</v>
      </c>
      <c r="AO30">
        <f>VLOOKUP(A30,'Pension %LF Pension_p'!B:W,17,FALSE)</f>
        <v>0</v>
      </c>
      <c r="AP30">
        <f>VLOOKUP(A30,'Pension %LF Pension_p'!B:W,18,FALSE)</f>
        <v>0</v>
      </c>
      <c r="AQ30">
        <f>VLOOKUP(A30,'Pension %LF Pension_p'!B:W,19,FALSE)</f>
        <v>11.5</v>
      </c>
      <c r="AR30">
        <f>VLOOKUP(A30,'Pension %LF Pension_p'!B:W,20,FALSE)</f>
        <v>12.199999809265137</v>
      </c>
      <c r="AS30">
        <f>VLOOKUP(A30,'Pension %LF Pension_p'!B:W,21,FALSE)</f>
        <v>0</v>
      </c>
      <c r="AT30">
        <f>VLOOKUP(A30,'Pension %LF Pension_p'!B:W,22,FALSE)</f>
        <v>0</v>
      </c>
      <c r="AU30" s="37">
        <f>VLOOKUP(A30,' Informal Employment %Emp Infem'!B:U,15,FALSE)</f>
        <v>80.430000000000007</v>
      </c>
      <c r="AV30">
        <f>VLOOKUP(A30,' Informal Employment %Emp Infem'!B:U,16,FALSE)</f>
        <v>85.21</v>
      </c>
      <c r="AW30">
        <f>VLOOKUP(A30,' Informal Employment %Emp Infem'!B:U,17,FALSE)</f>
        <v>84.1</v>
      </c>
      <c r="AX30">
        <f>VLOOKUP(A30,' Informal Employment %Emp Infem'!B:U,18,FALSE)</f>
        <v>76.260000000000005</v>
      </c>
      <c r="AY30">
        <f>VLOOKUP(A30,' Informal Employment %Emp Infem'!B:U,19,FALSE)</f>
        <v>79.12</v>
      </c>
      <c r="AZ30">
        <f>VLOOKUP(A30,' Informal Employment %Emp Infem'!B:U,20,FALSE)</f>
        <v>80.7</v>
      </c>
      <c r="BA30" s="37">
        <f>VLOOKUP(Main!A30,'Outside LF Employment %Emp  Inf'!B:U,15,FALSE)</f>
        <v>65.430000000000007</v>
      </c>
      <c r="BB30">
        <f>VLOOKUP(Main!A30,'Outside LF Employment %Emp  Inf'!B:U,16,FALSE)</f>
        <v>70.790000000000006</v>
      </c>
      <c r="BC30">
        <f>VLOOKUP(Main!A30,'Outside LF Employment %Emp  Inf'!B:U,17,FALSE)</f>
        <v>69.45</v>
      </c>
      <c r="BD30">
        <f>VLOOKUP(Main!A30,'Outside LF Employment %Emp  Inf'!B:U,18,FALSE)</f>
        <v>64.739999999999995</v>
      </c>
      <c r="BE30">
        <f>VLOOKUP(Main!A30,'Outside LF Employment %Emp  Inf'!B:U,19,FALSE)</f>
        <v>67.5</v>
      </c>
      <c r="BF30">
        <f>VLOOKUP(Main!A30,'Outside LF Employment %Emp  Inf'!B:U,20,FALSE)</f>
        <v>69.69</v>
      </c>
      <c r="BG30" s="37">
        <f>VLOOKUP(A30,'Fin Acct Ownership %Pop'!B:E,2,FALSE)</f>
        <v>28.029132843017599</v>
      </c>
      <c r="BH30">
        <f>VLOOKUP(A30,'Fin Acct Ownership %Pop'!B:E,3,FALSE)</f>
        <v>41.796718597412102</v>
      </c>
      <c r="BI30">
        <f>VLOOKUP(A30,'Fin Acct Ownership %Pop'!B:E,4,FALSE)</f>
        <v>54.405055999755902</v>
      </c>
      <c r="BJ30" s="37" t="str">
        <f>VLOOKUP(A30,'JAM Index'!B:H,2,FALSE)</f>
        <v>LAC</v>
      </c>
      <c r="BK30" t="str">
        <f>VLOOKUP(A30,'JAM Index'!B:H,3,FALSE)</f>
        <v>LMIC</v>
      </c>
      <c r="BL30" t="str">
        <f>VLOOKUP(A30,'JAM Index'!B:H,3,FALSE)</f>
        <v>LMIC</v>
      </c>
      <c r="BM30">
        <f>VLOOKUP(A30,'JAM Index'!B:H,4,FALSE)</f>
        <v>98</v>
      </c>
      <c r="BN30">
        <f>VLOOKUP(A30,'JAM Index'!B:H,5,FALSE)</f>
        <v>54</v>
      </c>
      <c r="BO30">
        <f>VLOOKUP(A30,'JAM Index'!B:H,6,FALSE)</f>
        <v>88</v>
      </c>
      <c r="BP30">
        <f>VLOOKUP(A30,'JAM Index'!B:H,7,FALSE)</f>
        <v>240</v>
      </c>
      <c r="BQ30">
        <f>VLOOKUP(A30,'GDP Per Capita'!B:E,2,FALSE)</f>
        <v>3548.5907802137658</v>
      </c>
      <c r="BR30">
        <f>VLOOKUP(A30,'GDP Per Capita'!B:E,3,FALSE)</f>
        <v>3552.0681432150168</v>
      </c>
      <c r="BS30">
        <f>VLOOKUP(A30,'GDP Per Capita'!B:E,4,FALSE)</f>
        <v>3133.0998032150396</v>
      </c>
    </row>
    <row r="31" spans="1:71" x14ac:dyDescent="0.15">
      <c r="A31" s="24" t="s">
        <v>74</v>
      </c>
      <c r="B31" s="37">
        <f>VLOOKUP(A31,'GDP in $'!B31:G31,4)</f>
        <v>1916933708381.8914</v>
      </c>
      <c r="C31">
        <f>VLOOKUP(A31,'GDP in $'!B31:G31,5)</f>
        <v>1877824273720.7822</v>
      </c>
      <c r="D31" s="38">
        <f>VLOOKUP(A31,'GDP in $'!B31:G31,6)</f>
        <v>1444733258971.6514</v>
      </c>
      <c r="E31" t="str">
        <f>VLOOKUP(A31,'Social Assistance Exp. as %GDP'!C:O,2,FALSE)</f>
        <v>Upper middle income</v>
      </c>
      <c r="F31" t="str">
        <f>VLOOKUP(A31,'Social Assistance Exp. as %GDP'!C:O,3,FALSE)</f>
        <v>LCN</v>
      </c>
      <c r="G31">
        <f>VLOOKUP(A31,'Social Assistance Exp. as %GDP'!C:O,4,FALSE)</f>
        <v>1.481565714</v>
      </c>
      <c r="H31">
        <f>VLOOKUP(A31,'Social Assistance Exp. as %GDP'!C:O,5,FALSE)</f>
        <v>3.5217131999999998E-2</v>
      </c>
      <c r="I31">
        <f>VLOOKUP(A31,'Social Assistance Exp. as %GDP'!C:O,6,FALSE)</f>
        <v>0.380564809</v>
      </c>
      <c r="J31">
        <f>VLOOKUP(A31,'Social Assistance Exp. as %GDP'!C:O,7,FALSE)</f>
        <v>0.42848920800000001</v>
      </c>
      <c r="K31">
        <f>VLOOKUP(A31,'Social Assistance Exp. as %GDP'!C:O,8,FALSE)</f>
        <v>9.3865099999999998E-4</v>
      </c>
      <c r="L31">
        <f>VLOOKUP(A31,'Social Assistance Exp. as %GDP'!C:O,9,FALSE)</f>
        <v>2018</v>
      </c>
      <c r="M31">
        <f>VLOOKUP(A31,'Social Assistance Exp. as %GDP'!C:O,10,FALSE)</f>
        <v>3.5354517000000002E-2</v>
      </c>
      <c r="N31">
        <f>VLOOKUP(A31,'Social Assistance Exp. as %GDP'!C:O,11,FALSE)</f>
        <v>0</v>
      </c>
      <c r="O31">
        <f>VLOOKUP(A31,'Social Assistance Exp. as %GDP'!C:O,12,FALSE)</f>
        <v>5.3729802E-2</v>
      </c>
      <c r="P31">
        <f>VLOOKUP(A31,'Social Assistance Exp. as %GDP'!C:O,13,FALSE)</f>
        <v>0.54727155000000005</v>
      </c>
      <c r="Q31" s="37">
        <f>VLOOKUP(A31,'Migrant Population %Pop'!B:C,2,FALSE)</f>
        <v>0.34331320024167</v>
      </c>
      <c r="R31" s="37">
        <f>VLOOKUP(A31,'Literacy Rate %Pop'!B:BC,44,FALSE)</f>
        <v>90.379180908203097</v>
      </c>
      <c r="S31">
        <f>VLOOKUP(A31,'Literacy Rate %Pop'!B:BC,45,FALSE)</f>
        <v>91.411239624023395</v>
      </c>
      <c r="T31">
        <f>VLOOKUP(A31,'Literacy Rate %Pop'!B:BC,46,FALSE)</f>
        <v>91.337852478027301</v>
      </c>
      <c r="U31">
        <f>VLOOKUP(A31,'Literacy Rate %Pop'!B:BC,47,FALSE)</f>
        <v>91.484237670898395</v>
      </c>
      <c r="V31">
        <f>VLOOKUP(A31,'Literacy Rate %Pop'!B:BC,48,FALSE)</f>
        <v>91.729431152343807</v>
      </c>
      <c r="W31">
        <f>VLOOKUP(A31,'Literacy Rate %Pop'!B:BC,49,FALSE)</f>
        <v>92.047897338867202</v>
      </c>
      <c r="X31">
        <f>VLOOKUP(A31,'Literacy Rate %Pop'!B:BC,50,FALSE)</f>
        <v>92.808441162109403</v>
      </c>
      <c r="Y31">
        <f>VLOOKUP(A31,'Literacy Rate %Pop'!B:BC,51,FALSE)</f>
        <v>93.075820922851605</v>
      </c>
      <c r="Z31">
        <f>VLOOKUP(A31,'Literacy Rate %Pop'!B:BC,52,FALSE)</f>
        <v>93.227500915527301</v>
      </c>
      <c r="AA31">
        <f>VLOOKUP(A31,'Literacy Rate %Pop'!B:BC,53,FALSE)</f>
        <v>0</v>
      </c>
      <c r="AB31">
        <f>VLOOKUP(A31,'Literacy Rate %Pop'!B:BC,54,FALSE)</f>
        <v>0</v>
      </c>
      <c r="AC31" s="37">
        <f>VLOOKUP(A31,'Internet Access %Pop'!B:AI,29,FALSE)</f>
        <v>58.327951730000002</v>
      </c>
      <c r="AD31">
        <f>VLOOKUP(A31,'Internet Access %Pop'!B:AI,30,FALSE)</f>
        <v>60.872540069999999</v>
      </c>
      <c r="AE31">
        <f>VLOOKUP(A31,'Internet Access %Pop'!B:AI,31,FALSE)</f>
        <v>67.471284519999998</v>
      </c>
      <c r="AF31">
        <f>VLOOKUP(A31,'Internet Access %Pop'!B:AI,32,FALSE)</f>
        <v>70.434282539999998</v>
      </c>
      <c r="AG31">
        <f>VLOOKUP(A31,'Internet Access %Pop'!B:AI,33,FALSE)</f>
        <v>73.912440050000001</v>
      </c>
      <c r="AH31">
        <f>VLOOKUP(A31,'Internet Access %Pop'!B:AI,34,FALSE)</f>
        <v>0</v>
      </c>
      <c r="AI31" s="37">
        <f>VLOOKUP(A31,'Informal %GDP  DGE'!B:AE,29,FALSE)</f>
        <v>33.369140625</v>
      </c>
      <c r="AJ31">
        <f>VLOOKUP(A31,'Informal %GDP  DGE'!B:AE,30,FALSE)</f>
        <v>33.369674682617188</v>
      </c>
      <c r="AK31">
        <f>VLOOKUP(A31,'Informal %GDP MIMIC'!B:AB,25,FALSE)</f>
        <v>40.155719757080078</v>
      </c>
      <c r="AL31">
        <f>VLOOKUP(A31,'Informal %GDP MIMIC'!B:AB,26,FALSE)</f>
        <v>40.069507598876953</v>
      </c>
      <c r="AM31">
        <f>VLOOKUP(A31,'Informal %GDP MIMIC'!B:AB,27,FALSE)</f>
        <v>39.982784271240234</v>
      </c>
      <c r="AN31" s="37">
        <f>VLOOKUP(A31,'Pension %LF Pension_p'!B:W,16,FALSE)</f>
        <v>52.599998474121094</v>
      </c>
      <c r="AO31">
        <f>VLOOKUP(A31,'Pension %LF Pension_p'!B:W,17,FALSE)</f>
        <v>0</v>
      </c>
      <c r="AP31">
        <f>VLOOKUP(A31,'Pension %LF Pension_p'!B:W,18,FALSE)</f>
        <v>0</v>
      </c>
      <c r="AQ31">
        <f>VLOOKUP(A31,'Pension %LF Pension_p'!B:W,19,FALSE)</f>
        <v>51</v>
      </c>
      <c r="AR31">
        <f>VLOOKUP(A31,'Pension %LF Pension_p'!B:W,20,FALSE)</f>
        <v>55.200000762939453</v>
      </c>
      <c r="AS31">
        <f>VLOOKUP(A31,'Pension %LF Pension_p'!B:W,21,FALSE)</f>
        <v>0</v>
      </c>
      <c r="AT31">
        <f>VLOOKUP(A31,'Pension %LF Pension_p'!B:W,22,FALSE)</f>
        <v>0</v>
      </c>
      <c r="AU31" s="37">
        <f>VLOOKUP(A31,' Informal Employment %Emp Infem'!B:U,15,FALSE)</f>
        <v>44.09</v>
      </c>
      <c r="AV31">
        <f>VLOOKUP(A31,' Informal Employment %Emp Infem'!B:U,16,FALSE)</f>
        <v>44.78</v>
      </c>
      <c r="AW31">
        <f>VLOOKUP(A31,' Informal Employment %Emp Infem'!B:U,17,FALSE)</f>
        <v>44.98</v>
      </c>
      <c r="AX31">
        <f>VLOOKUP(A31,' Informal Employment %Emp Infem'!B:U,18,FALSE)</f>
        <v>0</v>
      </c>
      <c r="AY31">
        <f>VLOOKUP(A31,' Informal Employment %Emp Infem'!B:U,19,FALSE)</f>
        <v>0</v>
      </c>
      <c r="AZ31">
        <f>VLOOKUP(A31,' Informal Employment %Emp Infem'!B:U,20,FALSE)</f>
        <v>0</v>
      </c>
      <c r="BA31" s="37">
        <f>VLOOKUP(Main!A31,'Outside LF Employment %Emp  Inf'!B:U,15,FALSE)</f>
        <v>35.729999999999997</v>
      </c>
      <c r="BB31">
        <f>VLOOKUP(Main!A31,'Outside LF Employment %Emp  Inf'!B:U,16,FALSE)</f>
        <v>35.909999999999997</v>
      </c>
      <c r="BC31">
        <f>VLOOKUP(Main!A31,'Outside LF Employment %Emp  Inf'!B:U,17,FALSE)</f>
        <v>35.950000000000003</v>
      </c>
      <c r="BD31">
        <f>VLOOKUP(Main!A31,'Outside LF Employment %Emp  Inf'!B:U,18,FALSE)</f>
        <v>0</v>
      </c>
      <c r="BE31">
        <f>VLOOKUP(Main!A31,'Outside LF Employment %Emp  Inf'!B:U,19,FALSE)</f>
        <v>0</v>
      </c>
      <c r="BF31">
        <f>VLOOKUP(Main!A31,'Outside LF Employment %Emp  Inf'!B:U,20,FALSE)</f>
        <v>0</v>
      </c>
      <c r="BG31" s="37">
        <f>VLOOKUP(A31,'Fin Acct Ownership %Pop'!B:E,2,FALSE)</f>
        <v>55.860382080078097</v>
      </c>
      <c r="BH31">
        <f>VLOOKUP(A31,'Fin Acct Ownership %Pop'!B:E,3,FALSE)</f>
        <v>68.123153686523395</v>
      </c>
      <c r="BI31">
        <f>VLOOKUP(A31,'Fin Acct Ownership %Pop'!B:E,4,FALSE)</f>
        <v>70.0439453125</v>
      </c>
      <c r="BJ31" s="37" t="str">
        <f>VLOOKUP(A31,'JAM Index'!B:H,2,FALSE)</f>
        <v>LAC</v>
      </c>
      <c r="BK31" t="str">
        <f>VLOOKUP(A31,'JAM Index'!B:H,3,FALSE)</f>
        <v>UMIC</v>
      </c>
      <c r="BL31" t="str">
        <f>VLOOKUP(A31,'JAM Index'!B:H,3,FALSE)</f>
        <v>UMIC</v>
      </c>
      <c r="BM31">
        <f>VLOOKUP(A31,'JAM Index'!B:H,4,FALSE)</f>
        <v>98</v>
      </c>
      <c r="BN31">
        <f>VLOOKUP(A31,'JAM Index'!B:H,5,FALSE)</f>
        <v>70</v>
      </c>
      <c r="BO31">
        <f>VLOOKUP(A31,'JAM Index'!B:H,6,FALSE)</f>
        <v>85</v>
      </c>
      <c r="BP31">
        <f>VLOOKUP(A31,'JAM Index'!B:H,7,FALSE)</f>
        <v>253</v>
      </c>
      <c r="BQ31">
        <f>VLOOKUP(A31,'GDP Per Capita'!B:E,2,FALSE)</f>
        <v>9151.3817316153563</v>
      </c>
      <c r="BR31">
        <f>VLOOKUP(A31,'GDP Per Capita'!B:E,3,FALSE)</f>
        <v>8897.5529658552896</v>
      </c>
      <c r="BS31">
        <f>VLOOKUP(A31,'GDP Per Capita'!B:E,4,FALSE)</f>
        <v>6796.8445422787727</v>
      </c>
    </row>
    <row r="32" spans="1:71" x14ac:dyDescent="0.15">
      <c r="A32" s="24" t="s">
        <v>76</v>
      </c>
      <c r="B32" s="37">
        <f>VLOOKUP(A32,'GDP in $'!B32:G32,4)</f>
        <v>5086500000</v>
      </c>
      <c r="C32">
        <f>VLOOKUP(A32,'GDP in $'!B32:G32,5)</f>
        <v>5209000000</v>
      </c>
      <c r="D32" s="38">
        <f>VLOOKUP(A32,'GDP in $'!B32:G32,6)</f>
        <v>4418000000</v>
      </c>
      <c r="E32" t="e">
        <f>VLOOKUP(A32,'Social Assistance Exp. as %GDP'!C:O,2,FALSE)</f>
        <v>#N/A</v>
      </c>
      <c r="F32" t="e">
        <f>VLOOKUP(A32,'Social Assistance Exp. as %GDP'!C:O,3,FALSE)</f>
        <v>#N/A</v>
      </c>
      <c r="G32" t="e">
        <f>VLOOKUP(A32,'Social Assistance Exp. as %GDP'!C:O,4,FALSE)</f>
        <v>#N/A</v>
      </c>
      <c r="H32" t="e">
        <f>VLOOKUP(A32,'Social Assistance Exp. as %GDP'!C:O,5,FALSE)</f>
        <v>#N/A</v>
      </c>
      <c r="I32" t="e">
        <f>VLOOKUP(A32,'Social Assistance Exp. as %GDP'!C:O,6,FALSE)</f>
        <v>#N/A</v>
      </c>
      <c r="J32" t="e">
        <f>VLOOKUP(A32,'Social Assistance Exp. as %GDP'!C:O,7,FALSE)</f>
        <v>#N/A</v>
      </c>
      <c r="K32" t="e">
        <f>VLOOKUP(A32,'Social Assistance Exp. as %GDP'!C:O,8,FALSE)</f>
        <v>#N/A</v>
      </c>
      <c r="L32" t="e">
        <f>VLOOKUP(A32,'Social Assistance Exp. as %GDP'!C:O,9,FALSE)</f>
        <v>#N/A</v>
      </c>
      <c r="M32" t="e">
        <f>VLOOKUP(A32,'Social Assistance Exp. as %GDP'!C:O,10,FALSE)</f>
        <v>#N/A</v>
      </c>
      <c r="N32" t="e">
        <f>VLOOKUP(A32,'Social Assistance Exp. as %GDP'!C:O,11,FALSE)</f>
        <v>#N/A</v>
      </c>
      <c r="O32" t="e">
        <f>VLOOKUP(A32,'Social Assistance Exp. as %GDP'!C:O,12,FALSE)</f>
        <v>#N/A</v>
      </c>
      <c r="P32" t="e">
        <f>VLOOKUP(A32,'Social Assistance Exp. as %GDP'!C:O,13,FALSE)</f>
        <v>#N/A</v>
      </c>
      <c r="Q32" s="37">
        <f>VLOOKUP(A32,'Migrant Population %Pop'!B:C,2,FALSE)</f>
        <v>12.129901658955401</v>
      </c>
      <c r="R32" s="37">
        <f>VLOOKUP(A32,'Literacy Rate %Pop'!B:BC,44,FALSE)</f>
        <v>0</v>
      </c>
      <c r="S32">
        <f>VLOOKUP(A32,'Literacy Rate %Pop'!B:BC,45,FALSE)</f>
        <v>0</v>
      </c>
      <c r="T32">
        <f>VLOOKUP(A32,'Literacy Rate %Pop'!B:BC,46,FALSE)</f>
        <v>0</v>
      </c>
      <c r="U32">
        <f>VLOOKUP(A32,'Literacy Rate %Pop'!B:BC,47,FALSE)</f>
        <v>0</v>
      </c>
      <c r="V32">
        <f>VLOOKUP(A32,'Literacy Rate %Pop'!B:BC,48,FALSE)</f>
        <v>99.599998474121094</v>
      </c>
      <c r="W32">
        <f>VLOOKUP(A32,'Literacy Rate %Pop'!B:BC,49,FALSE)</f>
        <v>0</v>
      </c>
      <c r="X32">
        <f>VLOOKUP(A32,'Literacy Rate %Pop'!B:BC,50,FALSE)</f>
        <v>0</v>
      </c>
      <c r="Y32">
        <f>VLOOKUP(A32,'Literacy Rate %Pop'!B:BC,51,FALSE)</f>
        <v>0</v>
      </c>
      <c r="Z32">
        <f>VLOOKUP(A32,'Literacy Rate %Pop'!B:BC,52,FALSE)</f>
        <v>0</v>
      </c>
      <c r="AA32">
        <f>VLOOKUP(A32,'Literacy Rate %Pop'!B:BC,53,FALSE)</f>
        <v>0</v>
      </c>
      <c r="AB32">
        <f>VLOOKUP(A32,'Literacy Rate %Pop'!B:BC,54,FALSE)</f>
        <v>0</v>
      </c>
      <c r="AC32" s="37">
        <f>VLOOKUP(A32,'Internet Access %Pop'!B:AI,29,FALSE)</f>
        <v>76.11</v>
      </c>
      <c r="AD32">
        <f>VLOOKUP(A32,'Internet Access %Pop'!B:AI,30,FALSE)</f>
        <v>79.549397889999995</v>
      </c>
      <c r="AE32">
        <f>VLOOKUP(A32,'Internet Access %Pop'!B:AI,31,FALSE)</f>
        <v>81.760778389999999</v>
      </c>
      <c r="AF32">
        <f>VLOOKUP(A32,'Internet Access %Pop'!B:AI,32,FALSE)</f>
        <v>0</v>
      </c>
      <c r="AG32">
        <f>VLOOKUP(A32,'Internet Access %Pop'!B:AI,33,FALSE)</f>
        <v>0</v>
      </c>
      <c r="AH32">
        <f>VLOOKUP(A32,'Internet Access %Pop'!B:AI,34,FALSE)</f>
        <v>0</v>
      </c>
      <c r="AI32" s="37">
        <f>VLOOKUP(A32,'Informal %GDP  DGE'!B:AE,29,FALSE)</f>
        <v>23.663585662841797</v>
      </c>
      <c r="AJ32">
        <f>VLOOKUP(A32,'Informal %GDP  DGE'!B:AE,30,FALSE)</f>
        <v>23.721750259399414</v>
      </c>
      <c r="AK32" t="e">
        <f>VLOOKUP(A32,'Informal %GDP MIMIC'!B:AB,25,FALSE)</f>
        <v>#N/A</v>
      </c>
      <c r="AL32" t="e">
        <f>VLOOKUP(A32,'Informal %GDP MIMIC'!B:AB,26,FALSE)</f>
        <v>#N/A</v>
      </c>
      <c r="AM32" t="e">
        <f>VLOOKUP(A32,'Informal %GDP MIMIC'!B:AB,27,FALSE)</f>
        <v>#N/A</v>
      </c>
      <c r="AN32" s="37" t="e">
        <f>VLOOKUP(A32,'Pension %LF Pension_p'!B:W,16,FALSE)</f>
        <v>#N/A</v>
      </c>
      <c r="AO32" t="e">
        <f>VLOOKUP(A32,'Pension %LF Pension_p'!B:W,17,FALSE)</f>
        <v>#N/A</v>
      </c>
      <c r="AP32" t="e">
        <f>VLOOKUP(A32,'Pension %LF Pension_p'!B:W,18,FALSE)</f>
        <v>#N/A</v>
      </c>
      <c r="AQ32" t="e">
        <f>VLOOKUP(A32,'Pension %LF Pension_p'!B:W,19,FALSE)</f>
        <v>#N/A</v>
      </c>
      <c r="AR32" t="e">
        <f>VLOOKUP(A32,'Pension %LF Pension_p'!B:W,20,FALSE)</f>
        <v>#N/A</v>
      </c>
      <c r="AS32" t="e">
        <f>VLOOKUP(A32,'Pension %LF Pension_p'!B:W,21,FALSE)</f>
        <v>#N/A</v>
      </c>
      <c r="AT32" t="e">
        <f>VLOOKUP(A32,'Pension %LF Pension_p'!B:W,22,FALSE)</f>
        <v>#N/A</v>
      </c>
      <c r="AU32" s="37" t="e">
        <f>VLOOKUP(A32,' Informal Employment %Emp Infem'!B:U,15,FALSE)</f>
        <v>#N/A</v>
      </c>
      <c r="AV32" t="e">
        <f>VLOOKUP(A32,' Informal Employment %Emp Infem'!B:U,16,FALSE)</f>
        <v>#N/A</v>
      </c>
      <c r="AW32" t="e">
        <f>VLOOKUP(A32,' Informal Employment %Emp Infem'!B:U,17,FALSE)</f>
        <v>#N/A</v>
      </c>
      <c r="AX32" t="e">
        <f>VLOOKUP(A32,' Informal Employment %Emp Infem'!B:U,18,FALSE)</f>
        <v>#N/A</v>
      </c>
      <c r="AY32" t="e">
        <f>VLOOKUP(A32,' Informal Employment %Emp Infem'!B:U,19,FALSE)</f>
        <v>#N/A</v>
      </c>
      <c r="AZ32" t="e">
        <f>VLOOKUP(A32,' Informal Employment %Emp Infem'!B:U,20,FALSE)</f>
        <v>#N/A</v>
      </c>
      <c r="BA32" s="37" t="e">
        <f>VLOOKUP(Main!A32,'Outside LF Employment %Emp  Inf'!B:U,15,FALSE)</f>
        <v>#N/A</v>
      </c>
      <c r="BB32" t="e">
        <f>VLOOKUP(Main!A32,'Outside LF Employment %Emp  Inf'!B:U,16,FALSE)</f>
        <v>#N/A</v>
      </c>
      <c r="BC32" t="e">
        <f>VLOOKUP(Main!A32,'Outside LF Employment %Emp  Inf'!B:U,17,FALSE)</f>
        <v>#N/A</v>
      </c>
      <c r="BD32" t="e">
        <f>VLOOKUP(Main!A32,'Outside LF Employment %Emp  Inf'!B:U,18,FALSE)</f>
        <v>#N/A</v>
      </c>
      <c r="BE32" t="e">
        <f>VLOOKUP(Main!A32,'Outside LF Employment %Emp  Inf'!B:U,19,FALSE)</f>
        <v>#N/A</v>
      </c>
      <c r="BF32" t="e">
        <f>VLOOKUP(Main!A32,'Outside LF Employment %Emp  Inf'!B:U,20,FALSE)</f>
        <v>#N/A</v>
      </c>
      <c r="BG32" s="37">
        <f>VLOOKUP(A32,'Fin Acct Ownership %Pop'!B:E,2,FALSE)</f>
        <v>0</v>
      </c>
      <c r="BH32">
        <f>VLOOKUP(A32,'Fin Acct Ownership %Pop'!B:E,3,FALSE)</f>
        <v>0</v>
      </c>
      <c r="BI32">
        <f>VLOOKUP(A32,'Fin Acct Ownership %Pop'!B:E,4,FALSE)</f>
        <v>0</v>
      </c>
      <c r="BJ32" s="37" t="e">
        <f>VLOOKUP(A32,'JAM Index'!B:H,2,FALSE)</f>
        <v>#N/A</v>
      </c>
      <c r="BK32" t="e">
        <f>VLOOKUP(A32,'JAM Index'!B:H,3,FALSE)</f>
        <v>#N/A</v>
      </c>
      <c r="BL32" t="e">
        <f>VLOOKUP(A32,'JAM Index'!B:H,3,FALSE)</f>
        <v>#N/A</v>
      </c>
      <c r="BM32" t="e">
        <f>VLOOKUP(A32,'JAM Index'!B:H,4,FALSE)</f>
        <v>#N/A</v>
      </c>
      <c r="BN32" t="e">
        <f>VLOOKUP(A32,'JAM Index'!B:H,5,FALSE)</f>
        <v>#N/A</v>
      </c>
      <c r="BO32" t="e">
        <f>VLOOKUP(A32,'JAM Index'!B:H,6,FALSE)</f>
        <v>#N/A</v>
      </c>
      <c r="BP32" t="e">
        <f>VLOOKUP(A32,'JAM Index'!B:H,7,FALSE)</f>
        <v>#N/A</v>
      </c>
      <c r="BQ32">
        <f>VLOOKUP(A32,'GDP Per Capita'!B:E,2,FALSE)</f>
        <v>17745.255372592801</v>
      </c>
      <c r="BR32">
        <f>VLOOKUP(A32,'GDP Per Capita'!B:E,3,FALSE)</f>
        <v>18148.497845105412</v>
      </c>
      <c r="BS32">
        <f>VLOOKUP(A32,'GDP Per Capita'!B:E,4,FALSE)</f>
        <v>15373.854703501745</v>
      </c>
    </row>
    <row r="33" spans="1:71" x14ac:dyDescent="0.15">
      <c r="A33" s="24" t="s">
        <v>78</v>
      </c>
      <c r="B33" s="37">
        <f>VLOOKUP(A33,'GDP in $'!B33:G33,4)</f>
        <v>13567351175.031507</v>
      </c>
      <c r="C33">
        <f>VLOOKUP(A33,'GDP in $'!B33:G33,5)</f>
        <v>13469422958.510481</v>
      </c>
      <c r="D33" s="38">
        <f>VLOOKUP(A33,'GDP in $'!B33:G33,6)</f>
        <v>12005825769.508663</v>
      </c>
      <c r="E33" t="e">
        <f>VLOOKUP(A33,'Social Assistance Exp. as %GDP'!C:O,2,FALSE)</f>
        <v>#N/A</v>
      </c>
      <c r="F33" t="e">
        <f>VLOOKUP(A33,'Social Assistance Exp. as %GDP'!C:O,3,FALSE)</f>
        <v>#N/A</v>
      </c>
      <c r="G33" t="e">
        <f>VLOOKUP(A33,'Social Assistance Exp. as %GDP'!C:O,4,FALSE)</f>
        <v>#N/A</v>
      </c>
      <c r="H33" t="e">
        <f>VLOOKUP(A33,'Social Assistance Exp. as %GDP'!C:O,5,FALSE)</f>
        <v>#N/A</v>
      </c>
      <c r="I33" t="e">
        <f>VLOOKUP(A33,'Social Assistance Exp. as %GDP'!C:O,6,FALSE)</f>
        <v>#N/A</v>
      </c>
      <c r="J33" t="e">
        <f>VLOOKUP(A33,'Social Assistance Exp. as %GDP'!C:O,7,FALSE)</f>
        <v>#N/A</v>
      </c>
      <c r="K33" t="e">
        <f>VLOOKUP(A33,'Social Assistance Exp. as %GDP'!C:O,8,FALSE)</f>
        <v>#N/A</v>
      </c>
      <c r="L33" t="e">
        <f>VLOOKUP(A33,'Social Assistance Exp. as %GDP'!C:O,9,FALSE)</f>
        <v>#N/A</v>
      </c>
      <c r="M33" t="e">
        <f>VLOOKUP(A33,'Social Assistance Exp. as %GDP'!C:O,10,FALSE)</f>
        <v>#N/A</v>
      </c>
      <c r="N33" t="e">
        <f>VLOOKUP(A33,'Social Assistance Exp. as %GDP'!C:O,11,FALSE)</f>
        <v>#N/A</v>
      </c>
      <c r="O33" t="e">
        <f>VLOOKUP(A33,'Social Assistance Exp. as %GDP'!C:O,12,FALSE)</f>
        <v>#N/A</v>
      </c>
      <c r="P33" t="e">
        <f>VLOOKUP(A33,'Social Assistance Exp. as %GDP'!C:O,13,FALSE)</f>
        <v>#N/A</v>
      </c>
      <c r="Q33" s="37">
        <f>VLOOKUP(A33,'Migrant Population %Pop'!B:C,2,FALSE)</f>
        <v>24.2759719084662</v>
      </c>
      <c r="R33" s="37">
        <f>VLOOKUP(A33,'Literacy Rate %Pop'!B:BC,44,FALSE)</f>
        <v>0</v>
      </c>
      <c r="S33">
        <f>VLOOKUP(A33,'Literacy Rate %Pop'!B:BC,45,FALSE)</f>
        <v>96.085563659667997</v>
      </c>
      <c r="T33">
        <f>VLOOKUP(A33,'Literacy Rate %Pop'!B:BC,46,FALSE)</f>
        <v>0</v>
      </c>
      <c r="U33">
        <f>VLOOKUP(A33,'Literacy Rate %Pop'!B:BC,47,FALSE)</f>
        <v>0</v>
      </c>
      <c r="V33">
        <f>VLOOKUP(A33,'Literacy Rate %Pop'!B:BC,48,FALSE)</f>
        <v>0</v>
      </c>
      <c r="W33">
        <f>VLOOKUP(A33,'Literacy Rate %Pop'!B:BC,49,FALSE)</f>
        <v>0</v>
      </c>
      <c r="X33">
        <f>VLOOKUP(A33,'Literacy Rate %Pop'!B:BC,50,FALSE)</f>
        <v>0</v>
      </c>
      <c r="Y33">
        <f>VLOOKUP(A33,'Literacy Rate %Pop'!B:BC,51,FALSE)</f>
        <v>0</v>
      </c>
      <c r="Z33">
        <f>VLOOKUP(A33,'Literacy Rate %Pop'!B:BC,52,FALSE)</f>
        <v>97.214111328125</v>
      </c>
      <c r="AA33">
        <f>VLOOKUP(A33,'Literacy Rate %Pop'!B:BC,53,FALSE)</f>
        <v>0</v>
      </c>
      <c r="AB33">
        <f>VLOOKUP(A33,'Literacy Rate %Pop'!B:BC,54,FALSE)</f>
        <v>0</v>
      </c>
      <c r="AC33" s="37">
        <f>VLOOKUP(A33,'Internet Access %Pop'!B:AI,29,FALSE)</f>
        <v>71.2</v>
      </c>
      <c r="AD33">
        <f>VLOOKUP(A33,'Internet Access %Pop'!B:AI,30,FALSE)</f>
        <v>90</v>
      </c>
      <c r="AE33">
        <f>VLOOKUP(A33,'Internet Access %Pop'!B:AI,31,FALSE)</f>
        <v>94.866691639999999</v>
      </c>
      <c r="AF33">
        <f>VLOOKUP(A33,'Internet Access %Pop'!B:AI,32,FALSE)</f>
        <v>95</v>
      </c>
      <c r="AG33">
        <f>VLOOKUP(A33,'Internet Access %Pop'!B:AI,33,FALSE)</f>
        <v>95</v>
      </c>
      <c r="AH33">
        <f>VLOOKUP(A33,'Internet Access %Pop'!B:AI,34,FALSE)</f>
        <v>0</v>
      </c>
      <c r="AI33" s="37">
        <f>VLOOKUP(A33,'Informal %GDP  DGE'!B:AE,29,FALSE)</f>
        <v>28.126996994018555</v>
      </c>
      <c r="AJ33">
        <f>VLOOKUP(A33,'Informal %GDP  DGE'!B:AE,30,FALSE)</f>
        <v>0</v>
      </c>
      <c r="AK33">
        <f>VLOOKUP(A33,'Informal %GDP MIMIC'!B:AB,25,FALSE)</f>
        <v>33.818710327148438</v>
      </c>
      <c r="AL33">
        <f>VLOOKUP(A33,'Informal %GDP MIMIC'!B:AB,26,FALSE)</f>
        <v>33.936405181884766</v>
      </c>
      <c r="AM33">
        <f>VLOOKUP(A33,'Informal %GDP MIMIC'!B:AB,27,FALSE)</f>
        <v>33.568313598632812</v>
      </c>
      <c r="AN33" s="37" t="e">
        <f>VLOOKUP(A33,'Pension %LF Pension_p'!B:W,16,FALSE)</f>
        <v>#N/A</v>
      </c>
      <c r="AO33" t="e">
        <f>VLOOKUP(A33,'Pension %LF Pension_p'!B:W,17,FALSE)</f>
        <v>#N/A</v>
      </c>
      <c r="AP33" t="e">
        <f>VLOOKUP(A33,'Pension %LF Pension_p'!B:W,18,FALSE)</f>
        <v>#N/A</v>
      </c>
      <c r="AQ33" t="e">
        <f>VLOOKUP(A33,'Pension %LF Pension_p'!B:W,19,FALSE)</f>
        <v>#N/A</v>
      </c>
      <c r="AR33" t="e">
        <f>VLOOKUP(A33,'Pension %LF Pension_p'!B:W,20,FALSE)</f>
        <v>#N/A</v>
      </c>
      <c r="AS33" t="e">
        <f>VLOOKUP(A33,'Pension %LF Pension_p'!B:W,21,FALSE)</f>
        <v>#N/A</v>
      </c>
      <c r="AT33" t="e">
        <f>VLOOKUP(A33,'Pension %LF Pension_p'!B:W,22,FALSE)</f>
        <v>#N/A</v>
      </c>
      <c r="AU33" s="37">
        <f>VLOOKUP(A33,' Informal Employment %Emp Infem'!B:U,15,FALSE)</f>
        <v>0</v>
      </c>
      <c r="AV33">
        <f>VLOOKUP(A33,' Informal Employment %Emp Infem'!B:U,16,FALSE)</f>
        <v>33.020000000000003</v>
      </c>
      <c r="AW33">
        <f>VLOOKUP(A33,' Informal Employment %Emp Infem'!B:U,17,FALSE)</f>
        <v>0</v>
      </c>
      <c r="AX33">
        <f>VLOOKUP(A33,' Informal Employment %Emp Infem'!B:U,18,FALSE)</f>
        <v>0</v>
      </c>
      <c r="AY33">
        <f>VLOOKUP(A33,' Informal Employment %Emp Infem'!B:U,19,FALSE)</f>
        <v>37.700000000000003</v>
      </c>
      <c r="AZ33">
        <f>VLOOKUP(A33,' Informal Employment %Emp Infem'!B:U,20,FALSE)</f>
        <v>37.49</v>
      </c>
      <c r="BA33" s="37">
        <f>VLOOKUP(Main!A33,'Outside LF Employment %Emp  Inf'!B:U,15,FALSE)</f>
        <v>0</v>
      </c>
      <c r="BB33">
        <f>VLOOKUP(Main!A33,'Outside LF Employment %Emp  Inf'!B:U,16,FALSE)</f>
        <v>11.2</v>
      </c>
      <c r="BC33">
        <f>VLOOKUP(Main!A33,'Outside LF Employment %Emp  Inf'!B:U,17,FALSE)</f>
        <v>0</v>
      </c>
      <c r="BD33">
        <f>VLOOKUP(Main!A33,'Outside LF Employment %Emp  Inf'!B:U,18,FALSE)</f>
        <v>0</v>
      </c>
      <c r="BE33">
        <f>VLOOKUP(Main!A33,'Outside LF Employment %Emp  Inf'!B:U,19,FALSE)</f>
        <v>10.16</v>
      </c>
      <c r="BF33">
        <f>VLOOKUP(Main!A33,'Outside LF Employment %Emp  Inf'!B:U,20,FALSE)</f>
        <v>9.82</v>
      </c>
      <c r="BG33" s="37">
        <f>VLOOKUP(A33,'Fin Acct Ownership %Pop'!B:E,2,FALSE)</f>
        <v>0</v>
      </c>
      <c r="BH33">
        <f>VLOOKUP(A33,'Fin Acct Ownership %Pop'!B:E,3,FALSE)</f>
        <v>0</v>
      </c>
      <c r="BI33">
        <f>VLOOKUP(A33,'Fin Acct Ownership %Pop'!B:E,4,FALSE)</f>
        <v>0</v>
      </c>
      <c r="BJ33" s="37" t="e">
        <f>VLOOKUP(A33,'JAM Index'!B:H,2,FALSE)</f>
        <v>#N/A</v>
      </c>
      <c r="BK33" t="e">
        <f>VLOOKUP(A33,'JAM Index'!B:H,3,FALSE)</f>
        <v>#N/A</v>
      </c>
      <c r="BL33" t="e">
        <f>VLOOKUP(A33,'JAM Index'!B:H,3,FALSE)</f>
        <v>#N/A</v>
      </c>
      <c r="BM33" t="e">
        <f>VLOOKUP(A33,'JAM Index'!B:H,4,FALSE)</f>
        <v>#N/A</v>
      </c>
      <c r="BN33" t="e">
        <f>VLOOKUP(A33,'JAM Index'!B:H,5,FALSE)</f>
        <v>#N/A</v>
      </c>
      <c r="BO33" t="e">
        <f>VLOOKUP(A33,'JAM Index'!B:H,6,FALSE)</f>
        <v>#N/A</v>
      </c>
      <c r="BP33" t="e">
        <f>VLOOKUP(A33,'JAM Index'!B:H,7,FALSE)</f>
        <v>#N/A</v>
      </c>
      <c r="BQ33">
        <f>VLOOKUP(A33,'GDP Per Capita'!B:E,2,FALSE)</f>
        <v>31628.476256600865</v>
      </c>
      <c r="BR33">
        <f>VLOOKUP(A33,'GDP Per Capita'!B:E,3,FALSE)</f>
        <v>31085.961925590083</v>
      </c>
      <c r="BS33">
        <f>VLOOKUP(A33,'GDP Per Capita'!B:E,4,FALSE)</f>
        <v>27442.953827939971</v>
      </c>
    </row>
    <row r="34" spans="1:71" x14ac:dyDescent="0.15">
      <c r="A34" s="24" t="s">
        <v>80</v>
      </c>
      <c r="B34" s="37">
        <f>VLOOKUP(A34,'GDP in $'!B34:G34,4)</f>
        <v>2446866404.9305816</v>
      </c>
      <c r="C34">
        <f>VLOOKUP(A34,'GDP in $'!B34:G34,5)</f>
        <v>2535657068.9657526</v>
      </c>
      <c r="D34" s="38">
        <f>VLOOKUP(A34,'GDP in $'!B34:G34,6)</f>
        <v>2315437338.0880876</v>
      </c>
      <c r="E34" t="e">
        <f>VLOOKUP(A34,'Social Assistance Exp. as %GDP'!C:O,2,FALSE)</f>
        <v>#N/A</v>
      </c>
      <c r="F34" t="e">
        <f>VLOOKUP(A34,'Social Assistance Exp. as %GDP'!C:O,3,FALSE)</f>
        <v>#N/A</v>
      </c>
      <c r="G34" t="e">
        <f>VLOOKUP(A34,'Social Assistance Exp. as %GDP'!C:O,4,FALSE)</f>
        <v>#N/A</v>
      </c>
      <c r="H34" t="e">
        <f>VLOOKUP(A34,'Social Assistance Exp. as %GDP'!C:O,5,FALSE)</f>
        <v>#N/A</v>
      </c>
      <c r="I34" t="e">
        <f>VLOOKUP(A34,'Social Assistance Exp. as %GDP'!C:O,6,FALSE)</f>
        <v>#N/A</v>
      </c>
      <c r="J34" t="e">
        <f>VLOOKUP(A34,'Social Assistance Exp. as %GDP'!C:O,7,FALSE)</f>
        <v>#N/A</v>
      </c>
      <c r="K34" t="e">
        <f>VLOOKUP(A34,'Social Assistance Exp. as %GDP'!C:O,8,FALSE)</f>
        <v>#N/A</v>
      </c>
      <c r="L34" t="e">
        <f>VLOOKUP(A34,'Social Assistance Exp. as %GDP'!C:O,9,FALSE)</f>
        <v>#N/A</v>
      </c>
      <c r="M34" t="e">
        <f>VLOOKUP(A34,'Social Assistance Exp. as %GDP'!C:O,10,FALSE)</f>
        <v>#N/A</v>
      </c>
      <c r="N34" t="e">
        <f>VLOOKUP(A34,'Social Assistance Exp. as %GDP'!C:O,11,FALSE)</f>
        <v>#N/A</v>
      </c>
      <c r="O34" t="e">
        <f>VLOOKUP(A34,'Social Assistance Exp. as %GDP'!C:O,12,FALSE)</f>
        <v>#N/A</v>
      </c>
      <c r="P34" t="e">
        <f>VLOOKUP(A34,'Social Assistance Exp. as %GDP'!C:O,13,FALSE)</f>
        <v>#N/A</v>
      </c>
      <c r="Q34" s="37">
        <f>VLOOKUP(A34,'Migrant Population %Pop'!B:C,2,FALSE)</f>
        <v>6.5957693945768696</v>
      </c>
      <c r="R34" s="37">
        <f>VLOOKUP(A34,'Literacy Rate %Pop'!B:BC,44,FALSE)</f>
        <v>0</v>
      </c>
      <c r="S34">
        <f>VLOOKUP(A34,'Literacy Rate %Pop'!B:BC,45,FALSE)</f>
        <v>0</v>
      </c>
      <c r="T34">
        <f>VLOOKUP(A34,'Literacy Rate %Pop'!B:BC,46,FALSE)</f>
        <v>55.317558288574197</v>
      </c>
      <c r="U34">
        <f>VLOOKUP(A34,'Literacy Rate %Pop'!B:BC,47,FALSE)</f>
        <v>0</v>
      </c>
      <c r="V34">
        <f>VLOOKUP(A34,'Literacy Rate %Pop'!B:BC,48,FALSE)</f>
        <v>0</v>
      </c>
      <c r="W34">
        <f>VLOOKUP(A34,'Literacy Rate %Pop'!B:BC,49,FALSE)</f>
        <v>0</v>
      </c>
      <c r="X34">
        <f>VLOOKUP(A34,'Literacy Rate %Pop'!B:BC,50,FALSE)</f>
        <v>0</v>
      </c>
      <c r="Y34">
        <f>VLOOKUP(A34,'Literacy Rate %Pop'!B:BC,51,FALSE)</f>
        <v>66.561149597167997</v>
      </c>
      <c r="Z34">
        <f>VLOOKUP(A34,'Literacy Rate %Pop'!B:BC,52,FALSE)</f>
        <v>0</v>
      </c>
      <c r="AA34">
        <f>VLOOKUP(A34,'Literacy Rate %Pop'!B:BC,53,FALSE)</f>
        <v>0</v>
      </c>
      <c r="AB34">
        <f>VLOOKUP(A34,'Literacy Rate %Pop'!B:BC,54,FALSE)</f>
        <v>0</v>
      </c>
      <c r="AC34" s="37">
        <f>VLOOKUP(A34,'Internet Access %Pop'!B:AI,29,FALSE)</f>
        <v>39.799999999999997</v>
      </c>
      <c r="AD34">
        <f>VLOOKUP(A34,'Internet Access %Pop'!B:AI,30,FALSE)</f>
        <v>41.772644530000001</v>
      </c>
      <c r="AE34">
        <f>VLOOKUP(A34,'Internet Access %Pop'!B:AI,31,FALSE)</f>
        <v>0</v>
      </c>
      <c r="AF34">
        <f>VLOOKUP(A34,'Internet Access %Pop'!B:AI,32,FALSE)</f>
        <v>0</v>
      </c>
      <c r="AG34">
        <f>VLOOKUP(A34,'Internet Access %Pop'!B:AI,33,FALSE)</f>
        <v>0</v>
      </c>
      <c r="AH34">
        <f>VLOOKUP(A34,'Internet Access %Pop'!B:AI,34,FALSE)</f>
        <v>0</v>
      </c>
      <c r="AI34" s="37">
        <f>VLOOKUP(A34,'Informal %GDP  DGE'!B:AE,29,FALSE)</f>
        <v>23.212224960327148</v>
      </c>
      <c r="AJ34">
        <f>VLOOKUP(A34,'Informal %GDP  DGE'!B:AE,30,FALSE)</f>
        <v>0</v>
      </c>
      <c r="AK34">
        <f>VLOOKUP(A34,'Informal %GDP MIMIC'!B:AB,25,FALSE)</f>
        <v>26.508583068847656</v>
      </c>
      <c r="AL34">
        <f>VLOOKUP(A34,'Informal %GDP MIMIC'!B:AB,26,FALSE)</f>
        <v>26.227256774902344</v>
      </c>
      <c r="AM34">
        <f>VLOOKUP(A34,'Informal %GDP MIMIC'!B:AB,27,FALSE)</f>
        <v>26.586643218994141</v>
      </c>
      <c r="AN34" s="37" t="e">
        <f>VLOOKUP(A34,'Pension %LF Pension_p'!B:W,16,FALSE)</f>
        <v>#N/A</v>
      </c>
      <c r="AO34" t="e">
        <f>VLOOKUP(A34,'Pension %LF Pension_p'!B:W,17,FALSE)</f>
        <v>#N/A</v>
      </c>
      <c r="AP34" t="e">
        <f>VLOOKUP(A34,'Pension %LF Pension_p'!B:W,18,FALSE)</f>
        <v>#N/A</v>
      </c>
      <c r="AQ34" t="e">
        <f>VLOOKUP(A34,'Pension %LF Pension_p'!B:W,19,FALSE)</f>
        <v>#N/A</v>
      </c>
      <c r="AR34" t="e">
        <f>VLOOKUP(A34,'Pension %LF Pension_p'!B:W,20,FALSE)</f>
        <v>#N/A</v>
      </c>
      <c r="AS34" t="e">
        <f>VLOOKUP(A34,'Pension %LF Pension_p'!B:W,21,FALSE)</f>
        <v>#N/A</v>
      </c>
      <c r="AT34" t="e">
        <f>VLOOKUP(A34,'Pension %LF Pension_p'!B:W,22,FALSE)</f>
        <v>#N/A</v>
      </c>
      <c r="AU34" s="37" t="e">
        <f>VLOOKUP(A34,' Informal Employment %Emp Infem'!B:U,15,FALSE)</f>
        <v>#N/A</v>
      </c>
      <c r="AV34" t="e">
        <f>VLOOKUP(A34,' Informal Employment %Emp Infem'!B:U,16,FALSE)</f>
        <v>#N/A</v>
      </c>
      <c r="AW34" t="e">
        <f>VLOOKUP(A34,' Informal Employment %Emp Infem'!B:U,17,FALSE)</f>
        <v>#N/A</v>
      </c>
      <c r="AX34" t="e">
        <f>VLOOKUP(A34,' Informal Employment %Emp Infem'!B:U,18,FALSE)</f>
        <v>#N/A</v>
      </c>
      <c r="AY34" t="e">
        <f>VLOOKUP(A34,' Informal Employment %Emp Infem'!B:U,19,FALSE)</f>
        <v>#N/A</v>
      </c>
      <c r="AZ34" t="e">
        <f>VLOOKUP(A34,' Informal Employment %Emp Infem'!B:U,20,FALSE)</f>
        <v>#N/A</v>
      </c>
      <c r="BA34" s="37" t="e">
        <f>VLOOKUP(Main!A34,'Outside LF Employment %Emp  Inf'!B:U,15,FALSE)</f>
        <v>#N/A</v>
      </c>
      <c r="BB34" t="e">
        <f>VLOOKUP(Main!A34,'Outside LF Employment %Emp  Inf'!B:U,16,FALSE)</f>
        <v>#N/A</v>
      </c>
      <c r="BC34" t="e">
        <f>VLOOKUP(Main!A34,'Outside LF Employment %Emp  Inf'!B:U,17,FALSE)</f>
        <v>#N/A</v>
      </c>
      <c r="BD34" t="e">
        <f>VLOOKUP(Main!A34,'Outside LF Employment %Emp  Inf'!B:U,18,FALSE)</f>
        <v>#N/A</v>
      </c>
      <c r="BE34" t="e">
        <f>VLOOKUP(Main!A34,'Outside LF Employment %Emp  Inf'!B:U,19,FALSE)</f>
        <v>#N/A</v>
      </c>
      <c r="BF34" t="e">
        <f>VLOOKUP(Main!A34,'Outside LF Employment %Emp  Inf'!B:U,20,FALSE)</f>
        <v>#N/A</v>
      </c>
      <c r="BG34" s="37">
        <f>VLOOKUP(A34,'Fin Acct Ownership %Pop'!B:E,2,FALSE)</f>
        <v>0</v>
      </c>
      <c r="BH34">
        <f>VLOOKUP(A34,'Fin Acct Ownership %Pop'!B:E,3,FALSE)</f>
        <v>33.6659126281738</v>
      </c>
      <c r="BI34">
        <f>VLOOKUP(A34,'Fin Acct Ownership %Pop'!B:E,4,FALSE)</f>
        <v>0</v>
      </c>
      <c r="BJ34" s="37" t="e">
        <f>VLOOKUP(A34,'JAM Index'!B:H,2,FALSE)</f>
        <v>#N/A</v>
      </c>
      <c r="BK34" t="e">
        <f>VLOOKUP(A34,'JAM Index'!B:H,3,FALSE)</f>
        <v>#N/A</v>
      </c>
      <c r="BL34" t="e">
        <f>VLOOKUP(A34,'JAM Index'!B:H,3,FALSE)</f>
        <v>#N/A</v>
      </c>
      <c r="BM34" t="e">
        <f>VLOOKUP(A34,'JAM Index'!B:H,4,FALSE)</f>
        <v>#N/A</v>
      </c>
      <c r="BN34" t="e">
        <f>VLOOKUP(A34,'JAM Index'!B:H,5,FALSE)</f>
        <v>#N/A</v>
      </c>
      <c r="BO34" t="e">
        <f>VLOOKUP(A34,'JAM Index'!B:H,6,FALSE)</f>
        <v>#N/A</v>
      </c>
      <c r="BP34" t="e">
        <f>VLOOKUP(A34,'JAM Index'!B:H,7,FALSE)</f>
        <v>#N/A</v>
      </c>
      <c r="BQ34">
        <f>VLOOKUP(A34,'GDP Per Capita'!B:E,2,FALSE)</f>
        <v>3243.477437487184</v>
      </c>
      <c r="BR34">
        <f>VLOOKUP(A34,'GDP Per Capita'!B:E,3,FALSE)</f>
        <v>3322.8633287193356</v>
      </c>
      <c r="BS34">
        <f>VLOOKUP(A34,'GDP Per Capita'!B:E,4,FALSE)</f>
        <v>3000.7793270297607</v>
      </c>
    </row>
    <row r="35" spans="1:71" x14ac:dyDescent="0.15">
      <c r="A35" s="24" t="s">
        <v>82</v>
      </c>
      <c r="B35" s="37">
        <f>VLOOKUP(A35,'GDP in $'!B35:G35,4)</f>
        <v>16914245098.039217</v>
      </c>
      <c r="C35">
        <f>VLOOKUP(A35,'GDP in $'!B35:G35,5)</f>
        <v>16593720655.64016</v>
      </c>
      <c r="D35" s="38">
        <f>VLOOKUP(A35,'GDP in $'!B35:G35,6)</f>
        <v>15061922801.627066</v>
      </c>
      <c r="E35" t="str">
        <f>VLOOKUP(A35,'Social Assistance Exp. as %GDP'!C:O,2,FALSE)</f>
        <v>Upper middle income</v>
      </c>
      <c r="F35" t="str">
        <f>VLOOKUP(A35,'Social Assistance Exp. as %GDP'!C:O,3,FALSE)</f>
        <v>SSF</v>
      </c>
      <c r="G35">
        <f>VLOOKUP(A35,'Social Assistance Exp. as %GDP'!C:O,4,FALSE)</f>
        <v>2.7073996070000002</v>
      </c>
      <c r="H35">
        <f>VLOOKUP(A35,'Social Assistance Exp. as %GDP'!C:O,5,FALSE)</f>
        <v>4.7350015000000002E-2</v>
      </c>
      <c r="I35">
        <f>VLOOKUP(A35,'Social Assistance Exp. as %GDP'!C:O,6,FALSE)</f>
        <v>0</v>
      </c>
      <c r="J35">
        <f>VLOOKUP(A35,'Social Assistance Exp. as %GDP'!C:O,7,FALSE)</f>
        <v>0</v>
      </c>
      <c r="K35">
        <f>VLOOKUP(A35,'Social Assistance Exp. as %GDP'!C:O,8,FALSE)</f>
        <v>0.29748529200000001</v>
      </c>
      <c r="L35">
        <f>VLOOKUP(A35,'Social Assistance Exp. as %GDP'!C:O,9,FALSE)</f>
        <v>2019</v>
      </c>
      <c r="M35">
        <f>VLOOKUP(A35,'Social Assistance Exp. as %GDP'!C:O,10,FALSE)</f>
        <v>1.1378123760000001</v>
      </c>
      <c r="N35">
        <f>VLOOKUP(A35,'Social Assistance Exp. as %GDP'!C:O,11,FALSE)</f>
        <v>0.32785102700000002</v>
      </c>
      <c r="O35">
        <f>VLOOKUP(A35,'Social Assistance Exp. as %GDP'!C:O,12,FALSE)</f>
        <v>0.57775962400000003</v>
      </c>
      <c r="P35">
        <f>VLOOKUP(A35,'Social Assistance Exp. as %GDP'!C:O,13,FALSE)</f>
        <v>0.31914129899999999</v>
      </c>
      <c r="Q35" s="37">
        <f>VLOOKUP(A35,'Migrant Population %Pop'!B:C,2,FALSE)</f>
        <v>7.1003343668576804</v>
      </c>
      <c r="R35" s="37">
        <f>VLOOKUP(A35,'Literacy Rate %Pop'!B:BC,44,FALSE)</f>
        <v>0</v>
      </c>
      <c r="S35">
        <f>VLOOKUP(A35,'Literacy Rate %Pop'!B:BC,45,FALSE)</f>
        <v>0</v>
      </c>
      <c r="T35">
        <f>VLOOKUP(A35,'Literacy Rate %Pop'!B:BC,46,FALSE)</f>
        <v>0</v>
      </c>
      <c r="U35">
        <f>VLOOKUP(A35,'Literacy Rate %Pop'!B:BC,47,FALSE)</f>
        <v>86.823181152343807</v>
      </c>
      <c r="V35">
        <f>VLOOKUP(A35,'Literacy Rate %Pop'!B:BC,48,FALSE)</f>
        <v>0</v>
      </c>
      <c r="W35">
        <f>VLOOKUP(A35,'Literacy Rate %Pop'!B:BC,49,FALSE)</f>
        <v>0</v>
      </c>
      <c r="X35">
        <f>VLOOKUP(A35,'Literacy Rate %Pop'!B:BC,50,FALSE)</f>
        <v>0</v>
      </c>
      <c r="Y35">
        <f>VLOOKUP(A35,'Literacy Rate %Pop'!B:BC,51,FALSE)</f>
        <v>0</v>
      </c>
      <c r="Z35">
        <f>VLOOKUP(A35,'Literacy Rate %Pop'!B:BC,52,FALSE)</f>
        <v>0</v>
      </c>
      <c r="AA35">
        <f>VLOOKUP(A35,'Literacy Rate %Pop'!B:BC,53,FALSE)</f>
        <v>0</v>
      </c>
      <c r="AB35">
        <f>VLOOKUP(A35,'Literacy Rate %Pop'!B:BC,54,FALSE)</f>
        <v>0</v>
      </c>
      <c r="AC35" s="37">
        <f>VLOOKUP(A35,'Internet Access %Pop'!B:AI,29,FALSE)</f>
        <v>37.312050370000001</v>
      </c>
      <c r="AD35">
        <f>VLOOKUP(A35,'Internet Access %Pop'!B:AI,30,FALSE)</f>
        <v>39.362997380000003</v>
      </c>
      <c r="AE35">
        <f>VLOOKUP(A35,'Internet Access %Pop'!B:AI,31,FALSE)</f>
        <v>41.413794639999999</v>
      </c>
      <c r="AF35">
        <f>VLOOKUP(A35,'Internet Access %Pop'!B:AI,32,FALSE)</f>
        <v>58</v>
      </c>
      <c r="AG35">
        <f>VLOOKUP(A35,'Internet Access %Pop'!B:AI,33,FALSE)</f>
        <v>61</v>
      </c>
      <c r="AH35">
        <f>VLOOKUP(A35,'Internet Access %Pop'!B:AI,34,FALSE)</f>
        <v>0</v>
      </c>
      <c r="AI35" s="37">
        <f>VLOOKUP(A35,'Informal %GDP  DGE'!B:AE,29,FALSE)</f>
        <v>26.827049255371094</v>
      </c>
      <c r="AJ35">
        <f>VLOOKUP(A35,'Informal %GDP  DGE'!B:AE,30,FALSE)</f>
        <v>0</v>
      </c>
      <c r="AK35">
        <f>VLOOKUP(A35,'Informal %GDP MIMIC'!B:AB,25,FALSE)</f>
        <v>29.893619537353516</v>
      </c>
      <c r="AL35">
        <f>VLOOKUP(A35,'Informal %GDP MIMIC'!B:AB,26,FALSE)</f>
        <v>30.046268463134766</v>
      </c>
      <c r="AM35">
        <f>VLOOKUP(A35,'Informal %GDP MIMIC'!B:AB,27,FALSE)</f>
        <v>30.124382019042969</v>
      </c>
      <c r="AN35" s="37">
        <f>VLOOKUP(A35,'Pension %LF Pension_p'!B:W,16,FALSE)</f>
        <v>0</v>
      </c>
      <c r="AO35">
        <f>VLOOKUP(A35,'Pension %LF Pension_p'!B:W,17,FALSE)</f>
        <v>0</v>
      </c>
      <c r="AP35">
        <f>VLOOKUP(A35,'Pension %LF Pension_p'!B:W,18,FALSE)</f>
        <v>9</v>
      </c>
      <c r="AQ35">
        <f>VLOOKUP(A35,'Pension %LF Pension_p'!B:W,19,FALSE)</f>
        <v>0</v>
      </c>
      <c r="AR35">
        <f>VLOOKUP(A35,'Pension %LF Pension_p'!B:W,20,FALSE)</f>
        <v>0</v>
      </c>
      <c r="AS35">
        <f>VLOOKUP(A35,'Pension %LF Pension_p'!B:W,21,FALSE)</f>
        <v>0</v>
      </c>
      <c r="AT35">
        <f>VLOOKUP(A35,'Pension %LF Pension_p'!B:W,22,FALSE)</f>
        <v>0</v>
      </c>
      <c r="AU35" s="37" t="e">
        <f>VLOOKUP(A35,' Informal Employment %Emp Infem'!B:U,15,FALSE)</f>
        <v>#N/A</v>
      </c>
      <c r="AV35" t="e">
        <f>VLOOKUP(A35,' Informal Employment %Emp Infem'!B:U,16,FALSE)</f>
        <v>#N/A</v>
      </c>
      <c r="AW35" t="e">
        <f>VLOOKUP(A35,' Informal Employment %Emp Infem'!B:U,17,FALSE)</f>
        <v>#N/A</v>
      </c>
      <c r="AX35" t="e">
        <f>VLOOKUP(A35,' Informal Employment %Emp Infem'!B:U,18,FALSE)</f>
        <v>#N/A</v>
      </c>
      <c r="AY35" t="e">
        <f>VLOOKUP(A35,' Informal Employment %Emp Infem'!B:U,19,FALSE)</f>
        <v>#N/A</v>
      </c>
      <c r="AZ35" t="e">
        <f>VLOOKUP(A35,' Informal Employment %Emp Infem'!B:U,20,FALSE)</f>
        <v>#N/A</v>
      </c>
      <c r="BA35" s="37">
        <f>VLOOKUP(Main!A35,'Outside LF Employment %Emp  Inf'!B:U,15,FALSE)</f>
        <v>0</v>
      </c>
      <c r="BB35">
        <f>VLOOKUP(Main!A35,'Outside LF Employment %Emp  Inf'!B:U,16,FALSE)</f>
        <v>0</v>
      </c>
      <c r="BC35">
        <f>VLOOKUP(Main!A35,'Outside LF Employment %Emp  Inf'!B:U,17,FALSE)</f>
        <v>0</v>
      </c>
      <c r="BD35">
        <f>VLOOKUP(Main!A35,'Outside LF Employment %Emp  Inf'!B:U,18,FALSE)</f>
        <v>0</v>
      </c>
      <c r="BE35">
        <f>VLOOKUP(Main!A35,'Outside LF Employment %Emp  Inf'!B:U,19,FALSE)</f>
        <v>0</v>
      </c>
      <c r="BF35">
        <f>VLOOKUP(Main!A35,'Outside LF Employment %Emp  Inf'!B:U,20,FALSE)</f>
        <v>0</v>
      </c>
      <c r="BG35" s="37">
        <f>VLOOKUP(A35,'Fin Acct Ownership %Pop'!B:E,2,FALSE)</f>
        <v>30.260013580322301</v>
      </c>
      <c r="BH35">
        <f>VLOOKUP(A35,'Fin Acct Ownership %Pop'!B:E,3,FALSE)</f>
        <v>51.964569091796903</v>
      </c>
      <c r="BI35">
        <f>VLOOKUP(A35,'Fin Acct Ownership %Pop'!B:E,4,FALSE)</f>
        <v>51.032455444335902</v>
      </c>
      <c r="BJ35" s="37" t="str">
        <f>VLOOKUP(A35,'JAM Index'!B:H,2,FALSE)</f>
        <v>SSA</v>
      </c>
      <c r="BK35" t="str">
        <f>VLOOKUP(A35,'JAM Index'!B:H,3,FALSE)</f>
        <v>UMIC</v>
      </c>
      <c r="BL35" t="str">
        <f>VLOOKUP(A35,'JAM Index'!B:H,3,FALSE)</f>
        <v>UMIC</v>
      </c>
      <c r="BM35">
        <f>VLOOKUP(A35,'JAM Index'!B:H,4,FALSE)</f>
        <v>96</v>
      </c>
      <c r="BN35">
        <f>VLOOKUP(A35,'JAM Index'!B:H,5,FALSE)</f>
        <v>51</v>
      </c>
      <c r="BO35">
        <f>VLOOKUP(A35,'JAM Index'!B:H,6,FALSE)</f>
        <v>84</v>
      </c>
      <c r="BP35">
        <f>VLOOKUP(A35,'JAM Index'!B:H,7,FALSE)</f>
        <v>231</v>
      </c>
      <c r="BQ35">
        <f>VLOOKUP(A35,'GDP Per Capita'!B:E,2,FALSE)</f>
        <v>7503.8785883645951</v>
      </c>
      <c r="BR35">
        <f>VLOOKUP(A35,'GDP Per Capita'!B:E,3,FALSE)</f>
        <v>7203.0642212299763</v>
      </c>
      <c r="BS35">
        <f>VLOOKUP(A35,'GDP Per Capita'!B:E,4,FALSE)</f>
        <v>6404.8999315907367</v>
      </c>
    </row>
    <row r="36" spans="1:71" x14ac:dyDescent="0.15">
      <c r="A36" s="24" t="s">
        <v>84</v>
      </c>
      <c r="B36" s="37">
        <f>VLOOKUP(A36,'GDP in $'!B36:G36,4)</f>
        <v>2220978978.1734152</v>
      </c>
      <c r="C36">
        <f>VLOOKUP(A36,'GDP in $'!B36:G36,5)</f>
        <v>2220307368.6959286</v>
      </c>
      <c r="D36" s="38">
        <f>VLOOKUP(A36,'GDP in $'!B36:G36,6)</f>
        <v>2380087758.0413699</v>
      </c>
      <c r="E36" t="str">
        <f>VLOOKUP(A36,'Social Assistance Exp. as %GDP'!C:O,2,FALSE)</f>
        <v>Low income</v>
      </c>
      <c r="F36" t="str">
        <f>VLOOKUP(A36,'Social Assistance Exp. as %GDP'!C:O,3,FALSE)</f>
        <v>SSF</v>
      </c>
      <c r="G36">
        <f>VLOOKUP(A36,'Social Assistance Exp. as %GDP'!C:O,4,FALSE)</f>
        <v>2.582554579</v>
      </c>
      <c r="H36">
        <f>VLOOKUP(A36,'Social Assistance Exp. as %GDP'!C:O,5,FALSE)</f>
        <v>0.21683242899999999</v>
      </c>
      <c r="I36">
        <f>VLOOKUP(A36,'Social Assistance Exp. as %GDP'!C:O,6,FALSE)</f>
        <v>0</v>
      </c>
      <c r="J36">
        <f>VLOOKUP(A36,'Social Assistance Exp. as %GDP'!C:O,7,FALSE)</f>
        <v>0</v>
      </c>
      <c r="K36">
        <f>VLOOKUP(A36,'Social Assistance Exp. as %GDP'!C:O,8,FALSE)</f>
        <v>0.94067364899999995</v>
      </c>
      <c r="L36">
        <f>VLOOKUP(A36,'Social Assistance Exp. as %GDP'!C:O,9,FALSE)</f>
        <v>2015</v>
      </c>
      <c r="M36">
        <f>VLOOKUP(A36,'Social Assistance Exp. as %GDP'!C:O,10,FALSE)</f>
        <v>0.4493182</v>
      </c>
      <c r="N36">
        <f>VLOOKUP(A36,'Social Assistance Exp. as %GDP'!C:O,11,FALSE)</f>
        <v>0.97573036000000002</v>
      </c>
      <c r="O36">
        <f>VLOOKUP(A36,'Social Assistance Exp. as %GDP'!C:O,12,FALSE)</f>
        <v>0</v>
      </c>
      <c r="P36">
        <f>VLOOKUP(A36,'Social Assistance Exp. as %GDP'!C:O,13,FALSE)</f>
        <v>0</v>
      </c>
      <c r="Q36" s="37">
        <f>VLOOKUP(A36,'Migrant Population %Pop'!B:C,2,FALSE)</f>
        <v>1.6651721924120999</v>
      </c>
      <c r="R36" s="37">
        <f>VLOOKUP(A36,'Literacy Rate %Pop'!B:BC,44,FALSE)</f>
        <v>36.752609252929702</v>
      </c>
      <c r="S36">
        <f>VLOOKUP(A36,'Literacy Rate %Pop'!B:BC,45,FALSE)</f>
        <v>0</v>
      </c>
      <c r="T36">
        <f>VLOOKUP(A36,'Literacy Rate %Pop'!B:BC,46,FALSE)</f>
        <v>0</v>
      </c>
      <c r="U36">
        <f>VLOOKUP(A36,'Literacy Rate %Pop'!B:BC,47,FALSE)</f>
        <v>0</v>
      </c>
      <c r="V36">
        <f>VLOOKUP(A36,'Literacy Rate %Pop'!B:BC,48,FALSE)</f>
        <v>0</v>
      </c>
      <c r="W36">
        <f>VLOOKUP(A36,'Literacy Rate %Pop'!B:BC,49,FALSE)</f>
        <v>0</v>
      </c>
      <c r="X36">
        <f>VLOOKUP(A36,'Literacy Rate %Pop'!B:BC,50,FALSE)</f>
        <v>0</v>
      </c>
      <c r="Y36">
        <f>VLOOKUP(A36,'Literacy Rate %Pop'!B:BC,51,FALSE)</f>
        <v>0</v>
      </c>
      <c r="Z36">
        <f>VLOOKUP(A36,'Literacy Rate %Pop'!B:BC,52,FALSE)</f>
        <v>37.395820617675803</v>
      </c>
      <c r="AA36">
        <f>VLOOKUP(A36,'Literacy Rate %Pop'!B:BC,53,FALSE)</f>
        <v>0</v>
      </c>
      <c r="AB36">
        <f>VLOOKUP(A36,'Literacy Rate %Pop'!B:BC,54,FALSE)</f>
        <v>0</v>
      </c>
      <c r="AC36" s="37">
        <f>VLOOKUP(A36,'Internet Access %Pop'!B:AI,29,FALSE)</f>
        <v>3.8</v>
      </c>
      <c r="AD36">
        <f>VLOOKUP(A36,'Internet Access %Pop'!B:AI,30,FALSE)</f>
        <v>4</v>
      </c>
      <c r="AE36">
        <f>VLOOKUP(A36,'Internet Access %Pop'!B:AI,31,FALSE)</f>
        <v>0</v>
      </c>
      <c r="AF36">
        <f>VLOOKUP(A36,'Internet Access %Pop'!B:AI,32,FALSE)</f>
        <v>0</v>
      </c>
      <c r="AG36">
        <f>VLOOKUP(A36,'Internet Access %Pop'!B:AI,33,FALSE)</f>
        <v>0</v>
      </c>
      <c r="AH36">
        <f>VLOOKUP(A36,'Internet Access %Pop'!B:AI,34,FALSE)</f>
        <v>0</v>
      </c>
      <c r="AI36" s="37">
        <f>VLOOKUP(A36,'Informal %GDP  DGE'!B:AE,29,FALSE)</f>
        <v>45.641643524169922</v>
      </c>
      <c r="AJ36">
        <f>VLOOKUP(A36,'Informal %GDP  DGE'!B:AE,30,FALSE)</f>
        <v>0</v>
      </c>
      <c r="AK36">
        <f>VLOOKUP(A36,'Informal %GDP MIMIC'!B:AB,25,FALSE)</f>
        <v>43.951908111572266</v>
      </c>
      <c r="AL36">
        <f>VLOOKUP(A36,'Informal %GDP MIMIC'!B:AB,26,FALSE)</f>
        <v>43.515396118164062</v>
      </c>
      <c r="AM36">
        <f>VLOOKUP(A36,'Informal %GDP MIMIC'!B:AB,27,FALSE)</f>
        <v>43.040752410888672</v>
      </c>
      <c r="AN36" s="37">
        <f>VLOOKUP(A36,'Pension %LF Pension_p'!B:W,16,FALSE)</f>
        <v>1.5</v>
      </c>
      <c r="AO36">
        <f>VLOOKUP(A36,'Pension %LF Pension_p'!B:W,17,FALSE)</f>
        <v>0</v>
      </c>
      <c r="AP36">
        <f>VLOOKUP(A36,'Pension %LF Pension_p'!B:W,18,FALSE)</f>
        <v>0</v>
      </c>
      <c r="AQ36">
        <f>VLOOKUP(A36,'Pension %LF Pension_p'!B:W,19,FALSE)</f>
        <v>0</v>
      </c>
      <c r="AR36">
        <f>VLOOKUP(A36,'Pension %LF Pension_p'!B:W,20,FALSE)</f>
        <v>0</v>
      </c>
      <c r="AS36">
        <f>VLOOKUP(A36,'Pension %LF Pension_p'!B:W,21,FALSE)</f>
        <v>0</v>
      </c>
      <c r="AT36">
        <f>VLOOKUP(A36,'Pension %LF Pension_p'!B:W,22,FALSE)</f>
        <v>0</v>
      </c>
      <c r="AU36" s="37" t="e">
        <f>VLOOKUP(A36,' Informal Employment %Emp Infem'!B:U,15,FALSE)</f>
        <v>#N/A</v>
      </c>
      <c r="AV36" t="e">
        <f>VLOOKUP(A36,' Informal Employment %Emp Infem'!B:U,16,FALSE)</f>
        <v>#N/A</v>
      </c>
      <c r="AW36" t="e">
        <f>VLOOKUP(A36,' Informal Employment %Emp Infem'!B:U,17,FALSE)</f>
        <v>#N/A</v>
      </c>
      <c r="AX36" t="e">
        <f>VLOOKUP(A36,' Informal Employment %Emp Infem'!B:U,18,FALSE)</f>
        <v>#N/A</v>
      </c>
      <c r="AY36" t="e">
        <f>VLOOKUP(A36,' Informal Employment %Emp Infem'!B:U,19,FALSE)</f>
        <v>#N/A</v>
      </c>
      <c r="AZ36" t="e">
        <f>VLOOKUP(A36,' Informal Employment %Emp Infem'!B:U,20,FALSE)</f>
        <v>#N/A</v>
      </c>
      <c r="BA36" s="37" t="e">
        <f>VLOOKUP(Main!A36,'Outside LF Employment %Emp  Inf'!B:U,15,FALSE)</f>
        <v>#N/A</v>
      </c>
      <c r="BB36" t="e">
        <f>VLOOKUP(Main!A36,'Outside LF Employment %Emp  Inf'!B:U,16,FALSE)</f>
        <v>#N/A</v>
      </c>
      <c r="BC36" t="e">
        <f>VLOOKUP(Main!A36,'Outside LF Employment %Emp  Inf'!B:U,17,FALSE)</f>
        <v>#N/A</v>
      </c>
      <c r="BD36" t="e">
        <f>VLOOKUP(Main!A36,'Outside LF Employment %Emp  Inf'!B:U,18,FALSE)</f>
        <v>#N/A</v>
      </c>
      <c r="BE36" t="e">
        <f>VLOOKUP(Main!A36,'Outside LF Employment %Emp  Inf'!B:U,19,FALSE)</f>
        <v>#N/A</v>
      </c>
      <c r="BF36" t="e">
        <f>VLOOKUP(Main!A36,'Outside LF Employment %Emp  Inf'!B:U,20,FALSE)</f>
        <v>#N/A</v>
      </c>
      <c r="BG36" s="37">
        <f>VLOOKUP(A36,'Fin Acct Ownership %Pop'!B:E,2,FALSE)</f>
        <v>3.30080914497375</v>
      </c>
      <c r="BH36">
        <f>VLOOKUP(A36,'Fin Acct Ownership %Pop'!B:E,3,FALSE)</f>
        <v>0</v>
      </c>
      <c r="BI36">
        <f>VLOOKUP(A36,'Fin Acct Ownership %Pop'!B:E,4,FALSE)</f>
        <v>13.745945930481</v>
      </c>
      <c r="BJ36" s="37" t="e">
        <f>VLOOKUP(A36,'JAM Index'!B:H,2,FALSE)</f>
        <v>#N/A</v>
      </c>
      <c r="BK36" t="e">
        <f>VLOOKUP(A36,'JAM Index'!B:H,3,FALSE)</f>
        <v>#N/A</v>
      </c>
      <c r="BL36" t="e">
        <f>VLOOKUP(A36,'JAM Index'!B:H,3,FALSE)</f>
        <v>#N/A</v>
      </c>
      <c r="BM36" t="e">
        <f>VLOOKUP(A36,'JAM Index'!B:H,4,FALSE)</f>
        <v>#N/A</v>
      </c>
      <c r="BN36" t="e">
        <f>VLOOKUP(A36,'JAM Index'!B:H,5,FALSE)</f>
        <v>#N/A</v>
      </c>
      <c r="BO36" t="e">
        <f>VLOOKUP(A36,'JAM Index'!B:H,6,FALSE)</f>
        <v>#N/A</v>
      </c>
      <c r="BP36" t="e">
        <f>VLOOKUP(A36,'JAM Index'!B:H,7,FALSE)</f>
        <v>#N/A</v>
      </c>
      <c r="BQ36">
        <f>VLOOKUP(A36,'GDP Per Capita'!B:E,2,FALSE)</f>
        <v>475.95381386481267</v>
      </c>
      <c r="BR36">
        <f>VLOOKUP(A36,'GDP Per Capita'!B:E,3,FALSE)</f>
        <v>467.90803227779787</v>
      </c>
      <c r="BS36">
        <f>VLOOKUP(A36,'GDP Per Capita'!B:E,4,FALSE)</f>
        <v>492.79587119399002</v>
      </c>
    </row>
    <row r="37" spans="1:71" x14ac:dyDescent="0.15">
      <c r="A37" s="24" t="s">
        <v>86</v>
      </c>
      <c r="B37" s="37">
        <f>VLOOKUP(A37,'GDP in $'!B37:G37,4)</f>
        <v>1721853332869.6311</v>
      </c>
      <c r="C37">
        <f>VLOOKUP(A37,'GDP in $'!B37:G37,5)</f>
        <v>1741576393905.9792</v>
      </c>
      <c r="D37" s="38">
        <f>VLOOKUP(A37,'GDP in $'!B37:G37,6)</f>
        <v>1644037286481.2559</v>
      </c>
      <c r="E37" t="e">
        <f>VLOOKUP(A37,'Social Assistance Exp. as %GDP'!C:O,2,FALSE)</f>
        <v>#N/A</v>
      </c>
      <c r="F37" t="e">
        <f>VLOOKUP(A37,'Social Assistance Exp. as %GDP'!C:O,3,FALSE)</f>
        <v>#N/A</v>
      </c>
      <c r="G37" t="e">
        <f>VLOOKUP(A37,'Social Assistance Exp. as %GDP'!C:O,4,FALSE)</f>
        <v>#N/A</v>
      </c>
      <c r="H37" t="e">
        <f>VLOOKUP(A37,'Social Assistance Exp. as %GDP'!C:O,5,FALSE)</f>
        <v>#N/A</v>
      </c>
      <c r="I37" t="e">
        <f>VLOOKUP(A37,'Social Assistance Exp. as %GDP'!C:O,6,FALSE)</f>
        <v>#N/A</v>
      </c>
      <c r="J37" t="e">
        <f>VLOOKUP(A37,'Social Assistance Exp. as %GDP'!C:O,7,FALSE)</f>
        <v>#N/A</v>
      </c>
      <c r="K37" t="e">
        <f>VLOOKUP(A37,'Social Assistance Exp. as %GDP'!C:O,8,FALSE)</f>
        <v>#N/A</v>
      </c>
      <c r="L37" t="e">
        <f>VLOOKUP(A37,'Social Assistance Exp. as %GDP'!C:O,9,FALSE)</f>
        <v>#N/A</v>
      </c>
      <c r="M37" t="e">
        <f>VLOOKUP(A37,'Social Assistance Exp. as %GDP'!C:O,10,FALSE)</f>
        <v>#N/A</v>
      </c>
      <c r="N37" t="e">
        <f>VLOOKUP(A37,'Social Assistance Exp. as %GDP'!C:O,11,FALSE)</f>
        <v>#N/A</v>
      </c>
      <c r="O37" t="e">
        <f>VLOOKUP(A37,'Social Assistance Exp. as %GDP'!C:O,12,FALSE)</f>
        <v>#N/A</v>
      </c>
      <c r="P37" t="e">
        <f>VLOOKUP(A37,'Social Assistance Exp. as %GDP'!C:O,13,FALSE)</f>
        <v>#N/A</v>
      </c>
      <c r="Q37" s="37">
        <f>VLOOKUP(A37,'Migrant Population %Pop'!B:C,2,FALSE)</f>
        <v>21.801663648342998</v>
      </c>
      <c r="R37" s="37">
        <f>VLOOKUP(A37,'Literacy Rate %Pop'!B:BC,44,FALSE)</f>
        <v>0</v>
      </c>
      <c r="S37">
        <f>VLOOKUP(A37,'Literacy Rate %Pop'!B:BC,45,FALSE)</f>
        <v>0</v>
      </c>
      <c r="T37">
        <f>VLOOKUP(A37,'Literacy Rate %Pop'!B:BC,46,FALSE)</f>
        <v>0</v>
      </c>
      <c r="U37">
        <f>VLOOKUP(A37,'Literacy Rate %Pop'!B:BC,47,FALSE)</f>
        <v>0</v>
      </c>
      <c r="V37">
        <f>VLOOKUP(A37,'Literacy Rate %Pop'!B:BC,48,FALSE)</f>
        <v>0</v>
      </c>
      <c r="W37">
        <f>VLOOKUP(A37,'Literacy Rate %Pop'!B:BC,49,FALSE)</f>
        <v>0</v>
      </c>
      <c r="X37">
        <f>VLOOKUP(A37,'Literacy Rate %Pop'!B:BC,50,FALSE)</f>
        <v>0</v>
      </c>
      <c r="Y37">
        <f>VLOOKUP(A37,'Literacy Rate %Pop'!B:BC,51,FALSE)</f>
        <v>0</v>
      </c>
      <c r="Z37">
        <f>VLOOKUP(A37,'Literacy Rate %Pop'!B:BC,52,FALSE)</f>
        <v>0</v>
      </c>
      <c r="AA37">
        <f>VLOOKUP(A37,'Literacy Rate %Pop'!B:BC,53,FALSE)</f>
        <v>0</v>
      </c>
      <c r="AB37">
        <f>VLOOKUP(A37,'Literacy Rate %Pop'!B:BC,54,FALSE)</f>
        <v>0</v>
      </c>
      <c r="AC37" s="37">
        <f>VLOOKUP(A37,'Internet Access %Pop'!B:AI,29,FALSE)</f>
        <v>90</v>
      </c>
      <c r="AD37">
        <f>VLOOKUP(A37,'Internet Access %Pop'!B:AI,30,FALSE)</f>
        <v>91.16</v>
      </c>
      <c r="AE37">
        <f>VLOOKUP(A37,'Internet Access %Pop'!B:AI,31,FALSE)</f>
        <v>92.701371910000006</v>
      </c>
      <c r="AF37">
        <f>VLOOKUP(A37,'Internet Access %Pop'!B:AI,32,FALSE)</f>
        <v>94.64</v>
      </c>
      <c r="AG37">
        <f>VLOOKUP(A37,'Internet Access %Pop'!B:AI,33,FALSE)</f>
        <v>96.5</v>
      </c>
      <c r="AH37">
        <f>VLOOKUP(A37,'Internet Access %Pop'!B:AI,34,FALSE)</f>
        <v>0</v>
      </c>
      <c r="AI37" s="37">
        <f>VLOOKUP(A37,'Informal %GDP  DGE'!B:AE,29,FALSE)</f>
        <v>14.362709045410156</v>
      </c>
      <c r="AJ37">
        <f>VLOOKUP(A37,'Informal %GDP  DGE'!B:AE,30,FALSE)</f>
        <v>14.296510696411133</v>
      </c>
      <c r="AK37">
        <f>VLOOKUP(A37,'Informal %GDP MIMIC'!B:AB,25,FALSE)</f>
        <v>15.636107444763184</v>
      </c>
      <c r="AL37">
        <f>VLOOKUP(A37,'Informal %GDP MIMIC'!B:AB,26,FALSE)</f>
        <v>15.35033130645752</v>
      </c>
      <c r="AM37">
        <f>VLOOKUP(A37,'Informal %GDP MIMIC'!B:AB,27,FALSE)</f>
        <v>15.482667922973633</v>
      </c>
      <c r="AN37" s="37">
        <f>VLOOKUP(A37,'Pension %LF Pension_p'!B:W,16,FALSE)</f>
        <v>0</v>
      </c>
      <c r="AO37">
        <f>VLOOKUP(A37,'Pension %LF Pension_p'!B:W,17,FALSE)</f>
        <v>90.5</v>
      </c>
      <c r="AP37">
        <f>VLOOKUP(A37,'Pension %LF Pension_p'!B:W,18,FALSE)</f>
        <v>0</v>
      </c>
      <c r="AQ37">
        <f>VLOOKUP(A37,'Pension %LF Pension_p'!B:W,19,FALSE)</f>
        <v>66.900001525878906</v>
      </c>
      <c r="AR37">
        <f>VLOOKUP(A37,'Pension %LF Pension_p'!B:W,20,FALSE)</f>
        <v>0</v>
      </c>
      <c r="AS37">
        <f>VLOOKUP(A37,'Pension %LF Pension_p'!B:W,21,FALSE)</f>
        <v>0</v>
      </c>
      <c r="AT37">
        <f>VLOOKUP(A37,'Pension %LF Pension_p'!B:W,22,FALSE)</f>
        <v>0</v>
      </c>
      <c r="AU37" s="37" t="e">
        <f>VLOOKUP(A37,' Informal Employment %Emp Infem'!B:U,15,FALSE)</f>
        <v>#N/A</v>
      </c>
      <c r="AV37" t="e">
        <f>VLOOKUP(A37,' Informal Employment %Emp Infem'!B:U,16,FALSE)</f>
        <v>#N/A</v>
      </c>
      <c r="AW37" t="e">
        <f>VLOOKUP(A37,' Informal Employment %Emp Infem'!B:U,17,FALSE)</f>
        <v>#N/A</v>
      </c>
      <c r="AX37" t="e">
        <f>VLOOKUP(A37,' Informal Employment %Emp Infem'!B:U,18,FALSE)</f>
        <v>#N/A</v>
      </c>
      <c r="AY37" t="e">
        <f>VLOOKUP(A37,' Informal Employment %Emp Infem'!B:U,19,FALSE)</f>
        <v>#N/A</v>
      </c>
      <c r="AZ37" t="e">
        <f>VLOOKUP(A37,' Informal Employment %Emp Infem'!B:U,20,FALSE)</f>
        <v>#N/A</v>
      </c>
      <c r="BA37" s="37" t="e">
        <f>VLOOKUP(Main!A37,'Outside LF Employment %Emp  Inf'!B:U,15,FALSE)</f>
        <v>#N/A</v>
      </c>
      <c r="BB37" t="e">
        <f>VLOOKUP(Main!A37,'Outside LF Employment %Emp  Inf'!B:U,16,FALSE)</f>
        <v>#N/A</v>
      </c>
      <c r="BC37" t="e">
        <f>VLOOKUP(Main!A37,'Outside LF Employment %Emp  Inf'!B:U,17,FALSE)</f>
        <v>#N/A</v>
      </c>
      <c r="BD37" t="e">
        <f>VLOOKUP(Main!A37,'Outside LF Employment %Emp  Inf'!B:U,18,FALSE)</f>
        <v>#N/A</v>
      </c>
      <c r="BE37" t="e">
        <f>VLOOKUP(Main!A37,'Outside LF Employment %Emp  Inf'!B:U,19,FALSE)</f>
        <v>#N/A</v>
      </c>
      <c r="BF37" t="e">
        <f>VLOOKUP(Main!A37,'Outside LF Employment %Emp  Inf'!B:U,20,FALSE)</f>
        <v>#N/A</v>
      </c>
      <c r="BG37" s="37">
        <f>VLOOKUP(A37,'Fin Acct Ownership %Pop'!B:E,2,FALSE)</f>
        <v>95.804641723632798</v>
      </c>
      <c r="BH37">
        <f>VLOOKUP(A37,'Fin Acct Ownership %Pop'!B:E,3,FALSE)</f>
        <v>99.103324890136705</v>
      </c>
      <c r="BI37">
        <f>VLOOKUP(A37,'Fin Acct Ownership %Pop'!B:E,4,FALSE)</f>
        <v>99.726882934570298</v>
      </c>
      <c r="BJ37" s="37" t="e">
        <f>VLOOKUP(A37,'JAM Index'!B:H,2,FALSE)</f>
        <v>#N/A</v>
      </c>
      <c r="BK37" t="e">
        <f>VLOOKUP(A37,'JAM Index'!B:H,3,FALSE)</f>
        <v>#N/A</v>
      </c>
      <c r="BL37" t="e">
        <f>VLOOKUP(A37,'JAM Index'!B:H,3,FALSE)</f>
        <v>#N/A</v>
      </c>
      <c r="BM37" t="e">
        <f>VLOOKUP(A37,'JAM Index'!B:H,4,FALSE)</f>
        <v>#N/A</v>
      </c>
      <c r="BN37" t="e">
        <f>VLOOKUP(A37,'JAM Index'!B:H,5,FALSE)</f>
        <v>#N/A</v>
      </c>
      <c r="BO37" t="e">
        <f>VLOOKUP(A37,'JAM Index'!B:H,6,FALSE)</f>
        <v>#N/A</v>
      </c>
      <c r="BP37" t="e">
        <f>VLOOKUP(A37,'JAM Index'!B:H,7,FALSE)</f>
        <v>#N/A</v>
      </c>
      <c r="BQ37">
        <f>VLOOKUP(A37,'GDP Per Capita'!B:E,2,FALSE)</f>
        <v>46548.520360080933</v>
      </c>
      <c r="BR37">
        <f>VLOOKUP(A37,'GDP Per Capita'!B:E,3,FALSE)</f>
        <v>46338.340956012711</v>
      </c>
      <c r="BS37">
        <f>VLOOKUP(A37,'GDP Per Capita'!B:E,4,FALSE)</f>
        <v>43294.648163191698</v>
      </c>
    </row>
    <row r="38" spans="1:71" x14ac:dyDescent="0.15">
      <c r="A38" s="24" t="s">
        <v>88</v>
      </c>
      <c r="B38" s="37">
        <f>VLOOKUP(A38,'GDP in $'!B38:G38,4)</f>
        <v>1645327230573.3308</v>
      </c>
      <c r="C38">
        <f>VLOOKUP(A38,'GDP in $'!B38:G38,5)</f>
        <v>1673863310975.4155</v>
      </c>
      <c r="D38" s="38">
        <f>VLOOKUP(A38,'GDP in $'!B38:G38,6)</f>
        <v>1653257701785.3064</v>
      </c>
      <c r="E38" t="e">
        <f>VLOOKUP(A38,'Social Assistance Exp. as %GDP'!C:O,2,FALSE)</f>
        <v>#N/A</v>
      </c>
      <c r="F38" t="e">
        <f>VLOOKUP(A38,'Social Assistance Exp. as %GDP'!C:O,3,FALSE)</f>
        <v>#N/A</v>
      </c>
      <c r="G38" t="e">
        <f>VLOOKUP(A38,'Social Assistance Exp. as %GDP'!C:O,4,FALSE)</f>
        <v>#N/A</v>
      </c>
      <c r="H38" t="e">
        <f>VLOOKUP(A38,'Social Assistance Exp. as %GDP'!C:O,5,FALSE)</f>
        <v>#N/A</v>
      </c>
      <c r="I38" t="e">
        <f>VLOOKUP(A38,'Social Assistance Exp. as %GDP'!C:O,6,FALSE)</f>
        <v>#N/A</v>
      </c>
      <c r="J38" t="e">
        <f>VLOOKUP(A38,'Social Assistance Exp. as %GDP'!C:O,7,FALSE)</f>
        <v>#N/A</v>
      </c>
      <c r="K38" t="e">
        <f>VLOOKUP(A38,'Social Assistance Exp. as %GDP'!C:O,8,FALSE)</f>
        <v>#N/A</v>
      </c>
      <c r="L38" t="e">
        <f>VLOOKUP(A38,'Social Assistance Exp. as %GDP'!C:O,9,FALSE)</f>
        <v>#N/A</v>
      </c>
      <c r="M38" t="e">
        <f>VLOOKUP(A38,'Social Assistance Exp. as %GDP'!C:O,10,FALSE)</f>
        <v>#N/A</v>
      </c>
      <c r="N38" t="e">
        <f>VLOOKUP(A38,'Social Assistance Exp. as %GDP'!C:O,11,FALSE)</f>
        <v>#N/A</v>
      </c>
      <c r="O38" t="e">
        <f>VLOOKUP(A38,'Social Assistance Exp. as %GDP'!C:O,12,FALSE)</f>
        <v>#N/A</v>
      </c>
      <c r="P38" t="e">
        <f>VLOOKUP(A38,'Social Assistance Exp. as %GDP'!C:O,13,FALSE)</f>
        <v>#N/A</v>
      </c>
      <c r="Q38" s="37">
        <f>VLOOKUP(A38,'Migrant Population %Pop'!B:C,2,FALSE)</f>
        <v>3.2784952718517801</v>
      </c>
      <c r="R38" s="37">
        <f>VLOOKUP(A38,'Literacy Rate %Pop'!B:BC,44,FALSE)</f>
        <v>98.917221069335895</v>
      </c>
      <c r="S38">
        <f>VLOOKUP(A38,'Literacy Rate %Pop'!B:BC,45,FALSE)</f>
        <v>98.934249877929702</v>
      </c>
      <c r="T38">
        <f>VLOOKUP(A38,'Literacy Rate %Pop'!B:BC,46,FALSE)</f>
        <v>98.945388793945298</v>
      </c>
      <c r="U38">
        <f>VLOOKUP(A38,'Literacy Rate %Pop'!B:BC,47,FALSE)</f>
        <v>98.954338073730497</v>
      </c>
      <c r="V38">
        <f>VLOOKUP(A38,'Literacy Rate %Pop'!B:BC,48,FALSE)</f>
        <v>98.966293334960895</v>
      </c>
      <c r="W38">
        <f>VLOOKUP(A38,'Literacy Rate %Pop'!B:BC,49,FALSE)</f>
        <v>98.977729797363295</v>
      </c>
      <c r="X38">
        <f>VLOOKUP(A38,'Literacy Rate %Pop'!B:BC,50,FALSE)</f>
        <v>98.991027832031307</v>
      </c>
      <c r="Y38">
        <f>VLOOKUP(A38,'Literacy Rate %Pop'!B:BC,51,FALSE)</f>
        <v>0</v>
      </c>
      <c r="Z38">
        <f>VLOOKUP(A38,'Literacy Rate %Pop'!B:BC,52,FALSE)</f>
        <v>0</v>
      </c>
      <c r="AA38">
        <f>VLOOKUP(A38,'Literacy Rate %Pop'!B:BC,53,FALSE)</f>
        <v>0</v>
      </c>
      <c r="AB38">
        <f>VLOOKUP(A38,'Literacy Rate %Pop'!B:BC,54,FALSE)</f>
        <v>0</v>
      </c>
      <c r="AC38" s="37">
        <f>VLOOKUP(A38,'Internet Access %Pop'!B:AI,29,FALSE)</f>
        <v>67.351170292240198</v>
      </c>
      <c r="AD38">
        <f>VLOOKUP(A38,'Internet Access %Pop'!B:AI,30,FALSE)</f>
        <v>71.341980792268899</v>
      </c>
      <c r="AE38">
        <f>VLOOKUP(A38,'Internet Access %Pop'!B:AI,31,FALSE)</f>
        <v>73.409567309887905</v>
      </c>
      <c r="AF38">
        <f>VLOOKUP(A38,'Internet Access %Pop'!B:AI,32,FALSE)</f>
        <v>75.982137271938299</v>
      </c>
      <c r="AG38">
        <f>VLOOKUP(A38,'Internet Access %Pop'!B:AI,33,FALSE)</f>
        <v>78.729487081111003</v>
      </c>
      <c r="AH38">
        <f>VLOOKUP(A38,'Internet Access %Pop'!B:AI,34,FALSE)</f>
        <v>83.130233425095895</v>
      </c>
      <c r="AI38" s="37" t="e">
        <f>VLOOKUP(A38,'Informal %GDP  DGE'!B:AE,29,FALSE)</f>
        <v>#N/A</v>
      </c>
      <c r="AJ38" t="e">
        <f>VLOOKUP(A38,'Informal %GDP  DGE'!B:AE,30,FALSE)</f>
        <v>#N/A</v>
      </c>
      <c r="AK38" t="e">
        <f>VLOOKUP(A38,'Informal %GDP MIMIC'!B:AB,25,FALSE)</f>
        <v>#N/A</v>
      </c>
      <c r="AL38" t="e">
        <f>VLOOKUP(A38,'Informal %GDP MIMIC'!B:AB,26,FALSE)</f>
        <v>#N/A</v>
      </c>
      <c r="AM38" t="e">
        <f>VLOOKUP(A38,'Informal %GDP MIMIC'!B:AB,27,FALSE)</f>
        <v>#N/A</v>
      </c>
      <c r="AN38" s="37" t="e">
        <f>VLOOKUP(A38,'Pension %LF Pension_p'!B:W,16,FALSE)</f>
        <v>#N/A</v>
      </c>
      <c r="AO38" t="e">
        <f>VLOOKUP(A38,'Pension %LF Pension_p'!B:W,17,FALSE)</f>
        <v>#N/A</v>
      </c>
      <c r="AP38" t="e">
        <f>VLOOKUP(A38,'Pension %LF Pension_p'!B:W,18,FALSE)</f>
        <v>#N/A</v>
      </c>
      <c r="AQ38" t="e">
        <f>VLOOKUP(A38,'Pension %LF Pension_p'!B:W,19,FALSE)</f>
        <v>#N/A</v>
      </c>
      <c r="AR38" t="e">
        <f>VLOOKUP(A38,'Pension %LF Pension_p'!B:W,20,FALSE)</f>
        <v>#N/A</v>
      </c>
      <c r="AS38" t="e">
        <f>VLOOKUP(A38,'Pension %LF Pension_p'!B:W,21,FALSE)</f>
        <v>#N/A</v>
      </c>
      <c r="AT38" t="e">
        <f>VLOOKUP(A38,'Pension %LF Pension_p'!B:W,22,FALSE)</f>
        <v>#N/A</v>
      </c>
      <c r="AU38" s="37" t="e">
        <f>VLOOKUP(A38,' Informal Employment %Emp Infem'!B:U,15,FALSE)</f>
        <v>#N/A</v>
      </c>
      <c r="AV38" t="e">
        <f>VLOOKUP(A38,' Informal Employment %Emp Infem'!B:U,16,FALSE)</f>
        <v>#N/A</v>
      </c>
      <c r="AW38" t="e">
        <f>VLOOKUP(A38,' Informal Employment %Emp Infem'!B:U,17,FALSE)</f>
        <v>#N/A</v>
      </c>
      <c r="AX38" t="e">
        <f>VLOOKUP(A38,' Informal Employment %Emp Infem'!B:U,18,FALSE)</f>
        <v>#N/A</v>
      </c>
      <c r="AY38" t="e">
        <f>VLOOKUP(A38,' Informal Employment %Emp Infem'!B:U,19,FALSE)</f>
        <v>#N/A</v>
      </c>
      <c r="AZ38" t="e">
        <f>VLOOKUP(A38,' Informal Employment %Emp Infem'!B:U,20,FALSE)</f>
        <v>#N/A</v>
      </c>
      <c r="BA38" s="37" t="e">
        <f>VLOOKUP(Main!A38,'Outside LF Employment %Emp  Inf'!B:U,15,FALSE)</f>
        <v>#N/A</v>
      </c>
      <c r="BB38" t="e">
        <f>VLOOKUP(Main!A38,'Outside LF Employment %Emp  Inf'!B:U,16,FALSE)</f>
        <v>#N/A</v>
      </c>
      <c r="BC38" t="e">
        <f>VLOOKUP(Main!A38,'Outside LF Employment %Emp  Inf'!B:U,17,FALSE)</f>
        <v>#N/A</v>
      </c>
      <c r="BD38" t="e">
        <f>VLOOKUP(Main!A38,'Outside LF Employment %Emp  Inf'!B:U,18,FALSE)</f>
        <v>#N/A</v>
      </c>
      <c r="BE38" t="e">
        <f>VLOOKUP(Main!A38,'Outside LF Employment %Emp  Inf'!B:U,19,FALSE)</f>
        <v>#N/A</v>
      </c>
      <c r="BF38" t="e">
        <f>VLOOKUP(Main!A38,'Outside LF Employment %Emp  Inf'!B:U,20,FALSE)</f>
        <v>#N/A</v>
      </c>
      <c r="BG38" s="37">
        <f>VLOOKUP(A38,'Fin Acct Ownership %Pop'!B:E,2,FALSE)</f>
        <v>0</v>
      </c>
      <c r="BH38">
        <f>VLOOKUP(A38,'Fin Acct Ownership %Pop'!B:E,3,FALSE)</f>
        <v>0</v>
      </c>
      <c r="BI38">
        <f>VLOOKUP(A38,'Fin Acct Ownership %Pop'!B:E,4,FALSE)</f>
        <v>0</v>
      </c>
      <c r="BJ38" s="37" t="e">
        <f>VLOOKUP(A38,'JAM Index'!B:H,2,FALSE)</f>
        <v>#N/A</v>
      </c>
      <c r="BK38" t="e">
        <f>VLOOKUP(A38,'JAM Index'!B:H,3,FALSE)</f>
        <v>#N/A</v>
      </c>
      <c r="BL38" t="e">
        <f>VLOOKUP(A38,'JAM Index'!B:H,3,FALSE)</f>
        <v>#N/A</v>
      </c>
      <c r="BM38" t="e">
        <f>VLOOKUP(A38,'JAM Index'!B:H,4,FALSE)</f>
        <v>#N/A</v>
      </c>
      <c r="BN38" t="e">
        <f>VLOOKUP(A38,'JAM Index'!B:H,5,FALSE)</f>
        <v>#N/A</v>
      </c>
      <c r="BO38" t="e">
        <f>VLOOKUP(A38,'JAM Index'!B:H,6,FALSE)</f>
        <v>#N/A</v>
      </c>
      <c r="BP38" t="e">
        <f>VLOOKUP(A38,'JAM Index'!B:H,7,FALSE)</f>
        <v>#N/A</v>
      </c>
      <c r="BQ38">
        <f>VLOOKUP(A38,'GDP Per Capita'!B:E,2,FALSE)</f>
        <v>16045.953635220516</v>
      </c>
      <c r="BR38">
        <f>VLOOKUP(A38,'GDP Per Capita'!B:E,3,FALSE)</f>
        <v>16346.554941262642</v>
      </c>
      <c r="BS38">
        <f>VLOOKUP(A38,'GDP Per Capita'!B:E,4,FALSE)</f>
        <v>16168.196652192082</v>
      </c>
    </row>
    <row r="39" spans="1:71" x14ac:dyDescent="0.15">
      <c r="A39" s="24" t="s">
        <v>90</v>
      </c>
      <c r="B39" s="37">
        <f>VLOOKUP(A39,'GDP in $'!B39:G39,4)</f>
        <v>735539301552.67358</v>
      </c>
      <c r="C39">
        <f>VLOOKUP(A39,'GDP in $'!B39:G39,5)</f>
        <v>731767398052.87915</v>
      </c>
      <c r="D39" s="38">
        <f>VLOOKUP(A39,'GDP in $'!B39:G39,6)</f>
        <v>752248045730.11035</v>
      </c>
      <c r="E39" t="e">
        <f>VLOOKUP(A39,'Social Assistance Exp. as %GDP'!C:O,2,FALSE)</f>
        <v>#N/A</v>
      </c>
      <c r="F39" t="e">
        <f>VLOOKUP(A39,'Social Assistance Exp. as %GDP'!C:O,3,FALSE)</f>
        <v>#N/A</v>
      </c>
      <c r="G39" t="e">
        <f>VLOOKUP(A39,'Social Assistance Exp. as %GDP'!C:O,4,FALSE)</f>
        <v>#N/A</v>
      </c>
      <c r="H39" t="e">
        <f>VLOOKUP(A39,'Social Assistance Exp. as %GDP'!C:O,5,FALSE)</f>
        <v>#N/A</v>
      </c>
      <c r="I39" t="e">
        <f>VLOOKUP(A39,'Social Assistance Exp. as %GDP'!C:O,6,FALSE)</f>
        <v>#N/A</v>
      </c>
      <c r="J39" t="e">
        <f>VLOOKUP(A39,'Social Assistance Exp. as %GDP'!C:O,7,FALSE)</f>
        <v>#N/A</v>
      </c>
      <c r="K39" t="e">
        <f>VLOOKUP(A39,'Social Assistance Exp. as %GDP'!C:O,8,FALSE)</f>
        <v>#N/A</v>
      </c>
      <c r="L39" t="e">
        <f>VLOOKUP(A39,'Social Assistance Exp. as %GDP'!C:O,9,FALSE)</f>
        <v>#N/A</v>
      </c>
      <c r="M39" t="e">
        <f>VLOOKUP(A39,'Social Assistance Exp. as %GDP'!C:O,10,FALSE)</f>
        <v>#N/A</v>
      </c>
      <c r="N39" t="e">
        <f>VLOOKUP(A39,'Social Assistance Exp. as %GDP'!C:O,11,FALSE)</f>
        <v>#N/A</v>
      </c>
      <c r="O39" t="e">
        <f>VLOOKUP(A39,'Social Assistance Exp. as %GDP'!C:O,12,FALSE)</f>
        <v>#N/A</v>
      </c>
      <c r="P39" t="e">
        <f>VLOOKUP(A39,'Social Assistance Exp. as %GDP'!C:O,13,FALSE)</f>
        <v>#N/A</v>
      </c>
      <c r="Q39" s="37">
        <f>VLOOKUP(A39,'Migrant Population %Pop'!B:C,2,FALSE)</f>
        <v>29.3866855419963</v>
      </c>
      <c r="R39" s="37">
        <f>VLOOKUP(A39,'Literacy Rate %Pop'!B:BC,44,FALSE)</f>
        <v>0</v>
      </c>
      <c r="S39">
        <f>VLOOKUP(A39,'Literacy Rate %Pop'!B:BC,45,FALSE)</f>
        <v>0</v>
      </c>
      <c r="T39">
        <f>VLOOKUP(A39,'Literacy Rate %Pop'!B:BC,46,FALSE)</f>
        <v>0</v>
      </c>
      <c r="U39">
        <f>VLOOKUP(A39,'Literacy Rate %Pop'!B:BC,47,FALSE)</f>
        <v>0</v>
      </c>
      <c r="V39">
        <f>VLOOKUP(A39,'Literacy Rate %Pop'!B:BC,48,FALSE)</f>
        <v>0</v>
      </c>
      <c r="W39">
        <f>VLOOKUP(A39,'Literacy Rate %Pop'!B:BC,49,FALSE)</f>
        <v>0</v>
      </c>
      <c r="X39">
        <f>VLOOKUP(A39,'Literacy Rate %Pop'!B:BC,50,FALSE)</f>
        <v>0</v>
      </c>
      <c r="Y39">
        <f>VLOOKUP(A39,'Literacy Rate %Pop'!B:BC,51,FALSE)</f>
        <v>0</v>
      </c>
      <c r="Z39">
        <f>VLOOKUP(A39,'Literacy Rate %Pop'!B:BC,52,FALSE)</f>
        <v>0</v>
      </c>
      <c r="AA39">
        <f>VLOOKUP(A39,'Literacy Rate %Pop'!B:BC,53,FALSE)</f>
        <v>0</v>
      </c>
      <c r="AB39">
        <f>VLOOKUP(A39,'Literacy Rate %Pop'!B:BC,54,FALSE)</f>
        <v>0</v>
      </c>
      <c r="AC39" s="37">
        <f>VLOOKUP(A39,'Internet Access %Pop'!B:AI,29,FALSE)</f>
        <v>87.479055599999995</v>
      </c>
      <c r="AD39">
        <f>VLOOKUP(A39,'Internet Access %Pop'!B:AI,30,FALSE)</f>
        <v>89.134687740000004</v>
      </c>
      <c r="AE39">
        <f>VLOOKUP(A39,'Internet Access %Pop'!B:AI,31,FALSE)</f>
        <v>89.686147669999997</v>
      </c>
      <c r="AF39">
        <f>VLOOKUP(A39,'Internet Access %Pop'!B:AI,32,FALSE)</f>
        <v>91.8</v>
      </c>
      <c r="AG39">
        <f>VLOOKUP(A39,'Internet Access %Pop'!B:AI,33,FALSE)</f>
        <v>93.146086949999997</v>
      </c>
      <c r="AH39">
        <f>VLOOKUP(A39,'Internet Access %Pop'!B:AI,34,FALSE)</f>
        <v>0</v>
      </c>
      <c r="AI39" s="37">
        <f>VLOOKUP(A39,'Informal %GDP  DGE'!B:AE,29,FALSE)</f>
        <v>7.9981060028076172</v>
      </c>
      <c r="AJ39">
        <f>VLOOKUP(A39,'Informal %GDP  DGE'!B:AE,30,FALSE)</f>
        <v>7.9668550491333008</v>
      </c>
      <c r="AK39">
        <f>VLOOKUP(A39,'Informal %GDP MIMIC'!B:AB,25,FALSE)</f>
        <v>8.5160369873046875</v>
      </c>
      <c r="AL39">
        <f>VLOOKUP(A39,'Informal %GDP MIMIC'!B:AB,26,FALSE)</f>
        <v>8.4596681594848633</v>
      </c>
      <c r="AM39">
        <f>VLOOKUP(A39,'Informal %GDP MIMIC'!B:AB,27,FALSE)</f>
        <v>8.2989778518676758</v>
      </c>
      <c r="AN39" s="37">
        <f>VLOOKUP(A39,'Pension %LF Pension_p'!B:W,16,FALSE)</f>
        <v>0</v>
      </c>
      <c r="AO39">
        <f>VLOOKUP(A39,'Pension %LF Pension_p'!B:W,17,FALSE)</f>
        <v>95.400001525878906</v>
      </c>
      <c r="AP39">
        <f>VLOOKUP(A39,'Pension %LF Pension_p'!B:W,18,FALSE)</f>
        <v>0</v>
      </c>
      <c r="AQ39">
        <f>VLOOKUP(A39,'Pension %LF Pension_p'!B:W,19,FALSE)</f>
        <v>0</v>
      </c>
      <c r="AR39">
        <f>VLOOKUP(A39,'Pension %LF Pension_p'!B:W,20,FALSE)</f>
        <v>0</v>
      </c>
      <c r="AS39">
        <f>VLOOKUP(A39,'Pension %LF Pension_p'!B:W,21,FALSE)</f>
        <v>0</v>
      </c>
      <c r="AT39">
        <f>VLOOKUP(A39,'Pension %LF Pension_p'!B:W,22,FALSE)</f>
        <v>0</v>
      </c>
      <c r="AU39" s="37" t="e">
        <f>VLOOKUP(A39,' Informal Employment %Emp Infem'!B:U,15,FALSE)</f>
        <v>#N/A</v>
      </c>
      <c r="AV39" t="e">
        <f>VLOOKUP(A39,' Informal Employment %Emp Infem'!B:U,16,FALSE)</f>
        <v>#N/A</v>
      </c>
      <c r="AW39" t="e">
        <f>VLOOKUP(A39,' Informal Employment %Emp Infem'!B:U,17,FALSE)</f>
        <v>#N/A</v>
      </c>
      <c r="AX39" t="e">
        <f>VLOOKUP(A39,' Informal Employment %Emp Infem'!B:U,18,FALSE)</f>
        <v>#N/A</v>
      </c>
      <c r="AY39" t="e">
        <f>VLOOKUP(A39,' Informal Employment %Emp Infem'!B:U,19,FALSE)</f>
        <v>#N/A</v>
      </c>
      <c r="AZ39" t="e">
        <f>VLOOKUP(A39,' Informal Employment %Emp Infem'!B:U,20,FALSE)</f>
        <v>#N/A</v>
      </c>
      <c r="BA39" s="37" t="e">
        <f>VLOOKUP(Main!A39,'Outside LF Employment %Emp  Inf'!B:U,15,FALSE)</f>
        <v>#N/A</v>
      </c>
      <c r="BB39" t="e">
        <f>VLOOKUP(Main!A39,'Outside LF Employment %Emp  Inf'!B:U,16,FALSE)</f>
        <v>#N/A</v>
      </c>
      <c r="BC39" t="e">
        <f>VLOOKUP(Main!A39,'Outside LF Employment %Emp  Inf'!B:U,17,FALSE)</f>
        <v>#N/A</v>
      </c>
      <c r="BD39" t="e">
        <f>VLOOKUP(Main!A39,'Outside LF Employment %Emp  Inf'!B:U,18,FALSE)</f>
        <v>#N/A</v>
      </c>
      <c r="BE39" t="e">
        <f>VLOOKUP(Main!A39,'Outside LF Employment %Emp  Inf'!B:U,19,FALSE)</f>
        <v>#N/A</v>
      </c>
      <c r="BF39" t="e">
        <f>VLOOKUP(Main!A39,'Outside LF Employment %Emp  Inf'!B:U,20,FALSE)</f>
        <v>#N/A</v>
      </c>
      <c r="BG39" s="37">
        <f>VLOOKUP(A39,'Fin Acct Ownership %Pop'!B:E,2,FALSE)</f>
        <v>0</v>
      </c>
      <c r="BH39">
        <f>VLOOKUP(A39,'Fin Acct Ownership %Pop'!B:E,3,FALSE)</f>
        <v>97.985641479492202</v>
      </c>
      <c r="BI39">
        <f>VLOOKUP(A39,'Fin Acct Ownership %Pop'!B:E,4,FALSE)</f>
        <v>98.429664611816406</v>
      </c>
      <c r="BJ39" s="37" t="e">
        <f>VLOOKUP(A39,'JAM Index'!B:H,2,FALSE)</f>
        <v>#N/A</v>
      </c>
      <c r="BK39" t="e">
        <f>VLOOKUP(A39,'JAM Index'!B:H,3,FALSE)</f>
        <v>#N/A</v>
      </c>
      <c r="BL39" t="e">
        <f>VLOOKUP(A39,'JAM Index'!B:H,3,FALSE)</f>
        <v>#N/A</v>
      </c>
      <c r="BM39" t="e">
        <f>VLOOKUP(A39,'JAM Index'!B:H,4,FALSE)</f>
        <v>#N/A</v>
      </c>
      <c r="BN39" t="e">
        <f>VLOOKUP(A39,'JAM Index'!B:H,5,FALSE)</f>
        <v>#N/A</v>
      </c>
      <c r="BO39" t="e">
        <f>VLOOKUP(A39,'JAM Index'!B:H,6,FALSE)</f>
        <v>#N/A</v>
      </c>
      <c r="BP39" t="e">
        <f>VLOOKUP(A39,'JAM Index'!B:H,7,FALSE)</f>
        <v>#N/A</v>
      </c>
      <c r="BQ39">
        <f>VLOOKUP(A39,'GDP Per Capita'!B:E,2,FALSE)</f>
        <v>86388.404952718367</v>
      </c>
      <c r="BR39">
        <f>VLOOKUP(A39,'GDP Per Capita'!B:E,3,FALSE)</f>
        <v>85334.519462090931</v>
      </c>
      <c r="BS39">
        <f>VLOOKUP(A39,'GDP Per Capita'!B:E,4,FALSE)</f>
        <v>87097.036450376429</v>
      </c>
    </row>
    <row r="40" spans="1:71" x14ac:dyDescent="0.15">
      <c r="A40" s="24" t="s">
        <v>92</v>
      </c>
      <c r="B40" s="37">
        <f>VLOOKUP(A40,'GDP in $'!B40:G40,4)</f>
        <v>0</v>
      </c>
      <c r="C40">
        <f>VLOOKUP(A40,'GDP in $'!B40:G40,5)</f>
        <v>0</v>
      </c>
      <c r="D40" s="38">
        <f>VLOOKUP(A40,'GDP in $'!B40:G40,6)</f>
        <v>0</v>
      </c>
      <c r="E40" t="e">
        <f>VLOOKUP(A40,'Social Assistance Exp. as %GDP'!C:O,2,FALSE)</f>
        <v>#N/A</v>
      </c>
      <c r="F40" t="e">
        <f>VLOOKUP(A40,'Social Assistance Exp. as %GDP'!C:O,3,FALSE)</f>
        <v>#N/A</v>
      </c>
      <c r="G40" t="e">
        <f>VLOOKUP(A40,'Social Assistance Exp. as %GDP'!C:O,4,FALSE)</f>
        <v>#N/A</v>
      </c>
      <c r="H40" t="e">
        <f>VLOOKUP(A40,'Social Assistance Exp. as %GDP'!C:O,5,FALSE)</f>
        <v>#N/A</v>
      </c>
      <c r="I40" t="e">
        <f>VLOOKUP(A40,'Social Assistance Exp. as %GDP'!C:O,6,FALSE)</f>
        <v>#N/A</v>
      </c>
      <c r="J40" t="e">
        <f>VLOOKUP(A40,'Social Assistance Exp. as %GDP'!C:O,7,FALSE)</f>
        <v>#N/A</v>
      </c>
      <c r="K40" t="e">
        <f>VLOOKUP(A40,'Social Assistance Exp. as %GDP'!C:O,8,FALSE)</f>
        <v>#N/A</v>
      </c>
      <c r="L40" t="e">
        <f>VLOOKUP(A40,'Social Assistance Exp. as %GDP'!C:O,9,FALSE)</f>
        <v>#N/A</v>
      </c>
      <c r="M40" t="e">
        <f>VLOOKUP(A40,'Social Assistance Exp. as %GDP'!C:O,10,FALSE)</f>
        <v>#N/A</v>
      </c>
      <c r="N40" t="e">
        <f>VLOOKUP(A40,'Social Assistance Exp. as %GDP'!C:O,11,FALSE)</f>
        <v>#N/A</v>
      </c>
      <c r="O40" t="e">
        <f>VLOOKUP(A40,'Social Assistance Exp. as %GDP'!C:O,12,FALSE)</f>
        <v>#N/A</v>
      </c>
      <c r="P40" t="e">
        <f>VLOOKUP(A40,'Social Assistance Exp. as %GDP'!C:O,13,FALSE)</f>
        <v>#N/A</v>
      </c>
      <c r="Q40" s="37">
        <f>VLOOKUP(A40,'Migrant Population %Pop'!B:C,2,FALSE)</f>
        <v>50.281626469222701</v>
      </c>
      <c r="R40" s="37">
        <f>VLOOKUP(A40,'Literacy Rate %Pop'!B:BC,44,FALSE)</f>
        <v>0</v>
      </c>
      <c r="S40">
        <f>VLOOKUP(A40,'Literacy Rate %Pop'!B:BC,45,FALSE)</f>
        <v>0</v>
      </c>
      <c r="T40">
        <f>VLOOKUP(A40,'Literacy Rate %Pop'!B:BC,46,FALSE)</f>
        <v>0</v>
      </c>
      <c r="U40">
        <f>VLOOKUP(A40,'Literacy Rate %Pop'!B:BC,47,FALSE)</f>
        <v>0</v>
      </c>
      <c r="V40">
        <f>VLOOKUP(A40,'Literacy Rate %Pop'!B:BC,48,FALSE)</f>
        <v>0</v>
      </c>
      <c r="W40">
        <f>VLOOKUP(A40,'Literacy Rate %Pop'!B:BC,49,FALSE)</f>
        <v>0</v>
      </c>
      <c r="X40">
        <f>VLOOKUP(A40,'Literacy Rate %Pop'!B:BC,50,FALSE)</f>
        <v>0</v>
      </c>
      <c r="Y40">
        <f>VLOOKUP(A40,'Literacy Rate %Pop'!B:BC,51,FALSE)</f>
        <v>0</v>
      </c>
      <c r="Z40">
        <f>VLOOKUP(A40,'Literacy Rate %Pop'!B:BC,52,FALSE)</f>
        <v>0</v>
      </c>
      <c r="AA40">
        <f>VLOOKUP(A40,'Literacy Rate %Pop'!B:BC,53,FALSE)</f>
        <v>0</v>
      </c>
      <c r="AB40">
        <f>VLOOKUP(A40,'Literacy Rate %Pop'!B:BC,54,FALSE)</f>
        <v>0</v>
      </c>
      <c r="AC40" s="37">
        <f>VLOOKUP(A40,'Internet Access %Pop'!B:AI,29,FALSE)</f>
        <v>0</v>
      </c>
      <c r="AD40">
        <f>VLOOKUP(A40,'Internet Access %Pop'!B:AI,30,FALSE)</f>
        <v>0</v>
      </c>
      <c r="AE40">
        <f>VLOOKUP(A40,'Internet Access %Pop'!B:AI,31,FALSE)</f>
        <v>0</v>
      </c>
      <c r="AF40">
        <f>VLOOKUP(A40,'Internet Access %Pop'!B:AI,32,FALSE)</f>
        <v>0</v>
      </c>
      <c r="AG40">
        <f>VLOOKUP(A40,'Internet Access %Pop'!B:AI,33,FALSE)</f>
        <v>0</v>
      </c>
      <c r="AH40">
        <f>VLOOKUP(A40,'Internet Access %Pop'!B:AI,34,FALSE)</f>
        <v>0</v>
      </c>
      <c r="AI40" s="37" t="e">
        <f>VLOOKUP(A40,'Informal %GDP  DGE'!B:AE,29,FALSE)</f>
        <v>#N/A</v>
      </c>
      <c r="AJ40" t="e">
        <f>VLOOKUP(A40,'Informal %GDP  DGE'!B:AE,30,FALSE)</f>
        <v>#N/A</v>
      </c>
      <c r="AK40" t="e">
        <f>VLOOKUP(A40,'Informal %GDP MIMIC'!B:AB,25,FALSE)</f>
        <v>#N/A</v>
      </c>
      <c r="AL40" t="e">
        <f>VLOOKUP(A40,'Informal %GDP MIMIC'!B:AB,26,FALSE)</f>
        <v>#N/A</v>
      </c>
      <c r="AM40" t="e">
        <f>VLOOKUP(A40,'Informal %GDP MIMIC'!B:AB,27,FALSE)</f>
        <v>#N/A</v>
      </c>
      <c r="AN40" s="37" t="e">
        <f>VLOOKUP(A40,'Pension %LF Pension_p'!B:W,16,FALSE)</f>
        <v>#N/A</v>
      </c>
      <c r="AO40" t="e">
        <f>VLOOKUP(A40,'Pension %LF Pension_p'!B:W,17,FALSE)</f>
        <v>#N/A</v>
      </c>
      <c r="AP40" t="e">
        <f>VLOOKUP(A40,'Pension %LF Pension_p'!B:W,18,FALSE)</f>
        <v>#N/A</v>
      </c>
      <c r="AQ40" t="e">
        <f>VLOOKUP(A40,'Pension %LF Pension_p'!B:W,19,FALSE)</f>
        <v>#N/A</v>
      </c>
      <c r="AR40" t="e">
        <f>VLOOKUP(A40,'Pension %LF Pension_p'!B:W,20,FALSE)</f>
        <v>#N/A</v>
      </c>
      <c r="AS40" t="e">
        <f>VLOOKUP(A40,'Pension %LF Pension_p'!B:W,21,FALSE)</f>
        <v>#N/A</v>
      </c>
      <c r="AT40" t="e">
        <f>VLOOKUP(A40,'Pension %LF Pension_p'!B:W,22,FALSE)</f>
        <v>#N/A</v>
      </c>
      <c r="AU40" s="37" t="e">
        <f>VLOOKUP(A40,' Informal Employment %Emp Infem'!B:U,15,FALSE)</f>
        <v>#N/A</v>
      </c>
      <c r="AV40" t="e">
        <f>VLOOKUP(A40,' Informal Employment %Emp Infem'!B:U,16,FALSE)</f>
        <v>#N/A</v>
      </c>
      <c r="AW40" t="e">
        <f>VLOOKUP(A40,' Informal Employment %Emp Infem'!B:U,17,FALSE)</f>
        <v>#N/A</v>
      </c>
      <c r="AX40" t="e">
        <f>VLOOKUP(A40,' Informal Employment %Emp Infem'!B:U,18,FALSE)</f>
        <v>#N/A</v>
      </c>
      <c r="AY40" t="e">
        <f>VLOOKUP(A40,' Informal Employment %Emp Infem'!B:U,19,FALSE)</f>
        <v>#N/A</v>
      </c>
      <c r="AZ40" t="e">
        <f>VLOOKUP(A40,' Informal Employment %Emp Infem'!B:U,20,FALSE)</f>
        <v>#N/A</v>
      </c>
      <c r="BA40" s="37" t="e">
        <f>VLOOKUP(Main!A40,'Outside LF Employment %Emp  Inf'!B:U,15,FALSE)</f>
        <v>#N/A</v>
      </c>
      <c r="BB40" t="e">
        <f>VLOOKUP(Main!A40,'Outside LF Employment %Emp  Inf'!B:U,16,FALSE)</f>
        <v>#N/A</v>
      </c>
      <c r="BC40" t="e">
        <f>VLOOKUP(Main!A40,'Outside LF Employment %Emp  Inf'!B:U,17,FALSE)</f>
        <v>#N/A</v>
      </c>
      <c r="BD40" t="e">
        <f>VLOOKUP(Main!A40,'Outside LF Employment %Emp  Inf'!B:U,18,FALSE)</f>
        <v>#N/A</v>
      </c>
      <c r="BE40" t="e">
        <f>VLOOKUP(Main!A40,'Outside LF Employment %Emp  Inf'!B:U,19,FALSE)</f>
        <v>#N/A</v>
      </c>
      <c r="BF40" t="e">
        <f>VLOOKUP(Main!A40,'Outside LF Employment %Emp  Inf'!B:U,20,FALSE)</f>
        <v>#N/A</v>
      </c>
      <c r="BG40" s="37">
        <f>VLOOKUP(A40,'Fin Acct Ownership %Pop'!B:E,2,FALSE)</f>
        <v>0</v>
      </c>
      <c r="BH40">
        <f>VLOOKUP(A40,'Fin Acct Ownership %Pop'!B:E,3,FALSE)</f>
        <v>0</v>
      </c>
      <c r="BI40">
        <f>VLOOKUP(A40,'Fin Acct Ownership %Pop'!B:E,4,FALSE)</f>
        <v>0</v>
      </c>
      <c r="BJ40" s="37" t="e">
        <f>VLOOKUP(A40,'JAM Index'!B:H,2,FALSE)</f>
        <v>#N/A</v>
      </c>
      <c r="BK40" t="e">
        <f>VLOOKUP(A40,'JAM Index'!B:H,3,FALSE)</f>
        <v>#N/A</v>
      </c>
      <c r="BL40" t="e">
        <f>VLOOKUP(A40,'JAM Index'!B:H,3,FALSE)</f>
        <v>#N/A</v>
      </c>
      <c r="BM40" t="e">
        <f>VLOOKUP(A40,'JAM Index'!B:H,4,FALSE)</f>
        <v>#N/A</v>
      </c>
      <c r="BN40" t="e">
        <f>VLOOKUP(A40,'JAM Index'!B:H,5,FALSE)</f>
        <v>#N/A</v>
      </c>
      <c r="BO40" t="e">
        <f>VLOOKUP(A40,'JAM Index'!B:H,6,FALSE)</f>
        <v>#N/A</v>
      </c>
      <c r="BP40" t="e">
        <f>VLOOKUP(A40,'JAM Index'!B:H,7,FALSE)</f>
        <v>#N/A</v>
      </c>
      <c r="BQ40">
        <f>VLOOKUP(A40,'GDP Per Capita'!B:E,2,FALSE)</f>
        <v>0</v>
      </c>
      <c r="BR40">
        <f>VLOOKUP(A40,'GDP Per Capita'!B:E,3,FALSE)</f>
        <v>0</v>
      </c>
      <c r="BS40">
        <f>VLOOKUP(A40,'GDP Per Capita'!B:E,4,FALSE)</f>
        <v>0</v>
      </c>
    </row>
    <row r="41" spans="1:71" x14ac:dyDescent="0.15">
      <c r="A41" s="24" t="s">
        <v>94</v>
      </c>
      <c r="B41" s="37">
        <f>VLOOKUP(A41,'GDP in $'!B41:G41,4)</f>
        <v>297571693064.21191</v>
      </c>
      <c r="C41">
        <f>VLOOKUP(A41,'GDP in $'!B41:G41,5)</f>
        <v>279385487344.5257</v>
      </c>
      <c r="D41" s="38">
        <f>VLOOKUP(A41,'GDP in $'!B41:G41,6)</f>
        <v>252940023046.01126</v>
      </c>
      <c r="E41" t="str">
        <f>VLOOKUP(A41,'Social Assistance Exp. as %GDP'!C:O,2,FALSE)</f>
        <v>High income</v>
      </c>
      <c r="F41" t="str">
        <f>VLOOKUP(A41,'Social Assistance Exp. as %GDP'!C:O,3,FALSE)</f>
        <v>LCN</v>
      </c>
      <c r="G41">
        <f>VLOOKUP(A41,'Social Assistance Exp. as %GDP'!C:O,4,FALSE)</f>
        <v>3.7806465629999999</v>
      </c>
      <c r="H41">
        <f>VLOOKUP(A41,'Social Assistance Exp. as %GDP'!C:O,5,FALSE)</f>
        <v>0.576420665</v>
      </c>
      <c r="I41">
        <f>VLOOKUP(A41,'Social Assistance Exp. as %GDP'!C:O,6,FALSE)</f>
        <v>4.4157217999999998E-2</v>
      </c>
      <c r="J41">
        <f>VLOOKUP(A41,'Social Assistance Exp. as %GDP'!C:O,7,FALSE)</f>
        <v>0.87786471799999999</v>
      </c>
      <c r="K41">
        <f>VLOOKUP(A41,'Social Assistance Exp. as %GDP'!C:O,8,FALSE)</f>
        <v>0.19822056599999999</v>
      </c>
      <c r="L41">
        <f>VLOOKUP(A41,'Social Assistance Exp. as %GDP'!C:O,9,FALSE)</f>
        <v>2018</v>
      </c>
      <c r="M41">
        <f>VLOOKUP(A41,'Social Assistance Exp. as %GDP'!C:O,10,FALSE)</f>
        <v>0.782932937</v>
      </c>
      <c r="N41">
        <f>VLOOKUP(A41,'Social Assistance Exp. as %GDP'!C:O,11,FALSE)</f>
        <v>4.0682133000000002E-2</v>
      </c>
      <c r="O41">
        <f>VLOOKUP(A41,'Social Assistance Exp. as %GDP'!C:O,12,FALSE)</f>
        <v>0.327629328</v>
      </c>
      <c r="P41">
        <f>VLOOKUP(A41,'Social Assistance Exp. as %GDP'!C:O,13,FALSE)</f>
        <v>0.93273913900000005</v>
      </c>
      <c r="Q41" s="37">
        <f>VLOOKUP(A41,'Migrant Population %Pop'!B:C,2,FALSE)</f>
        <v>2.6155132166612698</v>
      </c>
      <c r="R41" s="37">
        <f>VLOOKUP(A41,'Literacy Rate %Pop'!B:BC,44,FALSE)</f>
        <v>0</v>
      </c>
      <c r="S41">
        <f>VLOOKUP(A41,'Literacy Rate %Pop'!B:BC,45,FALSE)</f>
        <v>96.703010559082003</v>
      </c>
      <c r="T41">
        <f>VLOOKUP(A41,'Literacy Rate %Pop'!B:BC,46,FALSE)</f>
        <v>0</v>
      </c>
      <c r="U41">
        <f>VLOOKUP(A41,'Literacy Rate %Pop'!B:BC,47,FALSE)</f>
        <v>96.267059326171903</v>
      </c>
      <c r="V41">
        <f>VLOOKUP(A41,'Literacy Rate %Pop'!B:BC,48,FALSE)</f>
        <v>0</v>
      </c>
      <c r="W41">
        <f>VLOOKUP(A41,'Literacy Rate %Pop'!B:BC,49,FALSE)</f>
        <v>96.874130249023395</v>
      </c>
      <c r="X41">
        <f>VLOOKUP(A41,'Literacy Rate %Pop'!B:BC,50,FALSE)</f>
        <v>0</v>
      </c>
      <c r="Y41">
        <f>VLOOKUP(A41,'Literacy Rate %Pop'!B:BC,51,FALSE)</f>
        <v>96.402282714843807</v>
      </c>
      <c r="Z41">
        <f>VLOOKUP(A41,'Literacy Rate %Pop'!B:BC,52,FALSE)</f>
        <v>0</v>
      </c>
      <c r="AA41">
        <f>VLOOKUP(A41,'Literacy Rate %Pop'!B:BC,53,FALSE)</f>
        <v>0</v>
      </c>
      <c r="AB41">
        <f>VLOOKUP(A41,'Literacy Rate %Pop'!B:BC,54,FALSE)</f>
        <v>0</v>
      </c>
      <c r="AC41" s="37">
        <f>VLOOKUP(A41,'Internet Access %Pop'!B:AI,29,FALSE)</f>
        <v>76.629591950000005</v>
      </c>
      <c r="AD41">
        <f>VLOOKUP(A41,'Internet Access %Pop'!B:AI,30,FALSE)</f>
        <v>83.558586020000007</v>
      </c>
      <c r="AE41">
        <f>VLOOKUP(A41,'Internet Access %Pop'!B:AI,31,FALSE)</f>
        <v>82.327486930000006</v>
      </c>
      <c r="AF41">
        <f>VLOOKUP(A41,'Internet Access %Pop'!B:AI,32,FALSE)</f>
        <v>0</v>
      </c>
      <c r="AG41">
        <f>VLOOKUP(A41,'Internet Access %Pop'!B:AI,33,FALSE)</f>
        <v>0</v>
      </c>
      <c r="AH41">
        <f>VLOOKUP(A41,'Internet Access %Pop'!B:AI,34,FALSE)</f>
        <v>0</v>
      </c>
      <c r="AI41" s="37">
        <f>VLOOKUP(A41,'Informal %GDP  DGE'!B:AE,29,FALSE)</f>
        <v>16.2196044921875</v>
      </c>
      <c r="AJ41">
        <f>VLOOKUP(A41,'Informal %GDP  DGE'!B:AE,30,FALSE)</f>
        <v>16.053699493408203</v>
      </c>
      <c r="AK41">
        <f>VLOOKUP(A41,'Informal %GDP MIMIC'!B:AB,25,FALSE)</f>
        <v>18.738636016845703</v>
      </c>
      <c r="AL41">
        <f>VLOOKUP(A41,'Informal %GDP MIMIC'!B:AB,26,FALSE)</f>
        <v>18.993856430053711</v>
      </c>
      <c r="AM41">
        <f>VLOOKUP(A41,'Informal %GDP MIMIC'!B:AB,27,FALSE)</f>
        <v>18.71794319152832</v>
      </c>
      <c r="AN41" s="37">
        <f>VLOOKUP(A41,'Pension %LF Pension_p'!B:W,16,FALSE)</f>
        <v>0</v>
      </c>
      <c r="AO41">
        <f>VLOOKUP(A41,'Pension %LF Pension_p'!B:W,17,FALSE)</f>
        <v>0</v>
      </c>
      <c r="AP41">
        <f>VLOOKUP(A41,'Pension %LF Pension_p'!B:W,18,FALSE)</f>
        <v>0</v>
      </c>
      <c r="AQ41">
        <f>VLOOKUP(A41,'Pension %LF Pension_p'!B:W,19,FALSE)</f>
        <v>57.299999237060547</v>
      </c>
      <c r="AR41">
        <f>VLOOKUP(A41,'Pension %LF Pension_p'!B:W,20,FALSE)</f>
        <v>59.599998474121094</v>
      </c>
      <c r="AS41">
        <f>VLOOKUP(A41,'Pension %LF Pension_p'!B:W,21,FALSE)</f>
        <v>0</v>
      </c>
      <c r="AT41">
        <f>VLOOKUP(A41,'Pension %LF Pension_p'!B:W,22,FALSE)</f>
        <v>0</v>
      </c>
      <c r="AU41" s="37">
        <f>VLOOKUP(A41,' Informal Employment %Emp Infem'!B:U,15,FALSE)</f>
        <v>0</v>
      </c>
      <c r="AV41">
        <f>VLOOKUP(A41,' Informal Employment %Emp Infem'!B:U,16,FALSE)</f>
        <v>0</v>
      </c>
      <c r="AW41">
        <f>VLOOKUP(A41,' Informal Employment %Emp Infem'!B:U,17,FALSE)</f>
        <v>0</v>
      </c>
      <c r="AX41">
        <f>VLOOKUP(A41,' Informal Employment %Emp Infem'!B:U,18,FALSE)</f>
        <v>0</v>
      </c>
      <c r="AY41">
        <f>VLOOKUP(A41,' Informal Employment %Emp Infem'!B:U,19,FALSE)</f>
        <v>64.69</v>
      </c>
      <c r="AZ41">
        <f>VLOOKUP(A41,' Informal Employment %Emp Infem'!B:U,20,FALSE)</f>
        <v>29.28</v>
      </c>
      <c r="BA41" s="37">
        <f>VLOOKUP(Main!A41,'Outside LF Employment %Emp  Inf'!B:U,15,FALSE)</f>
        <v>0</v>
      </c>
      <c r="BB41">
        <f>VLOOKUP(Main!A41,'Outside LF Employment %Emp  Inf'!B:U,16,FALSE)</f>
        <v>0</v>
      </c>
      <c r="BC41">
        <f>VLOOKUP(Main!A41,'Outside LF Employment %Emp  Inf'!B:U,17,FALSE)</f>
        <v>0</v>
      </c>
      <c r="BD41">
        <f>VLOOKUP(Main!A41,'Outside LF Employment %Emp  Inf'!B:U,18,FALSE)</f>
        <v>0</v>
      </c>
      <c r="BE41">
        <f>VLOOKUP(Main!A41,'Outside LF Employment %Emp  Inf'!B:U,19,FALSE)</f>
        <v>55.61</v>
      </c>
      <c r="BF41">
        <f>VLOOKUP(Main!A41,'Outside LF Employment %Emp  Inf'!B:U,20,FALSE)</f>
        <v>22.19</v>
      </c>
      <c r="BG41" s="37">
        <f>VLOOKUP(A41,'Fin Acct Ownership %Pop'!B:E,2,FALSE)</f>
        <v>42.179286956787102</v>
      </c>
      <c r="BH41">
        <f>VLOOKUP(A41,'Fin Acct Ownership %Pop'!B:E,3,FALSE)</f>
        <v>63.258880615234403</v>
      </c>
      <c r="BI41">
        <f>VLOOKUP(A41,'Fin Acct Ownership %Pop'!B:E,4,FALSE)</f>
        <v>74.3492431640625</v>
      </c>
      <c r="BJ41" s="37" t="str">
        <f>VLOOKUP(A41,'JAM Index'!B:H,2,FALSE)</f>
        <v>LAC</v>
      </c>
      <c r="BK41" t="str">
        <f>VLOOKUP(A41,'JAM Index'!B:H,3,FALSE)</f>
        <v>HIC</v>
      </c>
      <c r="BL41" t="str">
        <f>VLOOKUP(A41,'JAM Index'!B:H,3,FALSE)</f>
        <v>HIC</v>
      </c>
      <c r="BM41">
        <f>VLOOKUP(A41,'JAM Index'!B:H,4,FALSE)</f>
        <v>99</v>
      </c>
      <c r="BN41">
        <f>VLOOKUP(A41,'JAM Index'!B:H,5,FALSE)</f>
        <v>74</v>
      </c>
      <c r="BO41">
        <f>VLOOKUP(A41,'JAM Index'!B:H,6,FALSE)</f>
        <v>90</v>
      </c>
      <c r="BP41">
        <f>VLOOKUP(A41,'JAM Index'!B:H,7,FALSE)</f>
        <v>263</v>
      </c>
      <c r="BQ41">
        <f>VLOOKUP(A41,'GDP Per Capita'!B:E,2,FALSE)</f>
        <v>15888.144355396988</v>
      </c>
      <c r="BR41">
        <f>VLOOKUP(A41,'GDP Per Capita'!B:E,3,FALSE)</f>
        <v>14741.714403993639</v>
      </c>
      <c r="BS41">
        <f>VLOOKUP(A41,'GDP Per Capita'!B:E,4,FALSE)</f>
        <v>13231.704206938075</v>
      </c>
    </row>
    <row r="42" spans="1:71" x14ac:dyDescent="0.15">
      <c r="A42" s="24" t="s">
        <v>96</v>
      </c>
      <c r="B42" s="37">
        <f>VLOOKUP(A42,'GDP in $'!B42:G42,4)</f>
        <v>13894817549380.291</v>
      </c>
      <c r="C42">
        <f>VLOOKUP(A42,'GDP in $'!B42:G42,5)</f>
        <v>14279937467430.953</v>
      </c>
      <c r="D42" s="38">
        <f>VLOOKUP(A42,'GDP in $'!B42:G42,6)</f>
        <v>14722730697890.1</v>
      </c>
      <c r="E42" t="str">
        <f>VLOOKUP(A42,'Social Assistance Exp. as %GDP'!C:O,2,FALSE)</f>
        <v>Upper middle income</v>
      </c>
      <c r="F42" t="str">
        <f>VLOOKUP(A42,'Social Assistance Exp. as %GDP'!C:O,3,FALSE)</f>
        <v>EAS</v>
      </c>
      <c r="G42">
        <f>VLOOKUP(A42,'Social Assistance Exp. as %GDP'!C:O,4,FALSE)</f>
        <v>1.2440357209999999</v>
      </c>
      <c r="H42">
        <f>VLOOKUP(A42,'Social Assistance Exp. as %GDP'!C:O,5,FALSE)</f>
        <v>0.228721708</v>
      </c>
      <c r="I42">
        <f>VLOOKUP(A42,'Social Assistance Exp. as %GDP'!C:O,6,FALSE)</f>
        <v>0</v>
      </c>
      <c r="J42">
        <f>VLOOKUP(A42,'Social Assistance Exp. as %GDP'!C:O,7,FALSE)</f>
        <v>0.74982458399999996</v>
      </c>
      <c r="K42">
        <f>VLOOKUP(A42,'Social Assistance Exp. as %GDP'!C:O,8,FALSE)</f>
        <v>4.5672864000000001E-2</v>
      </c>
      <c r="L42">
        <f>VLOOKUP(A42,'Social Assistance Exp. as %GDP'!C:O,9,FALSE)</f>
        <v>2016</v>
      </c>
      <c r="M42">
        <f>VLOOKUP(A42,'Social Assistance Exp. as %GDP'!C:O,10,FALSE)</f>
        <v>0</v>
      </c>
      <c r="N42">
        <f>VLOOKUP(A42,'Social Assistance Exp. as %GDP'!C:O,11,FALSE)</f>
        <v>0.116680846</v>
      </c>
      <c r="O42">
        <f>VLOOKUP(A42,'Social Assistance Exp. as %GDP'!C:O,12,FALSE)</f>
        <v>0</v>
      </c>
      <c r="P42">
        <f>VLOOKUP(A42,'Social Assistance Exp. as %GDP'!C:O,13,FALSE)</f>
        <v>0.10313573500000001</v>
      </c>
      <c r="Q42" s="37">
        <f>VLOOKUP(A42,'Migrant Population %Pop'!B:C,2,FALSE)</f>
        <v>7.1076396299371999E-2</v>
      </c>
      <c r="R42" s="37">
        <f>VLOOKUP(A42,'Literacy Rate %Pop'!B:BC,44,FALSE)</f>
        <v>95.124481201171903</v>
      </c>
      <c r="S42">
        <f>VLOOKUP(A42,'Literacy Rate %Pop'!B:BC,45,FALSE)</f>
        <v>0</v>
      </c>
      <c r="T42">
        <f>VLOOKUP(A42,'Literacy Rate %Pop'!B:BC,46,FALSE)</f>
        <v>0</v>
      </c>
      <c r="U42">
        <f>VLOOKUP(A42,'Literacy Rate %Pop'!B:BC,47,FALSE)</f>
        <v>0</v>
      </c>
      <c r="V42">
        <f>VLOOKUP(A42,'Literacy Rate %Pop'!B:BC,48,FALSE)</f>
        <v>0</v>
      </c>
      <c r="W42">
        <f>VLOOKUP(A42,'Literacy Rate %Pop'!B:BC,49,FALSE)</f>
        <v>0</v>
      </c>
      <c r="X42">
        <f>VLOOKUP(A42,'Literacy Rate %Pop'!B:BC,50,FALSE)</f>
        <v>0</v>
      </c>
      <c r="Y42">
        <f>VLOOKUP(A42,'Literacy Rate %Pop'!B:BC,51,FALSE)</f>
        <v>0</v>
      </c>
      <c r="Z42">
        <f>VLOOKUP(A42,'Literacy Rate %Pop'!B:BC,52,FALSE)</f>
        <v>96.840888977050795</v>
      </c>
      <c r="AA42">
        <f>VLOOKUP(A42,'Literacy Rate %Pop'!B:BC,53,FALSE)</f>
        <v>0</v>
      </c>
      <c r="AB42">
        <f>VLOOKUP(A42,'Literacy Rate %Pop'!B:BC,54,FALSE)</f>
        <v>0</v>
      </c>
      <c r="AC42" s="37">
        <f>VLOOKUP(A42,'Internet Access %Pop'!B:AI,29,FALSE)</f>
        <v>50.3</v>
      </c>
      <c r="AD42">
        <f>VLOOKUP(A42,'Internet Access %Pop'!B:AI,30,FALSE)</f>
        <v>53.2</v>
      </c>
      <c r="AE42">
        <f>VLOOKUP(A42,'Internet Access %Pop'!B:AI,31,FALSE)</f>
        <v>54.3</v>
      </c>
      <c r="AF42">
        <f>VLOOKUP(A42,'Internet Access %Pop'!B:AI,32,FALSE)</f>
        <v>59.2</v>
      </c>
      <c r="AG42">
        <f>VLOOKUP(A42,'Internet Access %Pop'!B:AI,33,FALSE)</f>
        <v>64.569122530000001</v>
      </c>
      <c r="AH42">
        <f>VLOOKUP(A42,'Internet Access %Pop'!B:AI,34,FALSE)</f>
        <v>70.642142860000007</v>
      </c>
      <c r="AI42" s="37">
        <f>VLOOKUP(A42,'Informal %GDP  DGE'!B:AE,29,FALSE)</f>
        <v>8.7205610275268555</v>
      </c>
      <c r="AJ42">
        <f>VLOOKUP(A42,'Informal %GDP  DGE'!B:AE,30,FALSE)</f>
        <v>8.5519781112670898</v>
      </c>
      <c r="AK42">
        <f>VLOOKUP(A42,'Informal %GDP MIMIC'!B:AB,25,FALSE)</f>
        <v>11.404531478881836</v>
      </c>
      <c r="AL42">
        <f>VLOOKUP(A42,'Informal %GDP MIMIC'!B:AB,26,FALSE)</f>
        <v>11.298336029052734</v>
      </c>
      <c r="AM42">
        <f>VLOOKUP(A42,'Informal %GDP MIMIC'!B:AB,27,FALSE)</f>
        <v>11.173120498657227</v>
      </c>
      <c r="AN42" s="37">
        <f>VLOOKUP(A42,'Pension %LF Pension_p'!B:W,16,FALSE)</f>
        <v>0</v>
      </c>
      <c r="AO42">
        <f>VLOOKUP(A42,'Pension %LF Pension_p'!B:W,17,FALSE)</f>
        <v>20.5</v>
      </c>
      <c r="AP42">
        <f>VLOOKUP(A42,'Pension %LF Pension_p'!B:W,18,FALSE)</f>
        <v>0</v>
      </c>
      <c r="AQ42">
        <f>VLOOKUP(A42,'Pension %LF Pension_p'!B:W,19,FALSE)</f>
        <v>26.899999618530273</v>
      </c>
      <c r="AR42">
        <f>VLOOKUP(A42,'Pension %LF Pension_p'!B:W,20,FALSE)</f>
        <v>0</v>
      </c>
      <c r="AS42">
        <f>VLOOKUP(A42,'Pension %LF Pension_p'!B:W,21,FALSE)</f>
        <v>0</v>
      </c>
      <c r="AT42">
        <f>VLOOKUP(A42,'Pension %LF Pension_p'!B:W,22,FALSE)</f>
        <v>0</v>
      </c>
      <c r="AU42" s="37" t="e">
        <f>VLOOKUP(A42,' Informal Employment %Emp Infem'!B:U,15,FALSE)</f>
        <v>#N/A</v>
      </c>
      <c r="AV42" t="e">
        <f>VLOOKUP(A42,' Informal Employment %Emp Infem'!B:U,16,FALSE)</f>
        <v>#N/A</v>
      </c>
      <c r="AW42" t="e">
        <f>VLOOKUP(A42,' Informal Employment %Emp Infem'!B:U,17,FALSE)</f>
        <v>#N/A</v>
      </c>
      <c r="AX42" t="e">
        <f>VLOOKUP(A42,' Informal Employment %Emp Infem'!B:U,18,FALSE)</f>
        <v>#N/A</v>
      </c>
      <c r="AY42" t="e">
        <f>VLOOKUP(A42,' Informal Employment %Emp Infem'!B:U,19,FALSE)</f>
        <v>#N/A</v>
      </c>
      <c r="AZ42" t="e">
        <f>VLOOKUP(A42,' Informal Employment %Emp Infem'!B:U,20,FALSE)</f>
        <v>#N/A</v>
      </c>
      <c r="BA42" s="37" t="e">
        <f>VLOOKUP(Main!A42,'Outside LF Employment %Emp  Inf'!B:U,15,FALSE)</f>
        <v>#N/A</v>
      </c>
      <c r="BB42" t="e">
        <f>VLOOKUP(Main!A42,'Outside LF Employment %Emp  Inf'!B:U,16,FALSE)</f>
        <v>#N/A</v>
      </c>
      <c r="BC42" t="e">
        <f>VLOOKUP(Main!A42,'Outside LF Employment %Emp  Inf'!B:U,17,FALSE)</f>
        <v>#N/A</v>
      </c>
      <c r="BD42" t="e">
        <f>VLOOKUP(Main!A42,'Outside LF Employment %Emp  Inf'!B:U,18,FALSE)</f>
        <v>#N/A</v>
      </c>
      <c r="BE42" t="e">
        <f>VLOOKUP(Main!A42,'Outside LF Employment %Emp  Inf'!B:U,19,FALSE)</f>
        <v>#N/A</v>
      </c>
      <c r="BF42" t="e">
        <f>VLOOKUP(Main!A42,'Outside LF Employment %Emp  Inf'!B:U,20,FALSE)</f>
        <v>#N/A</v>
      </c>
      <c r="BG42" s="37">
        <f>VLOOKUP(A42,'Fin Acct Ownership %Pop'!B:E,2,FALSE)</f>
        <v>63.817310333252003</v>
      </c>
      <c r="BH42">
        <f>VLOOKUP(A42,'Fin Acct Ownership %Pop'!B:E,3,FALSE)</f>
        <v>78.852600097656307</v>
      </c>
      <c r="BI42">
        <f>VLOOKUP(A42,'Fin Acct Ownership %Pop'!B:E,4,FALSE)</f>
        <v>80.229118347167997</v>
      </c>
      <c r="BJ42" s="37" t="str">
        <f>VLOOKUP(A42,'JAM Index'!B:H,2,FALSE)</f>
        <v>EAP</v>
      </c>
      <c r="BK42" t="str">
        <f>VLOOKUP(A42,'JAM Index'!B:H,3,FALSE)</f>
        <v>UMIC</v>
      </c>
      <c r="BL42" t="str">
        <f>VLOOKUP(A42,'JAM Index'!B:H,3,FALSE)</f>
        <v>UMIC</v>
      </c>
      <c r="BM42">
        <f>VLOOKUP(A42,'JAM Index'!B:H,4,FALSE)</f>
        <v>99</v>
      </c>
      <c r="BN42">
        <f>VLOOKUP(A42,'JAM Index'!B:H,5,FALSE)</f>
        <v>80</v>
      </c>
      <c r="BO42">
        <f>VLOOKUP(A42,'JAM Index'!B:H,6,FALSE)</f>
        <v>94</v>
      </c>
      <c r="BP42">
        <f>VLOOKUP(A42,'JAM Index'!B:H,7,FALSE)</f>
        <v>273</v>
      </c>
      <c r="BQ42">
        <f>VLOOKUP(A42,'GDP Per Capita'!B:E,2,FALSE)</f>
        <v>9905.3420038925342</v>
      </c>
      <c r="BR42">
        <f>VLOOKUP(A42,'GDP Per Capita'!B:E,3,FALSE)</f>
        <v>10143.838171992053</v>
      </c>
      <c r="BS42">
        <f>VLOOKUP(A42,'GDP Per Capita'!B:E,4,FALSE)</f>
        <v>10434.775187483907</v>
      </c>
    </row>
    <row r="43" spans="1:71" x14ac:dyDescent="0.15">
      <c r="A43" s="24" t="s">
        <v>98</v>
      </c>
      <c r="B43" s="37">
        <f>VLOOKUP(A43,'GDP in $'!B43:G43,4)</f>
        <v>58011466450.864304</v>
      </c>
      <c r="C43">
        <f>VLOOKUP(A43,'GDP in $'!B43:G43,5)</f>
        <v>58539424929.724831</v>
      </c>
      <c r="D43" s="38">
        <f>VLOOKUP(A43,'GDP in $'!B43:G43,6)</f>
        <v>61348579465.101654</v>
      </c>
      <c r="E43" t="str">
        <f>VLOOKUP(A43,'Social Assistance Exp. as %GDP'!C:O,2,FALSE)</f>
        <v>Lower middle income</v>
      </c>
      <c r="F43" t="str">
        <f>VLOOKUP(A43,'Social Assistance Exp. as %GDP'!C:O,3,FALSE)</f>
        <v>SSF</v>
      </c>
      <c r="G43">
        <f>VLOOKUP(A43,'Social Assistance Exp. as %GDP'!C:O,4,FALSE)</f>
        <v>4.2205319999999999E-3</v>
      </c>
      <c r="H43">
        <f>VLOOKUP(A43,'Social Assistance Exp. as %GDP'!C:O,5,FALSE)</f>
        <v>6.6766792770000001E-6</v>
      </c>
      <c r="I43">
        <f>VLOOKUP(A43,'Social Assistance Exp. as %GDP'!C:O,6,FALSE)</f>
        <v>0</v>
      </c>
      <c r="J43">
        <f>VLOOKUP(A43,'Social Assistance Exp. as %GDP'!C:O,7,FALSE)</f>
        <v>0</v>
      </c>
      <c r="K43">
        <f>VLOOKUP(A43,'Social Assistance Exp. as %GDP'!C:O,8,FALSE)</f>
        <v>0</v>
      </c>
      <c r="L43">
        <f>VLOOKUP(A43,'Social Assistance Exp. as %GDP'!C:O,9,FALSE)</f>
        <v>2017</v>
      </c>
      <c r="M43">
        <f>VLOOKUP(A43,'Social Assistance Exp. as %GDP'!C:O,10,FALSE)</f>
        <v>1.5033099999999999E-4</v>
      </c>
      <c r="N43">
        <f>VLOOKUP(A43,'Social Assistance Exp. as %GDP'!C:O,11,FALSE)</f>
        <v>0</v>
      </c>
      <c r="O43">
        <f>VLOOKUP(A43,'Social Assistance Exp. as %GDP'!C:O,12,FALSE)</f>
        <v>4.0635239999999998E-3</v>
      </c>
      <c r="P43">
        <f>VLOOKUP(A43,'Social Assistance Exp. as %GDP'!C:O,13,FALSE)</f>
        <v>0</v>
      </c>
      <c r="Q43" s="37">
        <f>VLOOKUP(A43,'Migrant Population %Pop'!B:C,2,FALSE)</f>
        <v>9.5825986553520792</v>
      </c>
      <c r="R43" s="37">
        <f>VLOOKUP(A43,'Literacy Rate %Pop'!B:BC,44,FALSE)</f>
        <v>0</v>
      </c>
      <c r="S43">
        <f>VLOOKUP(A43,'Literacy Rate %Pop'!B:BC,45,FALSE)</f>
        <v>0</v>
      </c>
      <c r="T43">
        <f>VLOOKUP(A43,'Literacy Rate %Pop'!B:BC,46,FALSE)</f>
        <v>40.9816284179688</v>
      </c>
      <c r="U43">
        <f>VLOOKUP(A43,'Literacy Rate %Pop'!B:BC,47,FALSE)</f>
        <v>0</v>
      </c>
      <c r="V43">
        <f>VLOOKUP(A43,'Literacy Rate %Pop'!B:BC,48,FALSE)</f>
        <v>43.908420562744098</v>
      </c>
      <c r="W43">
        <f>VLOOKUP(A43,'Literacy Rate %Pop'!B:BC,49,FALSE)</f>
        <v>0</v>
      </c>
      <c r="X43">
        <f>VLOOKUP(A43,'Literacy Rate %Pop'!B:BC,50,FALSE)</f>
        <v>0</v>
      </c>
      <c r="Y43">
        <f>VLOOKUP(A43,'Literacy Rate %Pop'!B:BC,51,FALSE)</f>
        <v>0</v>
      </c>
      <c r="Z43">
        <f>VLOOKUP(A43,'Literacy Rate %Pop'!B:BC,52,FALSE)</f>
        <v>0</v>
      </c>
      <c r="AA43">
        <f>VLOOKUP(A43,'Literacy Rate %Pop'!B:BC,53,FALSE)</f>
        <v>89.893417358398395</v>
      </c>
      <c r="AB43">
        <f>VLOOKUP(A43,'Literacy Rate %Pop'!B:BC,54,FALSE)</f>
        <v>0</v>
      </c>
      <c r="AC43" s="37">
        <f>VLOOKUP(A43,'Internet Access %Pop'!B:AI,29,FALSE)</f>
        <v>38.440000169999998</v>
      </c>
      <c r="AD43">
        <f>VLOOKUP(A43,'Internet Access %Pop'!B:AI,30,FALSE)</f>
        <v>41.207814929999998</v>
      </c>
      <c r="AE43">
        <f>VLOOKUP(A43,'Internet Access %Pop'!B:AI,31,FALSE)</f>
        <v>43.839920849999999</v>
      </c>
      <c r="AF43">
        <f>VLOOKUP(A43,'Internet Access %Pop'!B:AI,32,FALSE)</f>
        <v>37.54653613</v>
      </c>
      <c r="AG43">
        <f>VLOOKUP(A43,'Internet Access %Pop'!B:AI,33,FALSE)</f>
        <v>36.288954570000001</v>
      </c>
      <c r="AH43">
        <f>VLOOKUP(A43,'Internet Access %Pop'!B:AI,34,FALSE)</f>
        <v>0</v>
      </c>
      <c r="AI43" s="37">
        <f>VLOOKUP(A43,'Informal %GDP  DGE'!B:AE,29,FALSE)</f>
        <v>42.774459838867188</v>
      </c>
      <c r="AJ43">
        <f>VLOOKUP(A43,'Informal %GDP  DGE'!B:AE,30,FALSE)</f>
        <v>42.042930603027344</v>
      </c>
      <c r="AK43">
        <f>VLOOKUP(A43,'Informal %GDP MIMIC'!B:AB,25,FALSE)</f>
        <v>39.709907531738281</v>
      </c>
      <c r="AL43">
        <f>VLOOKUP(A43,'Informal %GDP MIMIC'!B:AB,26,FALSE)</f>
        <v>39.829460144042969</v>
      </c>
      <c r="AM43">
        <f>VLOOKUP(A43,'Informal %GDP MIMIC'!B:AB,27,FALSE)</f>
        <v>38.693267822265625</v>
      </c>
      <c r="AN43" s="37">
        <f>VLOOKUP(A43,'Pension %LF Pension_p'!B:W,16,FALSE)</f>
        <v>12.800000190734863</v>
      </c>
      <c r="AO43">
        <f>VLOOKUP(A43,'Pension %LF Pension_p'!B:W,17,FALSE)</f>
        <v>0</v>
      </c>
      <c r="AP43">
        <f>VLOOKUP(A43,'Pension %LF Pension_p'!B:W,18,FALSE)</f>
        <v>0</v>
      </c>
      <c r="AQ43">
        <f>VLOOKUP(A43,'Pension %LF Pension_p'!B:W,19,FALSE)</f>
        <v>0</v>
      </c>
      <c r="AR43">
        <f>VLOOKUP(A43,'Pension %LF Pension_p'!B:W,20,FALSE)</f>
        <v>0</v>
      </c>
      <c r="AS43">
        <f>VLOOKUP(A43,'Pension %LF Pension_p'!B:W,21,FALSE)</f>
        <v>0</v>
      </c>
      <c r="AT43">
        <f>VLOOKUP(A43,'Pension %LF Pension_p'!B:W,22,FALSE)</f>
        <v>0</v>
      </c>
      <c r="AU43" s="37">
        <f>VLOOKUP(A43,' Informal Employment %Emp Infem'!B:U,15,FALSE)</f>
        <v>97.71</v>
      </c>
      <c r="AV43">
        <f>VLOOKUP(A43,' Informal Employment %Emp Infem'!B:U,16,FALSE)</f>
        <v>0</v>
      </c>
      <c r="AW43">
        <f>VLOOKUP(A43,' Informal Employment %Emp Infem'!B:U,17,FALSE)</f>
        <v>0</v>
      </c>
      <c r="AX43">
        <f>VLOOKUP(A43,' Informal Employment %Emp Infem'!B:U,18,FALSE)</f>
        <v>92.77</v>
      </c>
      <c r="AY43">
        <f>VLOOKUP(A43,' Informal Employment %Emp Infem'!B:U,19,FALSE)</f>
        <v>86.66</v>
      </c>
      <c r="AZ43">
        <f>VLOOKUP(A43,' Informal Employment %Emp Infem'!B:U,20,FALSE)</f>
        <v>0</v>
      </c>
      <c r="BA43" s="37">
        <f>VLOOKUP(Main!A43,'Outside LF Employment %Emp  Inf'!B:U,15,FALSE)</f>
        <v>91.97</v>
      </c>
      <c r="BB43">
        <f>VLOOKUP(Main!A43,'Outside LF Employment %Emp  Inf'!B:U,16,FALSE)</f>
        <v>0</v>
      </c>
      <c r="BC43">
        <f>VLOOKUP(Main!A43,'Outside LF Employment %Emp  Inf'!B:U,17,FALSE)</f>
        <v>0</v>
      </c>
      <c r="BD43">
        <f>VLOOKUP(Main!A43,'Outside LF Employment %Emp  Inf'!B:U,18,FALSE)</f>
        <v>87.82</v>
      </c>
      <c r="BE43">
        <f>VLOOKUP(Main!A43,'Outside LF Employment %Emp  Inf'!B:U,19,FALSE)</f>
        <v>88.83</v>
      </c>
      <c r="BF43">
        <f>VLOOKUP(Main!A43,'Outside LF Employment %Emp  Inf'!B:U,20,FALSE)</f>
        <v>0</v>
      </c>
      <c r="BG43" s="37">
        <f>VLOOKUP(A43,'Fin Acct Ownership %Pop'!B:E,2,FALSE)</f>
        <v>0</v>
      </c>
      <c r="BH43">
        <f>VLOOKUP(A43,'Fin Acct Ownership %Pop'!B:E,3,FALSE)</f>
        <v>34.322021484375</v>
      </c>
      <c r="BI43">
        <f>VLOOKUP(A43,'Fin Acct Ownership %Pop'!B:E,4,FALSE)</f>
        <v>41.330955505371101</v>
      </c>
      <c r="BJ43" s="37" t="str">
        <f>VLOOKUP(A43,'JAM Index'!B:H,2,FALSE)</f>
        <v>SSA</v>
      </c>
      <c r="BK43" t="str">
        <f>VLOOKUP(A43,'JAM Index'!B:H,3,FALSE)</f>
        <v>LMIC</v>
      </c>
      <c r="BL43" t="str">
        <f>VLOOKUP(A43,'JAM Index'!B:H,3,FALSE)</f>
        <v>LMIC</v>
      </c>
      <c r="BM43">
        <f>VLOOKUP(A43,'JAM Index'!B:H,4,FALSE)</f>
        <v>68</v>
      </c>
      <c r="BN43">
        <f>VLOOKUP(A43,'JAM Index'!B:H,5,FALSE)</f>
        <v>41</v>
      </c>
      <c r="BO43">
        <f>VLOOKUP(A43,'JAM Index'!B:H,6,FALSE)</f>
        <v>77</v>
      </c>
      <c r="BP43">
        <f>VLOOKUP(A43,'JAM Index'!B:H,7,FALSE)</f>
        <v>186</v>
      </c>
      <c r="BQ43">
        <f>VLOOKUP(A43,'GDP Per Capita'!B:E,2,FALSE)</f>
        <v>2314.0509583688104</v>
      </c>
      <c r="BR43">
        <f>VLOOKUP(A43,'GDP Per Capita'!B:E,3,FALSE)</f>
        <v>2276.3323939017969</v>
      </c>
      <c r="BS43">
        <f>VLOOKUP(A43,'GDP Per Capita'!B:E,4,FALSE)</f>
        <v>2325.7237050224721</v>
      </c>
    </row>
    <row r="44" spans="1:71" x14ac:dyDescent="0.15">
      <c r="A44" s="24" t="s">
        <v>100</v>
      </c>
      <c r="B44" s="37">
        <f>VLOOKUP(A44,'GDP in $'!B44:G44,4)</f>
        <v>39973839064.608383</v>
      </c>
      <c r="C44">
        <f>VLOOKUP(A44,'GDP in $'!B44:G44,5)</f>
        <v>39670977332.73484</v>
      </c>
      <c r="D44" s="38">
        <f>VLOOKUP(A44,'GDP in $'!B44:G44,6)</f>
        <v>40804449726.018356</v>
      </c>
      <c r="E44" t="str">
        <f>VLOOKUP(A44,'Social Assistance Exp. as %GDP'!C:O,2,FALSE)</f>
        <v>Lower middle income</v>
      </c>
      <c r="F44" t="str">
        <f>VLOOKUP(A44,'Social Assistance Exp. as %GDP'!C:O,3,FALSE)</f>
        <v>SSF</v>
      </c>
      <c r="G44">
        <f>VLOOKUP(A44,'Social Assistance Exp. as %GDP'!C:O,4,FALSE)</f>
        <v>3.1868093E-2</v>
      </c>
      <c r="H44">
        <f>VLOOKUP(A44,'Social Assistance Exp. as %GDP'!C:O,5,FALSE)</f>
        <v>3.2448450000000001E-3</v>
      </c>
      <c r="I44">
        <f>VLOOKUP(A44,'Social Assistance Exp. as %GDP'!C:O,6,FALSE)</f>
        <v>2.1852132E-2</v>
      </c>
      <c r="J44">
        <f>VLOOKUP(A44,'Social Assistance Exp. as %GDP'!C:O,7,FALSE)</f>
        <v>2.734425E-3</v>
      </c>
      <c r="K44">
        <f>VLOOKUP(A44,'Social Assistance Exp. as %GDP'!C:O,8,FALSE)</f>
        <v>0</v>
      </c>
      <c r="L44">
        <f>VLOOKUP(A44,'Social Assistance Exp. as %GDP'!C:O,9,FALSE)</f>
        <v>2016</v>
      </c>
      <c r="M44">
        <f>VLOOKUP(A44,'Social Assistance Exp. as %GDP'!C:O,10,FALSE)</f>
        <v>2.8338310000000002E-3</v>
      </c>
      <c r="N44">
        <f>VLOOKUP(A44,'Social Assistance Exp. as %GDP'!C:O,11,FALSE)</f>
        <v>1.202858E-3</v>
      </c>
      <c r="O44">
        <f>VLOOKUP(A44,'Social Assistance Exp. as %GDP'!C:O,12,FALSE)</f>
        <v>0</v>
      </c>
      <c r="P44">
        <f>VLOOKUP(A44,'Social Assistance Exp. as %GDP'!C:O,13,FALSE)</f>
        <v>0</v>
      </c>
      <c r="Q44" s="37">
        <f>VLOOKUP(A44,'Migrant Population %Pop'!B:C,2,FALSE)</f>
        <v>1.63631370372888</v>
      </c>
      <c r="R44" s="37">
        <f>VLOOKUP(A44,'Literacy Rate %Pop'!B:BC,44,FALSE)</f>
        <v>71.290512084960895</v>
      </c>
      <c r="S44">
        <f>VLOOKUP(A44,'Literacy Rate %Pop'!B:BC,45,FALSE)</f>
        <v>0</v>
      </c>
      <c r="T44">
        <f>VLOOKUP(A44,'Literacy Rate %Pop'!B:BC,46,FALSE)</f>
        <v>0</v>
      </c>
      <c r="U44">
        <f>VLOOKUP(A44,'Literacy Rate %Pop'!B:BC,47,FALSE)</f>
        <v>0</v>
      </c>
      <c r="V44">
        <f>VLOOKUP(A44,'Literacy Rate %Pop'!B:BC,48,FALSE)</f>
        <v>0</v>
      </c>
      <c r="W44">
        <f>VLOOKUP(A44,'Literacy Rate %Pop'!B:BC,49,FALSE)</f>
        <v>0</v>
      </c>
      <c r="X44">
        <f>VLOOKUP(A44,'Literacy Rate %Pop'!B:BC,50,FALSE)</f>
        <v>0</v>
      </c>
      <c r="Y44">
        <f>VLOOKUP(A44,'Literacy Rate %Pop'!B:BC,51,FALSE)</f>
        <v>0</v>
      </c>
      <c r="Z44">
        <f>VLOOKUP(A44,'Literacy Rate %Pop'!B:BC,52,FALSE)</f>
        <v>77.071037292480497</v>
      </c>
      <c r="AA44">
        <f>VLOOKUP(A44,'Literacy Rate %Pop'!B:BC,53,FALSE)</f>
        <v>0</v>
      </c>
      <c r="AB44">
        <f>VLOOKUP(A44,'Literacy Rate %Pop'!B:BC,54,FALSE)</f>
        <v>0</v>
      </c>
      <c r="AC44" s="37">
        <f>VLOOKUP(A44,'Internet Access %Pop'!B:AI,29,FALSE)</f>
        <v>18.3</v>
      </c>
      <c r="AD44">
        <f>VLOOKUP(A44,'Internet Access %Pop'!B:AI,30,FALSE)</f>
        <v>20.6</v>
      </c>
      <c r="AE44">
        <f>VLOOKUP(A44,'Internet Access %Pop'!B:AI,31,FALSE)</f>
        <v>23.20297197</v>
      </c>
      <c r="AF44">
        <f>VLOOKUP(A44,'Internet Access %Pop'!B:AI,32,FALSE)</f>
        <v>29.7</v>
      </c>
      <c r="AG44">
        <f>VLOOKUP(A44,'Internet Access %Pop'!B:AI,33,FALSE)</f>
        <v>33.5</v>
      </c>
      <c r="AH44">
        <f>VLOOKUP(A44,'Internet Access %Pop'!B:AI,34,FALSE)</f>
        <v>0</v>
      </c>
      <c r="AI44" s="37">
        <f>VLOOKUP(A44,'Informal %GDP  DGE'!B:AE,29,FALSE)</f>
        <v>28.97161865234375</v>
      </c>
      <c r="AJ44">
        <f>VLOOKUP(A44,'Informal %GDP  DGE'!B:AE,30,FALSE)</f>
        <v>28.692249298095703</v>
      </c>
      <c r="AK44">
        <f>VLOOKUP(A44,'Informal %GDP MIMIC'!B:AB,25,FALSE)</f>
        <v>31.007297515869141</v>
      </c>
      <c r="AL44">
        <f>VLOOKUP(A44,'Informal %GDP MIMIC'!B:AB,26,FALSE)</f>
        <v>30.403495788574219</v>
      </c>
      <c r="AM44">
        <f>VLOOKUP(A44,'Informal %GDP MIMIC'!B:AB,27,FALSE)</f>
        <v>30.182653427124023</v>
      </c>
      <c r="AN44" s="37">
        <f>VLOOKUP(A44,'Pension %LF Pension_p'!B:W,16,FALSE)</f>
        <v>0</v>
      </c>
      <c r="AO44">
        <f>VLOOKUP(A44,'Pension %LF Pension_p'!B:W,17,FALSE)</f>
        <v>0</v>
      </c>
      <c r="AP44">
        <f>VLOOKUP(A44,'Pension %LF Pension_p'!B:W,18,FALSE)</f>
        <v>16.200000762939453</v>
      </c>
      <c r="AQ44">
        <f>VLOOKUP(A44,'Pension %LF Pension_p'!B:W,19,FALSE)</f>
        <v>0</v>
      </c>
      <c r="AR44">
        <f>VLOOKUP(A44,'Pension %LF Pension_p'!B:W,20,FALSE)</f>
        <v>0</v>
      </c>
      <c r="AS44">
        <f>VLOOKUP(A44,'Pension %LF Pension_p'!B:W,21,FALSE)</f>
        <v>0</v>
      </c>
      <c r="AT44">
        <f>VLOOKUP(A44,'Pension %LF Pension_p'!B:W,22,FALSE)</f>
        <v>0</v>
      </c>
      <c r="AU44" s="37">
        <f>VLOOKUP(A44,' Informal Employment %Emp Infem'!B:U,15,FALSE)</f>
        <v>0</v>
      </c>
      <c r="AV44">
        <f>VLOOKUP(A44,' Informal Employment %Emp Infem'!B:U,16,FALSE)</f>
        <v>90.23</v>
      </c>
      <c r="AW44">
        <f>VLOOKUP(A44,' Informal Employment %Emp Infem'!B:U,17,FALSE)</f>
        <v>0</v>
      </c>
      <c r="AX44">
        <f>VLOOKUP(A44,' Informal Employment %Emp Infem'!B:U,18,FALSE)</f>
        <v>0</v>
      </c>
      <c r="AY44">
        <f>VLOOKUP(A44,' Informal Employment %Emp Infem'!B:U,19,FALSE)</f>
        <v>0</v>
      </c>
      <c r="AZ44">
        <f>VLOOKUP(A44,' Informal Employment %Emp Infem'!B:U,20,FALSE)</f>
        <v>0</v>
      </c>
      <c r="BA44" s="37">
        <f>VLOOKUP(Main!A44,'Outside LF Employment %Emp  Inf'!B:U,15,FALSE)</f>
        <v>0</v>
      </c>
      <c r="BB44">
        <f>VLOOKUP(Main!A44,'Outside LF Employment %Emp  Inf'!B:U,16,FALSE)</f>
        <v>80.78</v>
      </c>
      <c r="BC44">
        <f>VLOOKUP(Main!A44,'Outside LF Employment %Emp  Inf'!B:U,17,FALSE)</f>
        <v>0</v>
      </c>
      <c r="BD44">
        <f>VLOOKUP(Main!A44,'Outside LF Employment %Emp  Inf'!B:U,18,FALSE)</f>
        <v>0</v>
      </c>
      <c r="BE44">
        <f>VLOOKUP(Main!A44,'Outside LF Employment %Emp  Inf'!B:U,19,FALSE)</f>
        <v>0</v>
      </c>
      <c r="BF44">
        <f>VLOOKUP(Main!A44,'Outside LF Employment %Emp  Inf'!B:U,20,FALSE)</f>
        <v>0</v>
      </c>
      <c r="BG44" s="37">
        <f>VLOOKUP(A44,'Fin Acct Ownership %Pop'!B:E,2,FALSE)</f>
        <v>14.809613227844199</v>
      </c>
      <c r="BH44">
        <f>VLOOKUP(A44,'Fin Acct Ownership %Pop'!B:E,3,FALSE)</f>
        <v>12.177734375</v>
      </c>
      <c r="BI44">
        <f>VLOOKUP(A44,'Fin Acct Ownership %Pop'!B:E,4,FALSE)</f>
        <v>34.590789794921903</v>
      </c>
      <c r="BJ44" s="37" t="str">
        <f>VLOOKUP(A44,'JAM Index'!B:H,2,FALSE)</f>
        <v>SSA</v>
      </c>
      <c r="BK44" t="str">
        <f>VLOOKUP(A44,'JAM Index'!B:H,3,FALSE)</f>
        <v>LMIC</v>
      </c>
      <c r="BL44" t="str">
        <f>VLOOKUP(A44,'JAM Index'!B:H,3,FALSE)</f>
        <v>LMIC</v>
      </c>
      <c r="BM44">
        <f>VLOOKUP(A44,'JAM Index'!B:H,4,FALSE)</f>
        <v>76</v>
      </c>
      <c r="BN44">
        <f>VLOOKUP(A44,'JAM Index'!B:H,5,FALSE)</f>
        <v>35</v>
      </c>
      <c r="BO44">
        <f>VLOOKUP(A44,'JAM Index'!B:H,6,FALSE)</f>
        <v>75</v>
      </c>
      <c r="BP44">
        <f>VLOOKUP(A44,'JAM Index'!B:H,7,FALSE)</f>
        <v>186</v>
      </c>
      <c r="BQ44">
        <f>VLOOKUP(A44,'GDP Per Capita'!B:E,2,FALSE)</f>
        <v>1585.2405344554604</v>
      </c>
      <c r="BR44">
        <f>VLOOKUP(A44,'GDP Per Capita'!B:E,3,FALSE)</f>
        <v>1533.0956880778929</v>
      </c>
      <c r="BS44">
        <f>VLOOKUP(A44,'GDP Per Capita'!B:E,4,FALSE)</f>
        <v>1537.1302183277348</v>
      </c>
    </row>
    <row r="45" spans="1:71" x14ac:dyDescent="0.15">
      <c r="A45" s="24" t="s">
        <v>102</v>
      </c>
      <c r="B45" s="37">
        <f>VLOOKUP(A45,'GDP in $'!B45:G45,4)</f>
        <v>47146004586.682411</v>
      </c>
      <c r="C45">
        <f>VLOOKUP(A45,'GDP in $'!B45:G45,5)</f>
        <v>50400747050.496002</v>
      </c>
      <c r="D45" s="38">
        <f>VLOOKUP(A45,'GDP in $'!B45:G45,6)</f>
        <v>48716960860.066399</v>
      </c>
      <c r="E45" t="str">
        <f>VLOOKUP(A45,'Social Assistance Exp. as %GDP'!C:O,2,FALSE)</f>
        <v>Low income</v>
      </c>
      <c r="F45" t="str">
        <f>VLOOKUP(A45,'Social Assistance Exp. as %GDP'!C:O,3,FALSE)</f>
        <v>SSF</v>
      </c>
      <c r="G45">
        <f>VLOOKUP(A45,'Social Assistance Exp. as %GDP'!C:O,4,FALSE)</f>
        <v>0.68038201300000001</v>
      </c>
      <c r="H45">
        <f>VLOOKUP(A45,'Social Assistance Exp. as %GDP'!C:O,5,FALSE)</f>
        <v>0</v>
      </c>
      <c r="I45">
        <f>VLOOKUP(A45,'Social Assistance Exp. as %GDP'!C:O,6,FALSE)</f>
        <v>0</v>
      </c>
      <c r="J45">
        <f>VLOOKUP(A45,'Social Assistance Exp. as %GDP'!C:O,7,FALSE)</f>
        <v>0</v>
      </c>
      <c r="K45">
        <f>VLOOKUP(A45,'Social Assistance Exp. as %GDP'!C:O,8,FALSE)</f>
        <v>0.64692485300000002</v>
      </c>
      <c r="L45">
        <f>VLOOKUP(A45,'Social Assistance Exp. as %GDP'!C:O,9,FALSE)</f>
        <v>2016</v>
      </c>
      <c r="M45">
        <f>VLOOKUP(A45,'Social Assistance Exp. as %GDP'!C:O,10,FALSE)</f>
        <v>0</v>
      </c>
      <c r="N45">
        <f>VLOOKUP(A45,'Social Assistance Exp. as %GDP'!C:O,11,FALSE)</f>
        <v>3.3457145000000001E-2</v>
      </c>
      <c r="O45">
        <f>VLOOKUP(A45,'Social Assistance Exp. as %GDP'!C:O,12,FALSE)</f>
        <v>0</v>
      </c>
      <c r="P45">
        <f>VLOOKUP(A45,'Social Assistance Exp. as %GDP'!C:O,13,FALSE)</f>
        <v>0</v>
      </c>
      <c r="Q45" s="37">
        <f>VLOOKUP(A45,'Migrant Population %Pop'!B:C,2,FALSE)</f>
        <v>0.70624628058301997</v>
      </c>
      <c r="R45" s="37">
        <f>VLOOKUP(A45,'Literacy Rate %Pop'!B:BC,44,FALSE)</f>
        <v>0</v>
      </c>
      <c r="S45">
        <f>VLOOKUP(A45,'Literacy Rate %Pop'!B:BC,45,FALSE)</f>
        <v>0</v>
      </c>
      <c r="T45">
        <f>VLOOKUP(A45,'Literacy Rate %Pop'!B:BC,46,FALSE)</f>
        <v>75.017189025878906</v>
      </c>
      <c r="U45">
        <f>VLOOKUP(A45,'Literacy Rate %Pop'!B:BC,47,FALSE)</f>
        <v>0</v>
      </c>
      <c r="V45">
        <f>VLOOKUP(A45,'Literacy Rate %Pop'!B:BC,48,FALSE)</f>
        <v>0</v>
      </c>
      <c r="W45">
        <f>VLOOKUP(A45,'Literacy Rate %Pop'!B:BC,49,FALSE)</f>
        <v>0</v>
      </c>
      <c r="X45">
        <f>VLOOKUP(A45,'Literacy Rate %Pop'!B:BC,50,FALSE)</f>
        <v>77.042678833007798</v>
      </c>
      <c r="Y45">
        <f>VLOOKUP(A45,'Literacy Rate %Pop'!B:BC,51,FALSE)</f>
        <v>0</v>
      </c>
      <c r="Z45">
        <f>VLOOKUP(A45,'Literacy Rate %Pop'!B:BC,52,FALSE)</f>
        <v>0</v>
      </c>
      <c r="AA45">
        <f>VLOOKUP(A45,'Literacy Rate %Pop'!B:BC,53,FALSE)</f>
        <v>0</v>
      </c>
      <c r="AB45">
        <f>VLOOKUP(A45,'Literacy Rate %Pop'!B:BC,54,FALSE)</f>
        <v>0</v>
      </c>
      <c r="AC45" s="37">
        <f>VLOOKUP(A45,'Internet Access %Pop'!B:AI,29,FALSE)</f>
        <v>3.7999995069999999</v>
      </c>
      <c r="AD45">
        <f>VLOOKUP(A45,'Internet Access %Pop'!B:AI,30,FALSE)</f>
        <v>6.2099740600000004</v>
      </c>
      <c r="AE45">
        <f>VLOOKUP(A45,'Internet Access %Pop'!B:AI,31,FALSE)</f>
        <v>8.6199049159999994</v>
      </c>
      <c r="AF45">
        <f>VLOOKUP(A45,'Internet Access %Pop'!B:AI,32,FALSE)</f>
        <v>11.7</v>
      </c>
      <c r="AG45">
        <f>VLOOKUP(A45,'Internet Access %Pop'!B:AI,33,FALSE)</f>
        <v>12.5</v>
      </c>
      <c r="AH45">
        <f>VLOOKUP(A45,'Internet Access %Pop'!B:AI,34,FALSE)</f>
        <v>0</v>
      </c>
      <c r="AI45" s="37">
        <f>VLOOKUP(A45,'Informal %GDP  DGE'!B:AE,29,FALSE)</f>
        <v>43.015312194824219</v>
      </c>
      <c r="AJ45">
        <f>VLOOKUP(A45,'Informal %GDP  DGE'!B:AE,30,FALSE)</f>
        <v>42.388538360595703</v>
      </c>
      <c r="AK45">
        <f>VLOOKUP(A45,'Informal %GDP MIMIC'!B:AB,25,FALSE)</f>
        <v>44.557651519775391</v>
      </c>
      <c r="AL45">
        <f>VLOOKUP(A45,'Informal %GDP MIMIC'!B:AB,26,FALSE)</f>
        <v>43.569099426269531</v>
      </c>
      <c r="AM45">
        <f>VLOOKUP(A45,'Informal %GDP MIMIC'!B:AB,27,FALSE)</f>
        <v>43.040267944335938</v>
      </c>
      <c r="AN45" s="37">
        <f>VLOOKUP(A45,'Pension %LF Pension_p'!B:W,16,FALSE)</f>
        <v>0</v>
      </c>
      <c r="AO45">
        <f>VLOOKUP(A45,'Pension %LF Pension_p'!B:W,17,FALSE)</f>
        <v>0</v>
      </c>
      <c r="AP45">
        <f>VLOOKUP(A45,'Pension %LF Pension_p'!B:W,18,FALSE)</f>
        <v>0</v>
      </c>
      <c r="AQ45">
        <f>VLOOKUP(A45,'Pension %LF Pension_p'!B:W,19,FALSE)</f>
        <v>0</v>
      </c>
      <c r="AR45">
        <f>VLOOKUP(A45,'Pension %LF Pension_p'!B:W,20,FALSE)</f>
        <v>14.199999809265137</v>
      </c>
      <c r="AS45">
        <f>VLOOKUP(A45,'Pension %LF Pension_p'!B:W,21,FALSE)</f>
        <v>0</v>
      </c>
      <c r="AT45">
        <f>VLOOKUP(A45,'Pension %LF Pension_p'!B:W,22,FALSE)</f>
        <v>0</v>
      </c>
      <c r="AU45" s="37">
        <f>VLOOKUP(A45,' Informal Employment %Emp Infem'!B:U,15,FALSE)</f>
        <v>0</v>
      </c>
      <c r="AV45">
        <f>VLOOKUP(A45,' Informal Employment %Emp Infem'!B:U,16,FALSE)</f>
        <v>0</v>
      </c>
      <c r="AW45">
        <f>VLOOKUP(A45,' Informal Employment %Emp Infem'!B:U,17,FALSE)</f>
        <v>0</v>
      </c>
      <c r="AX45">
        <f>VLOOKUP(A45,' Informal Employment %Emp Infem'!B:U,18,FALSE)</f>
        <v>0</v>
      </c>
      <c r="AY45">
        <f>VLOOKUP(A45,' Informal Employment %Emp Infem'!B:U,19,FALSE)</f>
        <v>0</v>
      </c>
      <c r="AZ45">
        <f>VLOOKUP(A45,' Informal Employment %Emp Infem'!B:U,20,FALSE)</f>
        <v>0</v>
      </c>
      <c r="BA45" s="37">
        <f>VLOOKUP(Main!A45,'Outside LF Employment %Emp  Inf'!B:U,15,FALSE)</f>
        <v>0</v>
      </c>
      <c r="BB45">
        <f>VLOOKUP(Main!A45,'Outside LF Employment %Emp  Inf'!B:U,16,FALSE)</f>
        <v>0</v>
      </c>
      <c r="BC45">
        <f>VLOOKUP(Main!A45,'Outside LF Employment %Emp  Inf'!B:U,17,FALSE)</f>
        <v>0</v>
      </c>
      <c r="BD45">
        <f>VLOOKUP(Main!A45,'Outside LF Employment %Emp  Inf'!B:U,18,FALSE)</f>
        <v>0</v>
      </c>
      <c r="BE45">
        <f>VLOOKUP(Main!A45,'Outside LF Employment %Emp  Inf'!B:U,19,FALSE)</f>
        <v>0</v>
      </c>
      <c r="BF45">
        <f>VLOOKUP(Main!A45,'Outside LF Employment %Emp  Inf'!B:U,20,FALSE)</f>
        <v>0</v>
      </c>
      <c r="BG45" s="37">
        <f>VLOOKUP(A45,'Fin Acct Ownership %Pop'!B:E,2,FALSE)</f>
        <v>3.69672632217407</v>
      </c>
      <c r="BH45">
        <f>VLOOKUP(A45,'Fin Acct Ownership %Pop'!B:E,3,FALSE)</f>
        <v>17.476984024047901</v>
      </c>
      <c r="BI45">
        <f>VLOOKUP(A45,'Fin Acct Ownership %Pop'!B:E,4,FALSE)</f>
        <v>25.825675964355501</v>
      </c>
      <c r="BJ45" s="37" t="e">
        <f>VLOOKUP(A45,'JAM Index'!B:H,2,FALSE)</f>
        <v>#N/A</v>
      </c>
      <c r="BK45" t="e">
        <f>VLOOKUP(A45,'JAM Index'!B:H,3,FALSE)</f>
        <v>#N/A</v>
      </c>
      <c r="BL45" t="e">
        <f>VLOOKUP(A45,'JAM Index'!B:H,3,FALSE)</f>
        <v>#N/A</v>
      </c>
      <c r="BM45" t="e">
        <f>VLOOKUP(A45,'JAM Index'!B:H,4,FALSE)</f>
        <v>#N/A</v>
      </c>
      <c r="BN45" t="e">
        <f>VLOOKUP(A45,'JAM Index'!B:H,5,FALSE)</f>
        <v>#N/A</v>
      </c>
      <c r="BO45" t="e">
        <f>VLOOKUP(A45,'JAM Index'!B:H,6,FALSE)</f>
        <v>#N/A</v>
      </c>
      <c r="BP45" t="e">
        <f>VLOOKUP(A45,'JAM Index'!B:H,7,FALSE)</f>
        <v>#N/A</v>
      </c>
      <c r="BQ45">
        <f>VLOOKUP(A45,'GDP Per Capita'!B:E,2,FALSE)</f>
        <v>560.8073582386337</v>
      </c>
      <c r="BR45">
        <f>VLOOKUP(A45,'GDP Per Capita'!B:E,3,FALSE)</f>
        <v>580.71687064539094</v>
      </c>
      <c r="BS45">
        <f>VLOOKUP(A45,'GDP Per Capita'!B:E,4,FALSE)</f>
        <v>543.95039251580283</v>
      </c>
    </row>
    <row r="46" spans="1:71" x14ac:dyDescent="0.15">
      <c r="A46" s="24" t="s">
        <v>104</v>
      </c>
      <c r="B46" s="37">
        <f>VLOOKUP(A46,'GDP in $'!B46:G46,4)</f>
        <v>13670036995.995852</v>
      </c>
      <c r="C46">
        <f>VLOOKUP(A46,'GDP in $'!B46:G46,5)</f>
        <v>12750339022.951183</v>
      </c>
      <c r="D46" s="38">
        <f>VLOOKUP(A46,'GDP in $'!B46:G46,6)</f>
        <v>10187122341.405107</v>
      </c>
      <c r="E46" t="str">
        <f>VLOOKUP(A46,'Social Assistance Exp. as %GDP'!C:O,2,FALSE)</f>
        <v>Lower middle income</v>
      </c>
      <c r="F46" t="str">
        <f>VLOOKUP(A46,'Social Assistance Exp. as %GDP'!C:O,3,FALSE)</f>
        <v>SSF</v>
      </c>
      <c r="G46">
        <f>VLOOKUP(A46,'Social Assistance Exp. as %GDP'!C:O,4,FALSE)</f>
        <v>3.7835628000000003E-2</v>
      </c>
      <c r="H46">
        <f>VLOOKUP(A46,'Social Assistance Exp. as %GDP'!C:O,5,FALSE)</f>
        <v>0</v>
      </c>
      <c r="I46">
        <f>VLOOKUP(A46,'Social Assistance Exp. as %GDP'!C:O,6,FALSE)</f>
        <v>3.4300297E-2</v>
      </c>
      <c r="J46">
        <f>VLOOKUP(A46,'Social Assistance Exp. as %GDP'!C:O,7,FALSE)</f>
        <v>0</v>
      </c>
      <c r="K46">
        <f>VLOOKUP(A46,'Social Assistance Exp. as %GDP'!C:O,8,FALSE)</f>
        <v>0</v>
      </c>
      <c r="L46">
        <f>VLOOKUP(A46,'Social Assistance Exp. as %GDP'!C:O,9,FALSE)</f>
        <v>2015</v>
      </c>
      <c r="M46">
        <f>VLOOKUP(A46,'Social Assistance Exp. as %GDP'!C:O,10,FALSE)</f>
        <v>3.5353339999999998E-3</v>
      </c>
      <c r="N46">
        <f>VLOOKUP(A46,'Social Assistance Exp. as %GDP'!C:O,11,FALSE)</f>
        <v>0</v>
      </c>
      <c r="O46">
        <f>VLOOKUP(A46,'Social Assistance Exp. as %GDP'!C:O,12,FALSE)</f>
        <v>0</v>
      </c>
      <c r="P46">
        <f>VLOOKUP(A46,'Social Assistance Exp. as %GDP'!C:O,13,FALSE)</f>
        <v>0</v>
      </c>
      <c r="Q46" s="37">
        <f>VLOOKUP(A46,'Migrant Population %Pop'!B:C,2,FALSE)</f>
        <v>8.5057993693091198</v>
      </c>
      <c r="R46" s="37">
        <f>VLOOKUP(A46,'Literacy Rate %Pop'!B:BC,44,FALSE)</f>
        <v>0</v>
      </c>
      <c r="S46">
        <f>VLOOKUP(A46,'Literacy Rate %Pop'!B:BC,45,FALSE)</f>
        <v>79.311172485351605</v>
      </c>
      <c r="T46">
        <f>VLOOKUP(A46,'Literacy Rate %Pop'!B:BC,46,FALSE)</f>
        <v>0</v>
      </c>
      <c r="U46">
        <f>VLOOKUP(A46,'Literacy Rate %Pop'!B:BC,47,FALSE)</f>
        <v>0</v>
      </c>
      <c r="V46">
        <f>VLOOKUP(A46,'Literacy Rate %Pop'!B:BC,48,FALSE)</f>
        <v>0</v>
      </c>
      <c r="W46">
        <f>VLOOKUP(A46,'Literacy Rate %Pop'!B:BC,49,FALSE)</f>
        <v>0</v>
      </c>
      <c r="X46">
        <f>VLOOKUP(A46,'Literacy Rate %Pop'!B:BC,50,FALSE)</f>
        <v>0</v>
      </c>
      <c r="Y46">
        <f>VLOOKUP(A46,'Literacy Rate %Pop'!B:BC,51,FALSE)</f>
        <v>0</v>
      </c>
      <c r="Z46">
        <f>VLOOKUP(A46,'Literacy Rate %Pop'!B:BC,52,FALSE)</f>
        <v>80.298759460449205</v>
      </c>
      <c r="AA46">
        <f>VLOOKUP(A46,'Literacy Rate %Pop'!B:BC,53,FALSE)</f>
        <v>0</v>
      </c>
      <c r="AB46">
        <f>VLOOKUP(A46,'Literacy Rate %Pop'!B:BC,54,FALSE)</f>
        <v>0</v>
      </c>
      <c r="AC46" s="37">
        <f>VLOOKUP(A46,'Internet Access %Pop'!B:AI,29,FALSE)</f>
        <v>7.6159746620000002</v>
      </c>
      <c r="AD46">
        <f>VLOOKUP(A46,'Internet Access %Pop'!B:AI,30,FALSE)</f>
        <v>8.1219493230000008</v>
      </c>
      <c r="AE46">
        <f>VLOOKUP(A46,'Internet Access %Pop'!B:AI,31,FALSE)</f>
        <v>8.65</v>
      </c>
      <c r="AF46">
        <f>VLOOKUP(A46,'Internet Access %Pop'!B:AI,32,FALSE)</f>
        <v>0</v>
      </c>
      <c r="AG46">
        <f>VLOOKUP(A46,'Internet Access %Pop'!B:AI,33,FALSE)</f>
        <v>0</v>
      </c>
      <c r="AH46">
        <f>VLOOKUP(A46,'Internet Access %Pop'!B:AI,34,FALSE)</f>
        <v>0</v>
      </c>
      <c r="AI46" s="37">
        <f>VLOOKUP(A46,'Informal %GDP  DGE'!B:AE,29,FALSE)</f>
        <v>39.039665222167969</v>
      </c>
      <c r="AJ46">
        <f>VLOOKUP(A46,'Informal %GDP  DGE'!B:AE,30,FALSE)</f>
        <v>0</v>
      </c>
      <c r="AK46">
        <f>VLOOKUP(A46,'Informal %GDP MIMIC'!B:AB,25,FALSE)</f>
        <v>43.868919372558594</v>
      </c>
      <c r="AL46">
        <f>VLOOKUP(A46,'Informal %GDP MIMIC'!B:AB,26,FALSE)</f>
        <v>45.291812896728516</v>
      </c>
      <c r="AM46">
        <f>VLOOKUP(A46,'Informal %GDP MIMIC'!B:AB,27,FALSE)</f>
        <v>44.942356109619141</v>
      </c>
      <c r="AN46" s="37">
        <f>VLOOKUP(A46,'Pension %LF Pension_p'!B:W,16,FALSE)</f>
        <v>0</v>
      </c>
      <c r="AO46">
        <f>VLOOKUP(A46,'Pension %LF Pension_p'!B:W,17,FALSE)</f>
        <v>0</v>
      </c>
      <c r="AP46">
        <f>VLOOKUP(A46,'Pension %LF Pension_p'!B:W,18,FALSE)</f>
        <v>0</v>
      </c>
      <c r="AQ46">
        <f>VLOOKUP(A46,'Pension %LF Pension_p'!B:W,19,FALSE)</f>
        <v>0</v>
      </c>
      <c r="AR46">
        <f>VLOOKUP(A46,'Pension %LF Pension_p'!B:W,20,FALSE)</f>
        <v>9.6999998092651367</v>
      </c>
      <c r="AS46">
        <f>VLOOKUP(A46,'Pension %LF Pension_p'!B:W,21,FALSE)</f>
        <v>0</v>
      </c>
      <c r="AT46">
        <f>VLOOKUP(A46,'Pension %LF Pension_p'!B:W,22,FALSE)</f>
        <v>0</v>
      </c>
      <c r="AU46" s="37" t="e">
        <f>VLOOKUP(A46,' Informal Employment %Emp Infem'!B:U,15,FALSE)</f>
        <v>#N/A</v>
      </c>
      <c r="AV46" t="e">
        <f>VLOOKUP(A46,' Informal Employment %Emp Infem'!B:U,16,FALSE)</f>
        <v>#N/A</v>
      </c>
      <c r="AW46" t="e">
        <f>VLOOKUP(A46,' Informal Employment %Emp Infem'!B:U,17,FALSE)</f>
        <v>#N/A</v>
      </c>
      <c r="AX46" t="e">
        <f>VLOOKUP(A46,' Informal Employment %Emp Infem'!B:U,18,FALSE)</f>
        <v>#N/A</v>
      </c>
      <c r="AY46" t="e">
        <f>VLOOKUP(A46,' Informal Employment %Emp Infem'!B:U,19,FALSE)</f>
        <v>#N/A</v>
      </c>
      <c r="AZ46" t="e">
        <f>VLOOKUP(A46,' Informal Employment %Emp Infem'!B:U,20,FALSE)</f>
        <v>#N/A</v>
      </c>
      <c r="BA46" s="37" t="e">
        <f>VLOOKUP(Main!A46,'Outside LF Employment %Emp  Inf'!B:U,15,FALSE)</f>
        <v>#N/A</v>
      </c>
      <c r="BB46" t="e">
        <f>VLOOKUP(Main!A46,'Outside LF Employment %Emp  Inf'!B:U,16,FALSE)</f>
        <v>#N/A</v>
      </c>
      <c r="BC46" t="e">
        <f>VLOOKUP(Main!A46,'Outside LF Employment %Emp  Inf'!B:U,17,FALSE)</f>
        <v>#N/A</v>
      </c>
      <c r="BD46" t="e">
        <f>VLOOKUP(Main!A46,'Outside LF Employment %Emp  Inf'!B:U,18,FALSE)</f>
        <v>#N/A</v>
      </c>
      <c r="BE46" t="e">
        <f>VLOOKUP(Main!A46,'Outside LF Employment %Emp  Inf'!B:U,19,FALSE)</f>
        <v>#N/A</v>
      </c>
      <c r="BF46" t="e">
        <f>VLOOKUP(Main!A46,'Outside LF Employment %Emp  Inf'!B:U,20,FALSE)</f>
        <v>#N/A</v>
      </c>
      <c r="BG46" s="37">
        <f>VLOOKUP(A46,'Fin Acct Ownership %Pop'!B:E,2,FALSE)</f>
        <v>10.048056602478001</v>
      </c>
      <c r="BH46">
        <f>VLOOKUP(A46,'Fin Acct Ownership %Pop'!B:E,3,FALSE)</f>
        <v>17.069597244262699</v>
      </c>
      <c r="BI46">
        <f>VLOOKUP(A46,'Fin Acct Ownership %Pop'!B:E,4,FALSE)</f>
        <v>26.092750549316399</v>
      </c>
      <c r="BJ46" s="37" t="str">
        <f>VLOOKUP(A46,'JAM Index'!B:H,2,FALSE)</f>
        <v>SSA</v>
      </c>
      <c r="BK46" t="str">
        <f>VLOOKUP(A46,'JAM Index'!B:H,3,FALSE)</f>
        <v>LMIC</v>
      </c>
      <c r="BL46" t="str">
        <f>VLOOKUP(A46,'JAM Index'!B:H,3,FALSE)</f>
        <v>LMIC</v>
      </c>
      <c r="BM46">
        <f>VLOOKUP(A46,'JAM Index'!B:H,4,FALSE)</f>
        <v>61</v>
      </c>
      <c r="BN46">
        <f>VLOOKUP(A46,'JAM Index'!B:H,5,FALSE)</f>
        <v>26</v>
      </c>
      <c r="BO46">
        <f>VLOOKUP(A46,'JAM Index'!B:H,6,FALSE)</f>
        <v>70</v>
      </c>
      <c r="BP46">
        <f>VLOOKUP(A46,'JAM Index'!B:H,7,FALSE)</f>
        <v>157</v>
      </c>
      <c r="BQ46">
        <f>VLOOKUP(A46,'GDP Per Capita'!B:E,2,FALSE)</f>
        <v>2606.6153307839008</v>
      </c>
      <c r="BR46">
        <f>VLOOKUP(A46,'GDP Per Capita'!B:E,3,FALSE)</f>
        <v>2369.7294942910894</v>
      </c>
      <c r="BS46">
        <f>VLOOKUP(A46,'GDP Per Capita'!B:E,4,FALSE)</f>
        <v>1846.1312970869474</v>
      </c>
    </row>
    <row r="47" spans="1:71" x14ac:dyDescent="0.15">
      <c r="A47" s="24" t="s">
        <v>106</v>
      </c>
      <c r="B47" s="37">
        <f>VLOOKUP(A47,'GDP in $'!B47:G47,4)</f>
        <v>334198214706.20905</v>
      </c>
      <c r="C47">
        <f>VLOOKUP(A47,'GDP in $'!B47:G47,5)</f>
        <v>323429888934.25677</v>
      </c>
      <c r="D47" s="38">
        <f>VLOOKUP(A47,'GDP in $'!B47:G47,6)</f>
        <v>271437596293.84283</v>
      </c>
      <c r="E47" t="str">
        <f>VLOOKUP(A47,'Social Assistance Exp. as %GDP'!C:O,2,FALSE)</f>
        <v>Upper middle income</v>
      </c>
      <c r="F47" t="str">
        <f>VLOOKUP(A47,'Social Assistance Exp. as %GDP'!C:O,3,FALSE)</f>
        <v>LCN</v>
      </c>
      <c r="G47">
        <f>VLOOKUP(A47,'Social Assistance Exp. as %GDP'!C:O,4,FALSE)</f>
        <v>2.7671043869999998</v>
      </c>
      <c r="H47">
        <f>VLOOKUP(A47,'Social Assistance Exp. as %GDP'!C:O,5,FALSE)</f>
        <v>6.6738822000000003E-2</v>
      </c>
      <c r="I47">
        <f>VLOOKUP(A47,'Social Assistance Exp. as %GDP'!C:O,6,FALSE)</f>
        <v>0.190264672</v>
      </c>
      <c r="J47">
        <f>VLOOKUP(A47,'Social Assistance Exp. as %GDP'!C:O,7,FALSE)</f>
        <v>1.8820357320000001</v>
      </c>
      <c r="K47">
        <f>VLOOKUP(A47,'Social Assistance Exp. as %GDP'!C:O,8,FALSE)</f>
        <v>0.104362257</v>
      </c>
      <c r="L47">
        <f>VLOOKUP(A47,'Social Assistance Exp. as %GDP'!C:O,9,FALSE)</f>
        <v>2018</v>
      </c>
      <c r="M47">
        <f>VLOOKUP(A47,'Social Assistance Exp. as %GDP'!C:O,10,FALSE)</f>
        <v>0.29451939500000002</v>
      </c>
      <c r="N47">
        <f>VLOOKUP(A47,'Social Assistance Exp. as %GDP'!C:O,11,FALSE)</f>
        <v>0</v>
      </c>
      <c r="O47">
        <f>VLOOKUP(A47,'Social Assistance Exp. as %GDP'!C:O,12,FALSE)</f>
        <v>0.105678946</v>
      </c>
      <c r="P47">
        <f>VLOOKUP(A47,'Social Assistance Exp. as %GDP'!C:O,13,FALSE)</f>
        <v>0.123504639</v>
      </c>
      <c r="Q47" s="37">
        <f>VLOOKUP(A47,'Migrant Population %Pop'!B:C,2,FALSE)</f>
        <v>0.27604722697918699</v>
      </c>
      <c r="R47" s="37">
        <f>VLOOKUP(A47,'Literacy Rate %Pop'!B:BC,44,FALSE)</f>
        <v>93.372329711914105</v>
      </c>
      <c r="S47">
        <f>VLOOKUP(A47,'Literacy Rate %Pop'!B:BC,45,FALSE)</f>
        <v>93.580528259277301</v>
      </c>
      <c r="T47">
        <f>VLOOKUP(A47,'Literacy Rate %Pop'!B:BC,46,FALSE)</f>
        <v>0</v>
      </c>
      <c r="U47">
        <f>VLOOKUP(A47,'Literacy Rate %Pop'!B:BC,47,FALSE)</f>
        <v>0</v>
      </c>
      <c r="V47">
        <f>VLOOKUP(A47,'Literacy Rate %Pop'!B:BC,48,FALSE)</f>
        <v>94.186248779296903</v>
      </c>
      <c r="W47">
        <f>VLOOKUP(A47,'Literacy Rate %Pop'!B:BC,49,FALSE)</f>
        <v>94.245048522949205</v>
      </c>
      <c r="X47">
        <f>VLOOKUP(A47,'Literacy Rate %Pop'!B:BC,50,FALSE)</f>
        <v>94.653846740722699</v>
      </c>
      <c r="Y47">
        <f>VLOOKUP(A47,'Literacy Rate %Pop'!B:BC,51,FALSE)</f>
        <v>0</v>
      </c>
      <c r="Z47">
        <f>VLOOKUP(A47,'Literacy Rate %Pop'!B:BC,52,FALSE)</f>
        <v>95.092506408691406</v>
      </c>
      <c r="AA47">
        <f>VLOOKUP(A47,'Literacy Rate %Pop'!B:BC,53,FALSE)</f>
        <v>95.249267578125</v>
      </c>
      <c r="AB47">
        <f>VLOOKUP(A47,'Literacy Rate %Pop'!B:BC,54,FALSE)</f>
        <v>95.636329650878906</v>
      </c>
      <c r="AC47" s="37">
        <f>VLOOKUP(A47,'Internet Access %Pop'!B:AI,29,FALSE)</f>
        <v>55.90497251</v>
      </c>
      <c r="AD47">
        <f>VLOOKUP(A47,'Internet Access %Pop'!B:AI,30,FALSE)</f>
        <v>58.136493569999999</v>
      </c>
      <c r="AE47">
        <f>VLOOKUP(A47,'Internet Access %Pop'!B:AI,31,FALSE)</f>
        <v>62.259880320000001</v>
      </c>
      <c r="AF47">
        <f>VLOOKUP(A47,'Internet Access %Pop'!B:AI,32,FALSE)</f>
        <v>64.126376820000004</v>
      </c>
      <c r="AG47">
        <f>VLOOKUP(A47,'Internet Access %Pop'!B:AI,33,FALSE)</f>
        <v>65.006900720000004</v>
      </c>
      <c r="AH47">
        <f>VLOOKUP(A47,'Internet Access %Pop'!B:AI,34,FALSE)</f>
        <v>0</v>
      </c>
      <c r="AI47" s="37">
        <f>VLOOKUP(A47,'Informal %GDP  DGE'!B:AE,29,FALSE)</f>
        <v>30.457725524902344</v>
      </c>
      <c r="AJ47">
        <f>VLOOKUP(A47,'Informal %GDP  DGE'!B:AE,30,FALSE)</f>
        <v>30.160215377807617</v>
      </c>
      <c r="AK47">
        <f>VLOOKUP(A47,'Informal %GDP MIMIC'!B:AB,25,FALSE)</f>
        <v>34.489650726318359</v>
      </c>
      <c r="AL47">
        <f>VLOOKUP(A47,'Informal %GDP MIMIC'!B:AB,26,FALSE)</f>
        <v>34.791431427001953</v>
      </c>
      <c r="AM47">
        <f>VLOOKUP(A47,'Informal %GDP MIMIC'!B:AB,27,FALSE)</f>
        <v>34.89202880859375</v>
      </c>
      <c r="AN47" s="37">
        <f>VLOOKUP(A47,'Pension %LF Pension_p'!B:W,16,FALSE)</f>
        <v>0</v>
      </c>
      <c r="AO47">
        <f>VLOOKUP(A47,'Pension %LF Pension_p'!B:W,17,FALSE)</f>
        <v>0</v>
      </c>
      <c r="AP47">
        <f>VLOOKUP(A47,'Pension %LF Pension_p'!B:W,18,FALSE)</f>
        <v>24.5</v>
      </c>
      <c r="AQ47">
        <f>VLOOKUP(A47,'Pension %LF Pension_p'!B:W,19,FALSE)</f>
        <v>24.899999618530273</v>
      </c>
      <c r="AR47">
        <f>VLOOKUP(A47,'Pension %LF Pension_p'!B:W,20,FALSE)</f>
        <v>31.5</v>
      </c>
      <c r="AS47">
        <f>VLOOKUP(A47,'Pension %LF Pension_p'!B:W,21,FALSE)</f>
        <v>0</v>
      </c>
      <c r="AT47">
        <f>VLOOKUP(A47,'Pension %LF Pension_p'!B:W,22,FALSE)</f>
        <v>0</v>
      </c>
      <c r="AU47" s="37">
        <f>VLOOKUP(A47,' Informal Employment %Emp Infem'!B:U,15,FALSE)</f>
        <v>64.930000000000007</v>
      </c>
      <c r="AV47">
        <f>VLOOKUP(A47,' Informal Employment %Emp Infem'!B:U,16,FALSE)</f>
        <v>63.24</v>
      </c>
      <c r="AW47">
        <f>VLOOKUP(A47,' Informal Employment %Emp Infem'!B:U,17,FALSE)</f>
        <v>63.07</v>
      </c>
      <c r="AX47">
        <f>VLOOKUP(A47,' Informal Employment %Emp Infem'!B:U,18,FALSE)</f>
        <v>62.38</v>
      </c>
      <c r="AY47">
        <f>VLOOKUP(A47,' Informal Employment %Emp Infem'!B:U,19,FALSE)</f>
        <v>61.92</v>
      </c>
      <c r="AZ47">
        <f>VLOOKUP(A47,' Informal Employment %Emp Infem'!B:U,20,FALSE)</f>
        <v>62.36</v>
      </c>
      <c r="BA47" s="37">
        <f>VLOOKUP(Main!A47,'Outside LF Employment %Emp  Inf'!B:U,15,FALSE)</f>
        <v>61.24</v>
      </c>
      <c r="BB47">
        <f>VLOOKUP(Main!A47,'Outside LF Employment %Emp  Inf'!B:U,16,FALSE)</f>
        <v>59.62</v>
      </c>
      <c r="BC47">
        <f>VLOOKUP(Main!A47,'Outside LF Employment %Emp  Inf'!B:U,17,FALSE)</f>
        <v>59.55</v>
      </c>
      <c r="BD47">
        <f>VLOOKUP(Main!A47,'Outside LF Employment %Emp  Inf'!B:U,18,FALSE)</f>
        <v>58.8</v>
      </c>
      <c r="BE47">
        <f>VLOOKUP(Main!A47,'Outside LF Employment %Emp  Inf'!B:U,19,FALSE)</f>
        <v>58.71</v>
      </c>
      <c r="BF47">
        <f>VLOOKUP(Main!A47,'Outside LF Employment %Emp  Inf'!B:U,20,FALSE)</f>
        <v>59.11</v>
      </c>
      <c r="BG47" s="37">
        <f>VLOOKUP(A47,'Fin Acct Ownership %Pop'!B:E,2,FALSE)</f>
        <v>30.427801132202099</v>
      </c>
      <c r="BH47">
        <f>VLOOKUP(A47,'Fin Acct Ownership %Pop'!B:E,3,FALSE)</f>
        <v>38.999019622802699</v>
      </c>
      <c r="BI47">
        <f>VLOOKUP(A47,'Fin Acct Ownership %Pop'!B:E,4,FALSE)</f>
        <v>45.759227752685497</v>
      </c>
      <c r="BJ47" s="37" t="e">
        <f>VLOOKUP(A47,'JAM Index'!B:H,2,FALSE)</f>
        <v>#N/A</v>
      </c>
      <c r="BK47" t="e">
        <f>VLOOKUP(A47,'JAM Index'!B:H,3,FALSE)</f>
        <v>#N/A</v>
      </c>
      <c r="BL47" t="e">
        <f>VLOOKUP(A47,'JAM Index'!B:H,3,FALSE)</f>
        <v>#N/A</v>
      </c>
      <c r="BM47" t="e">
        <f>VLOOKUP(A47,'JAM Index'!B:H,4,FALSE)</f>
        <v>#N/A</v>
      </c>
      <c r="BN47" t="e">
        <f>VLOOKUP(A47,'JAM Index'!B:H,5,FALSE)</f>
        <v>#N/A</v>
      </c>
      <c r="BO47" t="e">
        <f>VLOOKUP(A47,'JAM Index'!B:H,6,FALSE)</f>
        <v>#N/A</v>
      </c>
      <c r="BP47" t="e">
        <f>VLOOKUP(A47,'JAM Index'!B:H,7,FALSE)</f>
        <v>#N/A</v>
      </c>
      <c r="BQ47">
        <f>VLOOKUP(A47,'GDP Per Capita'!B:E,2,FALSE)</f>
        <v>6729.5833319816848</v>
      </c>
      <c r="BR47">
        <f>VLOOKUP(A47,'GDP Per Capita'!B:E,3,FALSE)</f>
        <v>6424.9794924083044</v>
      </c>
      <c r="BS47">
        <f>VLOOKUP(A47,'GDP Per Capita'!B:E,4,FALSE)</f>
        <v>5334.5560423391653</v>
      </c>
    </row>
    <row r="48" spans="1:71" x14ac:dyDescent="0.15">
      <c r="A48" s="24" t="s">
        <v>108</v>
      </c>
      <c r="B48" s="37">
        <f>VLOOKUP(A48,'GDP in $'!B48:G48,4)</f>
        <v>1188797574.9475257</v>
      </c>
      <c r="C48">
        <f>VLOOKUP(A48,'GDP in $'!B48:G48,5)</f>
        <v>1192559739.3728848</v>
      </c>
      <c r="D48" s="38">
        <f>VLOOKUP(A48,'GDP in $'!B48:G48,6)</f>
        <v>1235400352.2930975</v>
      </c>
      <c r="E48" t="str">
        <f>VLOOKUP(A48,'Social Assistance Exp. as %GDP'!C:O,2,FALSE)</f>
        <v>Lower middle income</v>
      </c>
      <c r="F48" t="str">
        <f>VLOOKUP(A48,'Social Assistance Exp. as %GDP'!C:O,3,FALSE)</f>
        <v>SSF</v>
      </c>
      <c r="G48">
        <f>VLOOKUP(A48,'Social Assistance Exp. as %GDP'!C:O,4,FALSE)</f>
        <v>0.39547407600000001</v>
      </c>
      <c r="H48">
        <f>VLOOKUP(A48,'Social Assistance Exp. as %GDP'!C:O,5,FALSE)</f>
        <v>4.1640840000000002E-3</v>
      </c>
      <c r="I48">
        <f>VLOOKUP(A48,'Social Assistance Exp. as %GDP'!C:O,6,FALSE)</f>
        <v>0</v>
      </c>
      <c r="J48">
        <f>VLOOKUP(A48,'Social Assistance Exp. as %GDP'!C:O,7,FALSE)</f>
        <v>0</v>
      </c>
      <c r="K48">
        <f>VLOOKUP(A48,'Social Assistance Exp. as %GDP'!C:O,8,FALSE)</f>
        <v>0</v>
      </c>
      <c r="L48">
        <f>VLOOKUP(A48,'Social Assistance Exp. as %GDP'!C:O,9,FALSE)</f>
        <v>2016</v>
      </c>
      <c r="M48">
        <f>VLOOKUP(A48,'Social Assistance Exp. as %GDP'!C:O,10,FALSE)</f>
        <v>0</v>
      </c>
      <c r="N48">
        <f>VLOOKUP(A48,'Social Assistance Exp. as %GDP'!C:O,11,FALSE)</f>
        <v>0.39130997699999998</v>
      </c>
      <c r="O48">
        <f>VLOOKUP(A48,'Social Assistance Exp. as %GDP'!C:O,12,FALSE)</f>
        <v>0</v>
      </c>
      <c r="P48">
        <f>VLOOKUP(A48,'Social Assistance Exp. as %GDP'!C:O,13,FALSE)</f>
        <v>0</v>
      </c>
      <c r="Q48" s="37">
        <f>VLOOKUP(A48,'Migrant Population %Pop'!B:C,2,FALSE)</f>
        <v>1.59231629704974</v>
      </c>
      <c r="R48" s="37">
        <f>VLOOKUP(A48,'Literacy Rate %Pop'!B:BC,44,FALSE)</f>
        <v>0</v>
      </c>
      <c r="S48">
        <f>VLOOKUP(A48,'Literacy Rate %Pop'!B:BC,45,FALSE)</f>
        <v>0</v>
      </c>
      <c r="T48">
        <f>VLOOKUP(A48,'Literacy Rate %Pop'!B:BC,46,FALSE)</f>
        <v>49.196140289306598</v>
      </c>
      <c r="U48">
        <f>VLOOKUP(A48,'Literacy Rate %Pop'!B:BC,47,FALSE)</f>
        <v>0</v>
      </c>
      <c r="V48">
        <f>VLOOKUP(A48,'Literacy Rate %Pop'!B:BC,48,FALSE)</f>
        <v>0</v>
      </c>
      <c r="W48">
        <f>VLOOKUP(A48,'Literacy Rate %Pop'!B:BC,49,FALSE)</f>
        <v>0</v>
      </c>
      <c r="X48">
        <f>VLOOKUP(A48,'Literacy Rate %Pop'!B:BC,50,FALSE)</f>
        <v>0</v>
      </c>
      <c r="Y48">
        <f>VLOOKUP(A48,'Literacy Rate %Pop'!B:BC,51,FALSE)</f>
        <v>0</v>
      </c>
      <c r="Z48">
        <f>VLOOKUP(A48,'Literacy Rate %Pop'!B:BC,52,FALSE)</f>
        <v>58.817020416259801</v>
      </c>
      <c r="AA48">
        <f>VLOOKUP(A48,'Literacy Rate %Pop'!B:BC,53,FALSE)</f>
        <v>0</v>
      </c>
      <c r="AB48">
        <f>VLOOKUP(A48,'Literacy Rate %Pop'!B:BC,54,FALSE)</f>
        <v>0</v>
      </c>
      <c r="AC48" s="37">
        <f>VLOOKUP(A48,'Internet Access %Pop'!B:AI,29,FALSE)</f>
        <v>7.4591613859999999</v>
      </c>
      <c r="AD48">
        <f>VLOOKUP(A48,'Internet Access %Pop'!B:AI,30,FALSE)</f>
        <v>7.9383227710000002</v>
      </c>
      <c r="AE48">
        <f>VLOOKUP(A48,'Internet Access %Pop'!B:AI,31,FALSE)</f>
        <v>8.478170295</v>
      </c>
      <c r="AF48">
        <f>VLOOKUP(A48,'Internet Access %Pop'!B:AI,32,FALSE)</f>
        <v>0</v>
      </c>
      <c r="AG48">
        <f>VLOOKUP(A48,'Internet Access %Pop'!B:AI,33,FALSE)</f>
        <v>0</v>
      </c>
      <c r="AH48">
        <f>VLOOKUP(A48,'Internet Access %Pop'!B:AI,34,FALSE)</f>
        <v>0</v>
      </c>
      <c r="AI48" s="37">
        <f>VLOOKUP(A48,'Informal %GDP  DGE'!B:AE,29,FALSE)</f>
        <v>41.421501159667969</v>
      </c>
      <c r="AJ48">
        <f>VLOOKUP(A48,'Informal %GDP  DGE'!B:AE,30,FALSE)</f>
        <v>0</v>
      </c>
      <c r="AK48">
        <f>VLOOKUP(A48,'Informal %GDP MIMIC'!B:AB,25,FALSE)</f>
        <v>37.531730651855469</v>
      </c>
      <c r="AL48">
        <f>VLOOKUP(A48,'Informal %GDP MIMIC'!B:AB,26,FALSE)</f>
        <v>36.913692474365234</v>
      </c>
      <c r="AM48">
        <f>VLOOKUP(A48,'Informal %GDP MIMIC'!B:AB,27,FALSE)</f>
        <v>36.471908569335938</v>
      </c>
      <c r="AN48" s="37" t="e">
        <f>VLOOKUP(A48,'Pension %LF Pension_p'!B:W,16,FALSE)</f>
        <v>#N/A</v>
      </c>
      <c r="AO48" t="e">
        <f>VLOOKUP(A48,'Pension %LF Pension_p'!B:W,17,FALSE)</f>
        <v>#N/A</v>
      </c>
      <c r="AP48" t="e">
        <f>VLOOKUP(A48,'Pension %LF Pension_p'!B:W,18,FALSE)</f>
        <v>#N/A</v>
      </c>
      <c r="AQ48" t="e">
        <f>VLOOKUP(A48,'Pension %LF Pension_p'!B:W,19,FALSE)</f>
        <v>#N/A</v>
      </c>
      <c r="AR48" t="e">
        <f>VLOOKUP(A48,'Pension %LF Pension_p'!B:W,20,FALSE)</f>
        <v>#N/A</v>
      </c>
      <c r="AS48" t="e">
        <f>VLOOKUP(A48,'Pension %LF Pension_p'!B:W,21,FALSE)</f>
        <v>#N/A</v>
      </c>
      <c r="AT48" t="e">
        <f>VLOOKUP(A48,'Pension %LF Pension_p'!B:W,22,FALSE)</f>
        <v>#N/A</v>
      </c>
      <c r="AU48" s="37">
        <f>VLOOKUP(A48,' Informal Employment %Emp Infem'!B:U,15,FALSE)</f>
        <v>0</v>
      </c>
      <c r="AV48">
        <f>VLOOKUP(A48,' Informal Employment %Emp Infem'!B:U,16,FALSE)</f>
        <v>94.71</v>
      </c>
      <c r="AW48">
        <f>VLOOKUP(A48,' Informal Employment %Emp Infem'!B:U,17,FALSE)</f>
        <v>0</v>
      </c>
      <c r="AX48">
        <f>VLOOKUP(A48,' Informal Employment %Emp Infem'!B:U,18,FALSE)</f>
        <v>0</v>
      </c>
      <c r="AY48">
        <f>VLOOKUP(A48,' Informal Employment %Emp Infem'!B:U,19,FALSE)</f>
        <v>0</v>
      </c>
      <c r="AZ48">
        <f>VLOOKUP(A48,' Informal Employment %Emp Infem'!B:U,20,FALSE)</f>
        <v>0</v>
      </c>
      <c r="BA48" s="37">
        <f>VLOOKUP(Main!A48,'Outside LF Employment %Emp  Inf'!B:U,15,FALSE)</f>
        <v>0</v>
      </c>
      <c r="BB48">
        <f>VLOOKUP(Main!A48,'Outside LF Employment %Emp  Inf'!B:U,16,FALSE)</f>
        <v>74.38</v>
      </c>
      <c r="BC48">
        <f>VLOOKUP(Main!A48,'Outside LF Employment %Emp  Inf'!B:U,17,FALSE)</f>
        <v>0</v>
      </c>
      <c r="BD48">
        <f>VLOOKUP(Main!A48,'Outside LF Employment %Emp  Inf'!B:U,18,FALSE)</f>
        <v>0</v>
      </c>
      <c r="BE48">
        <f>VLOOKUP(Main!A48,'Outside LF Employment %Emp  Inf'!B:U,19,FALSE)</f>
        <v>0</v>
      </c>
      <c r="BF48">
        <f>VLOOKUP(Main!A48,'Outside LF Employment %Emp  Inf'!B:U,20,FALSE)</f>
        <v>0</v>
      </c>
      <c r="BG48" s="37">
        <f>VLOOKUP(A48,'Fin Acct Ownership %Pop'!B:E,2,FALSE)</f>
        <v>21.694673538208001</v>
      </c>
      <c r="BH48">
        <f>VLOOKUP(A48,'Fin Acct Ownership %Pop'!B:E,3,FALSE)</f>
        <v>0</v>
      </c>
      <c r="BI48">
        <f>VLOOKUP(A48,'Fin Acct Ownership %Pop'!B:E,4,FALSE)</f>
        <v>0</v>
      </c>
      <c r="BJ48" s="37" t="e">
        <f>VLOOKUP(A48,'JAM Index'!B:H,2,FALSE)</f>
        <v>#N/A</v>
      </c>
      <c r="BK48" t="e">
        <f>VLOOKUP(A48,'JAM Index'!B:H,3,FALSE)</f>
        <v>#N/A</v>
      </c>
      <c r="BL48" t="e">
        <f>VLOOKUP(A48,'JAM Index'!B:H,3,FALSE)</f>
        <v>#N/A</v>
      </c>
      <c r="BM48" t="e">
        <f>VLOOKUP(A48,'JAM Index'!B:H,4,FALSE)</f>
        <v>#N/A</v>
      </c>
      <c r="BN48" t="e">
        <f>VLOOKUP(A48,'JAM Index'!B:H,5,FALSE)</f>
        <v>#N/A</v>
      </c>
      <c r="BO48" t="e">
        <f>VLOOKUP(A48,'JAM Index'!B:H,6,FALSE)</f>
        <v>#N/A</v>
      </c>
      <c r="BP48" t="e">
        <f>VLOOKUP(A48,'JAM Index'!B:H,7,FALSE)</f>
        <v>#N/A</v>
      </c>
      <c r="BQ48">
        <f>VLOOKUP(A48,'GDP Per Capita'!B:E,2,FALSE)</f>
        <v>1428.2904632432228</v>
      </c>
      <c r="BR48">
        <f>VLOOKUP(A48,'GDP Per Capita'!B:E,3,FALSE)</f>
        <v>1401.5423119681425</v>
      </c>
      <c r="BS48">
        <f>VLOOKUP(A48,'GDP Per Capita'!B:E,4,FALSE)</f>
        <v>1420.6617474722111</v>
      </c>
    </row>
    <row r="49" spans="1:71" x14ac:dyDescent="0.15">
      <c r="A49" s="24" t="s">
        <v>110</v>
      </c>
      <c r="B49" s="37">
        <f>VLOOKUP(A49,'GDP in $'!B49:G49,4)</f>
        <v>1966503222.7675872</v>
      </c>
      <c r="C49">
        <f>VLOOKUP(A49,'GDP in $'!B49:G49,5)</f>
        <v>1981845740.7061462</v>
      </c>
      <c r="D49" s="38">
        <f>VLOOKUP(A49,'GDP in $'!B49:G49,6)</f>
        <v>1703698676.6974154</v>
      </c>
      <c r="E49" t="str">
        <f>VLOOKUP(A49,'Social Assistance Exp. as %GDP'!C:O,2,FALSE)</f>
        <v>Lower middle income</v>
      </c>
      <c r="F49" t="str">
        <f>VLOOKUP(A49,'Social Assistance Exp. as %GDP'!C:O,3,FALSE)</f>
        <v>SSF</v>
      </c>
      <c r="G49">
        <f>VLOOKUP(A49,'Social Assistance Exp. as %GDP'!C:O,4,FALSE)</f>
        <v>2.4996948240000001</v>
      </c>
      <c r="H49">
        <f>VLOOKUP(A49,'Social Assistance Exp. as %GDP'!C:O,5,FALSE)</f>
        <v>4.2821559999999996E-3</v>
      </c>
      <c r="I49">
        <f>VLOOKUP(A49,'Social Assistance Exp. as %GDP'!C:O,6,FALSE)</f>
        <v>0</v>
      </c>
      <c r="J49">
        <f>VLOOKUP(A49,'Social Assistance Exp. as %GDP'!C:O,7,FALSE)</f>
        <v>0.63368576799999998</v>
      </c>
      <c r="K49">
        <f>VLOOKUP(A49,'Social Assistance Exp. as %GDP'!C:O,8,FALSE)</f>
        <v>5.6220449999999998E-2</v>
      </c>
      <c r="L49">
        <f>VLOOKUP(A49,'Social Assistance Exp. as %GDP'!C:O,9,FALSE)</f>
        <v>2011</v>
      </c>
      <c r="M49">
        <f>VLOOKUP(A49,'Social Assistance Exp. as %GDP'!C:O,10,FALSE)</f>
        <v>0.501753271</v>
      </c>
      <c r="N49">
        <f>VLOOKUP(A49,'Social Assistance Exp. as %GDP'!C:O,11,FALSE)</f>
        <v>2.1649939999999999E-3</v>
      </c>
      <c r="O49">
        <f>VLOOKUP(A49,'Social Assistance Exp. as %GDP'!C:O,12,FALSE)</f>
        <v>0.17247785600000001</v>
      </c>
      <c r="P49">
        <f>VLOOKUP(A49,'Social Assistance Exp. as %GDP'!C:O,13,FALSE)</f>
        <v>1.129110456</v>
      </c>
      <c r="Q49" s="37">
        <f>VLOOKUP(A49,'Migrant Population %Pop'!B:C,2,FALSE)</f>
        <v>2.86723201832078</v>
      </c>
      <c r="R49" s="37">
        <f>VLOOKUP(A49,'Literacy Rate %Pop'!B:BC,44,FALSE)</f>
        <v>0</v>
      </c>
      <c r="S49">
        <f>VLOOKUP(A49,'Literacy Rate %Pop'!B:BC,45,FALSE)</f>
        <v>0</v>
      </c>
      <c r="T49">
        <f>VLOOKUP(A49,'Literacy Rate %Pop'!B:BC,46,FALSE)</f>
        <v>85.327789306640597</v>
      </c>
      <c r="U49">
        <f>VLOOKUP(A49,'Literacy Rate %Pop'!B:BC,47,FALSE)</f>
        <v>0</v>
      </c>
      <c r="V49">
        <f>VLOOKUP(A49,'Literacy Rate %Pop'!B:BC,48,FALSE)</f>
        <v>0</v>
      </c>
      <c r="W49">
        <f>VLOOKUP(A49,'Literacy Rate %Pop'!B:BC,49,FALSE)</f>
        <v>86.790290832519503</v>
      </c>
      <c r="X49">
        <f>VLOOKUP(A49,'Literacy Rate %Pop'!B:BC,50,FALSE)</f>
        <v>0</v>
      </c>
      <c r="Y49">
        <f>VLOOKUP(A49,'Literacy Rate %Pop'!B:BC,51,FALSE)</f>
        <v>0</v>
      </c>
      <c r="Z49">
        <f>VLOOKUP(A49,'Literacy Rate %Pop'!B:BC,52,FALSE)</f>
        <v>0</v>
      </c>
      <c r="AA49">
        <f>VLOOKUP(A49,'Literacy Rate %Pop'!B:BC,53,FALSE)</f>
        <v>0</v>
      </c>
      <c r="AB49">
        <f>VLOOKUP(A49,'Literacy Rate %Pop'!B:BC,54,FALSE)</f>
        <v>0</v>
      </c>
      <c r="AC49" s="37">
        <f>VLOOKUP(A49,'Internet Access %Pop'!B:AI,29,FALSE)</f>
        <v>42.683014159999999</v>
      </c>
      <c r="AD49">
        <f>VLOOKUP(A49,'Internet Access %Pop'!B:AI,30,FALSE)</f>
        <v>50.322817870000002</v>
      </c>
      <c r="AE49">
        <f>VLOOKUP(A49,'Internet Access %Pop'!B:AI,31,FALSE)</f>
        <v>57.16214635</v>
      </c>
      <c r="AF49">
        <f>VLOOKUP(A49,'Internet Access %Pop'!B:AI,32,FALSE)</f>
        <v>59.5</v>
      </c>
      <c r="AG49">
        <f>VLOOKUP(A49,'Internet Access %Pop'!B:AI,33,FALSE)</f>
        <v>61.943397760000003</v>
      </c>
      <c r="AH49">
        <f>VLOOKUP(A49,'Internet Access %Pop'!B:AI,34,FALSE)</f>
        <v>0</v>
      </c>
      <c r="AI49" s="37">
        <f>VLOOKUP(A49,'Informal %GDP  DGE'!B:AE,29,FALSE)</f>
        <v>29.907257080078125</v>
      </c>
      <c r="AJ49">
        <f>VLOOKUP(A49,'Informal %GDP  DGE'!B:AE,30,FALSE)</f>
        <v>0</v>
      </c>
      <c r="AK49">
        <f>VLOOKUP(A49,'Informal %GDP MIMIC'!B:AB,25,FALSE)</f>
        <v>34.924938201904297</v>
      </c>
      <c r="AL49">
        <f>VLOOKUP(A49,'Informal %GDP MIMIC'!B:AB,26,FALSE)</f>
        <v>35.248298645019531</v>
      </c>
      <c r="AM49">
        <f>VLOOKUP(A49,'Informal %GDP MIMIC'!B:AB,27,FALSE)</f>
        <v>34.613147735595703</v>
      </c>
      <c r="AN49" s="37" t="e">
        <f>VLOOKUP(A49,'Pension %LF Pension_p'!B:W,16,FALSE)</f>
        <v>#N/A</v>
      </c>
      <c r="AO49" t="e">
        <f>VLOOKUP(A49,'Pension %LF Pension_p'!B:W,17,FALSE)</f>
        <v>#N/A</v>
      </c>
      <c r="AP49" t="e">
        <f>VLOOKUP(A49,'Pension %LF Pension_p'!B:W,18,FALSE)</f>
        <v>#N/A</v>
      </c>
      <c r="AQ49" t="e">
        <f>VLOOKUP(A49,'Pension %LF Pension_p'!B:W,19,FALSE)</f>
        <v>#N/A</v>
      </c>
      <c r="AR49" t="e">
        <f>VLOOKUP(A49,'Pension %LF Pension_p'!B:W,20,FALSE)</f>
        <v>#N/A</v>
      </c>
      <c r="AS49" t="e">
        <f>VLOOKUP(A49,'Pension %LF Pension_p'!B:W,21,FALSE)</f>
        <v>#N/A</v>
      </c>
      <c r="AT49" t="e">
        <f>VLOOKUP(A49,'Pension %LF Pension_p'!B:W,22,FALSE)</f>
        <v>#N/A</v>
      </c>
      <c r="AU49" s="37">
        <f>VLOOKUP(A49,' Informal Employment %Emp Infem'!B:U,15,FALSE)</f>
        <v>0</v>
      </c>
      <c r="AV49">
        <f>VLOOKUP(A49,' Informal Employment %Emp Infem'!B:U,16,FALSE)</f>
        <v>0</v>
      </c>
      <c r="AW49">
        <f>VLOOKUP(A49,' Informal Employment %Emp Infem'!B:U,17,FALSE)</f>
        <v>63.82</v>
      </c>
      <c r="AX49">
        <f>VLOOKUP(A49,' Informal Employment %Emp Infem'!B:U,18,FALSE)</f>
        <v>0</v>
      </c>
      <c r="AY49">
        <f>VLOOKUP(A49,' Informal Employment %Emp Infem'!B:U,19,FALSE)</f>
        <v>0</v>
      </c>
      <c r="AZ49">
        <f>VLOOKUP(A49,' Informal Employment %Emp Infem'!B:U,20,FALSE)</f>
        <v>0</v>
      </c>
      <c r="BA49" s="37">
        <f>VLOOKUP(Main!A49,'Outside LF Employment %Emp  Inf'!B:U,15,FALSE)</f>
        <v>0</v>
      </c>
      <c r="BB49">
        <f>VLOOKUP(Main!A49,'Outside LF Employment %Emp  Inf'!B:U,16,FALSE)</f>
        <v>0</v>
      </c>
      <c r="BC49">
        <f>VLOOKUP(Main!A49,'Outside LF Employment %Emp  Inf'!B:U,17,FALSE)</f>
        <v>54.23</v>
      </c>
      <c r="BD49">
        <f>VLOOKUP(Main!A49,'Outside LF Employment %Emp  Inf'!B:U,18,FALSE)</f>
        <v>0</v>
      </c>
      <c r="BE49">
        <f>VLOOKUP(Main!A49,'Outside LF Employment %Emp  Inf'!B:U,19,FALSE)</f>
        <v>0</v>
      </c>
      <c r="BF49">
        <f>VLOOKUP(Main!A49,'Outside LF Employment %Emp  Inf'!B:U,20,FALSE)</f>
        <v>0</v>
      </c>
      <c r="BG49" s="37">
        <f>VLOOKUP(A49,'Fin Acct Ownership %Pop'!B:E,2,FALSE)</f>
        <v>0</v>
      </c>
      <c r="BH49">
        <f>VLOOKUP(A49,'Fin Acct Ownership %Pop'!B:E,3,FALSE)</f>
        <v>0</v>
      </c>
      <c r="BI49">
        <f>VLOOKUP(A49,'Fin Acct Ownership %Pop'!B:E,4,FALSE)</f>
        <v>0</v>
      </c>
      <c r="BJ49" s="37" t="e">
        <f>VLOOKUP(A49,'JAM Index'!B:H,2,FALSE)</f>
        <v>#N/A</v>
      </c>
      <c r="BK49" t="e">
        <f>VLOOKUP(A49,'JAM Index'!B:H,3,FALSE)</f>
        <v>#N/A</v>
      </c>
      <c r="BL49" t="e">
        <f>VLOOKUP(A49,'JAM Index'!B:H,3,FALSE)</f>
        <v>#N/A</v>
      </c>
      <c r="BM49" t="e">
        <f>VLOOKUP(A49,'JAM Index'!B:H,4,FALSE)</f>
        <v>#N/A</v>
      </c>
      <c r="BN49" t="e">
        <f>VLOOKUP(A49,'JAM Index'!B:H,5,FALSE)</f>
        <v>#N/A</v>
      </c>
      <c r="BO49" t="e">
        <f>VLOOKUP(A49,'JAM Index'!B:H,6,FALSE)</f>
        <v>#N/A</v>
      </c>
      <c r="BP49" t="e">
        <f>VLOOKUP(A49,'JAM Index'!B:H,7,FALSE)</f>
        <v>#N/A</v>
      </c>
      <c r="BQ49">
        <f>VLOOKUP(A49,'GDP Per Capita'!B:E,2,FALSE)</f>
        <v>3616.464537497126</v>
      </c>
      <c r="BR49">
        <f>VLOOKUP(A49,'GDP Per Capita'!B:E,3,FALSE)</f>
        <v>3603.775240584625</v>
      </c>
      <c r="BS49">
        <f>VLOOKUP(A49,'GDP Per Capita'!B:E,4,FALSE)</f>
        <v>3064.272388428195</v>
      </c>
    </row>
    <row r="50" spans="1:71" x14ac:dyDescent="0.15">
      <c r="A50" s="24" t="s">
        <v>112</v>
      </c>
      <c r="B50" s="37">
        <f>VLOOKUP(A50,'GDP in $'!B50:G50,4)</f>
        <v>62420165099.730057</v>
      </c>
      <c r="C50">
        <f>VLOOKUP(A50,'GDP in $'!B50:G50,5)</f>
        <v>64072870931.602982</v>
      </c>
      <c r="D50" s="38">
        <f>VLOOKUP(A50,'GDP in $'!B50:G50,6)</f>
        <v>61846895120.7808</v>
      </c>
      <c r="E50" t="str">
        <f>VLOOKUP(A50,'Social Assistance Exp. as %GDP'!C:O,2,FALSE)</f>
        <v>Upper middle income</v>
      </c>
      <c r="F50" t="str">
        <f>VLOOKUP(A50,'Social Assistance Exp. as %GDP'!C:O,3,FALSE)</f>
        <v>LCN</v>
      </c>
      <c r="G50">
        <f>VLOOKUP(A50,'Social Assistance Exp. as %GDP'!C:O,4,FALSE)</f>
        <v>1.460468769</v>
      </c>
      <c r="H50">
        <f>VLOOKUP(A50,'Social Assistance Exp. as %GDP'!C:O,5,FALSE)</f>
        <v>0.46258965099999999</v>
      </c>
      <c r="I50">
        <f>VLOOKUP(A50,'Social Assistance Exp. as %GDP'!C:O,6,FALSE)</f>
        <v>0.117383979</v>
      </c>
      <c r="J50">
        <f>VLOOKUP(A50,'Social Assistance Exp. as %GDP'!C:O,7,FALSE)</f>
        <v>8.6836128999999998E-2</v>
      </c>
      <c r="K50">
        <f>VLOOKUP(A50,'Social Assistance Exp. as %GDP'!C:O,8,FALSE)</f>
        <v>0</v>
      </c>
      <c r="L50">
        <f>VLOOKUP(A50,'Social Assistance Exp. as %GDP'!C:O,9,FALSE)</f>
        <v>2014</v>
      </c>
      <c r="M50">
        <f>VLOOKUP(A50,'Social Assistance Exp. as %GDP'!C:O,10,FALSE)</f>
        <v>2.6708349999999999E-3</v>
      </c>
      <c r="N50">
        <f>VLOOKUP(A50,'Social Assistance Exp. as %GDP'!C:O,11,FALSE)</f>
        <v>3.5093925999999998E-2</v>
      </c>
      <c r="O50">
        <f>VLOOKUP(A50,'Social Assistance Exp. as %GDP'!C:O,12,FALSE)</f>
        <v>0.20869697600000001</v>
      </c>
      <c r="P50">
        <f>VLOOKUP(A50,'Social Assistance Exp. as %GDP'!C:O,13,FALSE)</f>
        <v>0.54719722299999995</v>
      </c>
      <c r="Q50" s="37">
        <f>VLOOKUP(A50,'Migrant Population %Pop'!B:C,2,FALSE)</f>
        <v>8.7710099108749198</v>
      </c>
      <c r="R50" s="37">
        <f>VLOOKUP(A50,'Literacy Rate %Pop'!B:BC,44,FALSE)</f>
        <v>0</v>
      </c>
      <c r="S50">
        <f>VLOOKUP(A50,'Literacy Rate %Pop'!B:BC,45,FALSE)</f>
        <v>97.406578063964801</v>
      </c>
      <c r="T50">
        <f>VLOOKUP(A50,'Literacy Rate %Pop'!B:BC,46,FALSE)</f>
        <v>0</v>
      </c>
      <c r="U50">
        <f>VLOOKUP(A50,'Literacy Rate %Pop'!B:BC,47,FALSE)</f>
        <v>0</v>
      </c>
      <c r="V50">
        <f>VLOOKUP(A50,'Literacy Rate %Pop'!B:BC,48,FALSE)</f>
        <v>0</v>
      </c>
      <c r="W50">
        <f>VLOOKUP(A50,'Literacy Rate %Pop'!B:BC,49,FALSE)</f>
        <v>0</v>
      </c>
      <c r="X50">
        <f>VLOOKUP(A50,'Literacy Rate %Pop'!B:BC,50,FALSE)</f>
        <v>0</v>
      </c>
      <c r="Y50">
        <f>VLOOKUP(A50,'Literacy Rate %Pop'!B:BC,51,FALSE)</f>
        <v>0</v>
      </c>
      <c r="Z50">
        <f>VLOOKUP(A50,'Literacy Rate %Pop'!B:BC,52,FALSE)</f>
        <v>97.863792419433594</v>
      </c>
      <c r="AA50">
        <f>VLOOKUP(A50,'Literacy Rate %Pop'!B:BC,53,FALSE)</f>
        <v>0</v>
      </c>
      <c r="AB50">
        <f>VLOOKUP(A50,'Literacy Rate %Pop'!B:BC,54,FALSE)</f>
        <v>0</v>
      </c>
      <c r="AC50" s="37">
        <f>VLOOKUP(A50,'Internet Access %Pop'!B:AI,29,FALSE)</f>
        <v>59.762950140000001</v>
      </c>
      <c r="AD50">
        <f>VLOOKUP(A50,'Internet Access %Pop'!B:AI,30,FALSE)</f>
        <v>65.880449189999993</v>
      </c>
      <c r="AE50">
        <f>VLOOKUP(A50,'Internet Access %Pop'!B:AI,31,FALSE)</f>
        <v>71.581664619999998</v>
      </c>
      <c r="AF50">
        <f>VLOOKUP(A50,'Internet Access %Pop'!B:AI,32,FALSE)</f>
        <v>73.479728440000002</v>
      </c>
      <c r="AG50">
        <f>VLOOKUP(A50,'Internet Access %Pop'!B:AI,33,FALSE)</f>
        <v>81.202596439999994</v>
      </c>
      <c r="AH50">
        <f>VLOOKUP(A50,'Internet Access %Pop'!B:AI,34,FALSE)</f>
        <v>80.530186079999993</v>
      </c>
      <c r="AI50" s="37">
        <f>VLOOKUP(A50,'Informal %GDP  DGE'!B:AE,29,FALSE)</f>
        <v>21.300849914550781</v>
      </c>
      <c r="AJ50">
        <f>VLOOKUP(A50,'Informal %GDP  DGE'!B:AE,30,FALSE)</f>
        <v>21.114774703979492</v>
      </c>
      <c r="AK50">
        <f>VLOOKUP(A50,'Informal %GDP MIMIC'!B:AB,25,FALSE)</f>
        <v>25.285446166992188</v>
      </c>
      <c r="AL50">
        <f>VLOOKUP(A50,'Informal %GDP MIMIC'!B:AB,26,FALSE)</f>
        <v>25.274168014526367</v>
      </c>
      <c r="AM50">
        <f>VLOOKUP(A50,'Informal %GDP MIMIC'!B:AB,27,FALSE)</f>
        <v>25.104625701904297</v>
      </c>
      <c r="AN50" s="37">
        <f>VLOOKUP(A50,'Pension %LF Pension_p'!B:W,16,FALSE)</f>
        <v>55.5</v>
      </c>
      <c r="AO50">
        <f>VLOOKUP(A50,'Pension %LF Pension_p'!B:W,17,FALSE)</f>
        <v>0</v>
      </c>
      <c r="AP50">
        <f>VLOOKUP(A50,'Pension %LF Pension_p'!B:W,18,FALSE)</f>
        <v>0</v>
      </c>
      <c r="AQ50">
        <f>VLOOKUP(A50,'Pension %LF Pension_p'!B:W,19,FALSE)</f>
        <v>0</v>
      </c>
      <c r="AR50">
        <f>VLOOKUP(A50,'Pension %LF Pension_p'!B:W,20,FALSE)</f>
        <v>0</v>
      </c>
      <c r="AS50">
        <f>VLOOKUP(A50,'Pension %LF Pension_p'!B:W,21,FALSE)</f>
        <v>0</v>
      </c>
      <c r="AT50">
        <f>VLOOKUP(A50,'Pension %LF Pension_p'!B:W,22,FALSE)</f>
        <v>0</v>
      </c>
      <c r="AU50" s="37">
        <f>VLOOKUP(A50,' Informal Employment %Emp Infem'!B:U,15,FALSE)</f>
        <v>38.76</v>
      </c>
      <c r="AV50">
        <f>VLOOKUP(A50,' Informal Employment %Emp Infem'!B:U,16,FALSE)</f>
        <v>38.840000000000003</v>
      </c>
      <c r="AW50">
        <f>VLOOKUP(A50,' Informal Employment %Emp Infem'!B:U,17,FALSE)</f>
        <v>39.74</v>
      </c>
      <c r="AX50">
        <f>VLOOKUP(A50,' Informal Employment %Emp Infem'!B:U,18,FALSE)</f>
        <v>37.869999999999997</v>
      </c>
      <c r="AY50">
        <f>VLOOKUP(A50,' Informal Employment %Emp Infem'!B:U,19,FALSE)</f>
        <v>38.200000000000003</v>
      </c>
      <c r="AZ50">
        <f>VLOOKUP(A50,' Informal Employment %Emp Infem'!B:U,20,FALSE)</f>
        <v>37.85</v>
      </c>
      <c r="BA50" s="37">
        <f>VLOOKUP(Main!A50,'Outside LF Employment %Emp  Inf'!B:U,15,FALSE)</f>
        <v>35.450000000000003</v>
      </c>
      <c r="BB50">
        <f>VLOOKUP(Main!A50,'Outside LF Employment %Emp  Inf'!B:U,16,FALSE)</f>
        <v>35.909999999999997</v>
      </c>
      <c r="BC50">
        <f>VLOOKUP(Main!A50,'Outside LF Employment %Emp  Inf'!B:U,17,FALSE)</f>
        <v>37.25</v>
      </c>
      <c r="BD50">
        <f>VLOOKUP(Main!A50,'Outside LF Employment %Emp  Inf'!B:U,18,FALSE)</f>
        <v>34.81</v>
      </c>
      <c r="BE50">
        <f>VLOOKUP(Main!A50,'Outside LF Employment %Emp  Inf'!B:U,19,FALSE)</f>
        <v>35.31</v>
      </c>
      <c r="BF50">
        <f>VLOOKUP(Main!A50,'Outside LF Employment %Emp  Inf'!B:U,20,FALSE)</f>
        <v>35.5</v>
      </c>
      <c r="BG50" s="37">
        <f>VLOOKUP(A50,'Fin Acct Ownership %Pop'!B:E,2,FALSE)</f>
        <v>50.358730316162102</v>
      </c>
      <c r="BH50">
        <f>VLOOKUP(A50,'Fin Acct Ownership %Pop'!B:E,3,FALSE)</f>
        <v>64.553062438964801</v>
      </c>
      <c r="BI50">
        <f>VLOOKUP(A50,'Fin Acct Ownership %Pop'!B:E,4,FALSE)</f>
        <v>67.838356018066406</v>
      </c>
      <c r="BJ50" s="37" t="str">
        <f>VLOOKUP(A50,'JAM Index'!B:H,2,FALSE)</f>
        <v>LAC</v>
      </c>
      <c r="BK50" t="str">
        <f>VLOOKUP(A50,'JAM Index'!B:H,3,FALSE)</f>
        <v>UMIC</v>
      </c>
      <c r="BL50" t="str">
        <f>VLOOKUP(A50,'JAM Index'!B:H,3,FALSE)</f>
        <v>UMIC</v>
      </c>
      <c r="BM50">
        <f>VLOOKUP(A50,'JAM Index'!B:H,4,FALSE)</f>
        <v>98</v>
      </c>
      <c r="BN50">
        <f>VLOOKUP(A50,'JAM Index'!B:H,5,FALSE)</f>
        <v>68</v>
      </c>
      <c r="BO50">
        <f>VLOOKUP(A50,'JAM Index'!B:H,6,FALSE)</f>
        <v>92</v>
      </c>
      <c r="BP50">
        <f>VLOOKUP(A50,'JAM Index'!B:H,7,FALSE)</f>
        <v>258</v>
      </c>
      <c r="BQ50">
        <f>VLOOKUP(A50,'GDP Per Capita'!B:E,2,FALSE)</f>
        <v>12485.423896168044</v>
      </c>
      <c r="BR50">
        <f>VLOOKUP(A50,'GDP Per Capita'!B:E,3,FALSE)</f>
        <v>12693.827956037179</v>
      </c>
      <c r="BS50">
        <f>VLOOKUP(A50,'GDP Per Capita'!B:E,4,FALSE)</f>
        <v>12140.854154575418</v>
      </c>
    </row>
    <row r="51" spans="1:71" x14ac:dyDescent="0.15">
      <c r="A51" s="24" t="s">
        <v>114</v>
      </c>
      <c r="B51" s="37">
        <f>VLOOKUP(A51,'GDP in $'!B51:G51,4)</f>
        <v>75312833438.182587</v>
      </c>
      <c r="C51">
        <f>VLOOKUP(A51,'GDP in $'!B51:G51,5)</f>
        <v>76173669481.144287</v>
      </c>
      <c r="D51" s="38">
        <f>VLOOKUP(A51,'GDP in $'!B51:G51,6)</f>
        <v>66039332389.288414</v>
      </c>
      <c r="E51" t="e">
        <f>VLOOKUP(A51,'Social Assistance Exp. as %GDP'!C:O,2,FALSE)</f>
        <v>#N/A</v>
      </c>
      <c r="F51" t="e">
        <f>VLOOKUP(A51,'Social Assistance Exp. as %GDP'!C:O,3,FALSE)</f>
        <v>#N/A</v>
      </c>
      <c r="G51" t="e">
        <f>VLOOKUP(A51,'Social Assistance Exp. as %GDP'!C:O,4,FALSE)</f>
        <v>#N/A</v>
      </c>
      <c r="H51" t="e">
        <f>VLOOKUP(A51,'Social Assistance Exp. as %GDP'!C:O,5,FALSE)</f>
        <v>#N/A</v>
      </c>
      <c r="I51" t="e">
        <f>VLOOKUP(A51,'Social Assistance Exp. as %GDP'!C:O,6,FALSE)</f>
        <v>#N/A</v>
      </c>
      <c r="J51" t="e">
        <f>VLOOKUP(A51,'Social Assistance Exp. as %GDP'!C:O,7,FALSE)</f>
        <v>#N/A</v>
      </c>
      <c r="K51" t="e">
        <f>VLOOKUP(A51,'Social Assistance Exp. as %GDP'!C:O,8,FALSE)</f>
        <v>#N/A</v>
      </c>
      <c r="L51" t="e">
        <f>VLOOKUP(A51,'Social Assistance Exp. as %GDP'!C:O,9,FALSE)</f>
        <v>#N/A</v>
      </c>
      <c r="M51" t="e">
        <f>VLOOKUP(A51,'Social Assistance Exp. as %GDP'!C:O,10,FALSE)</f>
        <v>#N/A</v>
      </c>
      <c r="N51" t="e">
        <f>VLOOKUP(A51,'Social Assistance Exp. as %GDP'!C:O,11,FALSE)</f>
        <v>#N/A</v>
      </c>
      <c r="O51" t="e">
        <f>VLOOKUP(A51,'Social Assistance Exp. as %GDP'!C:O,12,FALSE)</f>
        <v>#N/A</v>
      </c>
      <c r="P51" t="e">
        <f>VLOOKUP(A51,'Social Assistance Exp. as %GDP'!C:O,13,FALSE)</f>
        <v>#N/A</v>
      </c>
      <c r="Q51" s="37">
        <f>VLOOKUP(A51,'Migrant Population %Pop'!B:C,2,FALSE)</f>
        <v>4.8460891041842702</v>
      </c>
      <c r="R51" s="37">
        <f>VLOOKUP(A51,'Literacy Rate %Pop'!B:BC,44,FALSE)</f>
        <v>90.888458251953097</v>
      </c>
      <c r="S51">
        <f>VLOOKUP(A51,'Literacy Rate %Pop'!B:BC,45,FALSE)</f>
        <v>91.088691711425795</v>
      </c>
      <c r="T51">
        <f>VLOOKUP(A51,'Literacy Rate %Pop'!B:BC,46,FALSE)</f>
        <v>91.107292175292997</v>
      </c>
      <c r="U51">
        <f>VLOOKUP(A51,'Literacy Rate %Pop'!B:BC,47,FALSE)</f>
        <v>91.176521301269503</v>
      </c>
      <c r="V51">
        <f>VLOOKUP(A51,'Literacy Rate %Pop'!B:BC,48,FALSE)</f>
        <v>91.349479675292997</v>
      </c>
      <c r="W51">
        <f>VLOOKUP(A51,'Literacy Rate %Pop'!B:BC,49,FALSE)</f>
        <v>91.443557739257798</v>
      </c>
      <c r="X51">
        <f>VLOOKUP(A51,'Literacy Rate %Pop'!B:BC,50,FALSE)</f>
        <v>0</v>
      </c>
      <c r="Y51">
        <f>VLOOKUP(A51,'Literacy Rate %Pop'!B:BC,51,FALSE)</f>
        <v>0</v>
      </c>
      <c r="Z51">
        <f>VLOOKUP(A51,'Literacy Rate %Pop'!B:BC,52,FALSE)</f>
        <v>0</v>
      </c>
      <c r="AA51">
        <f>VLOOKUP(A51,'Literacy Rate %Pop'!B:BC,53,FALSE)</f>
        <v>0</v>
      </c>
      <c r="AB51">
        <f>VLOOKUP(A51,'Literacy Rate %Pop'!B:BC,54,FALSE)</f>
        <v>0</v>
      </c>
      <c r="AC51" s="37">
        <f>VLOOKUP(A51,'Internet Access %Pop'!B:AI,29,FALSE)</f>
        <v>50.8189450417347</v>
      </c>
      <c r="AD51">
        <f>VLOOKUP(A51,'Internet Access %Pop'!B:AI,30,FALSE)</f>
        <v>53.4784264723706</v>
      </c>
      <c r="AE51">
        <f>VLOOKUP(A51,'Internet Access %Pop'!B:AI,31,FALSE)</f>
        <v>59.616570147484701</v>
      </c>
      <c r="AF51">
        <f>VLOOKUP(A51,'Internet Access %Pop'!B:AI,32,FALSE)</f>
        <v>0</v>
      </c>
      <c r="AG51">
        <f>VLOOKUP(A51,'Internet Access %Pop'!B:AI,33,FALSE)</f>
        <v>0</v>
      </c>
      <c r="AH51">
        <f>VLOOKUP(A51,'Internet Access %Pop'!B:AI,34,FALSE)</f>
        <v>0</v>
      </c>
      <c r="AI51" s="37" t="e">
        <f>VLOOKUP(A51,'Informal %GDP  DGE'!B:AE,29,FALSE)</f>
        <v>#N/A</v>
      </c>
      <c r="AJ51" t="e">
        <f>VLOOKUP(A51,'Informal %GDP  DGE'!B:AE,30,FALSE)</f>
        <v>#N/A</v>
      </c>
      <c r="AK51" t="e">
        <f>VLOOKUP(A51,'Informal %GDP MIMIC'!B:AB,25,FALSE)</f>
        <v>#N/A</v>
      </c>
      <c r="AL51" t="e">
        <f>VLOOKUP(A51,'Informal %GDP MIMIC'!B:AB,26,FALSE)</f>
        <v>#N/A</v>
      </c>
      <c r="AM51" t="e">
        <f>VLOOKUP(A51,'Informal %GDP MIMIC'!B:AB,27,FALSE)</f>
        <v>#N/A</v>
      </c>
      <c r="AN51" s="37" t="e">
        <f>VLOOKUP(A51,'Pension %LF Pension_p'!B:W,16,FALSE)</f>
        <v>#N/A</v>
      </c>
      <c r="AO51" t="e">
        <f>VLOOKUP(A51,'Pension %LF Pension_p'!B:W,17,FALSE)</f>
        <v>#N/A</v>
      </c>
      <c r="AP51" t="e">
        <f>VLOOKUP(A51,'Pension %LF Pension_p'!B:W,18,FALSE)</f>
        <v>#N/A</v>
      </c>
      <c r="AQ51" t="e">
        <f>VLOOKUP(A51,'Pension %LF Pension_p'!B:W,19,FALSE)</f>
        <v>#N/A</v>
      </c>
      <c r="AR51" t="e">
        <f>VLOOKUP(A51,'Pension %LF Pension_p'!B:W,20,FALSE)</f>
        <v>#N/A</v>
      </c>
      <c r="AS51" t="e">
        <f>VLOOKUP(A51,'Pension %LF Pension_p'!B:W,21,FALSE)</f>
        <v>#N/A</v>
      </c>
      <c r="AT51" t="e">
        <f>VLOOKUP(A51,'Pension %LF Pension_p'!B:W,22,FALSE)</f>
        <v>#N/A</v>
      </c>
      <c r="AU51" s="37" t="e">
        <f>VLOOKUP(A51,' Informal Employment %Emp Infem'!B:U,15,FALSE)</f>
        <v>#N/A</v>
      </c>
      <c r="AV51" t="e">
        <f>VLOOKUP(A51,' Informal Employment %Emp Infem'!B:U,16,FALSE)</f>
        <v>#N/A</v>
      </c>
      <c r="AW51" t="e">
        <f>VLOOKUP(A51,' Informal Employment %Emp Infem'!B:U,17,FALSE)</f>
        <v>#N/A</v>
      </c>
      <c r="AX51" t="e">
        <f>VLOOKUP(A51,' Informal Employment %Emp Infem'!B:U,18,FALSE)</f>
        <v>#N/A</v>
      </c>
      <c r="AY51" t="e">
        <f>VLOOKUP(A51,' Informal Employment %Emp Infem'!B:U,19,FALSE)</f>
        <v>#N/A</v>
      </c>
      <c r="AZ51" t="e">
        <f>VLOOKUP(A51,' Informal Employment %Emp Infem'!B:U,20,FALSE)</f>
        <v>#N/A</v>
      </c>
      <c r="BA51" s="37" t="e">
        <f>VLOOKUP(Main!A51,'Outside LF Employment %Emp  Inf'!B:U,15,FALSE)</f>
        <v>#N/A</v>
      </c>
      <c r="BB51" t="e">
        <f>VLOOKUP(Main!A51,'Outside LF Employment %Emp  Inf'!B:U,16,FALSE)</f>
        <v>#N/A</v>
      </c>
      <c r="BC51" t="e">
        <f>VLOOKUP(Main!A51,'Outside LF Employment %Emp  Inf'!B:U,17,FALSE)</f>
        <v>#N/A</v>
      </c>
      <c r="BD51" t="e">
        <f>VLOOKUP(Main!A51,'Outside LF Employment %Emp  Inf'!B:U,18,FALSE)</f>
        <v>#N/A</v>
      </c>
      <c r="BE51" t="e">
        <f>VLOOKUP(Main!A51,'Outside LF Employment %Emp  Inf'!B:U,19,FALSE)</f>
        <v>#N/A</v>
      </c>
      <c r="BF51" t="e">
        <f>VLOOKUP(Main!A51,'Outside LF Employment %Emp  Inf'!B:U,20,FALSE)</f>
        <v>#N/A</v>
      </c>
      <c r="BG51" s="37">
        <f>VLOOKUP(A51,'Fin Acct Ownership %Pop'!B:E,2,FALSE)</f>
        <v>0</v>
      </c>
      <c r="BH51">
        <f>VLOOKUP(A51,'Fin Acct Ownership %Pop'!B:E,3,FALSE)</f>
        <v>0</v>
      </c>
      <c r="BI51">
        <f>VLOOKUP(A51,'Fin Acct Ownership %Pop'!B:E,4,FALSE)</f>
        <v>0</v>
      </c>
      <c r="BJ51" s="37" t="e">
        <f>VLOOKUP(A51,'JAM Index'!B:H,2,FALSE)</f>
        <v>#N/A</v>
      </c>
      <c r="BK51" t="e">
        <f>VLOOKUP(A51,'JAM Index'!B:H,3,FALSE)</f>
        <v>#N/A</v>
      </c>
      <c r="BL51" t="e">
        <f>VLOOKUP(A51,'JAM Index'!B:H,3,FALSE)</f>
        <v>#N/A</v>
      </c>
      <c r="BM51" t="e">
        <f>VLOOKUP(A51,'JAM Index'!B:H,4,FALSE)</f>
        <v>#N/A</v>
      </c>
      <c r="BN51" t="e">
        <f>VLOOKUP(A51,'JAM Index'!B:H,5,FALSE)</f>
        <v>#N/A</v>
      </c>
      <c r="BO51" t="e">
        <f>VLOOKUP(A51,'JAM Index'!B:H,6,FALSE)</f>
        <v>#N/A</v>
      </c>
      <c r="BP51" t="e">
        <f>VLOOKUP(A51,'JAM Index'!B:H,7,FALSE)</f>
        <v>#N/A</v>
      </c>
      <c r="BQ51">
        <f>VLOOKUP(A51,'GDP Per Capita'!B:E,2,FALSE)</f>
        <v>10234.211179124379</v>
      </c>
      <c r="BR51">
        <f>VLOOKUP(A51,'GDP Per Capita'!B:E,3,FALSE)</f>
        <v>10291.807319024076</v>
      </c>
      <c r="BS51">
        <f>VLOOKUP(A51,'GDP Per Capita'!B:E,4,FALSE)</f>
        <v>8873.5219288372919</v>
      </c>
    </row>
    <row r="52" spans="1:71" x14ac:dyDescent="0.15">
      <c r="A52" s="24" t="s">
        <v>116</v>
      </c>
      <c r="B52" s="37">
        <f>VLOOKUP(A52,'GDP in $'!B52:G52,4)</f>
        <v>100050000000</v>
      </c>
      <c r="C52">
        <f>VLOOKUP(A52,'GDP in $'!B52:G52,5)</f>
        <v>103428000000</v>
      </c>
      <c r="D52" s="38">
        <f>VLOOKUP(A52,'GDP in $'!B52:G52,6)</f>
        <v>107352000000</v>
      </c>
      <c r="E52" t="e">
        <f>VLOOKUP(A52,'Social Assistance Exp. as %GDP'!C:O,2,FALSE)</f>
        <v>#N/A</v>
      </c>
      <c r="F52" t="e">
        <f>VLOOKUP(A52,'Social Assistance Exp. as %GDP'!C:O,3,FALSE)</f>
        <v>#N/A</v>
      </c>
      <c r="G52" t="e">
        <f>VLOOKUP(A52,'Social Assistance Exp. as %GDP'!C:O,4,FALSE)</f>
        <v>#N/A</v>
      </c>
      <c r="H52" t="e">
        <f>VLOOKUP(A52,'Social Assistance Exp. as %GDP'!C:O,5,FALSE)</f>
        <v>#N/A</v>
      </c>
      <c r="I52" t="e">
        <f>VLOOKUP(A52,'Social Assistance Exp. as %GDP'!C:O,6,FALSE)</f>
        <v>#N/A</v>
      </c>
      <c r="J52" t="e">
        <f>VLOOKUP(A52,'Social Assistance Exp. as %GDP'!C:O,7,FALSE)</f>
        <v>#N/A</v>
      </c>
      <c r="K52" t="e">
        <f>VLOOKUP(A52,'Social Assistance Exp. as %GDP'!C:O,8,FALSE)</f>
        <v>#N/A</v>
      </c>
      <c r="L52" t="e">
        <f>VLOOKUP(A52,'Social Assistance Exp. as %GDP'!C:O,9,FALSE)</f>
        <v>#N/A</v>
      </c>
      <c r="M52" t="e">
        <f>VLOOKUP(A52,'Social Assistance Exp. as %GDP'!C:O,10,FALSE)</f>
        <v>#N/A</v>
      </c>
      <c r="N52" t="e">
        <f>VLOOKUP(A52,'Social Assistance Exp. as %GDP'!C:O,11,FALSE)</f>
        <v>#N/A</v>
      </c>
      <c r="O52" t="e">
        <f>VLOOKUP(A52,'Social Assistance Exp. as %GDP'!C:O,12,FALSE)</f>
        <v>#N/A</v>
      </c>
      <c r="P52" t="e">
        <f>VLOOKUP(A52,'Social Assistance Exp. as %GDP'!C:O,13,FALSE)</f>
        <v>#N/A</v>
      </c>
      <c r="Q52" s="37">
        <f>VLOOKUP(A52,'Migrant Population %Pop'!B:C,2,FALSE)</f>
        <v>0.117089665081063</v>
      </c>
      <c r="R52" s="37">
        <f>VLOOKUP(A52,'Literacy Rate %Pop'!B:BC,44,FALSE)</f>
        <v>0</v>
      </c>
      <c r="S52">
        <f>VLOOKUP(A52,'Literacy Rate %Pop'!B:BC,45,FALSE)</f>
        <v>0</v>
      </c>
      <c r="T52">
        <f>VLOOKUP(A52,'Literacy Rate %Pop'!B:BC,46,FALSE)</f>
        <v>99.752532958984403</v>
      </c>
      <c r="U52">
        <f>VLOOKUP(A52,'Literacy Rate %Pop'!B:BC,47,FALSE)</f>
        <v>0</v>
      </c>
      <c r="V52">
        <f>VLOOKUP(A52,'Literacy Rate %Pop'!B:BC,48,FALSE)</f>
        <v>0</v>
      </c>
      <c r="W52">
        <f>VLOOKUP(A52,'Literacy Rate %Pop'!B:BC,49,FALSE)</f>
        <v>0</v>
      </c>
      <c r="X52">
        <f>VLOOKUP(A52,'Literacy Rate %Pop'!B:BC,50,FALSE)</f>
        <v>0</v>
      </c>
      <c r="Y52">
        <f>VLOOKUP(A52,'Literacy Rate %Pop'!B:BC,51,FALSE)</f>
        <v>0</v>
      </c>
      <c r="Z52">
        <f>VLOOKUP(A52,'Literacy Rate %Pop'!B:BC,52,FALSE)</f>
        <v>0</v>
      </c>
      <c r="AA52">
        <f>VLOOKUP(A52,'Literacy Rate %Pop'!B:BC,53,FALSE)</f>
        <v>0</v>
      </c>
      <c r="AB52">
        <f>VLOOKUP(A52,'Literacy Rate %Pop'!B:BC,54,FALSE)</f>
        <v>0</v>
      </c>
      <c r="AC52" s="37">
        <f>VLOOKUP(A52,'Internet Access %Pop'!B:AI,29,FALSE)</f>
        <v>37.305097420000003</v>
      </c>
      <c r="AD52">
        <f>VLOOKUP(A52,'Internet Access %Pop'!B:AI,30,FALSE)</f>
        <v>42.978675189999997</v>
      </c>
      <c r="AE52">
        <f>VLOOKUP(A52,'Internet Access %Pop'!B:AI,31,FALSE)</f>
        <v>57.148404319999997</v>
      </c>
      <c r="AF52">
        <f>VLOOKUP(A52,'Internet Access %Pop'!B:AI,32,FALSE)</f>
        <v>62.678923619999999</v>
      </c>
      <c r="AG52">
        <f>VLOOKUP(A52,'Internet Access %Pop'!B:AI,33,FALSE)</f>
        <v>67.970808660000003</v>
      </c>
      <c r="AH52">
        <f>VLOOKUP(A52,'Internet Access %Pop'!B:AI,34,FALSE)</f>
        <v>0</v>
      </c>
      <c r="AI52" s="37" t="e">
        <f>VLOOKUP(A52,'Informal %GDP  DGE'!B:AE,29,FALSE)</f>
        <v>#N/A</v>
      </c>
      <c r="AJ52" t="e">
        <f>VLOOKUP(A52,'Informal %GDP  DGE'!B:AE,30,FALSE)</f>
        <v>#N/A</v>
      </c>
      <c r="AK52" t="e">
        <f>VLOOKUP(A52,'Informal %GDP MIMIC'!B:AB,25,FALSE)</f>
        <v>#N/A</v>
      </c>
      <c r="AL52" t="e">
        <f>VLOOKUP(A52,'Informal %GDP MIMIC'!B:AB,26,FALSE)</f>
        <v>#N/A</v>
      </c>
      <c r="AM52" t="e">
        <f>VLOOKUP(A52,'Informal %GDP MIMIC'!B:AB,27,FALSE)</f>
        <v>#N/A</v>
      </c>
      <c r="AN52" s="37" t="e">
        <f>VLOOKUP(A52,'Pension %LF Pension_p'!B:W,16,FALSE)</f>
        <v>#N/A</v>
      </c>
      <c r="AO52" t="e">
        <f>VLOOKUP(A52,'Pension %LF Pension_p'!B:W,17,FALSE)</f>
        <v>#N/A</v>
      </c>
      <c r="AP52" t="e">
        <f>VLOOKUP(A52,'Pension %LF Pension_p'!B:W,18,FALSE)</f>
        <v>#N/A</v>
      </c>
      <c r="AQ52" t="e">
        <f>VLOOKUP(A52,'Pension %LF Pension_p'!B:W,19,FALSE)</f>
        <v>#N/A</v>
      </c>
      <c r="AR52" t="e">
        <f>VLOOKUP(A52,'Pension %LF Pension_p'!B:W,20,FALSE)</f>
        <v>#N/A</v>
      </c>
      <c r="AS52" t="e">
        <f>VLOOKUP(A52,'Pension %LF Pension_p'!B:W,21,FALSE)</f>
        <v>#N/A</v>
      </c>
      <c r="AT52" t="e">
        <f>VLOOKUP(A52,'Pension %LF Pension_p'!B:W,22,FALSE)</f>
        <v>#N/A</v>
      </c>
      <c r="AU52" s="37" t="e">
        <f>VLOOKUP(A52,' Informal Employment %Emp Infem'!B:U,15,FALSE)</f>
        <v>#N/A</v>
      </c>
      <c r="AV52" t="e">
        <f>VLOOKUP(A52,' Informal Employment %Emp Infem'!B:U,16,FALSE)</f>
        <v>#N/A</v>
      </c>
      <c r="AW52" t="e">
        <f>VLOOKUP(A52,' Informal Employment %Emp Infem'!B:U,17,FALSE)</f>
        <v>#N/A</v>
      </c>
      <c r="AX52" t="e">
        <f>VLOOKUP(A52,' Informal Employment %Emp Infem'!B:U,18,FALSE)</f>
        <v>#N/A</v>
      </c>
      <c r="AY52" t="e">
        <f>VLOOKUP(A52,' Informal Employment %Emp Infem'!B:U,19,FALSE)</f>
        <v>#N/A</v>
      </c>
      <c r="AZ52" t="e">
        <f>VLOOKUP(A52,' Informal Employment %Emp Infem'!B:U,20,FALSE)</f>
        <v>#N/A</v>
      </c>
      <c r="BA52" s="37" t="e">
        <f>VLOOKUP(Main!A52,'Outside LF Employment %Emp  Inf'!B:U,15,FALSE)</f>
        <v>#N/A</v>
      </c>
      <c r="BB52" t="e">
        <f>VLOOKUP(Main!A52,'Outside LF Employment %Emp  Inf'!B:U,16,FALSE)</f>
        <v>#N/A</v>
      </c>
      <c r="BC52" t="e">
        <f>VLOOKUP(Main!A52,'Outside LF Employment %Emp  Inf'!B:U,17,FALSE)</f>
        <v>#N/A</v>
      </c>
      <c r="BD52" t="e">
        <f>VLOOKUP(Main!A52,'Outside LF Employment %Emp  Inf'!B:U,18,FALSE)</f>
        <v>#N/A</v>
      </c>
      <c r="BE52" t="e">
        <f>VLOOKUP(Main!A52,'Outside LF Employment %Emp  Inf'!B:U,19,FALSE)</f>
        <v>#N/A</v>
      </c>
      <c r="BF52" t="e">
        <f>VLOOKUP(Main!A52,'Outside LF Employment %Emp  Inf'!B:U,20,FALSE)</f>
        <v>#N/A</v>
      </c>
      <c r="BG52" s="37">
        <f>VLOOKUP(A52,'Fin Acct Ownership %Pop'!B:E,2,FALSE)</f>
        <v>0</v>
      </c>
      <c r="BH52">
        <f>VLOOKUP(A52,'Fin Acct Ownership %Pop'!B:E,3,FALSE)</f>
        <v>0</v>
      </c>
      <c r="BI52">
        <f>VLOOKUP(A52,'Fin Acct Ownership %Pop'!B:E,4,FALSE)</f>
        <v>0</v>
      </c>
      <c r="BJ52" s="37" t="e">
        <f>VLOOKUP(A52,'JAM Index'!B:H,2,FALSE)</f>
        <v>#N/A</v>
      </c>
      <c r="BK52" t="e">
        <f>VLOOKUP(A52,'JAM Index'!B:H,3,FALSE)</f>
        <v>#N/A</v>
      </c>
      <c r="BL52" t="e">
        <f>VLOOKUP(A52,'JAM Index'!B:H,3,FALSE)</f>
        <v>#N/A</v>
      </c>
      <c r="BM52" t="e">
        <f>VLOOKUP(A52,'JAM Index'!B:H,4,FALSE)</f>
        <v>#N/A</v>
      </c>
      <c r="BN52" t="e">
        <f>VLOOKUP(A52,'JAM Index'!B:H,5,FALSE)</f>
        <v>#N/A</v>
      </c>
      <c r="BO52" t="e">
        <f>VLOOKUP(A52,'JAM Index'!B:H,6,FALSE)</f>
        <v>#N/A</v>
      </c>
      <c r="BP52" t="e">
        <f>VLOOKUP(A52,'JAM Index'!B:H,7,FALSE)</f>
        <v>#N/A</v>
      </c>
      <c r="BQ52">
        <f>VLOOKUP(A52,'GDP Per Capita'!B:E,2,FALSE)</f>
        <v>8824.1940084384169</v>
      </c>
      <c r="BR52">
        <f>VLOOKUP(A52,'GDP Per Capita'!B:E,3,FALSE)</f>
        <v>9125.8786794952011</v>
      </c>
      <c r="BS52">
        <f>VLOOKUP(A52,'GDP Per Capita'!B:E,4,FALSE)</f>
        <v>9477.8528732677078</v>
      </c>
    </row>
    <row r="53" spans="1:71" x14ac:dyDescent="0.15">
      <c r="A53" s="24" t="s">
        <v>118</v>
      </c>
      <c r="B53" s="37">
        <f>VLOOKUP(A53,'GDP in $'!B53:G53,4)</f>
        <v>3127908044.6927376</v>
      </c>
      <c r="C53">
        <f>VLOOKUP(A53,'GDP in $'!B53:G53,5)</f>
        <v>3101787709.4972067</v>
      </c>
      <c r="D53" s="38">
        <f>VLOOKUP(A53,'GDP in $'!B53:G53,6)</f>
        <v>2595821708.813128</v>
      </c>
      <c r="E53" t="e">
        <f>VLOOKUP(A53,'Social Assistance Exp. as %GDP'!C:O,2,FALSE)</f>
        <v>#N/A</v>
      </c>
      <c r="F53" t="e">
        <f>VLOOKUP(A53,'Social Assistance Exp. as %GDP'!C:O,3,FALSE)</f>
        <v>#N/A</v>
      </c>
      <c r="G53" t="e">
        <f>VLOOKUP(A53,'Social Assistance Exp. as %GDP'!C:O,4,FALSE)</f>
        <v>#N/A</v>
      </c>
      <c r="H53" t="e">
        <f>VLOOKUP(A53,'Social Assistance Exp. as %GDP'!C:O,5,FALSE)</f>
        <v>#N/A</v>
      </c>
      <c r="I53" t="e">
        <f>VLOOKUP(A53,'Social Assistance Exp. as %GDP'!C:O,6,FALSE)</f>
        <v>#N/A</v>
      </c>
      <c r="J53" t="e">
        <f>VLOOKUP(A53,'Social Assistance Exp. as %GDP'!C:O,7,FALSE)</f>
        <v>#N/A</v>
      </c>
      <c r="K53" t="e">
        <f>VLOOKUP(A53,'Social Assistance Exp. as %GDP'!C:O,8,FALSE)</f>
        <v>#N/A</v>
      </c>
      <c r="L53" t="e">
        <f>VLOOKUP(A53,'Social Assistance Exp. as %GDP'!C:O,9,FALSE)</f>
        <v>#N/A</v>
      </c>
      <c r="M53" t="e">
        <f>VLOOKUP(A53,'Social Assistance Exp. as %GDP'!C:O,10,FALSE)</f>
        <v>#N/A</v>
      </c>
      <c r="N53" t="e">
        <f>VLOOKUP(A53,'Social Assistance Exp. as %GDP'!C:O,11,FALSE)</f>
        <v>#N/A</v>
      </c>
      <c r="O53" t="e">
        <f>VLOOKUP(A53,'Social Assistance Exp. as %GDP'!C:O,12,FALSE)</f>
        <v>#N/A</v>
      </c>
      <c r="P53" t="e">
        <f>VLOOKUP(A53,'Social Assistance Exp. as %GDP'!C:O,13,FALSE)</f>
        <v>#N/A</v>
      </c>
      <c r="Q53" s="37">
        <f>VLOOKUP(A53,'Migrant Population %Pop'!B:C,2,FALSE)</f>
        <v>23.925115932901999</v>
      </c>
      <c r="R53" s="37">
        <f>VLOOKUP(A53,'Literacy Rate %Pop'!B:BC,44,FALSE)</f>
        <v>0</v>
      </c>
      <c r="S53">
        <f>VLOOKUP(A53,'Literacy Rate %Pop'!B:BC,45,FALSE)</f>
        <v>0</v>
      </c>
      <c r="T53">
        <f>VLOOKUP(A53,'Literacy Rate %Pop'!B:BC,46,FALSE)</f>
        <v>0</v>
      </c>
      <c r="U53">
        <f>VLOOKUP(A53,'Literacy Rate %Pop'!B:BC,47,FALSE)</f>
        <v>0</v>
      </c>
      <c r="V53">
        <f>VLOOKUP(A53,'Literacy Rate %Pop'!B:BC,48,FALSE)</f>
        <v>0</v>
      </c>
      <c r="W53">
        <f>VLOOKUP(A53,'Literacy Rate %Pop'!B:BC,49,FALSE)</f>
        <v>0</v>
      </c>
      <c r="X53">
        <f>VLOOKUP(A53,'Literacy Rate %Pop'!B:BC,50,FALSE)</f>
        <v>0</v>
      </c>
      <c r="Y53">
        <f>VLOOKUP(A53,'Literacy Rate %Pop'!B:BC,51,FALSE)</f>
        <v>0</v>
      </c>
      <c r="Z53">
        <f>VLOOKUP(A53,'Literacy Rate %Pop'!B:BC,52,FALSE)</f>
        <v>0</v>
      </c>
      <c r="AA53">
        <f>VLOOKUP(A53,'Literacy Rate %Pop'!B:BC,53,FALSE)</f>
        <v>0</v>
      </c>
      <c r="AB53">
        <f>VLOOKUP(A53,'Literacy Rate %Pop'!B:BC,54,FALSE)</f>
        <v>0</v>
      </c>
      <c r="AC53" s="37">
        <f>VLOOKUP(A53,'Internet Access %Pop'!B:AI,29,FALSE)</f>
        <v>0</v>
      </c>
      <c r="AD53">
        <f>VLOOKUP(A53,'Internet Access %Pop'!B:AI,30,FALSE)</f>
        <v>61.85551074</v>
      </c>
      <c r="AE53">
        <f>VLOOKUP(A53,'Internet Access %Pop'!B:AI,31,FALSE)</f>
        <v>68.127216250000004</v>
      </c>
      <c r="AF53">
        <f>VLOOKUP(A53,'Internet Access %Pop'!B:AI,32,FALSE)</f>
        <v>0</v>
      </c>
      <c r="AG53">
        <f>VLOOKUP(A53,'Internet Access %Pop'!B:AI,33,FALSE)</f>
        <v>0</v>
      </c>
      <c r="AH53">
        <f>VLOOKUP(A53,'Internet Access %Pop'!B:AI,34,FALSE)</f>
        <v>0</v>
      </c>
      <c r="AI53" s="37" t="e">
        <f>VLOOKUP(A53,'Informal %GDP  DGE'!B:AE,29,FALSE)</f>
        <v>#N/A</v>
      </c>
      <c r="AJ53" t="e">
        <f>VLOOKUP(A53,'Informal %GDP  DGE'!B:AE,30,FALSE)</f>
        <v>#N/A</v>
      </c>
      <c r="AK53" t="e">
        <f>VLOOKUP(A53,'Informal %GDP MIMIC'!B:AB,25,FALSE)</f>
        <v>#N/A</v>
      </c>
      <c r="AL53" t="e">
        <f>VLOOKUP(A53,'Informal %GDP MIMIC'!B:AB,26,FALSE)</f>
        <v>#N/A</v>
      </c>
      <c r="AM53" t="e">
        <f>VLOOKUP(A53,'Informal %GDP MIMIC'!B:AB,27,FALSE)</f>
        <v>#N/A</v>
      </c>
      <c r="AN53" s="37" t="e">
        <f>VLOOKUP(A53,'Pension %LF Pension_p'!B:W,16,FALSE)</f>
        <v>#N/A</v>
      </c>
      <c r="AO53" t="e">
        <f>VLOOKUP(A53,'Pension %LF Pension_p'!B:W,17,FALSE)</f>
        <v>#N/A</v>
      </c>
      <c r="AP53" t="e">
        <f>VLOOKUP(A53,'Pension %LF Pension_p'!B:W,18,FALSE)</f>
        <v>#N/A</v>
      </c>
      <c r="AQ53" t="e">
        <f>VLOOKUP(A53,'Pension %LF Pension_p'!B:W,19,FALSE)</f>
        <v>#N/A</v>
      </c>
      <c r="AR53" t="e">
        <f>VLOOKUP(A53,'Pension %LF Pension_p'!B:W,20,FALSE)</f>
        <v>#N/A</v>
      </c>
      <c r="AS53" t="e">
        <f>VLOOKUP(A53,'Pension %LF Pension_p'!B:W,21,FALSE)</f>
        <v>#N/A</v>
      </c>
      <c r="AT53" t="e">
        <f>VLOOKUP(A53,'Pension %LF Pension_p'!B:W,22,FALSE)</f>
        <v>#N/A</v>
      </c>
      <c r="AU53" s="37" t="e">
        <f>VLOOKUP(A53,' Informal Employment %Emp Infem'!B:U,15,FALSE)</f>
        <v>#N/A</v>
      </c>
      <c r="AV53" t="e">
        <f>VLOOKUP(A53,' Informal Employment %Emp Infem'!B:U,16,FALSE)</f>
        <v>#N/A</v>
      </c>
      <c r="AW53" t="e">
        <f>VLOOKUP(A53,' Informal Employment %Emp Infem'!B:U,17,FALSE)</f>
        <v>#N/A</v>
      </c>
      <c r="AX53" t="e">
        <f>VLOOKUP(A53,' Informal Employment %Emp Infem'!B:U,18,FALSE)</f>
        <v>#N/A</v>
      </c>
      <c r="AY53" t="e">
        <f>VLOOKUP(A53,' Informal Employment %Emp Infem'!B:U,19,FALSE)</f>
        <v>#N/A</v>
      </c>
      <c r="AZ53" t="e">
        <f>VLOOKUP(A53,' Informal Employment %Emp Infem'!B:U,20,FALSE)</f>
        <v>#N/A</v>
      </c>
      <c r="BA53" s="37" t="e">
        <f>VLOOKUP(Main!A53,'Outside LF Employment %Emp  Inf'!B:U,15,FALSE)</f>
        <v>#N/A</v>
      </c>
      <c r="BB53" t="e">
        <f>VLOOKUP(Main!A53,'Outside LF Employment %Emp  Inf'!B:U,16,FALSE)</f>
        <v>#N/A</v>
      </c>
      <c r="BC53" t="e">
        <f>VLOOKUP(Main!A53,'Outside LF Employment %Emp  Inf'!B:U,17,FALSE)</f>
        <v>#N/A</v>
      </c>
      <c r="BD53" t="e">
        <f>VLOOKUP(Main!A53,'Outside LF Employment %Emp  Inf'!B:U,18,FALSE)</f>
        <v>#N/A</v>
      </c>
      <c r="BE53" t="e">
        <f>VLOOKUP(Main!A53,'Outside LF Employment %Emp  Inf'!B:U,19,FALSE)</f>
        <v>#N/A</v>
      </c>
      <c r="BF53" t="e">
        <f>VLOOKUP(Main!A53,'Outside LF Employment %Emp  Inf'!B:U,20,FALSE)</f>
        <v>#N/A</v>
      </c>
      <c r="BG53" s="37">
        <f>VLOOKUP(A53,'Fin Acct Ownership %Pop'!B:E,2,FALSE)</f>
        <v>0</v>
      </c>
      <c r="BH53">
        <f>VLOOKUP(A53,'Fin Acct Ownership %Pop'!B:E,3,FALSE)</f>
        <v>0</v>
      </c>
      <c r="BI53">
        <f>VLOOKUP(A53,'Fin Acct Ownership %Pop'!B:E,4,FALSE)</f>
        <v>0</v>
      </c>
      <c r="BJ53" s="37" t="e">
        <f>VLOOKUP(A53,'JAM Index'!B:H,2,FALSE)</f>
        <v>#N/A</v>
      </c>
      <c r="BK53" t="e">
        <f>VLOOKUP(A53,'JAM Index'!B:H,3,FALSE)</f>
        <v>#N/A</v>
      </c>
      <c r="BL53" t="e">
        <f>VLOOKUP(A53,'JAM Index'!B:H,3,FALSE)</f>
        <v>#N/A</v>
      </c>
      <c r="BM53" t="e">
        <f>VLOOKUP(A53,'JAM Index'!B:H,4,FALSE)</f>
        <v>#N/A</v>
      </c>
      <c r="BN53" t="e">
        <f>VLOOKUP(A53,'JAM Index'!B:H,5,FALSE)</f>
        <v>#N/A</v>
      </c>
      <c r="BO53" t="e">
        <f>VLOOKUP(A53,'JAM Index'!B:H,6,FALSE)</f>
        <v>#N/A</v>
      </c>
      <c r="BP53" t="e">
        <f>VLOOKUP(A53,'JAM Index'!B:H,7,FALSE)</f>
        <v>#N/A</v>
      </c>
      <c r="BQ53">
        <f>VLOOKUP(A53,'GDP Per Capita'!B:E,2,FALSE)</f>
        <v>19630.893487301913</v>
      </c>
      <c r="BR53">
        <f>VLOOKUP(A53,'GDP Per Capita'!B:E,3,FALSE)</f>
        <v>19701.270377456996</v>
      </c>
      <c r="BS53">
        <f>VLOOKUP(A53,'GDP Per Capita'!B:E,4,FALSE)</f>
        <v>16745.724314017625</v>
      </c>
    </row>
    <row r="54" spans="1:71" x14ac:dyDescent="0.15">
      <c r="A54" s="24" t="s">
        <v>119</v>
      </c>
      <c r="B54" s="37">
        <f>VLOOKUP(A54,'GDP in $'!B54:G54,4)</f>
        <v>5522625585.0234003</v>
      </c>
      <c r="C54">
        <f>VLOOKUP(A54,'GDP in $'!B54:G54,5)</f>
        <v>5935769350.7740307</v>
      </c>
      <c r="D54" s="38">
        <f>VLOOKUP(A54,'GDP in $'!B54:G54,6)</f>
        <v>5591623664.9465981</v>
      </c>
      <c r="E54" t="e">
        <f>VLOOKUP(A54,'Social Assistance Exp. as %GDP'!C:O,2,FALSE)</f>
        <v>#N/A</v>
      </c>
      <c r="F54" t="e">
        <f>VLOOKUP(A54,'Social Assistance Exp. as %GDP'!C:O,3,FALSE)</f>
        <v>#N/A</v>
      </c>
      <c r="G54" t="e">
        <f>VLOOKUP(A54,'Social Assistance Exp. as %GDP'!C:O,4,FALSE)</f>
        <v>#N/A</v>
      </c>
      <c r="H54" t="e">
        <f>VLOOKUP(A54,'Social Assistance Exp. as %GDP'!C:O,5,FALSE)</f>
        <v>#N/A</v>
      </c>
      <c r="I54" t="e">
        <f>VLOOKUP(A54,'Social Assistance Exp. as %GDP'!C:O,6,FALSE)</f>
        <v>#N/A</v>
      </c>
      <c r="J54" t="e">
        <f>VLOOKUP(A54,'Social Assistance Exp. as %GDP'!C:O,7,FALSE)</f>
        <v>#N/A</v>
      </c>
      <c r="K54" t="e">
        <f>VLOOKUP(A54,'Social Assistance Exp. as %GDP'!C:O,8,FALSE)</f>
        <v>#N/A</v>
      </c>
      <c r="L54" t="e">
        <f>VLOOKUP(A54,'Social Assistance Exp. as %GDP'!C:O,9,FALSE)</f>
        <v>#N/A</v>
      </c>
      <c r="M54" t="e">
        <f>VLOOKUP(A54,'Social Assistance Exp. as %GDP'!C:O,10,FALSE)</f>
        <v>#N/A</v>
      </c>
      <c r="N54" t="e">
        <f>VLOOKUP(A54,'Social Assistance Exp. as %GDP'!C:O,11,FALSE)</f>
        <v>#N/A</v>
      </c>
      <c r="O54" t="e">
        <f>VLOOKUP(A54,'Social Assistance Exp. as %GDP'!C:O,12,FALSE)</f>
        <v>#N/A</v>
      </c>
      <c r="P54" t="e">
        <f>VLOOKUP(A54,'Social Assistance Exp. as %GDP'!C:O,13,FALSE)</f>
        <v>#N/A</v>
      </c>
      <c r="Q54" s="37">
        <f>VLOOKUP(A54,'Migrant Population %Pop'!B:C,2,FALSE)</f>
        <v>39.5650941351076</v>
      </c>
      <c r="R54" s="37">
        <f>VLOOKUP(A54,'Literacy Rate %Pop'!B:BC,44,FALSE)</f>
        <v>0</v>
      </c>
      <c r="S54">
        <f>VLOOKUP(A54,'Literacy Rate %Pop'!B:BC,45,FALSE)</f>
        <v>0</v>
      </c>
      <c r="T54">
        <f>VLOOKUP(A54,'Literacy Rate %Pop'!B:BC,46,FALSE)</f>
        <v>0</v>
      </c>
      <c r="U54">
        <f>VLOOKUP(A54,'Literacy Rate %Pop'!B:BC,47,FALSE)</f>
        <v>0</v>
      </c>
      <c r="V54">
        <f>VLOOKUP(A54,'Literacy Rate %Pop'!B:BC,48,FALSE)</f>
        <v>0</v>
      </c>
      <c r="W54">
        <f>VLOOKUP(A54,'Literacy Rate %Pop'!B:BC,49,FALSE)</f>
        <v>0</v>
      </c>
      <c r="X54">
        <f>VLOOKUP(A54,'Literacy Rate %Pop'!B:BC,50,FALSE)</f>
        <v>0</v>
      </c>
      <c r="Y54">
        <f>VLOOKUP(A54,'Literacy Rate %Pop'!B:BC,51,FALSE)</f>
        <v>0</v>
      </c>
      <c r="Z54">
        <f>VLOOKUP(A54,'Literacy Rate %Pop'!B:BC,52,FALSE)</f>
        <v>0</v>
      </c>
      <c r="AA54">
        <f>VLOOKUP(A54,'Literacy Rate %Pop'!B:BC,53,FALSE)</f>
        <v>0</v>
      </c>
      <c r="AB54">
        <f>VLOOKUP(A54,'Literacy Rate %Pop'!B:BC,54,FALSE)</f>
        <v>0</v>
      </c>
      <c r="AC54" s="37">
        <f>VLOOKUP(A54,'Internet Access %Pop'!B:AI,29,FALSE)</f>
        <v>77</v>
      </c>
      <c r="AD54">
        <f>VLOOKUP(A54,'Internet Access %Pop'!B:AI,30,FALSE)</f>
        <v>79</v>
      </c>
      <c r="AE54">
        <f>VLOOKUP(A54,'Internet Access %Pop'!B:AI,31,FALSE)</f>
        <v>81.067693250000005</v>
      </c>
      <c r="AF54">
        <f>VLOOKUP(A54,'Internet Access %Pop'!B:AI,32,FALSE)</f>
        <v>0</v>
      </c>
      <c r="AG54">
        <f>VLOOKUP(A54,'Internet Access %Pop'!B:AI,33,FALSE)</f>
        <v>0</v>
      </c>
      <c r="AH54">
        <f>VLOOKUP(A54,'Internet Access %Pop'!B:AI,34,FALSE)</f>
        <v>0</v>
      </c>
      <c r="AI54" s="37" t="e">
        <f>VLOOKUP(A54,'Informal %GDP  DGE'!B:AE,29,FALSE)</f>
        <v>#N/A</v>
      </c>
      <c r="AJ54" t="e">
        <f>VLOOKUP(A54,'Informal %GDP  DGE'!B:AE,30,FALSE)</f>
        <v>#N/A</v>
      </c>
      <c r="AK54" t="e">
        <f>VLOOKUP(A54,'Informal %GDP MIMIC'!B:AB,25,FALSE)</f>
        <v>#N/A</v>
      </c>
      <c r="AL54" t="e">
        <f>VLOOKUP(A54,'Informal %GDP MIMIC'!B:AB,26,FALSE)</f>
        <v>#N/A</v>
      </c>
      <c r="AM54" t="e">
        <f>VLOOKUP(A54,'Informal %GDP MIMIC'!B:AB,27,FALSE)</f>
        <v>#N/A</v>
      </c>
      <c r="AN54" s="37" t="e">
        <f>VLOOKUP(A54,'Pension %LF Pension_p'!B:W,16,FALSE)</f>
        <v>#N/A</v>
      </c>
      <c r="AO54" t="e">
        <f>VLOOKUP(A54,'Pension %LF Pension_p'!B:W,17,FALSE)</f>
        <v>#N/A</v>
      </c>
      <c r="AP54" t="e">
        <f>VLOOKUP(A54,'Pension %LF Pension_p'!B:W,18,FALSE)</f>
        <v>#N/A</v>
      </c>
      <c r="AQ54" t="e">
        <f>VLOOKUP(A54,'Pension %LF Pension_p'!B:W,19,FALSE)</f>
        <v>#N/A</v>
      </c>
      <c r="AR54" t="e">
        <f>VLOOKUP(A54,'Pension %LF Pension_p'!B:W,20,FALSE)</f>
        <v>#N/A</v>
      </c>
      <c r="AS54" t="e">
        <f>VLOOKUP(A54,'Pension %LF Pension_p'!B:W,21,FALSE)</f>
        <v>#N/A</v>
      </c>
      <c r="AT54" t="e">
        <f>VLOOKUP(A54,'Pension %LF Pension_p'!B:W,22,FALSE)</f>
        <v>#N/A</v>
      </c>
      <c r="AU54" s="37" t="e">
        <f>VLOOKUP(A54,' Informal Employment %Emp Infem'!B:U,15,FALSE)</f>
        <v>#N/A</v>
      </c>
      <c r="AV54" t="e">
        <f>VLOOKUP(A54,' Informal Employment %Emp Infem'!B:U,16,FALSE)</f>
        <v>#N/A</v>
      </c>
      <c r="AW54" t="e">
        <f>VLOOKUP(A54,' Informal Employment %Emp Infem'!B:U,17,FALSE)</f>
        <v>#N/A</v>
      </c>
      <c r="AX54" t="e">
        <f>VLOOKUP(A54,' Informal Employment %Emp Infem'!B:U,18,FALSE)</f>
        <v>#N/A</v>
      </c>
      <c r="AY54" t="e">
        <f>VLOOKUP(A54,' Informal Employment %Emp Infem'!B:U,19,FALSE)</f>
        <v>#N/A</v>
      </c>
      <c r="AZ54" t="e">
        <f>VLOOKUP(A54,' Informal Employment %Emp Infem'!B:U,20,FALSE)</f>
        <v>#N/A</v>
      </c>
      <c r="BA54" s="37" t="e">
        <f>VLOOKUP(Main!A54,'Outside LF Employment %Emp  Inf'!B:U,15,FALSE)</f>
        <v>#N/A</v>
      </c>
      <c r="BB54" t="e">
        <f>VLOOKUP(Main!A54,'Outside LF Employment %Emp  Inf'!B:U,16,FALSE)</f>
        <v>#N/A</v>
      </c>
      <c r="BC54" t="e">
        <f>VLOOKUP(Main!A54,'Outside LF Employment %Emp  Inf'!B:U,17,FALSE)</f>
        <v>#N/A</v>
      </c>
      <c r="BD54" t="e">
        <f>VLOOKUP(Main!A54,'Outside LF Employment %Emp  Inf'!B:U,18,FALSE)</f>
        <v>#N/A</v>
      </c>
      <c r="BE54" t="e">
        <f>VLOOKUP(Main!A54,'Outside LF Employment %Emp  Inf'!B:U,19,FALSE)</f>
        <v>#N/A</v>
      </c>
      <c r="BF54" t="e">
        <f>VLOOKUP(Main!A54,'Outside LF Employment %Emp  Inf'!B:U,20,FALSE)</f>
        <v>#N/A</v>
      </c>
      <c r="BG54" s="37">
        <f>VLOOKUP(A54,'Fin Acct Ownership %Pop'!B:E,2,FALSE)</f>
        <v>0</v>
      </c>
      <c r="BH54">
        <f>VLOOKUP(A54,'Fin Acct Ownership %Pop'!B:E,3,FALSE)</f>
        <v>0</v>
      </c>
      <c r="BI54">
        <f>VLOOKUP(A54,'Fin Acct Ownership %Pop'!B:E,4,FALSE)</f>
        <v>0</v>
      </c>
      <c r="BJ54" s="37" t="e">
        <f>VLOOKUP(A54,'JAM Index'!B:H,2,FALSE)</f>
        <v>#N/A</v>
      </c>
      <c r="BK54" t="e">
        <f>VLOOKUP(A54,'JAM Index'!B:H,3,FALSE)</f>
        <v>#N/A</v>
      </c>
      <c r="BL54" t="e">
        <f>VLOOKUP(A54,'JAM Index'!B:H,3,FALSE)</f>
        <v>#N/A</v>
      </c>
      <c r="BM54" t="e">
        <f>VLOOKUP(A54,'JAM Index'!B:H,4,FALSE)</f>
        <v>#N/A</v>
      </c>
      <c r="BN54" t="e">
        <f>VLOOKUP(A54,'JAM Index'!B:H,5,FALSE)</f>
        <v>#N/A</v>
      </c>
      <c r="BO54" t="e">
        <f>VLOOKUP(A54,'JAM Index'!B:H,6,FALSE)</f>
        <v>#N/A</v>
      </c>
      <c r="BP54" t="e">
        <f>VLOOKUP(A54,'JAM Index'!B:H,7,FALSE)</f>
        <v>#N/A</v>
      </c>
      <c r="BQ54">
        <f>VLOOKUP(A54,'GDP Per Capita'!B:E,2,FALSE)</f>
        <v>86059.739216845352</v>
      </c>
      <c r="BR54">
        <f>VLOOKUP(A54,'GDP Per Capita'!B:E,3,FALSE)</f>
        <v>91392.642587516646</v>
      </c>
      <c r="BS54">
        <f>VLOOKUP(A54,'GDP Per Capita'!B:E,4,FALSE)</f>
        <v>85082.526855547752</v>
      </c>
    </row>
    <row r="55" spans="1:71" x14ac:dyDescent="0.15">
      <c r="A55" s="24" t="s">
        <v>121</v>
      </c>
      <c r="B55" s="37">
        <f>VLOOKUP(A55,'GDP in $'!B55:G55,4)</f>
        <v>25522671232.876713</v>
      </c>
      <c r="C55">
        <f>VLOOKUP(A55,'GDP in $'!B55:G55,5)</f>
        <v>25758357774.543827</v>
      </c>
      <c r="D55" s="38">
        <f>VLOOKUP(A55,'GDP in $'!B55:G55,6)</f>
        <v>24612646487.721302</v>
      </c>
      <c r="E55" t="e">
        <f>VLOOKUP(A55,'Social Assistance Exp. as %GDP'!C:O,2,FALSE)</f>
        <v>#N/A</v>
      </c>
      <c r="F55" t="e">
        <f>VLOOKUP(A55,'Social Assistance Exp. as %GDP'!C:O,3,FALSE)</f>
        <v>#N/A</v>
      </c>
      <c r="G55" t="e">
        <f>VLOOKUP(A55,'Social Assistance Exp. as %GDP'!C:O,4,FALSE)</f>
        <v>#N/A</v>
      </c>
      <c r="H55" t="e">
        <f>VLOOKUP(A55,'Social Assistance Exp. as %GDP'!C:O,5,FALSE)</f>
        <v>#N/A</v>
      </c>
      <c r="I55" t="e">
        <f>VLOOKUP(A55,'Social Assistance Exp. as %GDP'!C:O,6,FALSE)</f>
        <v>#N/A</v>
      </c>
      <c r="J55" t="e">
        <f>VLOOKUP(A55,'Social Assistance Exp. as %GDP'!C:O,7,FALSE)</f>
        <v>#N/A</v>
      </c>
      <c r="K55" t="e">
        <f>VLOOKUP(A55,'Social Assistance Exp. as %GDP'!C:O,8,FALSE)</f>
        <v>#N/A</v>
      </c>
      <c r="L55" t="e">
        <f>VLOOKUP(A55,'Social Assistance Exp. as %GDP'!C:O,9,FALSE)</f>
        <v>#N/A</v>
      </c>
      <c r="M55" t="e">
        <f>VLOOKUP(A55,'Social Assistance Exp. as %GDP'!C:O,10,FALSE)</f>
        <v>#N/A</v>
      </c>
      <c r="N55" t="e">
        <f>VLOOKUP(A55,'Social Assistance Exp. as %GDP'!C:O,11,FALSE)</f>
        <v>#N/A</v>
      </c>
      <c r="O55" t="e">
        <f>VLOOKUP(A55,'Social Assistance Exp. as %GDP'!C:O,12,FALSE)</f>
        <v>#N/A</v>
      </c>
      <c r="P55" t="e">
        <f>VLOOKUP(A55,'Social Assistance Exp. as %GDP'!C:O,13,FALSE)</f>
        <v>#N/A</v>
      </c>
      <c r="Q55" s="37">
        <f>VLOOKUP(A55,'Migrant Population %Pop'!B:C,2,FALSE)</f>
        <v>16.834034154295001</v>
      </c>
      <c r="R55" s="37">
        <f>VLOOKUP(A55,'Literacy Rate %Pop'!B:BC,44,FALSE)</f>
        <v>0</v>
      </c>
      <c r="S55">
        <f>VLOOKUP(A55,'Literacy Rate %Pop'!B:BC,45,FALSE)</f>
        <v>98.678428649902301</v>
      </c>
      <c r="T55">
        <f>VLOOKUP(A55,'Literacy Rate %Pop'!B:BC,46,FALSE)</f>
        <v>0</v>
      </c>
      <c r="U55">
        <f>VLOOKUP(A55,'Literacy Rate %Pop'!B:BC,47,FALSE)</f>
        <v>0</v>
      </c>
      <c r="V55">
        <f>VLOOKUP(A55,'Literacy Rate %Pop'!B:BC,48,FALSE)</f>
        <v>0</v>
      </c>
      <c r="W55">
        <f>VLOOKUP(A55,'Literacy Rate %Pop'!B:BC,49,FALSE)</f>
        <v>0</v>
      </c>
      <c r="X55">
        <f>VLOOKUP(A55,'Literacy Rate %Pop'!B:BC,50,FALSE)</f>
        <v>0</v>
      </c>
      <c r="Y55">
        <f>VLOOKUP(A55,'Literacy Rate %Pop'!B:BC,51,FALSE)</f>
        <v>0</v>
      </c>
      <c r="Z55">
        <f>VLOOKUP(A55,'Literacy Rate %Pop'!B:BC,52,FALSE)</f>
        <v>0</v>
      </c>
      <c r="AA55">
        <f>VLOOKUP(A55,'Literacy Rate %Pop'!B:BC,53,FALSE)</f>
        <v>0</v>
      </c>
      <c r="AB55">
        <f>VLOOKUP(A55,'Literacy Rate %Pop'!B:BC,54,FALSE)</f>
        <v>0</v>
      </c>
      <c r="AC55" s="37">
        <f>VLOOKUP(A55,'Internet Access %Pop'!B:AI,29,FALSE)</f>
        <v>71.715740920000002</v>
      </c>
      <c r="AD55">
        <f>VLOOKUP(A55,'Internet Access %Pop'!B:AI,30,FALSE)</f>
        <v>75.900205400000004</v>
      </c>
      <c r="AE55">
        <f>VLOOKUP(A55,'Internet Access %Pop'!B:AI,31,FALSE)</f>
        <v>80.743188970000006</v>
      </c>
      <c r="AF55">
        <f>VLOOKUP(A55,'Internet Access %Pop'!B:AI,32,FALSE)</f>
        <v>84.433582520000002</v>
      </c>
      <c r="AG55">
        <f>VLOOKUP(A55,'Internet Access %Pop'!B:AI,33,FALSE)</f>
        <v>86.06362996</v>
      </c>
      <c r="AH55">
        <f>VLOOKUP(A55,'Internet Access %Pop'!B:AI,34,FALSE)</f>
        <v>90.802098790000002</v>
      </c>
      <c r="AI55" s="37">
        <f>VLOOKUP(A55,'Informal %GDP  DGE'!B:AE,29,FALSE)</f>
        <v>25.30335807800293</v>
      </c>
      <c r="AJ55">
        <f>VLOOKUP(A55,'Informal %GDP  DGE'!B:AE,30,FALSE)</f>
        <v>25.230068206787109</v>
      </c>
      <c r="AK55">
        <f>VLOOKUP(A55,'Informal %GDP MIMIC'!B:AB,25,FALSE)</f>
        <v>28.473308563232422</v>
      </c>
      <c r="AL55">
        <f>VLOOKUP(A55,'Informal %GDP MIMIC'!B:AB,26,FALSE)</f>
        <v>28.061126708984375</v>
      </c>
      <c r="AM55">
        <f>VLOOKUP(A55,'Informal %GDP MIMIC'!B:AB,27,FALSE)</f>
        <v>27.66779899597168</v>
      </c>
      <c r="AN55" s="37" t="e">
        <f>VLOOKUP(A55,'Pension %LF Pension_p'!B:W,16,FALSE)</f>
        <v>#N/A</v>
      </c>
      <c r="AO55" t="e">
        <f>VLOOKUP(A55,'Pension %LF Pension_p'!B:W,17,FALSE)</f>
        <v>#N/A</v>
      </c>
      <c r="AP55" t="e">
        <f>VLOOKUP(A55,'Pension %LF Pension_p'!B:W,18,FALSE)</f>
        <v>#N/A</v>
      </c>
      <c r="AQ55" t="e">
        <f>VLOOKUP(A55,'Pension %LF Pension_p'!B:W,19,FALSE)</f>
        <v>#N/A</v>
      </c>
      <c r="AR55" t="e">
        <f>VLOOKUP(A55,'Pension %LF Pension_p'!B:W,20,FALSE)</f>
        <v>#N/A</v>
      </c>
      <c r="AS55" t="e">
        <f>VLOOKUP(A55,'Pension %LF Pension_p'!B:W,21,FALSE)</f>
        <v>#N/A</v>
      </c>
      <c r="AT55" t="e">
        <f>VLOOKUP(A55,'Pension %LF Pension_p'!B:W,22,FALSE)</f>
        <v>#N/A</v>
      </c>
      <c r="AU55" s="37" t="e">
        <f>VLOOKUP(A55,' Informal Employment %Emp Infem'!B:U,15,FALSE)</f>
        <v>#N/A</v>
      </c>
      <c r="AV55" t="e">
        <f>VLOOKUP(A55,' Informal Employment %Emp Infem'!B:U,16,FALSE)</f>
        <v>#N/A</v>
      </c>
      <c r="AW55" t="e">
        <f>VLOOKUP(A55,' Informal Employment %Emp Infem'!B:U,17,FALSE)</f>
        <v>#N/A</v>
      </c>
      <c r="AX55" t="e">
        <f>VLOOKUP(A55,' Informal Employment %Emp Infem'!B:U,18,FALSE)</f>
        <v>#N/A</v>
      </c>
      <c r="AY55" t="e">
        <f>VLOOKUP(A55,' Informal Employment %Emp Infem'!B:U,19,FALSE)</f>
        <v>#N/A</v>
      </c>
      <c r="AZ55" t="e">
        <f>VLOOKUP(A55,' Informal Employment %Emp Infem'!B:U,20,FALSE)</f>
        <v>#N/A</v>
      </c>
      <c r="BA55" s="37" t="e">
        <f>VLOOKUP(Main!A55,'Outside LF Employment %Emp  Inf'!B:U,15,FALSE)</f>
        <v>#N/A</v>
      </c>
      <c r="BB55" t="e">
        <f>VLOOKUP(Main!A55,'Outside LF Employment %Emp  Inf'!B:U,16,FALSE)</f>
        <v>#N/A</v>
      </c>
      <c r="BC55" t="e">
        <f>VLOOKUP(Main!A55,'Outside LF Employment %Emp  Inf'!B:U,17,FALSE)</f>
        <v>#N/A</v>
      </c>
      <c r="BD55" t="e">
        <f>VLOOKUP(Main!A55,'Outside LF Employment %Emp  Inf'!B:U,18,FALSE)</f>
        <v>#N/A</v>
      </c>
      <c r="BE55" t="e">
        <f>VLOOKUP(Main!A55,'Outside LF Employment %Emp  Inf'!B:U,19,FALSE)</f>
        <v>#N/A</v>
      </c>
      <c r="BF55" t="e">
        <f>VLOOKUP(Main!A55,'Outside LF Employment %Emp  Inf'!B:U,20,FALSE)</f>
        <v>#N/A</v>
      </c>
      <c r="BG55" s="37">
        <f>VLOOKUP(A55,'Fin Acct Ownership %Pop'!B:E,2,FALSE)</f>
        <v>85.237648010253906</v>
      </c>
      <c r="BH55">
        <f>VLOOKUP(A55,'Fin Acct Ownership %Pop'!B:E,3,FALSE)</f>
        <v>90.150199890136705</v>
      </c>
      <c r="BI55">
        <f>VLOOKUP(A55,'Fin Acct Ownership %Pop'!B:E,4,FALSE)</f>
        <v>88.715759277343807</v>
      </c>
      <c r="BJ55" s="37" t="e">
        <f>VLOOKUP(A55,'JAM Index'!B:H,2,FALSE)</f>
        <v>#N/A</v>
      </c>
      <c r="BK55" t="e">
        <f>VLOOKUP(A55,'JAM Index'!B:H,3,FALSE)</f>
        <v>#N/A</v>
      </c>
      <c r="BL55" t="e">
        <f>VLOOKUP(A55,'JAM Index'!B:H,3,FALSE)</f>
        <v>#N/A</v>
      </c>
      <c r="BM55" t="e">
        <f>VLOOKUP(A55,'JAM Index'!B:H,4,FALSE)</f>
        <v>#N/A</v>
      </c>
      <c r="BN55" t="e">
        <f>VLOOKUP(A55,'JAM Index'!B:H,5,FALSE)</f>
        <v>#N/A</v>
      </c>
      <c r="BO55" t="e">
        <f>VLOOKUP(A55,'JAM Index'!B:H,6,FALSE)</f>
        <v>#N/A</v>
      </c>
      <c r="BP55" t="e">
        <f>VLOOKUP(A55,'JAM Index'!B:H,7,FALSE)</f>
        <v>#N/A</v>
      </c>
      <c r="BQ55">
        <f>VLOOKUP(A55,'GDP Per Capita'!B:E,2,FALSE)</f>
        <v>29334.110934865701</v>
      </c>
      <c r="BR55">
        <f>VLOOKUP(A55,'GDP Per Capita'!B:E,3,FALSE)</f>
        <v>29206.0767190775</v>
      </c>
      <c r="BS55">
        <f>VLOOKUP(A55,'GDP Per Capita'!B:E,4,FALSE)</f>
        <v>27527.845305582501</v>
      </c>
    </row>
    <row r="56" spans="1:71" x14ac:dyDescent="0.15">
      <c r="A56" s="24" t="s">
        <v>123</v>
      </c>
      <c r="B56" s="37">
        <f>VLOOKUP(A56,'GDP in $'!B56:G56,4)</f>
        <v>248950103352.13702</v>
      </c>
      <c r="C56">
        <f>VLOOKUP(A56,'GDP in $'!B56:G56,5)</f>
        <v>252498032247.16284</v>
      </c>
      <c r="D56" s="38">
        <f>VLOOKUP(A56,'GDP in $'!B56:G56,6)</f>
        <v>245349489988.25952</v>
      </c>
      <c r="E56" t="str">
        <f>VLOOKUP(A56,'Social Assistance Exp. as %GDP'!C:O,2,FALSE)</f>
        <v>High income</v>
      </c>
      <c r="F56" t="str">
        <f>VLOOKUP(A56,'Social Assistance Exp. as %GDP'!C:O,3,FALSE)</f>
        <v>ECS</v>
      </c>
      <c r="G56">
        <f>VLOOKUP(A56,'Social Assistance Exp. as %GDP'!C:O,4,FALSE)</f>
        <v>0.78518551599999997</v>
      </c>
      <c r="H56">
        <f>VLOOKUP(A56,'Social Assistance Exp. as %GDP'!C:O,5,FALSE)</f>
        <v>0.729167342</v>
      </c>
      <c r="I56">
        <f>VLOOKUP(A56,'Social Assistance Exp. as %GDP'!C:O,6,FALSE)</f>
        <v>0</v>
      </c>
      <c r="J56">
        <f>VLOOKUP(A56,'Social Assistance Exp. as %GDP'!C:O,7,FALSE)</f>
        <v>0</v>
      </c>
      <c r="K56">
        <f>VLOOKUP(A56,'Social Assistance Exp. as %GDP'!C:O,8,FALSE)</f>
        <v>0</v>
      </c>
      <c r="L56">
        <f>VLOOKUP(A56,'Social Assistance Exp. as %GDP'!C:O,9,FALSE)</f>
        <v>2017</v>
      </c>
      <c r="M56">
        <f>VLOOKUP(A56,'Social Assistance Exp. as %GDP'!C:O,10,FALSE)</f>
        <v>0</v>
      </c>
      <c r="N56">
        <f>VLOOKUP(A56,'Social Assistance Exp. as %GDP'!C:O,11,FALSE)</f>
        <v>5.6018155E-2</v>
      </c>
      <c r="O56">
        <f>VLOOKUP(A56,'Social Assistance Exp. as %GDP'!C:O,12,FALSE)</f>
        <v>0</v>
      </c>
      <c r="P56">
        <f>VLOOKUP(A56,'Social Assistance Exp. as %GDP'!C:O,13,FALSE)</f>
        <v>0</v>
      </c>
      <c r="Q56" s="37">
        <f>VLOOKUP(A56,'Migrant Population %Pop'!B:C,2,FALSE)</f>
        <v>3.8422256801691601</v>
      </c>
      <c r="R56" s="37">
        <f>VLOOKUP(A56,'Literacy Rate %Pop'!B:BC,44,FALSE)</f>
        <v>0</v>
      </c>
      <c r="S56">
        <f>VLOOKUP(A56,'Literacy Rate %Pop'!B:BC,45,FALSE)</f>
        <v>0</v>
      </c>
      <c r="T56">
        <f>VLOOKUP(A56,'Literacy Rate %Pop'!B:BC,46,FALSE)</f>
        <v>0</v>
      </c>
      <c r="U56">
        <f>VLOOKUP(A56,'Literacy Rate %Pop'!B:BC,47,FALSE)</f>
        <v>0</v>
      </c>
      <c r="V56">
        <f>VLOOKUP(A56,'Literacy Rate %Pop'!B:BC,48,FALSE)</f>
        <v>0</v>
      </c>
      <c r="W56">
        <f>VLOOKUP(A56,'Literacy Rate %Pop'!B:BC,49,FALSE)</f>
        <v>0</v>
      </c>
      <c r="X56">
        <f>VLOOKUP(A56,'Literacy Rate %Pop'!B:BC,50,FALSE)</f>
        <v>0</v>
      </c>
      <c r="Y56">
        <f>VLOOKUP(A56,'Literacy Rate %Pop'!B:BC,51,FALSE)</f>
        <v>0</v>
      </c>
      <c r="Z56">
        <f>VLOOKUP(A56,'Literacy Rate %Pop'!B:BC,52,FALSE)</f>
        <v>0</v>
      </c>
      <c r="AA56">
        <f>VLOOKUP(A56,'Literacy Rate %Pop'!B:BC,53,FALSE)</f>
        <v>0</v>
      </c>
      <c r="AB56">
        <f>VLOOKUP(A56,'Literacy Rate %Pop'!B:BC,54,FALSE)</f>
        <v>0</v>
      </c>
      <c r="AC56" s="37">
        <f>VLOOKUP(A56,'Internet Access %Pop'!B:AI,29,FALSE)</f>
        <v>75.668838699999995</v>
      </c>
      <c r="AD56">
        <f>VLOOKUP(A56,'Internet Access %Pop'!B:AI,30,FALSE)</f>
        <v>76.481198699999993</v>
      </c>
      <c r="AE56">
        <f>VLOOKUP(A56,'Internet Access %Pop'!B:AI,31,FALSE)</f>
        <v>78.719172850000007</v>
      </c>
      <c r="AF56">
        <f>VLOOKUP(A56,'Internet Access %Pop'!B:AI,32,FALSE)</f>
        <v>80.688167539999995</v>
      </c>
      <c r="AG56">
        <f>VLOOKUP(A56,'Internet Access %Pop'!B:AI,33,FALSE)</f>
        <v>80.866944410000002</v>
      </c>
      <c r="AH56">
        <f>VLOOKUP(A56,'Internet Access %Pop'!B:AI,34,FALSE)</f>
        <v>81.33889705</v>
      </c>
      <c r="AI56" s="37">
        <f>VLOOKUP(A56,'Informal %GDP  DGE'!B:AE,29,FALSE)</f>
        <v>16.648548126220703</v>
      </c>
      <c r="AJ56">
        <f>VLOOKUP(A56,'Informal %GDP  DGE'!B:AE,30,FALSE)</f>
        <v>16.572839736938477</v>
      </c>
      <c r="AK56">
        <f>VLOOKUP(A56,'Informal %GDP MIMIC'!B:AB,25,FALSE)</f>
        <v>17.040628433227539</v>
      </c>
      <c r="AL56">
        <f>VLOOKUP(A56,'Informal %GDP MIMIC'!B:AB,26,FALSE)</f>
        <v>16.787355422973633</v>
      </c>
      <c r="AM56">
        <f>VLOOKUP(A56,'Informal %GDP MIMIC'!B:AB,27,FALSE)</f>
        <v>16.963102340698242</v>
      </c>
      <c r="AN56" s="37">
        <f>VLOOKUP(A56,'Pension %LF Pension_p'!B:W,16,FALSE)</f>
        <v>0</v>
      </c>
      <c r="AO56">
        <f>VLOOKUP(A56,'Pension %LF Pension_p'!B:W,17,FALSE)</f>
        <v>0</v>
      </c>
      <c r="AP56">
        <f>VLOOKUP(A56,'Pension %LF Pension_p'!B:W,18,FALSE)</f>
        <v>0</v>
      </c>
      <c r="AQ56">
        <f>VLOOKUP(A56,'Pension %LF Pension_p'!B:W,19,FALSE)</f>
        <v>95.400001525878906</v>
      </c>
      <c r="AR56">
        <f>VLOOKUP(A56,'Pension %LF Pension_p'!B:W,20,FALSE)</f>
        <v>93</v>
      </c>
      <c r="AS56">
        <f>VLOOKUP(A56,'Pension %LF Pension_p'!B:W,21,FALSE)</f>
        <v>0</v>
      </c>
      <c r="AT56">
        <f>VLOOKUP(A56,'Pension %LF Pension_p'!B:W,22,FALSE)</f>
        <v>0</v>
      </c>
      <c r="AU56" s="37" t="e">
        <f>VLOOKUP(A56,' Informal Employment %Emp Infem'!B:U,15,FALSE)</f>
        <v>#N/A</v>
      </c>
      <c r="AV56" t="e">
        <f>VLOOKUP(A56,' Informal Employment %Emp Infem'!B:U,16,FALSE)</f>
        <v>#N/A</v>
      </c>
      <c r="AW56" t="e">
        <f>VLOOKUP(A56,' Informal Employment %Emp Infem'!B:U,17,FALSE)</f>
        <v>#N/A</v>
      </c>
      <c r="AX56" t="e">
        <f>VLOOKUP(A56,' Informal Employment %Emp Infem'!B:U,18,FALSE)</f>
        <v>#N/A</v>
      </c>
      <c r="AY56" t="e">
        <f>VLOOKUP(A56,' Informal Employment %Emp Infem'!B:U,19,FALSE)</f>
        <v>#N/A</v>
      </c>
      <c r="AZ56" t="e">
        <f>VLOOKUP(A56,' Informal Employment %Emp Infem'!B:U,20,FALSE)</f>
        <v>#N/A</v>
      </c>
      <c r="BA56" s="37" t="e">
        <f>VLOOKUP(Main!A56,'Outside LF Employment %Emp  Inf'!B:U,15,FALSE)</f>
        <v>#N/A</v>
      </c>
      <c r="BB56" t="e">
        <f>VLOOKUP(Main!A56,'Outside LF Employment %Emp  Inf'!B:U,16,FALSE)</f>
        <v>#N/A</v>
      </c>
      <c r="BC56" t="e">
        <f>VLOOKUP(Main!A56,'Outside LF Employment %Emp  Inf'!B:U,17,FALSE)</f>
        <v>#N/A</v>
      </c>
      <c r="BD56" t="e">
        <f>VLOOKUP(Main!A56,'Outside LF Employment %Emp  Inf'!B:U,18,FALSE)</f>
        <v>#N/A</v>
      </c>
      <c r="BE56" t="e">
        <f>VLOOKUP(Main!A56,'Outside LF Employment %Emp  Inf'!B:U,19,FALSE)</f>
        <v>#N/A</v>
      </c>
      <c r="BF56" t="e">
        <f>VLOOKUP(Main!A56,'Outside LF Employment %Emp  Inf'!B:U,20,FALSE)</f>
        <v>#N/A</v>
      </c>
      <c r="BG56" s="37">
        <f>VLOOKUP(A56,'Fin Acct Ownership %Pop'!B:E,2,FALSE)</f>
        <v>80.651191711425795</v>
      </c>
      <c r="BH56">
        <f>VLOOKUP(A56,'Fin Acct Ownership %Pop'!B:E,3,FALSE)</f>
        <v>82.178207397460895</v>
      </c>
      <c r="BI56">
        <f>VLOOKUP(A56,'Fin Acct Ownership %Pop'!B:E,4,FALSE)</f>
        <v>80.992263793945298</v>
      </c>
      <c r="BJ56" s="37" t="str">
        <f>VLOOKUP(A56,'JAM Index'!B:H,2,FALSE)</f>
        <v>ECA</v>
      </c>
      <c r="BK56" t="str">
        <f>VLOOKUP(A56,'JAM Index'!B:H,3,FALSE)</f>
        <v>HIC</v>
      </c>
      <c r="BL56" t="str">
        <f>VLOOKUP(A56,'JAM Index'!B:H,3,FALSE)</f>
        <v>HIC</v>
      </c>
      <c r="BM56">
        <f>VLOOKUP(A56,'JAM Index'!B:H,4,FALSE)</f>
        <v>99</v>
      </c>
      <c r="BN56">
        <f>VLOOKUP(A56,'JAM Index'!B:H,5,FALSE)</f>
        <v>81</v>
      </c>
      <c r="BO56">
        <f>VLOOKUP(A56,'JAM Index'!B:H,6,FALSE)</f>
        <v>94</v>
      </c>
      <c r="BP56">
        <f>VLOOKUP(A56,'JAM Index'!B:H,7,FALSE)</f>
        <v>274</v>
      </c>
      <c r="BQ56">
        <f>VLOOKUP(A56,'GDP Per Capita'!B:E,2,FALSE)</f>
        <v>23419.735613650162</v>
      </c>
      <c r="BR56">
        <f>VLOOKUP(A56,'GDP Per Capita'!B:E,3,FALSE)</f>
        <v>23660.148806831683</v>
      </c>
      <c r="BS56">
        <f>VLOOKUP(A56,'GDP Per Capita'!B:E,4,FALSE)</f>
        <v>22931.274597562151</v>
      </c>
    </row>
    <row r="57" spans="1:71" x14ac:dyDescent="0.15">
      <c r="A57" s="24" t="s">
        <v>125</v>
      </c>
      <c r="B57" s="37">
        <f>VLOOKUP(A57,'GDP in $'!B57:G57,4)</f>
        <v>3975347237442.9883</v>
      </c>
      <c r="C57">
        <f>VLOOKUP(A57,'GDP in $'!B57:G57,5)</f>
        <v>3888326788627.4448</v>
      </c>
      <c r="D57" s="38">
        <f>VLOOKUP(A57,'GDP in $'!B57:G57,6)</f>
        <v>3846413928653.707</v>
      </c>
      <c r="E57" t="e">
        <f>VLOOKUP(A57,'Social Assistance Exp. as %GDP'!C:O,2,FALSE)</f>
        <v>#N/A</v>
      </c>
      <c r="F57" t="e">
        <f>VLOOKUP(A57,'Social Assistance Exp. as %GDP'!C:O,3,FALSE)</f>
        <v>#N/A</v>
      </c>
      <c r="G57" t="e">
        <f>VLOOKUP(A57,'Social Assistance Exp. as %GDP'!C:O,4,FALSE)</f>
        <v>#N/A</v>
      </c>
      <c r="H57" t="e">
        <f>VLOOKUP(A57,'Social Assistance Exp. as %GDP'!C:O,5,FALSE)</f>
        <v>#N/A</v>
      </c>
      <c r="I57" t="e">
        <f>VLOOKUP(A57,'Social Assistance Exp. as %GDP'!C:O,6,FALSE)</f>
        <v>#N/A</v>
      </c>
      <c r="J57" t="e">
        <f>VLOOKUP(A57,'Social Assistance Exp. as %GDP'!C:O,7,FALSE)</f>
        <v>#N/A</v>
      </c>
      <c r="K57" t="e">
        <f>VLOOKUP(A57,'Social Assistance Exp. as %GDP'!C:O,8,FALSE)</f>
        <v>#N/A</v>
      </c>
      <c r="L57" t="e">
        <f>VLOOKUP(A57,'Social Assistance Exp. as %GDP'!C:O,9,FALSE)</f>
        <v>#N/A</v>
      </c>
      <c r="M57" t="e">
        <f>VLOOKUP(A57,'Social Assistance Exp. as %GDP'!C:O,10,FALSE)</f>
        <v>#N/A</v>
      </c>
      <c r="N57" t="e">
        <f>VLOOKUP(A57,'Social Assistance Exp. as %GDP'!C:O,11,FALSE)</f>
        <v>#N/A</v>
      </c>
      <c r="O57" t="e">
        <f>VLOOKUP(A57,'Social Assistance Exp. as %GDP'!C:O,12,FALSE)</f>
        <v>#N/A</v>
      </c>
      <c r="P57" t="e">
        <f>VLOOKUP(A57,'Social Assistance Exp. as %GDP'!C:O,13,FALSE)</f>
        <v>#N/A</v>
      </c>
      <c r="Q57" s="37">
        <f>VLOOKUP(A57,'Migrant Population %Pop'!B:C,2,FALSE)</f>
        <v>14.879051295323301</v>
      </c>
      <c r="R57" s="37">
        <f>VLOOKUP(A57,'Literacy Rate %Pop'!B:BC,44,FALSE)</f>
        <v>0</v>
      </c>
      <c r="S57">
        <f>VLOOKUP(A57,'Literacy Rate %Pop'!B:BC,45,FALSE)</f>
        <v>0</v>
      </c>
      <c r="T57">
        <f>VLOOKUP(A57,'Literacy Rate %Pop'!B:BC,46,FALSE)</f>
        <v>0</v>
      </c>
      <c r="U57">
        <f>VLOOKUP(A57,'Literacy Rate %Pop'!B:BC,47,FALSE)</f>
        <v>0</v>
      </c>
      <c r="V57">
        <f>VLOOKUP(A57,'Literacy Rate %Pop'!B:BC,48,FALSE)</f>
        <v>0</v>
      </c>
      <c r="W57">
        <f>VLOOKUP(A57,'Literacy Rate %Pop'!B:BC,49,FALSE)</f>
        <v>0</v>
      </c>
      <c r="X57">
        <f>VLOOKUP(A57,'Literacy Rate %Pop'!B:BC,50,FALSE)</f>
        <v>0</v>
      </c>
      <c r="Y57">
        <f>VLOOKUP(A57,'Literacy Rate %Pop'!B:BC,51,FALSE)</f>
        <v>0</v>
      </c>
      <c r="Z57">
        <f>VLOOKUP(A57,'Literacy Rate %Pop'!B:BC,52,FALSE)</f>
        <v>0</v>
      </c>
      <c r="AA57">
        <f>VLOOKUP(A57,'Literacy Rate %Pop'!B:BC,53,FALSE)</f>
        <v>0</v>
      </c>
      <c r="AB57">
        <f>VLOOKUP(A57,'Literacy Rate %Pop'!B:BC,54,FALSE)</f>
        <v>0</v>
      </c>
      <c r="AC57" s="37">
        <f>VLOOKUP(A57,'Internet Access %Pop'!B:AI,29,FALSE)</f>
        <v>87.589799350000007</v>
      </c>
      <c r="AD57">
        <f>VLOOKUP(A57,'Internet Access %Pop'!B:AI,30,FALSE)</f>
        <v>84.165206639999994</v>
      </c>
      <c r="AE57">
        <f>VLOOKUP(A57,'Internet Access %Pop'!B:AI,31,FALSE)</f>
        <v>84.394153700000004</v>
      </c>
      <c r="AF57">
        <f>VLOOKUP(A57,'Internet Access %Pop'!B:AI,32,FALSE)</f>
        <v>87.037112089999994</v>
      </c>
      <c r="AG57">
        <f>VLOOKUP(A57,'Internet Access %Pop'!B:AI,33,FALSE)</f>
        <v>88.134516910000002</v>
      </c>
      <c r="AH57">
        <f>VLOOKUP(A57,'Internet Access %Pop'!B:AI,34,FALSE)</f>
        <v>89.812941330000001</v>
      </c>
      <c r="AI57" s="37">
        <f>VLOOKUP(A57,'Informal %GDP  DGE'!B:AE,29,FALSE)</f>
        <v>15.07215690612793</v>
      </c>
      <c r="AJ57">
        <f>VLOOKUP(A57,'Informal %GDP  DGE'!B:AE,30,FALSE)</f>
        <v>15.039570808410645</v>
      </c>
      <c r="AK57">
        <f>VLOOKUP(A57,'Informal %GDP MIMIC'!B:AB,25,FALSE)</f>
        <v>15.236104011535645</v>
      </c>
      <c r="AL57">
        <f>VLOOKUP(A57,'Informal %GDP MIMIC'!B:AB,26,FALSE)</f>
        <v>15.139071464538574</v>
      </c>
      <c r="AM57">
        <f>VLOOKUP(A57,'Informal %GDP MIMIC'!B:AB,27,FALSE)</f>
        <v>15.140613555908203</v>
      </c>
      <c r="AN57" s="37">
        <f>VLOOKUP(A57,'Pension %LF Pension_p'!B:W,16,FALSE)</f>
        <v>0</v>
      </c>
      <c r="AO57">
        <f>VLOOKUP(A57,'Pension %LF Pension_p'!B:W,17,FALSE)</f>
        <v>86.900001525878906</v>
      </c>
      <c r="AP57">
        <f>VLOOKUP(A57,'Pension %LF Pension_p'!B:W,18,FALSE)</f>
        <v>0</v>
      </c>
      <c r="AQ57">
        <f>VLOOKUP(A57,'Pension %LF Pension_p'!B:W,19,FALSE)</f>
        <v>0</v>
      </c>
      <c r="AR57">
        <f>VLOOKUP(A57,'Pension %LF Pension_p'!B:W,20,FALSE)</f>
        <v>0</v>
      </c>
      <c r="AS57">
        <f>VLOOKUP(A57,'Pension %LF Pension_p'!B:W,21,FALSE)</f>
        <v>0</v>
      </c>
      <c r="AT57">
        <f>VLOOKUP(A57,'Pension %LF Pension_p'!B:W,22,FALSE)</f>
        <v>0</v>
      </c>
      <c r="AU57" s="37" t="e">
        <f>VLOOKUP(A57,' Informal Employment %Emp Infem'!B:U,15,FALSE)</f>
        <v>#N/A</v>
      </c>
      <c r="AV57" t="e">
        <f>VLOOKUP(A57,' Informal Employment %Emp Infem'!B:U,16,FALSE)</f>
        <v>#N/A</v>
      </c>
      <c r="AW57" t="e">
        <f>VLOOKUP(A57,' Informal Employment %Emp Infem'!B:U,17,FALSE)</f>
        <v>#N/A</v>
      </c>
      <c r="AX57" t="e">
        <f>VLOOKUP(A57,' Informal Employment %Emp Infem'!B:U,18,FALSE)</f>
        <v>#N/A</v>
      </c>
      <c r="AY57" t="e">
        <f>VLOOKUP(A57,' Informal Employment %Emp Infem'!B:U,19,FALSE)</f>
        <v>#N/A</v>
      </c>
      <c r="AZ57" t="e">
        <f>VLOOKUP(A57,' Informal Employment %Emp Infem'!B:U,20,FALSE)</f>
        <v>#N/A</v>
      </c>
      <c r="BA57" s="37" t="e">
        <f>VLOOKUP(Main!A57,'Outside LF Employment %Emp  Inf'!B:U,15,FALSE)</f>
        <v>#N/A</v>
      </c>
      <c r="BB57" t="e">
        <f>VLOOKUP(Main!A57,'Outside LF Employment %Emp  Inf'!B:U,16,FALSE)</f>
        <v>#N/A</v>
      </c>
      <c r="BC57" t="e">
        <f>VLOOKUP(Main!A57,'Outside LF Employment %Emp  Inf'!B:U,17,FALSE)</f>
        <v>#N/A</v>
      </c>
      <c r="BD57" t="e">
        <f>VLOOKUP(Main!A57,'Outside LF Employment %Emp  Inf'!B:U,18,FALSE)</f>
        <v>#N/A</v>
      </c>
      <c r="BE57" t="e">
        <f>VLOOKUP(Main!A57,'Outside LF Employment %Emp  Inf'!B:U,19,FALSE)</f>
        <v>#N/A</v>
      </c>
      <c r="BF57" t="e">
        <f>VLOOKUP(Main!A57,'Outside LF Employment %Emp  Inf'!B:U,20,FALSE)</f>
        <v>#N/A</v>
      </c>
      <c r="BG57" s="37">
        <f>VLOOKUP(A57,'Fin Acct Ownership %Pop'!B:E,2,FALSE)</f>
        <v>98.133621215820298</v>
      </c>
      <c r="BH57">
        <f>VLOOKUP(A57,'Fin Acct Ownership %Pop'!B:E,3,FALSE)</f>
        <v>98.760406494140597</v>
      </c>
      <c r="BI57">
        <f>VLOOKUP(A57,'Fin Acct Ownership %Pop'!B:E,4,FALSE)</f>
        <v>99.141189575195298</v>
      </c>
      <c r="BJ57" s="37" t="e">
        <f>VLOOKUP(A57,'JAM Index'!B:H,2,FALSE)</f>
        <v>#N/A</v>
      </c>
      <c r="BK57" t="e">
        <f>VLOOKUP(A57,'JAM Index'!B:H,3,FALSE)</f>
        <v>#N/A</v>
      </c>
      <c r="BL57" t="e">
        <f>VLOOKUP(A57,'JAM Index'!B:H,3,FALSE)</f>
        <v>#N/A</v>
      </c>
      <c r="BM57" t="e">
        <f>VLOOKUP(A57,'JAM Index'!B:H,4,FALSE)</f>
        <v>#N/A</v>
      </c>
      <c r="BN57" t="e">
        <f>VLOOKUP(A57,'JAM Index'!B:H,5,FALSE)</f>
        <v>#N/A</v>
      </c>
      <c r="BO57" t="e">
        <f>VLOOKUP(A57,'JAM Index'!B:H,6,FALSE)</f>
        <v>#N/A</v>
      </c>
      <c r="BP57" t="e">
        <f>VLOOKUP(A57,'JAM Index'!B:H,7,FALSE)</f>
        <v>#N/A</v>
      </c>
      <c r="BQ57">
        <f>VLOOKUP(A57,'GDP Per Capita'!B:E,2,FALSE)</f>
        <v>47950.180814204105</v>
      </c>
      <c r="BR57">
        <f>VLOOKUP(A57,'GDP Per Capita'!B:E,3,FALSE)</f>
        <v>46794.899291560272</v>
      </c>
      <c r="BS57">
        <f>VLOOKUP(A57,'GDP Per Capita'!B:E,4,FALSE)</f>
        <v>46208.429471747171</v>
      </c>
    </row>
    <row r="58" spans="1:71" x14ac:dyDescent="0.15">
      <c r="A58" s="24" t="s">
        <v>127</v>
      </c>
      <c r="B58" s="37">
        <f>VLOOKUP(A58,'GDP in $'!B58:G58,4)</f>
        <v>3012803457.1041126</v>
      </c>
      <c r="C58">
        <f>VLOOKUP(A58,'GDP in $'!B58:G58,5)</f>
        <v>3324615549.090991</v>
      </c>
      <c r="D58" s="38">
        <f>VLOOKUP(A58,'GDP in $'!B58:G58,6)</f>
        <v>3384385216.7160888</v>
      </c>
      <c r="E58" t="str">
        <f>VLOOKUP(A58,'Social Assistance Exp. as %GDP'!C:O,2,FALSE)</f>
        <v>Lower middle income</v>
      </c>
      <c r="F58" t="str">
        <f>VLOOKUP(A58,'Social Assistance Exp. as %GDP'!C:O,3,FALSE)</f>
        <v>MEA</v>
      </c>
      <c r="G58">
        <f>VLOOKUP(A58,'Social Assistance Exp. as %GDP'!C:O,4,FALSE)</f>
        <v>0.12882944900000001</v>
      </c>
      <c r="H58">
        <f>VLOOKUP(A58,'Social Assistance Exp. as %GDP'!C:O,5,FALSE)</f>
        <v>5.1622293999999999E-2</v>
      </c>
      <c r="I58">
        <f>VLOOKUP(A58,'Social Assistance Exp. as %GDP'!C:O,6,FALSE)</f>
        <v>4.6363186000000001E-2</v>
      </c>
      <c r="J58">
        <f>VLOOKUP(A58,'Social Assistance Exp. as %GDP'!C:O,7,FALSE)</f>
        <v>1.6988299999999999E-3</v>
      </c>
      <c r="K58">
        <f>VLOOKUP(A58,'Social Assistance Exp. as %GDP'!C:O,8,FALSE)</f>
        <v>2.8794120999999999E-2</v>
      </c>
      <c r="L58">
        <f>VLOOKUP(A58,'Social Assistance Exp. as %GDP'!C:O,9,FALSE)</f>
        <v>2015</v>
      </c>
      <c r="M58">
        <f>VLOOKUP(A58,'Social Assistance Exp. as %GDP'!C:O,10,FALSE)</f>
        <v>0</v>
      </c>
      <c r="N58">
        <f>VLOOKUP(A58,'Social Assistance Exp. as %GDP'!C:O,11,FALSE)</f>
        <v>3.51026E-4</v>
      </c>
      <c r="O58">
        <f>VLOOKUP(A58,'Social Assistance Exp. as %GDP'!C:O,12,FALSE)</f>
        <v>0</v>
      </c>
      <c r="P58">
        <f>VLOOKUP(A58,'Social Assistance Exp. as %GDP'!C:O,13,FALSE)</f>
        <v>0</v>
      </c>
      <c r="Q58" s="37">
        <f>VLOOKUP(A58,'Migrant Population %Pop'!B:C,2,FALSE)</f>
        <v>12.654120408487399</v>
      </c>
      <c r="R58" s="37">
        <f>VLOOKUP(A58,'Literacy Rate %Pop'!B:BC,44,FALSE)</f>
        <v>0</v>
      </c>
      <c r="S58">
        <f>VLOOKUP(A58,'Literacy Rate %Pop'!B:BC,45,FALSE)</f>
        <v>0</v>
      </c>
      <c r="T58">
        <f>VLOOKUP(A58,'Literacy Rate %Pop'!B:BC,46,FALSE)</f>
        <v>0</v>
      </c>
      <c r="U58">
        <f>VLOOKUP(A58,'Literacy Rate %Pop'!B:BC,47,FALSE)</f>
        <v>0</v>
      </c>
      <c r="V58">
        <f>VLOOKUP(A58,'Literacy Rate %Pop'!B:BC,48,FALSE)</f>
        <v>0</v>
      </c>
      <c r="W58">
        <f>VLOOKUP(A58,'Literacy Rate %Pop'!B:BC,49,FALSE)</f>
        <v>0</v>
      </c>
      <c r="X58">
        <f>VLOOKUP(A58,'Literacy Rate %Pop'!B:BC,50,FALSE)</f>
        <v>0</v>
      </c>
      <c r="Y58">
        <f>VLOOKUP(A58,'Literacy Rate %Pop'!B:BC,51,FALSE)</f>
        <v>0</v>
      </c>
      <c r="Z58">
        <f>VLOOKUP(A58,'Literacy Rate %Pop'!B:BC,52,FALSE)</f>
        <v>0</v>
      </c>
      <c r="AA58">
        <f>VLOOKUP(A58,'Literacy Rate %Pop'!B:BC,53,FALSE)</f>
        <v>0</v>
      </c>
      <c r="AB58">
        <f>VLOOKUP(A58,'Literacy Rate %Pop'!B:BC,54,FALSE)</f>
        <v>0</v>
      </c>
      <c r="AC58" s="37">
        <f>VLOOKUP(A58,'Internet Access %Pop'!B:AI,29,FALSE)</f>
        <v>22.9</v>
      </c>
      <c r="AD58">
        <f>VLOOKUP(A58,'Internet Access %Pop'!B:AI,30,FALSE)</f>
        <v>30.8</v>
      </c>
      <c r="AE58">
        <f>VLOOKUP(A58,'Internet Access %Pop'!B:AI,31,FALSE)</f>
        <v>55.681409250000002</v>
      </c>
      <c r="AF58">
        <f>VLOOKUP(A58,'Internet Access %Pop'!B:AI,32,FALSE)</f>
        <v>58</v>
      </c>
      <c r="AG58">
        <f>VLOOKUP(A58,'Internet Access %Pop'!B:AI,33,FALSE)</f>
        <v>59</v>
      </c>
      <c r="AH58">
        <f>VLOOKUP(A58,'Internet Access %Pop'!B:AI,34,FALSE)</f>
        <v>0</v>
      </c>
      <c r="AI58" s="37" t="e">
        <f>VLOOKUP(A58,'Informal %GDP  DGE'!B:AE,29,FALSE)</f>
        <v>#N/A</v>
      </c>
      <c r="AJ58" t="e">
        <f>VLOOKUP(A58,'Informal %GDP  DGE'!B:AE,30,FALSE)</f>
        <v>#N/A</v>
      </c>
      <c r="AK58" t="e">
        <f>VLOOKUP(A58,'Informal %GDP MIMIC'!B:AB,25,FALSE)</f>
        <v>#N/A</v>
      </c>
      <c r="AL58" t="e">
        <f>VLOOKUP(A58,'Informal %GDP MIMIC'!B:AB,26,FALSE)</f>
        <v>#N/A</v>
      </c>
      <c r="AM58" t="e">
        <f>VLOOKUP(A58,'Informal %GDP MIMIC'!B:AB,27,FALSE)</f>
        <v>#N/A</v>
      </c>
      <c r="AN58" s="37" t="e">
        <f>VLOOKUP(A58,'Pension %LF Pension_p'!B:W,16,FALSE)</f>
        <v>#N/A</v>
      </c>
      <c r="AO58" t="e">
        <f>VLOOKUP(A58,'Pension %LF Pension_p'!B:W,17,FALSE)</f>
        <v>#N/A</v>
      </c>
      <c r="AP58" t="e">
        <f>VLOOKUP(A58,'Pension %LF Pension_p'!B:W,18,FALSE)</f>
        <v>#N/A</v>
      </c>
      <c r="AQ58" t="e">
        <f>VLOOKUP(A58,'Pension %LF Pension_p'!B:W,19,FALSE)</f>
        <v>#N/A</v>
      </c>
      <c r="AR58" t="e">
        <f>VLOOKUP(A58,'Pension %LF Pension_p'!B:W,20,FALSE)</f>
        <v>#N/A</v>
      </c>
      <c r="AS58" t="e">
        <f>VLOOKUP(A58,'Pension %LF Pension_p'!B:W,21,FALSE)</f>
        <v>#N/A</v>
      </c>
      <c r="AT58" t="e">
        <f>VLOOKUP(A58,'Pension %LF Pension_p'!B:W,22,FALSE)</f>
        <v>#N/A</v>
      </c>
      <c r="AU58" s="37" t="e">
        <f>VLOOKUP(A58,' Informal Employment %Emp Infem'!B:U,15,FALSE)</f>
        <v>#N/A</v>
      </c>
      <c r="AV58" t="e">
        <f>VLOOKUP(A58,' Informal Employment %Emp Infem'!B:U,16,FALSE)</f>
        <v>#N/A</v>
      </c>
      <c r="AW58" t="e">
        <f>VLOOKUP(A58,' Informal Employment %Emp Infem'!B:U,17,FALSE)</f>
        <v>#N/A</v>
      </c>
      <c r="AX58" t="e">
        <f>VLOOKUP(A58,' Informal Employment %Emp Infem'!B:U,18,FALSE)</f>
        <v>#N/A</v>
      </c>
      <c r="AY58" t="e">
        <f>VLOOKUP(A58,' Informal Employment %Emp Infem'!B:U,19,FALSE)</f>
        <v>#N/A</v>
      </c>
      <c r="AZ58" t="e">
        <f>VLOOKUP(A58,' Informal Employment %Emp Infem'!B:U,20,FALSE)</f>
        <v>#N/A</v>
      </c>
      <c r="BA58" s="37" t="e">
        <f>VLOOKUP(Main!A58,'Outside LF Employment %Emp  Inf'!B:U,15,FALSE)</f>
        <v>#N/A</v>
      </c>
      <c r="BB58" t="e">
        <f>VLOOKUP(Main!A58,'Outside LF Employment %Emp  Inf'!B:U,16,FALSE)</f>
        <v>#N/A</v>
      </c>
      <c r="BC58" t="e">
        <f>VLOOKUP(Main!A58,'Outside LF Employment %Emp  Inf'!B:U,17,FALSE)</f>
        <v>#N/A</v>
      </c>
      <c r="BD58" t="e">
        <f>VLOOKUP(Main!A58,'Outside LF Employment %Emp  Inf'!B:U,18,FALSE)</f>
        <v>#N/A</v>
      </c>
      <c r="BE58" t="e">
        <f>VLOOKUP(Main!A58,'Outside LF Employment %Emp  Inf'!B:U,19,FALSE)</f>
        <v>#N/A</v>
      </c>
      <c r="BF58" t="e">
        <f>VLOOKUP(Main!A58,'Outside LF Employment %Emp  Inf'!B:U,20,FALSE)</f>
        <v>#N/A</v>
      </c>
      <c r="BG58" s="37">
        <f>VLOOKUP(A58,'Fin Acct Ownership %Pop'!B:E,2,FALSE)</f>
        <v>12.273881912231399</v>
      </c>
      <c r="BH58">
        <f>VLOOKUP(A58,'Fin Acct Ownership %Pop'!B:E,3,FALSE)</f>
        <v>0</v>
      </c>
      <c r="BI58">
        <f>VLOOKUP(A58,'Fin Acct Ownership %Pop'!B:E,4,FALSE)</f>
        <v>0</v>
      </c>
      <c r="BJ58" s="37" t="e">
        <f>VLOOKUP(A58,'JAM Index'!B:H,2,FALSE)</f>
        <v>#N/A</v>
      </c>
      <c r="BK58" t="e">
        <f>VLOOKUP(A58,'JAM Index'!B:H,3,FALSE)</f>
        <v>#N/A</v>
      </c>
      <c r="BL58" t="e">
        <f>VLOOKUP(A58,'JAM Index'!B:H,3,FALSE)</f>
        <v>#N/A</v>
      </c>
      <c r="BM58" t="e">
        <f>VLOOKUP(A58,'JAM Index'!B:H,4,FALSE)</f>
        <v>#N/A</v>
      </c>
      <c r="BN58" t="e">
        <f>VLOOKUP(A58,'JAM Index'!B:H,5,FALSE)</f>
        <v>#N/A</v>
      </c>
      <c r="BO58" t="e">
        <f>VLOOKUP(A58,'JAM Index'!B:H,6,FALSE)</f>
        <v>#N/A</v>
      </c>
      <c r="BP58" t="e">
        <f>VLOOKUP(A58,'JAM Index'!B:H,7,FALSE)</f>
        <v>#N/A</v>
      </c>
      <c r="BQ58">
        <f>VLOOKUP(A58,'GDP Per Capita'!B:E,2,FALSE)</f>
        <v>3141.8617105900189</v>
      </c>
      <c r="BR58">
        <f>VLOOKUP(A58,'GDP Per Capita'!B:E,3,FALSE)</f>
        <v>3414.9161775745961</v>
      </c>
      <c r="BS58">
        <f>VLOOKUP(A58,'GDP Per Capita'!B:E,4,FALSE)</f>
        <v>3425.4841758580333</v>
      </c>
    </row>
    <row r="59" spans="1:71" x14ac:dyDescent="0.15">
      <c r="A59" s="24" t="s">
        <v>129</v>
      </c>
      <c r="B59" s="37">
        <f>VLOOKUP(A59,'GDP in $'!B59:G59,4)</f>
        <v>550622222.22222221</v>
      </c>
      <c r="C59">
        <f>VLOOKUP(A59,'GDP in $'!B59:G59,5)</f>
        <v>611537037.03703701</v>
      </c>
      <c r="D59" s="38">
        <f>VLOOKUP(A59,'GDP in $'!B59:G59,6)</f>
        <v>504214814.81481481</v>
      </c>
      <c r="E59" t="str">
        <f>VLOOKUP(A59,'Social Assistance Exp. as %GDP'!C:O,2,FALSE)</f>
        <v>Upper middle income</v>
      </c>
      <c r="F59" t="str">
        <f>VLOOKUP(A59,'Social Assistance Exp. as %GDP'!C:O,3,FALSE)</f>
        <v>LCN</v>
      </c>
      <c r="G59">
        <f>VLOOKUP(A59,'Social Assistance Exp. as %GDP'!C:O,4,FALSE)</f>
        <v>4.1578574179999999</v>
      </c>
      <c r="H59">
        <f>VLOOKUP(A59,'Social Assistance Exp. as %GDP'!C:O,5,FALSE)</f>
        <v>0.94663238500000002</v>
      </c>
      <c r="I59">
        <f>VLOOKUP(A59,'Social Assistance Exp. as %GDP'!C:O,6,FALSE)</f>
        <v>0.52115559600000005</v>
      </c>
      <c r="J59">
        <f>VLOOKUP(A59,'Social Assistance Exp. as %GDP'!C:O,7,FALSE)</f>
        <v>0.32547837499999999</v>
      </c>
      <c r="K59">
        <f>VLOOKUP(A59,'Social Assistance Exp. as %GDP'!C:O,8,FALSE)</f>
        <v>1.067843318</v>
      </c>
      <c r="L59">
        <f>VLOOKUP(A59,'Social Assistance Exp. as %GDP'!C:O,9,FALSE)</f>
        <v>2018</v>
      </c>
      <c r="M59">
        <f>VLOOKUP(A59,'Social Assistance Exp. as %GDP'!C:O,10,FALSE)</f>
        <v>0.95760083200000001</v>
      </c>
      <c r="N59">
        <f>VLOOKUP(A59,'Social Assistance Exp. as %GDP'!C:O,11,FALSE)</f>
        <v>6.8493620000000005E-2</v>
      </c>
      <c r="O59">
        <f>VLOOKUP(A59,'Social Assistance Exp. as %GDP'!C:O,12,FALSE)</f>
        <v>3.7094960000000001E-3</v>
      </c>
      <c r="P59">
        <f>VLOOKUP(A59,'Social Assistance Exp. as %GDP'!C:O,13,FALSE)</f>
        <v>0.26694402099999998</v>
      </c>
      <c r="Q59" s="37">
        <f>VLOOKUP(A59,'Migrant Population %Pop'!B:C,2,FALSE)</f>
        <v>9.2460099064391805</v>
      </c>
      <c r="R59" s="37">
        <f>VLOOKUP(A59,'Literacy Rate %Pop'!B:BC,44,FALSE)</f>
        <v>0</v>
      </c>
      <c r="S59">
        <f>VLOOKUP(A59,'Literacy Rate %Pop'!B:BC,45,FALSE)</f>
        <v>0</v>
      </c>
      <c r="T59">
        <f>VLOOKUP(A59,'Literacy Rate %Pop'!B:BC,46,FALSE)</f>
        <v>0</v>
      </c>
      <c r="U59">
        <f>VLOOKUP(A59,'Literacy Rate %Pop'!B:BC,47,FALSE)</f>
        <v>0</v>
      </c>
      <c r="V59">
        <f>VLOOKUP(A59,'Literacy Rate %Pop'!B:BC,48,FALSE)</f>
        <v>0</v>
      </c>
      <c r="W59">
        <f>VLOOKUP(A59,'Literacy Rate %Pop'!B:BC,49,FALSE)</f>
        <v>0</v>
      </c>
      <c r="X59">
        <f>VLOOKUP(A59,'Literacy Rate %Pop'!B:BC,50,FALSE)</f>
        <v>0</v>
      </c>
      <c r="Y59">
        <f>VLOOKUP(A59,'Literacy Rate %Pop'!B:BC,51,FALSE)</f>
        <v>0</v>
      </c>
      <c r="Z59">
        <f>VLOOKUP(A59,'Literacy Rate %Pop'!B:BC,52,FALSE)</f>
        <v>0</v>
      </c>
      <c r="AA59">
        <f>VLOOKUP(A59,'Literacy Rate %Pop'!B:BC,53,FALSE)</f>
        <v>0</v>
      </c>
      <c r="AB59">
        <f>VLOOKUP(A59,'Literacy Rate %Pop'!B:BC,54,FALSE)</f>
        <v>0</v>
      </c>
      <c r="AC59" s="37">
        <f>VLOOKUP(A59,'Internet Access %Pop'!B:AI,29,FALSE)</f>
        <v>65</v>
      </c>
      <c r="AD59">
        <f>VLOOKUP(A59,'Internet Access %Pop'!B:AI,30,FALSE)</f>
        <v>67.03</v>
      </c>
      <c r="AE59">
        <f>VLOOKUP(A59,'Internet Access %Pop'!B:AI,31,FALSE)</f>
        <v>69.619668790000006</v>
      </c>
      <c r="AF59">
        <f>VLOOKUP(A59,'Internet Access %Pop'!B:AI,32,FALSE)</f>
        <v>0</v>
      </c>
      <c r="AG59">
        <f>VLOOKUP(A59,'Internet Access %Pop'!B:AI,33,FALSE)</f>
        <v>0</v>
      </c>
      <c r="AH59">
        <f>VLOOKUP(A59,'Internet Access %Pop'!B:AI,34,FALSE)</f>
        <v>0</v>
      </c>
      <c r="AI59" s="37" t="e">
        <f>VLOOKUP(A59,'Informal %GDP  DGE'!B:AE,29,FALSE)</f>
        <v>#N/A</v>
      </c>
      <c r="AJ59" t="e">
        <f>VLOOKUP(A59,'Informal %GDP  DGE'!B:AE,30,FALSE)</f>
        <v>#N/A</v>
      </c>
      <c r="AK59" t="e">
        <f>VLOOKUP(A59,'Informal %GDP MIMIC'!B:AB,25,FALSE)</f>
        <v>#N/A</v>
      </c>
      <c r="AL59" t="e">
        <f>VLOOKUP(A59,'Informal %GDP MIMIC'!B:AB,26,FALSE)</f>
        <v>#N/A</v>
      </c>
      <c r="AM59" t="e">
        <f>VLOOKUP(A59,'Informal %GDP MIMIC'!B:AB,27,FALSE)</f>
        <v>#N/A</v>
      </c>
      <c r="AN59" s="37" t="e">
        <f>VLOOKUP(A59,'Pension %LF Pension_p'!B:W,16,FALSE)</f>
        <v>#N/A</v>
      </c>
      <c r="AO59" t="e">
        <f>VLOOKUP(A59,'Pension %LF Pension_p'!B:W,17,FALSE)</f>
        <v>#N/A</v>
      </c>
      <c r="AP59" t="e">
        <f>VLOOKUP(A59,'Pension %LF Pension_p'!B:W,18,FALSE)</f>
        <v>#N/A</v>
      </c>
      <c r="AQ59" t="e">
        <f>VLOOKUP(A59,'Pension %LF Pension_p'!B:W,19,FALSE)</f>
        <v>#N/A</v>
      </c>
      <c r="AR59" t="e">
        <f>VLOOKUP(A59,'Pension %LF Pension_p'!B:W,20,FALSE)</f>
        <v>#N/A</v>
      </c>
      <c r="AS59" t="e">
        <f>VLOOKUP(A59,'Pension %LF Pension_p'!B:W,21,FALSE)</f>
        <v>#N/A</v>
      </c>
      <c r="AT59" t="e">
        <f>VLOOKUP(A59,'Pension %LF Pension_p'!B:W,22,FALSE)</f>
        <v>#N/A</v>
      </c>
      <c r="AU59" s="37" t="e">
        <f>VLOOKUP(A59,' Informal Employment %Emp Infem'!B:U,15,FALSE)</f>
        <v>#N/A</v>
      </c>
      <c r="AV59" t="e">
        <f>VLOOKUP(A59,' Informal Employment %Emp Infem'!B:U,16,FALSE)</f>
        <v>#N/A</v>
      </c>
      <c r="AW59" t="e">
        <f>VLOOKUP(A59,' Informal Employment %Emp Infem'!B:U,17,FALSE)</f>
        <v>#N/A</v>
      </c>
      <c r="AX59" t="e">
        <f>VLOOKUP(A59,' Informal Employment %Emp Infem'!B:U,18,FALSE)</f>
        <v>#N/A</v>
      </c>
      <c r="AY59" t="e">
        <f>VLOOKUP(A59,' Informal Employment %Emp Infem'!B:U,19,FALSE)</f>
        <v>#N/A</v>
      </c>
      <c r="AZ59" t="e">
        <f>VLOOKUP(A59,' Informal Employment %Emp Infem'!B:U,20,FALSE)</f>
        <v>#N/A</v>
      </c>
      <c r="BA59" s="37" t="e">
        <f>VLOOKUP(Main!A59,'Outside LF Employment %Emp  Inf'!B:U,15,FALSE)</f>
        <v>#N/A</v>
      </c>
      <c r="BB59" t="e">
        <f>VLOOKUP(Main!A59,'Outside LF Employment %Emp  Inf'!B:U,16,FALSE)</f>
        <v>#N/A</v>
      </c>
      <c r="BC59" t="e">
        <f>VLOOKUP(Main!A59,'Outside LF Employment %Emp  Inf'!B:U,17,FALSE)</f>
        <v>#N/A</v>
      </c>
      <c r="BD59" t="e">
        <f>VLOOKUP(Main!A59,'Outside LF Employment %Emp  Inf'!B:U,18,FALSE)</f>
        <v>#N/A</v>
      </c>
      <c r="BE59" t="e">
        <f>VLOOKUP(Main!A59,'Outside LF Employment %Emp  Inf'!B:U,19,FALSE)</f>
        <v>#N/A</v>
      </c>
      <c r="BF59" t="e">
        <f>VLOOKUP(Main!A59,'Outside LF Employment %Emp  Inf'!B:U,20,FALSE)</f>
        <v>#N/A</v>
      </c>
      <c r="BG59" s="37">
        <f>VLOOKUP(A59,'Fin Acct Ownership %Pop'!B:E,2,FALSE)</f>
        <v>0</v>
      </c>
      <c r="BH59">
        <f>VLOOKUP(A59,'Fin Acct Ownership %Pop'!B:E,3,FALSE)</f>
        <v>0</v>
      </c>
      <c r="BI59">
        <f>VLOOKUP(A59,'Fin Acct Ownership %Pop'!B:E,4,FALSE)</f>
        <v>0</v>
      </c>
      <c r="BJ59" s="37" t="e">
        <f>VLOOKUP(A59,'JAM Index'!B:H,2,FALSE)</f>
        <v>#N/A</v>
      </c>
      <c r="BK59" t="e">
        <f>VLOOKUP(A59,'JAM Index'!B:H,3,FALSE)</f>
        <v>#N/A</v>
      </c>
      <c r="BL59" t="e">
        <f>VLOOKUP(A59,'JAM Index'!B:H,3,FALSE)</f>
        <v>#N/A</v>
      </c>
      <c r="BM59" t="e">
        <f>VLOOKUP(A59,'JAM Index'!B:H,4,FALSE)</f>
        <v>#N/A</v>
      </c>
      <c r="BN59" t="e">
        <f>VLOOKUP(A59,'JAM Index'!B:H,5,FALSE)</f>
        <v>#N/A</v>
      </c>
      <c r="BO59" t="e">
        <f>VLOOKUP(A59,'JAM Index'!B:H,6,FALSE)</f>
        <v>#N/A</v>
      </c>
      <c r="BP59" t="e">
        <f>VLOOKUP(A59,'JAM Index'!B:H,7,FALSE)</f>
        <v>#N/A</v>
      </c>
      <c r="BQ59">
        <f>VLOOKUP(A59,'GDP Per Capita'!B:E,2,FALSE)</f>
        <v>7687.4629634800522</v>
      </c>
      <c r="BR59">
        <f>VLOOKUP(A59,'GDP Per Capita'!B:E,3,FALSE)</f>
        <v>8516.2800389516069</v>
      </c>
      <c r="BS59">
        <f>VLOOKUP(A59,'GDP Per Capita'!B:E,4,FALSE)</f>
        <v>7003.8590214723345</v>
      </c>
    </row>
    <row r="60" spans="1:71" x14ac:dyDescent="0.15">
      <c r="A60" s="24" t="s">
        <v>131</v>
      </c>
      <c r="B60" s="37">
        <f>VLOOKUP(A60,'GDP in $'!B60:G60,4)</f>
        <v>356841216410.06769</v>
      </c>
      <c r="C60">
        <f>VLOOKUP(A60,'GDP in $'!B60:G60,5)</f>
        <v>347561349210.97949</v>
      </c>
      <c r="D60" s="38">
        <f>VLOOKUP(A60,'GDP in $'!B60:G60,6)</f>
        <v>356084867685.63898</v>
      </c>
      <c r="E60" t="e">
        <f>VLOOKUP(A60,'Social Assistance Exp. as %GDP'!C:O,2,FALSE)</f>
        <v>#N/A</v>
      </c>
      <c r="F60" t="e">
        <f>VLOOKUP(A60,'Social Assistance Exp. as %GDP'!C:O,3,FALSE)</f>
        <v>#N/A</v>
      </c>
      <c r="G60" t="e">
        <f>VLOOKUP(A60,'Social Assistance Exp. as %GDP'!C:O,4,FALSE)</f>
        <v>#N/A</v>
      </c>
      <c r="H60" t="e">
        <f>VLOOKUP(A60,'Social Assistance Exp. as %GDP'!C:O,5,FALSE)</f>
        <v>#N/A</v>
      </c>
      <c r="I60" t="e">
        <f>VLOOKUP(A60,'Social Assistance Exp. as %GDP'!C:O,6,FALSE)</f>
        <v>#N/A</v>
      </c>
      <c r="J60" t="e">
        <f>VLOOKUP(A60,'Social Assistance Exp. as %GDP'!C:O,7,FALSE)</f>
        <v>#N/A</v>
      </c>
      <c r="K60" t="e">
        <f>VLOOKUP(A60,'Social Assistance Exp. as %GDP'!C:O,8,FALSE)</f>
        <v>#N/A</v>
      </c>
      <c r="L60" t="e">
        <f>VLOOKUP(A60,'Social Assistance Exp. as %GDP'!C:O,9,FALSE)</f>
        <v>#N/A</v>
      </c>
      <c r="M60" t="e">
        <f>VLOOKUP(A60,'Social Assistance Exp. as %GDP'!C:O,10,FALSE)</f>
        <v>#N/A</v>
      </c>
      <c r="N60" t="e">
        <f>VLOOKUP(A60,'Social Assistance Exp. as %GDP'!C:O,11,FALSE)</f>
        <v>#N/A</v>
      </c>
      <c r="O60" t="e">
        <f>VLOOKUP(A60,'Social Assistance Exp. as %GDP'!C:O,12,FALSE)</f>
        <v>#N/A</v>
      </c>
      <c r="P60" t="e">
        <f>VLOOKUP(A60,'Social Assistance Exp. as %GDP'!C:O,13,FALSE)</f>
        <v>#N/A</v>
      </c>
      <c r="Q60" s="37">
        <f>VLOOKUP(A60,'Migrant Population %Pop'!B:C,2,FALSE)</f>
        <v>10.0989913532723</v>
      </c>
      <c r="R60" s="37">
        <f>VLOOKUP(A60,'Literacy Rate %Pop'!B:BC,44,FALSE)</f>
        <v>0</v>
      </c>
      <c r="S60">
        <f>VLOOKUP(A60,'Literacy Rate %Pop'!B:BC,45,FALSE)</f>
        <v>0</v>
      </c>
      <c r="T60">
        <f>VLOOKUP(A60,'Literacy Rate %Pop'!B:BC,46,FALSE)</f>
        <v>0</v>
      </c>
      <c r="U60">
        <f>VLOOKUP(A60,'Literacy Rate %Pop'!B:BC,47,FALSE)</f>
        <v>0</v>
      </c>
      <c r="V60">
        <f>VLOOKUP(A60,'Literacy Rate %Pop'!B:BC,48,FALSE)</f>
        <v>0</v>
      </c>
      <c r="W60">
        <f>VLOOKUP(A60,'Literacy Rate %Pop'!B:BC,49,FALSE)</f>
        <v>0</v>
      </c>
      <c r="X60">
        <f>VLOOKUP(A60,'Literacy Rate %Pop'!B:BC,50,FALSE)</f>
        <v>0</v>
      </c>
      <c r="Y60">
        <f>VLOOKUP(A60,'Literacy Rate %Pop'!B:BC,51,FALSE)</f>
        <v>0</v>
      </c>
      <c r="Z60">
        <f>VLOOKUP(A60,'Literacy Rate %Pop'!B:BC,52,FALSE)</f>
        <v>0</v>
      </c>
      <c r="AA60">
        <f>VLOOKUP(A60,'Literacy Rate %Pop'!B:BC,53,FALSE)</f>
        <v>0</v>
      </c>
      <c r="AB60">
        <f>VLOOKUP(A60,'Literacy Rate %Pop'!B:BC,54,FALSE)</f>
        <v>0</v>
      </c>
      <c r="AC60" s="37">
        <f>VLOOKUP(A60,'Internet Access %Pop'!B:AI,29,FALSE)</f>
        <v>96.330501620000007</v>
      </c>
      <c r="AD60">
        <f>VLOOKUP(A60,'Internet Access %Pop'!B:AI,30,FALSE)</f>
        <v>96.967785250000006</v>
      </c>
      <c r="AE60">
        <f>VLOOKUP(A60,'Internet Access %Pop'!B:AI,31,FALSE)</f>
        <v>97.099362159999998</v>
      </c>
      <c r="AF60">
        <f>VLOOKUP(A60,'Internet Access %Pop'!B:AI,32,FALSE)</f>
        <v>97.319204369999994</v>
      </c>
      <c r="AG60">
        <f>VLOOKUP(A60,'Internet Access %Pop'!B:AI,33,FALSE)</f>
        <v>98.046434750000003</v>
      </c>
      <c r="AH60">
        <f>VLOOKUP(A60,'Internet Access %Pop'!B:AI,34,FALSE)</f>
        <v>96.549145730000006</v>
      </c>
      <c r="AI60" s="37">
        <f>VLOOKUP(A60,'Informal %GDP  DGE'!B:AE,29,FALSE)</f>
        <v>16.46257209777832</v>
      </c>
      <c r="AJ60">
        <f>VLOOKUP(A60,'Informal %GDP  DGE'!B:AE,30,FALSE)</f>
        <v>16.428075790405273</v>
      </c>
      <c r="AK60">
        <f>VLOOKUP(A60,'Informal %GDP MIMIC'!B:AB,25,FALSE)</f>
        <v>17.551750183105469</v>
      </c>
      <c r="AL60">
        <f>VLOOKUP(A60,'Informal %GDP MIMIC'!B:AB,26,FALSE)</f>
        <v>17.396463394165039</v>
      </c>
      <c r="AM60">
        <f>VLOOKUP(A60,'Informal %GDP MIMIC'!B:AB,27,FALSE)</f>
        <v>17.07257080078125</v>
      </c>
      <c r="AN60" s="37">
        <f>VLOOKUP(A60,'Pension %LF Pension_p'!B:W,16,FALSE)</f>
        <v>0</v>
      </c>
      <c r="AO60">
        <f>VLOOKUP(A60,'Pension %LF Pension_p'!B:W,17,FALSE)</f>
        <v>94.599998474121094</v>
      </c>
      <c r="AP60">
        <f>VLOOKUP(A60,'Pension %LF Pension_p'!B:W,18,FALSE)</f>
        <v>0</v>
      </c>
      <c r="AQ60">
        <f>VLOOKUP(A60,'Pension %LF Pension_p'!B:W,19,FALSE)</f>
        <v>92.900001525878906</v>
      </c>
      <c r="AR60">
        <f>VLOOKUP(A60,'Pension %LF Pension_p'!B:W,20,FALSE)</f>
        <v>0</v>
      </c>
      <c r="AS60">
        <f>VLOOKUP(A60,'Pension %LF Pension_p'!B:W,21,FALSE)</f>
        <v>0</v>
      </c>
      <c r="AT60">
        <f>VLOOKUP(A60,'Pension %LF Pension_p'!B:W,22,FALSE)</f>
        <v>0</v>
      </c>
      <c r="AU60" s="37" t="e">
        <f>VLOOKUP(A60,' Informal Employment %Emp Infem'!B:U,15,FALSE)</f>
        <v>#N/A</v>
      </c>
      <c r="AV60" t="e">
        <f>VLOOKUP(A60,' Informal Employment %Emp Infem'!B:U,16,FALSE)</f>
        <v>#N/A</v>
      </c>
      <c r="AW60" t="e">
        <f>VLOOKUP(A60,' Informal Employment %Emp Infem'!B:U,17,FALSE)</f>
        <v>#N/A</v>
      </c>
      <c r="AX60" t="e">
        <f>VLOOKUP(A60,' Informal Employment %Emp Infem'!B:U,18,FALSE)</f>
        <v>#N/A</v>
      </c>
      <c r="AY60" t="e">
        <f>VLOOKUP(A60,' Informal Employment %Emp Infem'!B:U,19,FALSE)</f>
        <v>#N/A</v>
      </c>
      <c r="AZ60" t="e">
        <f>VLOOKUP(A60,' Informal Employment %Emp Infem'!B:U,20,FALSE)</f>
        <v>#N/A</v>
      </c>
      <c r="BA60" s="37" t="e">
        <f>VLOOKUP(Main!A60,'Outside LF Employment %Emp  Inf'!B:U,15,FALSE)</f>
        <v>#N/A</v>
      </c>
      <c r="BB60" t="e">
        <f>VLOOKUP(Main!A60,'Outside LF Employment %Emp  Inf'!B:U,16,FALSE)</f>
        <v>#N/A</v>
      </c>
      <c r="BC60" t="e">
        <f>VLOOKUP(Main!A60,'Outside LF Employment %Emp  Inf'!B:U,17,FALSE)</f>
        <v>#N/A</v>
      </c>
      <c r="BD60" t="e">
        <f>VLOOKUP(Main!A60,'Outside LF Employment %Emp  Inf'!B:U,18,FALSE)</f>
        <v>#N/A</v>
      </c>
      <c r="BE60" t="e">
        <f>VLOOKUP(Main!A60,'Outside LF Employment %Emp  Inf'!B:U,19,FALSE)</f>
        <v>#N/A</v>
      </c>
      <c r="BF60" t="e">
        <f>VLOOKUP(Main!A60,'Outside LF Employment %Emp  Inf'!B:U,20,FALSE)</f>
        <v>#N/A</v>
      </c>
      <c r="BG60" s="37">
        <f>VLOOKUP(A60,'Fin Acct Ownership %Pop'!B:E,2,FALSE)</f>
        <v>99.736793518066406</v>
      </c>
      <c r="BH60">
        <f>VLOOKUP(A60,'Fin Acct Ownership %Pop'!B:E,3,FALSE)</f>
        <v>100</v>
      </c>
      <c r="BI60">
        <f>VLOOKUP(A60,'Fin Acct Ownership %Pop'!B:E,4,FALSE)</f>
        <v>99.917373657226605</v>
      </c>
      <c r="BJ60" s="37" t="e">
        <f>VLOOKUP(A60,'JAM Index'!B:H,2,FALSE)</f>
        <v>#N/A</v>
      </c>
      <c r="BK60" t="e">
        <f>VLOOKUP(A60,'JAM Index'!B:H,3,FALSE)</f>
        <v>#N/A</v>
      </c>
      <c r="BL60" t="e">
        <f>VLOOKUP(A60,'JAM Index'!B:H,3,FALSE)</f>
        <v>#N/A</v>
      </c>
      <c r="BM60" t="e">
        <f>VLOOKUP(A60,'JAM Index'!B:H,4,FALSE)</f>
        <v>#N/A</v>
      </c>
      <c r="BN60" t="e">
        <f>VLOOKUP(A60,'JAM Index'!B:H,5,FALSE)</f>
        <v>#N/A</v>
      </c>
      <c r="BO60" t="e">
        <f>VLOOKUP(A60,'JAM Index'!B:H,6,FALSE)</f>
        <v>#N/A</v>
      </c>
      <c r="BP60" t="e">
        <f>VLOOKUP(A60,'JAM Index'!B:H,7,FALSE)</f>
        <v>#N/A</v>
      </c>
      <c r="BQ60">
        <f>VLOOKUP(A60,'GDP Per Capita'!B:E,2,FALSE)</f>
        <v>61591.928869895812</v>
      </c>
      <c r="BR60">
        <f>VLOOKUP(A60,'GDP Per Capita'!B:E,3,FALSE)</f>
        <v>59775.735096451463</v>
      </c>
      <c r="BS60">
        <f>VLOOKUP(A60,'GDP Per Capita'!B:E,4,FALSE)</f>
        <v>61063.316430423787</v>
      </c>
    </row>
    <row r="61" spans="1:71" x14ac:dyDescent="0.15">
      <c r="A61" s="24" t="s">
        <v>133</v>
      </c>
      <c r="B61" s="37">
        <f>VLOOKUP(A61,'GDP in $'!B61:G61,4)</f>
        <v>85555378042.819641</v>
      </c>
      <c r="C61">
        <f>VLOOKUP(A61,'GDP in $'!B61:G61,5)</f>
        <v>88941299733.50177</v>
      </c>
      <c r="D61" s="38">
        <f>VLOOKUP(A61,'GDP in $'!B61:G61,6)</f>
        <v>78844702329.078537</v>
      </c>
      <c r="E61" t="str">
        <f>VLOOKUP(A61,'Social Assistance Exp. as %GDP'!C:O,2,FALSE)</f>
        <v>Upper middle income</v>
      </c>
      <c r="F61" t="str">
        <f>VLOOKUP(A61,'Social Assistance Exp. as %GDP'!C:O,3,FALSE)</f>
        <v>LCN</v>
      </c>
      <c r="G61">
        <f>VLOOKUP(A61,'Social Assistance Exp. as %GDP'!C:O,4,FALSE)</f>
        <v>1.59320426</v>
      </c>
      <c r="H61">
        <f>VLOOKUP(A61,'Social Assistance Exp. as %GDP'!C:O,5,FALSE)</f>
        <v>0.119990535</v>
      </c>
      <c r="I61">
        <f>VLOOKUP(A61,'Social Assistance Exp. as %GDP'!C:O,6,FALSE)</f>
        <v>5.6970018999999997E-2</v>
      </c>
      <c r="J61">
        <f>VLOOKUP(A61,'Social Assistance Exp. as %GDP'!C:O,7,FALSE)</f>
        <v>0.38294872600000002</v>
      </c>
      <c r="K61">
        <f>VLOOKUP(A61,'Social Assistance Exp. as %GDP'!C:O,8,FALSE)</f>
        <v>0.307146221</v>
      </c>
      <c r="L61">
        <f>VLOOKUP(A61,'Social Assistance Exp. as %GDP'!C:O,9,FALSE)</f>
        <v>2018</v>
      </c>
      <c r="M61">
        <f>VLOOKUP(A61,'Social Assistance Exp. as %GDP'!C:O,10,FALSE)</f>
        <v>0.20462435500000001</v>
      </c>
      <c r="N61">
        <f>VLOOKUP(A61,'Social Assistance Exp. as %GDP'!C:O,11,FALSE)</f>
        <v>0</v>
      </c>
      <c r="O61">
        <f>VLOOKUP(A61,'Social Assistance Exp. as %GDP'!C:O,12,FALSE)</f>
        <v>0.52152436999999996</v>
      </c>
      <c r="P61">
        <f>VLOOKUP(A61,'Social Assistance Exp. as %GDP'!C:O,13,FALSE)</f>
        <v>0</v>
      </c>
      <c r="Q61" s="37">
        <f>VLOOKUP(A61,'Migrant Population %Pop'!B:C,2,FALSE)</f>
        <v>3.9470798529423901</v>
      </c>
      <c r="R61" s="37">
        <f>VLOOKUP(A61,'Literacy Rate %Pop'!B:BC,44,FALSE)</f>
        <v>89.538726806640597</v>
      </c>
      <c r="S61">
        <f>VLOOKUP(A61,'Literacy Rate %Pop'!B:BC,45,FALSE)</f>
        <v>90.106376647949205</v>
      </c>
      <c r="T61">
        <f>VLOOKUP(A61,'Literacy Rate %Pop'!B:BC,46,FALSE)</f>
        <v>90.155181884765597</v>
      </c>
      <c r="U61">
        <f>VLOOKUP(A61,'Literacy Rate %Pop'!B:BC,47,FALSE)</f>
        <v>90.858146667480497</v>
      </c>
      <c r="V61">
        <f>VLOOKUP(A61,'Literacy Rate %Pop'!B:BC,48,FALSE)</f>
        <v>91.763763427734403</v>
      </c>
      <c r="W61">
        <f>VLOOKUP(A61,'Literacy Rate %Pop'!B:BC,49,FALSE)</f>
        <v>91.9912109375</v>
      </c>
      <c r="X61">
        <f>VLOOKUP(A61,'Literacy Rate %Pop'!B:BC,50,FALSE)</f>
        <v>93.778457641601605</v>
      </c>
      <c r="Y61">
        <f>VLOOKUP(A61,'Literacy Rate %Pop'!B:BC,51,FALSE)</f>
        <v>0</v>
      </c>
      <c r="Z61">
        <f>VLOOKUP(A61,'Literacy Rate %Pop'!B:BC,52,FALSE)</f>
        <v>0</v>
      </c>
      <c r="AA61">
        <f>VLOOKUP(A61,'Literacy Rate %Pop'!B:BC,53,FALSE)</f>
        <v>0</v>
      </c>
      <c r="AB61">
        <f>VLOOKUP(A61,'Literacy Rate %Pop'!B:BC,54,FALSE)</f>
        <v>0</v>
      </c>
      <c r="AC61" s="37">
        <f>VLOOKUP(A61,'Internet Access %Pop'!B:AI,29,FALSE)</f>
        <v>54.215766340000002</v>
      </c>
      <c r="AD61">
        <f>VLOOKUP(A61,'Internet Access %Pop'!B:AI,30,FALSE)</f>
        <v>63.870864740000002</v>
      </c>
      <c r="AE61">
        <f>VLOOKUP(A61,'Internet Access %Pop'!B:AI,31,FALSE)</f>
        <v>67.571245329999996</v>
      </c>
      <c r="AF61">
        <f>VLOOKUP(A61,'Internet Access %Pop'!B:AI,32,FALSE)</f>
        <v>74.822048359999997</v>
      </c>
      <c r="AG61">
        <f>VLOOKUP(A61,'Internet Access %Pop'!B:AI,33,FALSE)</f>
        <v>75.8</v>
      </c>
      <c r="AH61">
        <f>VLOOKUP(A61,'Internet Access %Pop'!B:AI,34,FALSE)</f>
        <v>0</v>
      </c>
      <c r="AI61" s="37">
        <f>VLOOKUP(A61,'Informal %GDP  DGE'!B:AE,29,FALSE)</f>
        <v>27.20390510559082</v>
      </c>
      <c r="AJ61">
        <f>VLOOKUP(A61,'Informal %GDP  DGE'!B:AE,30,FALSE)</f>
        <v>26.815557479858398</v>
      </c>
      <c r="AK61">
        <f>VLOOKUP(A61,'Informal %GDP MIMIC'!B:AB,25,FALSE)</f>
        <v>29.94434928894043</v>
      </c>
      <c r="AL61">
        <f>VLOOKUP(A61,'Informal %GDP MIMIC'!B:AB,26,FALSE)</f>
        <v>29.823570251464844</v>
      </c>
      <c r="AM61">
        <f>VLOOKUP(A61,'Informal %GDP MIMIC'!B:AB,27,FALSE)</f>
        <v>29.562393188476562</v>
      </c>
      <c r="AN61" s="37">
        <f>VLOOKUP(A61,'Pension %LF Pension_p'!B:W,16,FALSE)</f>
        <v>0</v>
      </c>
      <c r="AO61">
        <f>VLOOKUP(A61,'Pension %LF Pension_p'!B:W,17,FALSE)</f>
        <v>27.200000762939453</v>
      </c>
      <c r="AP61">
        <f>VLOOKUP(A61,'Pension %LF Pension_p'!B:W,18,FALSE)</f>
        <v>0</v>
      </c>
      <c r="AQ61">
        <f>VLOOKUP(A61,'Pension %LF Pension_p'!B:W,19,FALSE)</f>
        <v>21.399999618530273</v>
      </c>
      <c r="AR61">
        <f>VLOOKUP(A61,'Pension %LF Pension_p'!B:W,20,FALSE)</f>
        <v>25.600000381469727</v>
      </c>
      <c r="AS61">
        <f>VLOOKUP(A61,'Pension %LF Pension_p'!B:W,21,FALSE)</f>
        <v>0</v>
      </c>
      <c r="AT61">
        <f>VLOOKUP(A61,'Pension %LF Pension_p'!B:W,22,FALSE)</f>
        <v>0</v>
      </c>
      <c r="AU61" s="37">
        <f>VLOOKUP(A61,' Informal Employment %Emp Infem'!B:U,15,FALSE)</f>
        <v>55.9</v>
      </c>
      <c r="AV61">
        <f>VLOOKUP(A61,' Informal Employment %Emp Infem'!B:U,16,FALSE)</f>
        <v>54.24</v>
      </c>
      <c r="AW61">
        <f>VLOOKUP(A61,' Informal Employment %Emp Infem'!B:U,17,FALSE)</f>
        <v>56.28</v>
      </c>
      <c r="AX61">
        <f>VLOOKUP(A61,' Informal Employment %Emp Infem'!B:U,18,FALSE)</f>
        <v>56.34</v>
      </c>
      <c r="AY61">
        <f>VLOOKUP(A61,' Informal Employment %Emp Infem'!B:U,19,FALSE)</f>
        <v>57.17</v>
      </c>
      <c r="AZ61">
        <f>VLOOKUP(A61,' Informal Employment %Emp Infem'!B:U,20,FALSE)</f>
        <v>56.79</v>
      </c>
      <c r="BA61" s="37">
        <f>VLOOKUP(Main!A61,'Outside LF Employment %Emp  Inf'!B:U,15,FALSE)</f>
        <v>45.57</v>
      </c>
      <c r="BB61">
        <f>VLOOKUP(Main!A61,'Outside LF Employment %Emp  Inf'!B:U,16,FALSE)</f>
        <v>45.1</v>
      </c>
      <c r="BC61">
        <f>VLOOKUP(Main!A61,'Outside LF Employment %Emp  Inf'!B:U,17,FALSE)</f>
        <v>51.25</v>
      </c>
      <c r="BD61">
        <f>VLOOKUP(Main!A61,'Outside LF Employment %Emp  Inf'!B:U,18,FALSE)</f>
        <v>49.95</v>
      </c>
      <c r="BE61">
        <f>VLOOKUP(Main!A61,'Outside LF Employment %Emp  Inf'!B:U,19,FALSE)</f>
        <v>50.87</v>
      </c>
      <c r="BF61">
        <f>VLOOKUP(Main!A61,'Outside LF Employment %Emp  Inf'!B:U,20,FALSE)</f>
        <v>50.88</v>
      </c>
      <c r="BG61" s="37">
        <f>VLOOKUP(A61,'Fin Acct Ownership %Pop'!B:E,2,FALSE)</f>
        <v>38.204669952392599</v>
      </c>
      <c r="BH61">
        <f>VLOOKUP(A61,'Fin Acct Ownership %Pop'!B:E,3,FALSE)</f>
        <v>54.090988159179702</v>
      </c>
      <c r="BI61">
        <f>VLOOKUP(A61,'Fin Acct Ownership %Pop'!B:E,4,FALSE)</f>
        <v>56.239192962646499</v>
      </c>
      <c r="BJ61" s="37" t="str">
        <f>VLOOKUP(A61,'JAM Index'!B:H,2,FALSE)</f>
        <v>LAC</v>
      </c>
      <c r="BK61" t="str">
        <f>VLOOKUP(A61,'JAM Index'!B:H,3,FALSE)</f>
        <v>UMIC</v>
      </c>
      <c r="BL61" t="str">
        <f>VLOOKUP(A61,'JAM Index'!B:H,3,FALSE)</f>
        <v>UMIC</v>
      </c>
      <c r="BM61">
        <f>VLOOKUP(A61,'JAM Index'!B:H,4,FALSE)</f>
        <v>88</v>
      </c>
      <c r="BN61">
        <f>VLOOKUP(A61,'JAM Index'!B:H,5,FALSE)</f>
        <v>56</v>
      </c>
      <c r="BO61">
        <f>VLOOKUP(A61,'JAM Index'!B:H,6,FALSE)</f>
        <v>81</v>
      </c>
      <c r="BP61">
        <f>VLOOKUP(A61,'JAM Index'!B:H,7,FALSE)</f>
        <v>225</v>
      </c>
      <c r="BQ61">
        <f>VLOOKUP(A61,'GDP Per Capita'!B:E,2,FALSE)</f>
        <v>8050.6440762341617</v>
      </c>
      <c r="BR61">
        <f>VLOOKUP(A61,'GDP Per Capita'!B:E,3,FALSE)</f>
        <v>8282.1171305092084</v>
      </c>
      <c r="BS61">
        <f>VLOOKUP(A61,'GDP Per Capita'!B:E,4,FALSE)</f>
        <v>7268.1969096590956</v>
      </c>
    </row>
    <row r="62" spans="1:71" x14ac:dyDescent="0.15">
      <c r="A62" s="24" t="s">
        <v>135</v>
      </c>
      <c r="B62" s="37">
        <f>VLOOKUP(A62,'GDP in $'!B62:G62,4)</f>
        <v>174910878623.04855</v>
      </c>
      <c r="C62">
        <f>VLOOKUP(A62,'GDP in $'!B62:G62,5)</f>
        <v>171767403748.19025</v>
      </c>
      <c r="D62" s="38">
        <f>VLOOKUP(A62,'GDP in $'!B62:G62,6)</f>
        <v>145009181490.61975</v>
      </c>
      <c r="E62" t="e">
        <f>VLOOKUP(A62,'Social Assistance Exp. as %GDP'!C:O,2,FALSE)</f>
        <v>#N/A</v>
      </c>
      <c r="F62" t="e">
        <f>VLOOKUP(A62,'Social Assistance Exp. as %GDP'!C:O,3,FALSE)</f>
        <v>#N/A</v>
      </c>
      <c r="G62" t="e">
        <f>VLOOKUP(A62,'Social Assistance Exp. as %GDP'!C:O,4,FALSE)</f>
        <v>#N/A</v>
      </c>
      <c r="H62" t="e">
        <f>VLOOKUP(A62,'Social Assistance Exp. as %GDP'!C:O,5,FALSE)</f>
        <v>#N/A</v>
      </c>
      <c r="I62" t="e">
        <f>VLOOKUP(A62,'Social Assistance Exp. as %GDP'!C:O,6,FALSE)</f>
        <v>#N/A</v>
      </c>
      <c r="J62" t="e">
        <f>VLOOKUP(A62,'Social Assistance Exp. as %GDP'!C:O,7,FALSE)</f>
        <v>#N/A</v>
      </c>
      <c r="K62" t="e">
        <f>VLOOKUP(A62,'Social Assistance Exp. as %GDP'!C:O,8,FALSE)</f>
        <v>#N/A</v>
      </c>
      <c r="L62" t="e">
        <f>VLOOKUP(A62,'Social Assistance Exp. as %GDP'!C:O,9,FALSE)</f>
        <v>#N/A</v>
      </c>
      <c r="M62" t="e">
        <f>VLOOKUP(A62,'Social Assistance Exp. as %GDP'!C:O,10,FALSE)</f>
        <v>#N/A</v>
      </c>
      <c r="N62" t="e">
        <f>VLOOKUP(A62,'Social Assistance Exp. as %GDP'!C:O,11,FALSE)</f>
        <v>#N/A</v>
      </c>
      <c r="O62" t="e">
        <f>VLOOKUP(A62,'Social Assistance Exp. as %GDP'!C:O,12,FALSE)</f>
        <v>#N/A</v>
      </c>
      <c r="P62" t="e">
        <f>VLOOKUP(A62,'Social Assistance Exp. as %GDP'!C:O,13,FALSE)</f>
        <v>#N/A</v>
      </c>
      <c r="Q62" s="37">
        <f>VLOOKUP(A62,'Migrant Population %Pop'!B:C,2,FALSE)</f>
        <v>0.61107202273030303</v>
      </c>
      <c r="R62" s="37">
        <f>VLOOKUP(A62,'Literacy Rate %Pop'!B:BC,44,FALSE)</f>
        <v>0</v>
      </c>
      <c r="S62">
        <f>VLOOKUP(A62,'Literacy Rate %Pop'!B:BC,45,FALSE)</f>
        <v>0</v>
      </c>
      <c r="T62">
        <f>VLOOKUP(A62,'Literacy Rate %Pop'!B:BC,46,FALSE)</f>
        <v>0</v>
      </c>
      <c r="U62">
        <f>VLOOKUP(A62,'Literacy Rate %Pop'!B:BC,47,FALSE)</f>
        <v>0</v>
      </c>
      <c r="V62">
        <f>VLOOKUP(A62,'Literacy Rate %Pop'!B:BC,48,FALSE)</f>
        <v>0</v>
      </c>
      <c r="W62">
        <f>VLOOKUP(A62,'Literacy Rate %Pop'!B:BC,49,FALSE)</f>
        <v>0</v>
      </c>
      <c r="X62">
        <f>VLOOKUP(A62,'Literacy Rate %Pop'!B:BC,50,FALSE)</f>
        <v>0</v>
      </c>
      <c r="Y62">
        <f>VLOOKUP(A62,'Literacy Rate %Pop'!B:BC,51,FALSE)</f>
        <v>0</v>
      </c>
      <c r="Z62">
        <f>VLOOKUP(A62,'Literacy Rate %Pop'!B:BC,52,FALSE)</f>
        <v>81.4078369140625</v>
      </c>
      <c r="AA62">
        <f>VLOOKUP(A62,'Literacy Rate %Pop'!B:BC,53,FALSE)</f>
        <v>0</v>
      </c>
      <c r="AB62">
        <f>VLOOKUP(A62,'Literacy Rate %Pop'!B:BC,54,FALSE)</f>
        <v>0</v>
      </c>
      <c r="AC62" s="37">
        <f>VLOOKUP(A62,'Internet Access %Pop'!B:AI,29,FALSE)</f>
        <v>38.200000000000003</v>
      </c>
      <c r="AD62">
        <f>VLOOKUP(A62,'Internet Access %Pop'!B:AI,30,FALSE)</f>
        <v>42.945526880000003</v>
      </c>
      <c r="AE62">
        <f>VLOOKUP(A62,'Internet Access %Pop'!B:AI,31,FALSE)</f>
        <v>47.691055149999997</v>
      </c>
      <c r="AF62">
        <f>VLOOKUP(A62,'Internet Access %Pop'!B:AI,32,FALSE)</f>
        <v>49.038468080000001</v>
      </c>
      <c r="AG62">
        <f>VLOOKUP(A62,'Internet Access %Pop'!B:AI,33,FALSE)</f>
        <v>57.5</v>
      </c>
      <c r="AH62">
        <f>VLOOKUP(A62,'Internet Access %Pop'!B:AI,34,FALSE)</f>
        <v>0</v>
      </c>
      <c r="AI62" s="37">
        <f>VLOOKUP(A62,'Informal %GDP  DGE'!B:AE,29,FALSE)</f>
        <v>28.090625762939453</v>
      </c>
      <c r="AJ62">
        <f>VLOOKUP(A62,'Informal %GDP  DGE'!B:AE,30,FALSE)</f>
        <v>27.907875061035156</v>
      </c>
      <c r="AK62">
        <f>VLOOKUP(A62,'Informal %GDP MIMIC'!B:AB,25,FALSE)</f>
        <v>31.830295562744141</v>
      </c>
      <c r="AL62">
        <f>VLOOKUP(A62,'Informal %GDP MIMIC'!B:AB,26,FALSE)</f>
        <v>31.742618560791016</v>
      </c>
      <c r="AM62">
        <f>VLOOKUP(A62,'Informal %GDP MIMIC'!B:AB,27,FALSE)</f>
        <v>31.315494537353516</v>
      </c>
      <c r="AN62" s="37">
        <f>VLOOKUP(A62,'Pension %LF Pension_p'!B:W,16,FALSE)</f>
        <v>0</v>
      </c>
      <c r="AO62">
        <f>VLOOKUP(A62,'Pension %LF Pension_p'!B:W,17,FALSE)</f>
        <v>0</v>
      </c>
      <c r="AP62">
        <f>VLOOKUP(A62,'Pension %LF Pension_p'!B:W,18,FALSE)</f>
        <v>0</v>
      </c>
      <c r="AQ62">
        <f>VLOOKUP(A62,'Pension %LF Pension_p'!B:W,19,FALSE)</f>
        <v>0</v>
      </c>
      <c r="AR62">
        <f>VLOOKUP(A62,'Pension %LF Pension_p'!B:W,20,FALSE)</f>
        <v>0</v>
      </c>
      <c r="AS62">
        <f>VLOOKUP(A62,'Pension %LF Pension_p'!B:W,21,FALSE)</f>
        <v>0</v>
      </c>
      <c r="AT62">
        <f>VLOOKUP(A62,'Pension %LF Pension_p'!B:W,22,FALSE)</f>
        <v>0</v>
      </c>
      <c r="AU62" s="37" t="e">
        <f>VLOOKUP(A62,' Informal Employment %Emp Infem'!B:U,15,FALSE)</f>
        <v>#N/A</v>
      </c>
      <c r="AV62" t="e">
        <f>VLOOKUP(A62,' Informal Employment %Emp Infem'!B:U,16,FALSE)</f>
        <v>#N/A</v>
      </c>
      <c r="AW62" t="e">
        <f>VLOOKUP(A62,' Informal Employment %Emp Infem'!B:U,17,FALSE)</f>
        <v>#N/A</v>
      </c>
      <c r="AX62" t="e">
        <f>VLOOKUP(A62,' Informal Employment %Emp Infem'!B:U,18,FALSE)</f>
        <v>#N/A</v>
      </c>
      <c r="AY62" t="e">
        <f>VLOOKUP(A62,' Informal Employment %Emp Infem'!B:U,19,FALSE)</f>
        <v>#N/A</v>
      </c>
      <c r="AZ62" t="e">
        <f>VLOOKUP(A62,' Informal Employment %Emp Infem'!B:U,20,FALSE)</f>
        <v>#N/A</v>
      </c>
      <c r="BA62" s="37" t="e">
        <f>VLOOKUP(Main!A62,'Outside LF Employment %Emp  Inf'!B:U,15,FALSE)</f>
        <v>#N/A</v>
      </c>
      <c r="BB62" t="e">
        <f>VLOOKUP(Main!A62,'Outside LF Employment %Emp  Inf'!B:U,16,FALSE)</f>
        <v>#N/A</v>
      </c>
      <c r="BC62" t="e">
        <f>VLOOKUP(Main!A62,'Outside LF Employment %Emp  Inf'!B:U,17,FALSE)</f>
        <v>#N/A</v>
      </c>
      <c r="BD62" t="e">
        <f>VLOOKUP(Main!A62,'Outside LF Employment %Emp  Inf'!B:U,18,FALSE)</f>
        <v>#N/A</v>
      </c>
      <c r="BE62" t="e">
        <f>VLOOKUP(Main!A62,'Outside LF Employment %Emp  Inf'!B:U,19,FALSE)</f>
        <v>#N/A</v>
      </c>
      <c r="BF62" t="e">
        <f>VLOOKUP(Main!A62,'Outside LF Employment %Emp  Inf'!B:U,20,FALSE)</f>
        <v>#N/A</v>
      </c>
      <c r="BG62" s="37">
        <f>VLOOKUP(A62,'Fin Acct Ownership %Pop'!B:E,2,FALSE)</f>
        <v>33.2861137390137</v>
      </c>
      <c r="BH62">
        <f>VLOOKUP(A62,'Fin Acct Ownership %Pop'!B:E,3,FALSE)</f>
        <v>50.475788116455099</v>
      </c>
      <c r="BI62">
        <f>VLOOKUP(A62,'Fin Acct Ownership %Pop'!B:E,4,FALSE)</f>
        <v>42.776626586914098</v>
      </c>
      <c r="BJ62" s="37" t="e">
        <f>VLOOKUP(A62,'JAM Index'!B:H,2,FALSE)</f>
        <v>#N/A</v>
      </c>
      <c r="BK62" t="e">
        <f>VLOOKUP(A62,'JAM Index'!B:H,3,FALSE)</f>
        <v>#N/A</v>
      </c>
      <c r="BL62" t="e">
        <f>VLOOKUP(A62,'JAM Index'!B:H,3,FALSE)</f>
        <v>#N/A</v>
      </c>
      <c r="BM62" t="e">
        <f>VLOOKUP(A62,'JAM Index'!B:H,4,FALSE)</f>
        <v>#N/A</v>
      </c>
      <c r="BN62" t="e">
        <f>VLOOKUP(A62,'JAM Index'!B:H,5,FALSE)</f>
        <v>#N/A</v>
      </c>
      <c r="BO62" t="e">
        <f>VLOOKUP(A62,'JAM Index'!B:H,6,FALSE)</f>
        <v>#N/A</v>
      </c>
      <c r="BP62" t="e">
        <f>VLOOKUP(A62,'JAM Index'!B:H,7,FALSE)</f>
        <v>#N/A</v>
      </c>
      <c r="BQ62">
        <f>VLOOKUP(A62,'GDP Per Capita'!B:E,2,FALSE)</f>
        <v>4142.0185584291658</v>
      </c>
      <c r="BR62">
        <f>VLOOKUP(A62,'GDP Per Capita'!B:E,3,FALSE)</f>
        <v>3989.6682764523566</v>
      </c>
      <c r="BS62">
        <f>VLOOKUP(A62,'GDP Per Capita'!B:E,4,FALSE)</f>
        <v>3306.8582083810356</v>
      </c>
    </row>
    <row r="63" spans="1:71" x14ac:dyDescent="0.15">
      <c r="A63" s="24" t="s">
        <v>137</v>
      </c>
      <c r="B63" s="37">
        <f>VLOOKUP(A63,'GDP in $'!B63:G63,4)</f>
        <v>16574964993617.631</v>
      </c>
      <c r="C63">
        <f>VLOOKUP(A63,'GDP in $'!B63:G63,5)</f>
        <v>17135404533968.398</v>
      </c>
      <c r="D63" s="38">
        <f>VLOOKUP(A63,'GDP in $'!B63:G63,6)</f>
        <v>17448894596355.713</v>
      </c>
      <c r="E63" t="e">
        <f>VLOOKUP(A63,'Social Assistance Exp. as %GDP'!C:O,2,FALSE)</f>
        <v>#N/A</v>
      </c>
      <c r="F63" t="e">
        <f>VLOOKUP(A63,'Social Assistance Exp. as %GDP'!C:O,3,FALSE)</f>
        <v>#N/A</v>
      </c>
      <c r="G63" t="e">
        <f>VLOOKUP(A63,'Social Assistance Exp. as %GDP'!C:O,4,FALSE)</f>
        <v>#N/A</v>
      </c>
      <c r="H63" t="e">
        <f>VLOOKUP(A63,'Social Assistance Exp. as %GDP'!C:O,5,FALSE)</f>
        <v>#N/A</v>
      </c>
      <c r="I63" t="e">
        <f>VLOOKUP(A63,'Social Assistance Exp. as %GDP'!C:O,6,FALSE)</f>
        <v>#N/A</v>
      </c>
      <c r="J63" t="e">
        <f>VLOOKUP(A63,'Social Assistance Exp. as %GDP'!C:O,7,FALSE)</f>
        <v>#N/A</v>
      </c>
      <c r="K63" t="e">
        <f>VLOOKUP(A63,'Social Assistance Exp. as %GDP'!C:O,8,FALSE)</f>
        <v>#N/A</v>
      </c>
      <c r="L63" t="e">
        <f>VLOOKUP(A63,'Social Assistance Exp. as %GDP'!C:O,9,FALSE)</f>
        <v>#N/A</v>
      </c>
      <c r="M63" t="e">
        <f>VLOOKUP(A63,'Social Assistance Exp. as %GDP'!C:O,10,FALSE)</f>
        <v>#N/A</v>
      </c>
      <c r="N63" t="e">
        <f>VLOOKUP(A63,'Social Assistance Exp. as %GDP'!C:O,11,FALSE)</f>
        <v>#N/A</v>
      </c>
      <c r="O63" t="e">
        <f>VLOOKUP(A63,'Social Assistance Exp. as %GDP'!C:O,12,FALSE)</f>
        <v>#N/A</v>
      </c>
      <c r="P63" t="e">
        <f>VLOOKUP(A63,'Social Assistance Exp. as %GDP'!C:O,13,FALSE)</f>
        <v>#N/A</v>
      </c>
      <c r="Q63" s="37">
        <f>VLOOKUP(A63,'Migrant Population %Pop'!B:C,2,FALSE)</f>
        <v>0.410319829823662</v>
      </c>
      <c r="R63" s="37">
        <f>VLOOKUP(A63,'Literacy Rate %Pop'!B:BC,44,FALSE)</f>
        <v>94.607742309570298</v>
      </c>
      <c r="S63">
        <f>VLOOKUP(A63,'Literacy Rate %Pop'!B:BC,45,FALSE)</f>
        <v>94.455909729003906</v>
      </c>
      <c r="T63">
        <f>VLOOKUP(A63,'Literacy Rate %Pop'!B:BC,46,FALSE)</f>
        <v>94.677940368652301</v>
      </c>
      <c r="U63">
        <f>VLOOKUP(A63,'Literacy Rate %Pop'!B:BC,47,FALSE)</f>
        <v>94.779022216796903</v>
      </c>
      <c r="V63">
        <f>VLOOKUP(A63,'Literacy Rate %Pop'!B:BC,48,FALSE)</f>
        <v>95.195671081542997</v>
      </c>
      <c r="W63">
        <f>VLOOKUP(A63,'Literacy Rate %Pop'!B:BC,49,FALSE)</f>
        <v>95.409233093261705</v>
      </c>
      <c r="X63">
        <f>VLOOKUP(A63,'Literacy Rate %Pop'!B:BC,50,FALSE)</f>
        <v>95.53955078125</v>
      </c>
      <c r="Y63">
        <f>VLOOKUP(A63,'Literacy Rate %Pop'!B:BC,51,FALSE)</f>
        <v>95.729286193847699</v>
      </c>
      <c r="Z63">
        <f>VLOOKUP(A63,'Literacy Rate %Pop'!B:BC,52,FALSE)</f>
        <v>95.879119873046903</v>
      </c>
      <c r="AA63">
        <f>VLOOKUP(A63,'Literacy Rate %Pop'!B:BC,53,FALSE)</f>
        <v>96.026786804199205</v>
      </c>
      <c r="AB63">
        <f>VLOOKUP(A63,'Literacy Rate %Pop'!B:BC,54,FALSE)</f>
        <v>96.173149108886705</v>
      </c>
      <c r="AC63" s="37">
        <f>VLOOKUP(A63,'Internet Access %Pop'!B:AI,29,FALSE)</f>
        <v>45.471759731372003</v>
      </c>
      <c r="AD63">
        <f>VLOOKUP(A63,'Internet Access %Pop'!B:AI,30,FALSE)</f>
        <v>49.0188192436337</v>
      </c>
      <c r="AE63">
        <f>VLOOKUP(A63,'Internet Access %Pop'!B:AI,31,FALSE)</f>
        <v>50.5132965806594</v>
      </c>
      <c r="AF63">
        <f>VLOOKUP(A63,'Internet Access %Pop'!B:AI,32,FALSE)</f>
        <v>57.335654183385898</v>
      </c>
      <c r="AG63">
        <f>VLOOKUP(A63,'Internet Access %Pop'!B:AI,33,FALSE)</f>
        <v>62.041779089906903</v>
      </c>
      <c r="AH63">
        <f>VLOOKUP(A63,'Internet Access %Pop'!B:AI,34,FALSE)</f>
        <v>68.863684878061605</v>
      </c>
      <c r="AI63" s="37" t="e">
        <f>VLOOKUP(A63,'Informal %GDP  DGE'!B:AE,29,FALSE)</f>
        <v>#N/A</v>
      </c>
      <c r="AJ63" t="e">
        <f>VLOOKUP(A63,'Informal %GDP  DGE'!B:AE,30,FALSE)</f>
        <v>#N/A</v>
      </c>
      <c r="AK63" t="e">
        <f>VLOOKUP(A63,'Informal %GDP MIMIC'!B:AB,25,FALSE)</f>
        <v>#N/A</v>
      </c>
      <c r="AL63" t="e">
        <f>VLOOKUP(A63,'Informal %GDP MIMIC'!B:AB,26,FALSE)</f>
        <v>#N/A</v>
      </c>
      <c r="AM63" t="e">
        <f>VLOOKUP(A63,'Informal %GDP MIMIC'!B:AB,27,FALSE)</f>
        <v>#N/A</v>
      </c>
      <c r="AN63" s="37" t="e">
        <f>VLOOKUP(A63,'Pension %LF Pension_p'!B:W,16,FALSE)</f>
        <v>#N/A</v>
      </c>
      <c r="AO63" t="e">
        <f>VLOOKUP(A63,'Pension %LF Pension_p'!B:W,17,FALSE)</f>
        <v>#N/A</v>
      </c>
      <c r="AP63" t="e">
        <f>VLOOKUP(A63,'Pension %LF Pension_p'!B:W,18,FALSE)</f>
        <v>#N/A</v>
      </c>
      <c r="AQ63" t="e">
        <f>VLOOKUP(A63,'Pension %LF Pension_p'!B:W,19,FALSE)</f>
        <v>#N/A</v>
      </c>
      <c r="AR63" t="e">
        <f>VLOOKUP(A63,'Pension %LF Pension_p'!B:W,20,FALSE)</f>
        <v>#N/A</v>
      </c>
      <c r="AS63" t="e">
        <f>VLOOKUP(A63,'Pension %LF Pension_p'!B:W,21,FALSE)</f>
        <v>#N/A</v>
      </c>
      <c r="AT63" t="e">
        <f>VLOOKUP(A63,'Pension %LF Pension_p'!B:W,22,FALSE)</f>
        <v>#N/A</v>
      </c>
      <c r="AU63" s="37" t="e">
        <f>VLOOKUP(A63,' Informal Employment %Emp Infem'!B:U,15,FALSE)</f>
        <v>#N/A</v>
      </c>
      <c r="AV63" t="e">
        <f>VLOOKUP(A63,' Informal Employment %Emp Infem'!B:U,16,FALSE)</f>
        <v>#N/A</v>
      </c>
      <c r="AW63" t="e">
        <f>VLOOKUP(A63,' Informal Employment %Emp Infem'!B:U,17,FALSE)</f>
        <v>#N/A</v>
      </c>
      <c r="AX63" t="e">
        <f>VLOOKUP(A63,' Informal Employment %Emp Infem'!B:U,18,FALSE)</f>
        <v>#N/A</v>
      </c>
      <c r="AY63" t="e">
        <f>VLOOKUP(A63,' Informal Employment %Emp Infem'!B:U,19,FALSE)</f>
        <v>#N/A</v>
      </c>
      <c r="AZ63" t="e">
        <f>VLOOKUP(A63,' Informal Employment %Emp Infem'!B:U,20,FALSE)</f>
        <v>#N/A</v>
      </c>
      <c r="BA63" s="37" t="e">
        <f>VLOOKUP(Main!A63,'Outside LF Employment %Emp  Inf'!B:U,15,FALSE)</f>
        <v>#N/A</v>
      </c>
      <c r="BB63" t="e">
        <f>VLOOKUP(Main!A63,'Outside LF Employment %Emp  Inf'!B:U,16,FALSE)</f>
        <v>#N/A</v>
      </c>
      <c r="BC63" t="e">
        <f>VLOOKUP(Main!A63,'Outside LF Employment %Emp  Inf'!B:U,17,FALSE)</f>
        <v>#N/A</v>
      </c>
      <c r="BD63" t="e">
        <f>VLOOKUP(Main!A63,'Outside LF Employment %Emp  Inf'!B:U,18,FALSE)</f>
        <v>#N/A</v>
      </c>
      <c r="BE63" t="e">
        <f>VLOOKUP(Main!A63,'Outside LF Employment %Emp  Inf'!B:U,19,FALSE)</f>
        <v>#N/A</v>
      </c>
      <c r="BF63" t="e">
        <f>VLOOKUP(Main!A63,'Outside LF Employment %Emp  Inf'!B:U,20,FALSE)</f>
        <v>#N/A</v>
      </c>
      <c r="BG63" s="37">
        <f>VLOOKUP(A63,'Fin Acct Ownership %Pop'!B:E,2,FALSE)</f>
        <v>55.074871063232401</v>
      </c>
      <c r="BH63">
        <f>VLOOKUP(A63,'Fin Acct Ownership %Pop'!B:E,3,FALSE)</f>
        <v>69.135772705078097</v>
      </c>
      <c r="BI63">
        <f>VLOOKUP(A63,'Fin Acct Ownership %Pop'!B:E,4,FALSE)</f>
        <v>70.618812561035199</v>
      </c>
      <c r="BJ63" s="37" t="e">
        <f>VLOOKUP(A63,'JAM Index'!B:H,2,FALSE)</f>
        <v>#N/A</v>
      </c>
      <c r="BK63" t="e">
        <f>VLOOKUP(A63,'JAM Index'!B:H,3,FALSE)</f>
        <v>#N/A</v>
      </c>
      <c r="BL63" t="e">
        <f>VLOOKUP(A63,'JAM Index'!B:H,3,FALSE)</f>
        <v>#N/A</v>
      </c>
      <c r="BM63" t="e">
        <f>VLOOKUP(A63,'JAM Index'!B:H,4,FALSE)</f>
        <v>#N/A</v>
      </c>
      <c r="BN63" t="e">
        <f>VLOOKUP(A63,'JAM Index'!B:H,5,FALSE)</f>
        <v>#N/A</v>
      </c>
      <c r="BO63" t="e">
        <f>VLOOKUP(A63,'JAM Index'!B:H,6,FALSE)</f>
        <v>#N/A</v>
      </c>
      <c r="BP63" t="e">
        <f>VLOOKUP(A63,'JAM Index'!B:H,7,FALSE)</f>
        <v>#N/A</v>
      </c>
      <c r="BQ63">
        <f>VLOOKUP(A63,'GDP Per Capita'!B:E,2,FALSE)</f>
        <v>7924.2343008457383</v>
      </c>
      <c r="BR63">
        <f>VLOOKUP(A63,'GDP Per Capita'!B:E,3,FALSE)</f>
        <v>8145.3454372488022</v>
      </c>
      <c r="BS63">
        <f>VLOOKUP(A63,'GDP Per Capita'!B:E,4,FALSE)</f>
        <v>8254.670871024282</v>
      </c>
    </row>
    <row r="64" spans="1:71" x14ac:dyDescent="0.15">
      <c r="A64" s="24" t="s">
        <v>139</v>
      </c>
      <c r="B64" s="37">
        <f>VLOOKUP(A64,'GDP in $'!B64:G64,4)</f>
        <v>11214753522578.248</v>
      </c>
      <c r="C64">
        <f>VLOOKUP(A64,'GDP in $'!B64:G64,5)</f>
        <v>11527336323652.572</v>
      </c>
      <c r="D64" s="38">
        <f>VLOOKUP(A64,'GDP in $'!B64:G64,6)</f>
        <v>10668243564848.344</v>
      </c>
      <c r="E64" t="e">
        <f>VLOOKUP(A64,'Social Assistance Exp. as %GDP'!C:O,2,FALSE)</f>
        <v>#N/A</v>
      </c>
      <c r="F64" t="e">
        <f>VLOOKUP(A64,'Social Assistance Exp. as %GDP'!C:O,3,FALSE)</f>
        <v>#N/A</v>
      </c>
      <c r="G64" t="e">
        <f>VLOOKUP(A64,'Social Assistance Exp. as %GDP'!C:O,4,FALSE)</f>
        <v>#N/A</v>
      </c>
      <c r="H64" t="e">
        <f>VLOOKUP(A64,'Social Assistance Exp. as %GDP'!C:O,5,FALSE)</f>
        <v>#N/A</v>
      </c>
      <c r="I64" t="e">
        <f>VLOOKUP(A64,'Social Assistance Exp. as %GDP'!C:O,6,FALSE)</f>
        <v>#N/A</v>
      </c>
      <c r="J64" t="e">
        <f>VLOOKUP(A64,'Social Assistance Exp. as %GDP'!C:O,7,FALSE)</f>
        <v>#N/A</v>
      </c>
      <c r="K64" t="e">
        <f>VLOOKUP(A64,'Social Assistance Exp. as %GDP'!C:O,8,FALSE)</f>
        <v>#N/A</v>
      </c>
      <c r="L64" t="e">
        <f>VLOOKUP(A64,'Social Assistance Exp. as %GDP'!C:O,9,FALSE)</f>
        <v>#N/A</v>
      </c>
      <c r="M64" t="e">
        <f>VLOOKUP(A64,'Social Assistance Exp. as %GDP'!C:O,10,FALSE)</f>
        <v>#N/A</v>
      </c>
      <c r="N64" t="e">
        <f>VLOOKUP(A64,'Social Assistance Exp. as %GDP'!C:O,11,FALSE)</f>
        <v>#N/A</v>
      </c>
      <c r="O64" t="e">
        <f>VLOOKUP(A64,'Social Assistance Exp. as %GDP'!C:O,12,FALSE)</f>
        <v>#N/A</v>
      </c>
      <c r="P64" t="e">
        <f>VLOOKUP(A64,'Social Assistance Exp. as %GDP'!C:O,13,FALSE)</f>
        <v>#N/A</v>
      </c>
      <c r="Q64" s="37">
        <f>VLOOKUP(A64,'Migrant Population %Pop'!B:C,2,FALSE)</f>
        <v>1.6490835307823399</v>
      </c>
      <c r="R64" s="37">
        <f>VLOOKUP(A64,'Literacy Rate %Pop'!B:BC,44,FALSE)</f>
        <v>75.282920837402301</v>
      </c>
      <c r="S64">
        <f>VLOOKUP(A64,'Literacy Rate %Pop'!B:BC,45,FALSE)</f>
        <v>75.288002014160199</v>
      </c>
      <c r="T64">
        <f>VLOOKUP(A64,'Literacy Rate %Pop'!B:BC,46,FALSE)</f>
        <v>75.919319152832003</v>
      </c>
      <c r="U64">
        <f>VLOOKUP(A64,'Literacy Rate %Pop'!B:BC,47,FALSE)</f>
        <v>76.421897888183594</v>
      </c>
      <c r="V64">
        <f>VLOOKUP(A64,'Literacy Rate %Pop'!B:BC,48,FALSE)</f>
        <v>77.237373352050795</v>
      </c>
      <c r="W64">
        <f>VLOOKUP(A64,'Literacy Rate %Pop'!B:BC,49,FALSE)</f>
        <v>77.955780029296903</v>
      </c>
      <c r="X64">
        <f>VLOOKUP(A64,'Literacy Rate %Pop'!B:BC,50,FALSE)</f>
        <v>78.578102111816406</v>
      </c>
      <c r="Y64">
        <f>VLOOKUP(A64,'Literacy Rate %Pop'!B:BC,51,FALSE)</f>
        <v>79.016998291015597</v>
      </c>
      <c r="Z64">
        <f>VLOOKUP(A64,'Literacy Rate %Pop'!B:BC,52,FALSE)</f>
        <v>79.354133605957003</v>
      </c>
      <c r="AA64">
        <f>VLOOKUP(A64,'Literacy Rate %Pop'!B:BC,53,FALSE)</f>
        <v>79.840988159179702</v>
      </c>
      <c r="AB64">
        <f>VLOOKUP(A64,'Literacy Rate %Pop'!B:BC,54,FALSE)</f>
        <v>80.307258605957003</v>
      </c>
      <c r="AC64" s="37">
        <f>VLOOKUP(A64,'Internet Access %Pop'!B:AI,29,FALSE)</f>
        <v>23.692596547968702</v>
      </c>
      <c r="AD64">
        <f>VLOOKUP(A64,'Internet Access %Pop'!B:AI,30,FALSE)</f>
        <v>26.1048411747377</v>
      </c>
      <c r="AE64">
        <f>VLOOKUP(A64,'Internet Access %Pop'!B:AI,31,FALSE)</f>
        <v>29.117662226921301</v>
      </c>
      <c r="AF64">
        <f>VLOOKUP(A64,'Internet Access %Pop'!B:AI,32,FALSE)</f>
        <v>31.562778581170701</v>
      </c>
      <c r="AG64">
        <f>VLOOKUP(A64,'Internet Access %Pop'!B:AI,33,FALSE)</f>
        <v>44.289118957493599</v>
      </c>
      <c r="AH64">
        <f>VLOOKUP(A64,'Internet Access %Pop'!B:AI,34,FALSE)</f>
        <v>0</v>
      </c>
      <c r="AI64" s="37" t="e">
        <f>VLOOKUP(A64,'Informal %GDP  DGE'!B:AE,29,FALSE)</f>
        <v>#N/A</v>
      </c>
      <c r="AJ64" t="e">
        <f>VLOOKUP(A64,'Informal %GDP  DGE'!B:AE,30,FALSE)</f>
        <v>#N/A</v>
      </c>
      <c r="AK64" t="e">
        <f>VLOOKUP(A64,'Informal %GDP MIMIC'!B:AB,25,FALSE)</f>
        <v>#N/A</v>
      </c>
      <c r="AL64" t="e">
        <f>VLOOKUP(A64,'Informal %GDP MIMIC'!B:AB,26,FALSE)</f>
        <v>#N/A</v>
      </c>
      <c r="AM64" t="e">
        <f>VLOOKUP(A64,'Informal %GDP MIMIC'!B:AB,27,FALSE)</f>
        <v>#N/A</v>
      </c>
      <c r="AN64" s="37" t="e">
        <f>VLOOKUP(A64,'Pension %LF Pension_p'!B:W,16,FALSE)</f>
        <v>#N/A</v>
      </c>
      <c r="AO64" t="e">
        <f>VLOOKUP(A64,'Pension %LF Pension_p'!B:W,17,FALSE)</f>
        <v>#N/A</v>
      </c>
      <c r="AP64" t="e">
        <f>VLOOKUP(A64,'Pension %LF Pension_p'!B:W,18,FALSE)</f>
        <v>#N/A</v>
      </c>
      <c r="AQ64" t="e">
        <f>VLOOKUP(A64,'Pension %LF Pension_p'!B:W,19,FALSE)</f>
        <v>#N/A</v>
      </c>
      <c r="AR64" t="e">
        <f>VLOOKUP(A64,'Pension %LF Pension_p'!B:W,20,FALSE)</f>
        <v>#N/A</v>
      </c>
      <c r="AS64" t="e">
        <f>VLOOKUP(A64,'Pension %LF Pension_p'!B:W,21,FALSE)</f>
        <v>#N/A</v>
      </c>
      <c r="AT64" t="e">
        <f>VLOOKUP(A64,'Pension %LF Pension_p'!B:W,22,FALSE)</f>
        <v>#N/A</v>
      </c>
      <c r="AU64" s="37" t="e">
        <f>VLOOKUP(A64,' Informal Employment %Emp Infem'!B:U,15,FALSE)</f>
        <v>#N/A</v>
      </c>
      <c r="AV64" t="e">
        <f>VLOOKUP(A64,' Informal Employment %Emp Infem'!B:U,16,FALSE)</f>
        <v>#N/A</v>
      </c>
      <c r="AW64" t="e">
        <f>VLOOKUP(A64,' Informal Employment %Emp Infem'!B:U,17,FALSE)</f>
        <v>#N/A</v>
      </c>
      <c r="AX64" t="e">
        <f>VLOOKUP(A64,' Informal Employment %Emp Infem'!B:U,18,FALSE)</f>
        <v>#N/A</v>
      </c>
      <c r="AY64" t="e">
        <f>VLOOKUP(A64,' Informal Employment %Emp Infem'!B:U,19,FALSE)</f>
        <v>#N/A</v>
      </c>
      <c r="AZ64" t="e">
        <f>VLOOKUP(A64,' Informal Employment %Emp Infem'!B:U,20,FALSE)</f>
        <v>#N/A</v>
      </c>
      <c r="BA64" s="37" t="e">
        <f>VLOOKUP(Main!A64,'Outside LF Employment %Emp  Inf'!B:U,15,FALSE)</f>
        <v>#N/A</v>
      </c>
      <c r="BB64" t="e">
        <f>VLOOKUP(Main!A64,'Outside LF Employment %Emp  Inf'!B:U,16,FALSE)</f>
        <v>#N/A</v>
      </c>
      <c r="BC64" t="e">
        <f>VLOOKUP(Main!A64,'Outside LF Employment %Emp  Inf'!B:U,17,FALSE)</f>
        <v>#N/A</v>
      </c>
      <c r="BD64" t="e">
        <f>VLOOKUP(Main!A64,'Outside LF Employment %Emp  Inf'!B:U,18,FALSE)</f>
        <v>#N/A</v>
      </c>
      <c r="BE64" t="e">
        <f>VLOOKUP(Main!A64,'Outside LF Employment %Emp  Inf'!B:U,19,FALSE)</f>
        <v>#N/A</v>
      </c>
      <c r="BF64" t="e">
        <f>VLOOKUP(Main!A64,'Outside LF Employment %Emp  Inf'!B:U,20,FALSE)</f>
        <v>#N/A</v>
      </c>
      <c r="BG64" s="37">
        <f>VLOOKUP(A64,'Fin Acct Ownership %Pop'!B:E,2,FALSE)</f>
        <v>0</v>
      </c>
      <c r="BH64">
        <f>VLOOKUP(A64,'Fin Acct Ownership %Pop'!B:E,3,FALSE)</f>
        <v>0</v>
      </c>
      <c r="BI64">
        <f>VLOOKUP(A64,'Fin Acct Ownership %Pop'!B:E,4,FALSE)</f>
        <v>0</v>
      </c>
      <c r="BJ64" s="37" t="e">
        <f>VLOOKUP(A64,'JAM Index'!B:H,2,FALSE)</f>
        <v>#N/A</v>
      </c>
      <c r="BK64" t="e">
        <f>VLOOKUP(A64,'JAM Index'!B:H,3,FALSE)</f>
        <v>#N/A</v>
      </c>
      <c r="BL64" t="e">
        <f>VLOOKUP(A64,'JAM Index'!B:H,3,FALSE)</f>
        <v>#N/A</v>
      </c>
      <c r="BM64" t="e">
        <f>VLOOKUP(A64,'JAM Index'!B:H,4,FALSE)</f>
        <v>#N/A</v>
      </c>
      <c r="BN64" t="e">
        <f>VLOOKUP(A64,'JAM Index'!B:H,5,FALSE)</f>
        <v>#N/A</v>
      </c>
      <c r="BO64" t="e">
        <f>VLOOKUP(A64,'JAM Index'!B:H,6,FALSE)</f>
        <v>#N/A</v>
      </c>
      <c r="BP64" t="e">
        <f>VLOOKUP(A64,'JAM Index'!B:H,7,FALSE)</f>
        <v>#N/A</v>
      </c>
      <c r="BQ64">
        <f>VLOOKUP(A64,'GDP Per Capita'!B:E,2,FALSE)</f>
        <v>3452.3785846558762</v>
      </c>
      <c r="BR64">
        <f>VLOOKUP(A64,'GDP Per Capita'!B:E,3,FALSE)</f>
        <v>3503.4397328542741</v>
      </c>
      <c r="BS64">
        <f>VLOOKUP(A64,'GDP Per Capita'!B:E,4,FALSE)</f>
        <v>3201.6525316734551</v>
      </c>
    </row>
    <row r="65" spans="1:71" x14ac:dyDescent="0.15">
      <c r="A65" s="24" t="s">
        <v>141</v>
      </c>
      <c r="B65" s="37">
        <f>VLOOKUP(A65,'GDP in $'!B65:G65,4)</f>
        <v>26416317598842.312</v>
      </c>
      <c r="C65">
        <f>VLOOKUP(A65,'GDP in $'!B65:G65,5)</f>
        <v>26981455514224.512</v>
      </c>
      <c r="D65" s="38">
        <f>VLOOKUP(A65,'GDP in $'!B65:G65,6)</f>
        <v>27097404937164.801</v>
      </c>
      <c r="E65" t="e">
        <f>VLOOKUP(A65,'Social Assistance Exp. as %GDP'!C:O,2,FALSE)</f>
        <v>#N/A</v>
      </c>
      <c r="F65" t="e">
        <f>VLOOKUP(A65,'Social Assistance Exp. as %GDP'!C:O,3,FALSE)</f>
        <v>#N/A</v>
      </c>
      <c r="G65" t="e">
        <f>VLOOKUP(A65,'Social Assistance Exp. as %GDP'!C:O,4,FALSE)</f>
        <v>#N/A</v>
      </c>
      <c r="H65" t="e">
        <f>VLOOKUP(A65,'Social Assistance Exp. as %GDP'!C:O,5,FALSE)</f>
        <v>#N/A</v>
      </c>
      <c r="I65" t="e">
        <f>VLOOKUP(A65,'Social Assistance Exp. as %GDP'!C:O,6,FALSE)</f>
        <v>#N/A</v>
      </c>
      <c r="J65" t="e">
        <f>VLOOKUP(A65,'Social Assistance Exp. as %GDP'!C:O,7,FALSE)</f>
        <v>#N/A</v>
      </c>
      <c r="K65" t="e">
        <f>VLOOKUP(A65,'Social Assistance Exp. as %GDP'!C:O,8,FALSE)</f>
        <v>#N/A</v>
      </c>
      <c r="L65" t="e">
        <f>VLOOKUP(A65,'Social Assistance Exp. as %GDP'!C:O,9,FALSE)</f>
        <v>#N/A</v>
      </c>
      <c r="M65" t="e">
        <f>VLOOKUP(A65,'Social Assistance Exp. as %GDP'!C:O,10,FALSE)</f>
        <v>#N/A</v>
      </c>
      <c r="N65" t="e">
        <f>VLOOKUP(A65,'Social Assistance Exp. as %GDP'!C:O,11,FALSE)</f>
        <v>#N/A</v>
      </c>
      <c r="O65" t="e">
        <f>VLOOKUP(A65,'Social Assistance Exp. as %GDP'!C:O,12,FALSE)</f>
        <v>#N/A</v>
      </c>
      <c r="P65" t="e">
        <f>VLOOKUP(A65,'Social Assistance Exp. as %GDP'!C:O,13,FALSE)</f>
        <v>#N/A</v>
      </c>
      <c r="Q65" s="37">
        <f>VLOOKUP(A65,'Migrant Population %Pop'!B:C,2,FALSE)</f>
        <v>1.12775921830621</v>
      </c>
      <c r="R65" s="37">
        <f>VLOOKUP(A65,'Literacy Rate %Pop'!B:BC,44,FALSE)</f>
        <v>94.267990112304702</v>
      </c>
      <c r="S65">
        <f>VLOOKUP(A65,'Literacy Rate %Pop'!B:BC,45,FALSE)</f>
        <v>94.075241088867202</v>
      </c>
      <c r="T65">
        <f>VLOOKUP(A65,'Literacy Rate %Pop'!B:BC,46,FALSE)</f>
        <v>94.313362121582003</v>
      </c>
      <c r="U65">
        <f>VLOOKUP(A65,'Literacy Rate %Pop'!B:BC,47,FALSE)</f>
        <v>94.420372009277301</v>
      </c>
      <c r="V65">
        <f>VLOOKUP(A65,'Literacy Rate %Pop'!B:BC,48,FALSE)</f>
        <v>94.917732238769503</v>
      </c>
      <c r="W65">
        <f>VLOOKUP(A65,'Literacy Rate %Pop'!B:BC,49,FALSE)</f>
        <v>95.138267517089801</v>
      </c>
      <c r="X65">
        <f>VLOOKUP(A65,'Literacy Rate %Pop'!B:BC,50,FALSE)</f>
        <v>95.275382995605497</v>
      </c>
      <c r="Y65">
        <f>VLOOKUP(A65,'Literacy Rate %Pop'!B:BC,51,FALSE)</f>
        <v>95.471427917480497</v>
      </c>
      <c r="Z65">
        <f>VLOOKUP(A65,'Literacy Rate %Pop'!B:BC,52,FALSE)</f>
        <v>95.625320434570298</v>
      </c>
      <c r="AA65">
        <f>VLOOKUP(A65,'Literacy Rate %Pop'!B:BC,53,FALSE)</f>
        <v>95.774009704589801</v>
      </c>
      <c r="AB65">
        <f>VLOOKUP(A65,'Literacy Rate %Pop'!B:BC,54,FALSE)</f>
        <v>95.919792175292997</v>
      </c>
      <c r="AC65" s="37">
        <f>VLOOKUP(A65,'Internet Access %Pop'!B:AI,29,FALSE)</f>
        <v>50.385173064137</v>
      </c>
      <c r="AD65">
        <f>VLOOKUP(A65,'Internet Access %Pop'!B:AI,30,FALSE)</f>
        <v>53.7689940652456</v>
      </c>
      <c r="AE65">
        <f>VLOOKUP(A65,'Internet Access %Pop'!B:AI,31,FALSE)</f>
        <v>54.679425567462303</v>
      </c>
      <c r="AF65">
        <f>VLOOKUP(A65,'Internet Access %Pop'!B:AI,32,FALSE)</f>
        <v>60.831432924034097</v>
      </c>
      <c r="AG65">
        <f>VLOOKUP(A65,'Internet Access %Pop'!B:AI,33,FALSE)</f>
        <v>65.017324402983405</v>
      </c>
      <c r="AH65">
        <f>VLOOKUP(A65,'Internet Access %Pop'!B:AI,34,FALSE)</f>
        <v>69.909503552573995</v>
      </c>
      <c r="AI65" s="37" t="e">
        <f>VLOOKUP(A65,'Informal %GDP  DGE'!B:AE,29,FALSE)</f>
        <v>#N/A</v>
      </c>
      <c r="AJ65" t="e">
        <f>VLOOKUP(A65,'Informal %GDP  DGE'!B:AE,30,FALSE)</f>
        <v>#N/A</v>
      </c>
      <c r="AK65" t="e">
        <f>VLOOKUP(A65,'Informal %GDP MIMIC'!B:AB,25,FALSE)</f>
        <v>#N/A</v>
      </c>
      <c r="AL65" t="e">
        <f>VLOOKUP(A65,'Informal %GDP MIMIC'!B:AB,26,FALSE)</f>
        <v>#N/A</v>
      </c>
      <c r="AM65" t="e">
        <f>VLOOKUP(A65,'Informal %GDP MIMIC'!B:AB,27,FALSE)</f>
        <v>#N/A</v>
      </c>
      <c r="AN65" s="37" t="e">
        <f>VLOOKUP(A65,'Pension %LF Pension_p'!B:W,16,FALSE)</f>
        <v>#N/A</v>
      </c>
      <c r="AO65" t="e">
        <f>VLOOKUP(A65,'Pension %LF Pension_p'!B:W,17,FALSE)</f>
        <v>#N/A</v>
      </c>
      <c r="AP65" t="e">
        <f>VLOOKUP(A65,'Pension %LF Pension_p'!B:W,18,FALSE)</f>
        <v>#N/A</v>
      </c>
      <c r="AQ65" t="e">
        <f>VLOOKUP(A65,'Pension %LF Pension_p'!B:W,19,FALSE)</f>
        <v>#N/A</v>
      </c>
      <c r="AR65" t="e">
        <f>VLOOKUP(A65,'Pension %LF Pension_p'!B:W,20,FALSE)</f>
        <v>#N/A</v>
      </c>
      <c r="AS65" t="e">
        <f>VLOOKUP(A65,'Pension %LF Pension_p'!B:W,21,FALSE)</f>
        <v>#N/A</v>
      </c>
      <c r="AT65" t="e">
        <f>VLOOKUP(A65,'Pension %LF Pension_p'!B:W,22,FALSE)</f>
        <v>#N/A</v>
      </c>
      <c r="AU65" s="37" t="e">
        <f>VLOOKUP(A65,' Informal Employment %Emp Infem'!B:U,15,FALSE)</f>
        <v>#N/A</v>
      </c>
      <c r="AV65" t="e">
        <f>VLOOKUP(A65,' Informal Employment %Emp Infem'!B:U,16,FALSE)</f>
        <v>#N/A</v>
      </c>
      <c r="AW65" t="e">
        <f>VLOOKUP(A65,' Informal Employment %Emp Infem'!B:U,17,FALSE)</f>
        <v>#N/A</v>
      </c>
      <c r="AX65" t="e">
        <f>VLOOKUP(A65,' Informal Employment %Emp Infem'!B:U,18,FALSE)</f>
        <v>#N/A</v>
      </c>
      <c r="AY65" t="e">
        <f>VLOOKUP(A65,' Informal Employment %Emp Infem'!B:U,19,FALSE)</f>
        <v>#N/A</v>
      </c>
      <c r="AZ65" t="e">
        <f>VLOOKUP(A65,' Informal Employment %Emp Infem'!B:U,20,FALSE)</f>
        <v>#N/A</v>
      </c>
      <c r="BA65" s="37" t="e">
        <f>VLOOKUP(Main!A65,'Outside LF Employment %Emp  Inf'!B:U,15,FALSE)</f>
        <v>#N/A</v>
      </c>
      <c r="BB65" t="e">
        <f>VLOOKUP(Main!A65,'Outside LF Employment %Emp  Inf'!B:U,16,FALSE)</f>
        <v>#N/A</v>
      </c>
      <c r="BC65" t="e">
        <f>VLOOKUP(Main!A65,'Outside LF Employment %Emp  Inf'!B:U,17,FALSE)</f>
        <v>#N/A</v>
      </c>
      <c r="BD65" t="e">
        <f>VLOOKUP(Main!A65,'Outside LF Employment %Emp  Inf'!B:U,18,FALSE)</f>
        <v>#N/A</v>
      </c>
      <c r="BE65" t="e">
        <f>VLOOKUP(Main!A65,'Outside LF Employment %Emp  Inf'!B:U,19,FALSE)</f>
        <v>#N/A</v>
      </c>
      <c r="BF65" t="e">
        <f>VLOOKUP(Main!A65,'Outside LF Employment %Emp  Inf'!B:U,20,FALSE)</f>
        <v>#N/A</v>
      </c>
      <c r="BG65" s="37">
        <f>VLOOKUP(A65,'Fin Acct Ownership %Pop'!B:E,2,FALSE)</f>
        <v>59.8521118164063</v>
      </c>
      <c r="BH65">
        <f>VLOOKUP(A65,'Fin Acct Ownership %Pop'!B:E,3,FALSE)</f>
        <v>71.997161865234403</v>
      </c>
      <c r="BI65">
        <f>VLOOKUP(A65,'Fin Acct Ownership %Pop'!B:E,4,FALSE)</f>
        <v>73.693977355957003</v>
      </c>
      <c r="BJ65" s="37" t="e">
        <f>VLOOKUP(A65,'JAM Index'!B:H,2,FALSE)</f>
        <v>#N/A</v>
      </c>
      <c r="BK65" t="e">
        <f>VLOOKUP(A65,'JAM Index'!B:H,3,FALSE)</f>
        <v>#N/A</v>
      </c>
      <c r="BL65" t="e">
        <f>VLOOKUP(A65,'JAM Index'!B:H,3,FALSE)</f>
        <v>#N/A</v>
      </c>
      <c r="BM65" t="e">
        <f>VLOOKUP(A65,'JAM Index'!B:H,4,FALSE)</f>
        <v>#N/A</v>
      </c>
      <c r="BN65" t="e">
        <f>VLOOKUP(A65,'JAM Index'!B:H,5,FALSE)</f>
        <v>#N/A</v>
      </c>
      <c r="BO65" t="e">
        <f>VLOOKUP(A65,'JAM Index'!B:H,6,FALSE)</f>
        <v>#N/A</v>
      </c>
      <c r="BP65" t="e">
        <f>VLOOKUP(A65,'JAM Index'!B:H,7,FALSE)</f>
        <v>#N/A</v>
      </c>
      <c r="BQ65">
        <f>VLOOKUP(A65,'GDP Per Capita'!B:E,2,FALSE)</f>
        <v>11297.601802458656</v>
      </c>
      <c r="BR65">
        <f>VLOOKUP(A65,'GDP Per Capita'!B:E,3,FALSE)</f>
        <v>11478.033131866385</v>
      </c>
      <c r="BS65">
        <f>VLOOKUP(A65,'GDP Per Capita'!B:E,4,FALSE)</f>
        <v>11477.792592268133</v>
      </c>
    </row>
    <row r="66" spans="1:71" x14ac:dyDescent="0.15">
      <c r="A66" s="24" t="s">
        <v>142</v>
      </c>
      <c r="B66" s="37">
        <f>VLOOKUP(A66,'GDP in $'!B66:G66,4)</f>
        <v>3423986143967.4355</v>
      </c>
      <c r="C66">
        <f>VLOOKUP(A66,'GDP in $'!B66:G66,5)</f>
        <v>3493926388854.0332</v>
      </c>
      <c r="D66" s="38">
        <f>VLOOKUP(A66,'GDP in $'!B66:G66,6)</f>
        <v>3222403620453.3262</v>
      </c>
      <c r="E66" t="e">
        <f>VLOOKUP(A66,'Social Assistance Exp. as %GDP'!C:O,2,FALSE)</f>
        <v>#N/A</v>
      </c>
      <c r="F66" t="e">
        <f>VLOOKUP(A66,'Social Assistance Exp. as %GDP'!C:O,3,FALSE)</f>
        <v>#N/A</v>
      </c>
      <c r="G66" t="e">
        <f>VLOOKUP(A66,'Social Assistance Exp. as %GDP'!C:O,4,FALSE)</f>
        <v>#N/A</v>
      </c>
      <c r="H66" t="e">
        <f>VLOOKUP(A66,'Social Assistance Exp. as %GDP'!C:O,5,FALSE)</f>
        <v>#N/A</v>
      </c>
      <c r="I66" t="e">
        <f>VLOOKUP(A66,'Social Assistance Exp. as %GDP'!C:O,6,FALSE)</f>
        <v>#N/A</v>
      </c>
      <c r="J66" t="e">
        <f>VLOOKUP(A66,'Social Assistance Exp. as %GDP'!C:O,7,FALSE)</f>
        <v>#N/A</v>
      </c>
      <c r="K66" t="e">
        <f>VLOOKUP(A66,'Social Assistance Exp. as %GDP'!C:O,8,FALSE)</f>
        <v>#N/A</v>
      </c>
      <c r="L66" t="e">
        <f>VLOOKUP(A66,'Social Assistance Exp. as %GDP'!C:O,9,FALSE)</f>
        <v>#N/A</v>
      </c>
      <c r="M66" t="e">
        <f>VLOOKUP(A66,'Social Assistance Exp. as %GDP'!C:O,10,FALSE)</f>
        <v>#N/A</v>
      </c>
      <c r="N66" t="e">
        <f>VLOOKUP(A66,'Social Assistance Exp. as %GDP'!C:O,11,FALSE)</f>
        <v>#N/A</v>
      </c>
      <c r="O66" t="e">
        <f>VLOOKUP(A66,'Social Assistance Exp. as %GDP'!C:O,12,FALSE)</f>
        <v>#N/A</v>
      </c>
      <c r="P66" t="e">
        <f>VLOOKUP(A66,'Social Assistance Exp. as %GDP'!C:O,13,FALSE)</f>
        <v>#N/A</v>
      </c>
      <c r="Q66" s="37">
        <f>VLOOKUP(A66,'Migrant Population %Pop'!B:C,2,FALSE)</f>
        <v>6.8647622466964897</v>
      </c>
      <c r="R66" s="37">
        <f>VLOOKUP(A66,'Literacy Rate %Pop'!B:BC,44,FALSE)</f>
        <v>98.378677368164105</v>
      </c>
      <c r="S66">
        <f>VLOOKUP(A66,'Literacy Rate %Pop'!B:BC,45,FALSE)</f>
        <v>98.634689331054702</v>
      </c>
      <c r="T66">
        <f>VLOOKUP(A66,'Literacy Rate %Pop'!B:BC,46,FALSE)</f>
        <v>98.768218994140597</v>
      </c>
      <c r="U66">
        <f>VLOOKUP(A66,'Literacy Rate %Pop'!B:BC,47,FALSE)</f>
        <v>98.816719055175795</v>
      </c>
      <c r="V66">
        <f>VLOOKUP(A66,'Literacy Rate %Pop'!B:BC,48,FALSE)</f>
        <v>98.849807739257798</v>
      </c>
      <c r="W66">
        <f>VLOOKUP(A66,'Literacy Rate %Pop'!B:BC,49,FALSE)</f>
        <v>98.878463745117202</v>
      </c>
      <c r="X66">
        <f>VLOOKUP(A66,'Literacy Rate %Pop'!B:BC,50,FALSE)</f>
        <v>98.998878479003906</v>
      </c>
      <c r="Y66">
        <f>VLOOKUP(A66,'Literacy Rate %Pop'!B:BC,51,FALSE)</f>
        <v>98.972457885742202</v>
      </c>
      <c r="Z66">
        <f>VLOOKUP(A66,'Literacy Rate %Pop'!B:BC,52,FALSE)</f>
        <v>99.007736206054702</v>
      </c>
      <c r="AA66">
        <f>VLOOKUP(A66,'Literacy Rate %Pop'!B:BC,53,FALSE)</f>
        <v>99.043487548828097</v>
      </c>
      <c r="AB66">
        <f>VLOOKUP(A66,'Literacy Rate %Pop'!B:BC,54,FALSE)</f>
        <v>99.077468872070298</v>
      </c>
      <c r="AC66" s="37">
        <f>VLOOKUP(A66,'Internet Access %Pop'!B:AI,29,FALSE)</f>
        <v>58.705136849562599</v>
      </c>
      <c r="AD66">
        <f>VLOOKUP(A66,'Internet Access %Pop'!B:AI,30,FALSE)</f>
        <v>62.4356268327276</v>
      </c>
      <c r="AE66">
        <f>VLOOKUP(A66,'Internet Access %Pop'!B:AI,31,FALSE)</f>
        <v>66.217813531045195</v>
      </c>
      <c r="AF66">
        <f>VLOOKUP(A66,'Internet Access %Pop'!B:AI,32,FALSE)</f>
        <v>73.062121988097005</v>
      </c>
      <c r="AG66">
        <f>VLOOKUP(A66,'Internet Access %Pop'!B:AI,33,FALSE)</f>
        <v>77.054956281415897</v>
      </c>
      <c r="AH66">
        <f>VLOOKUP(A66,'Internet Access %Pop'!B:AI,34,FALSE)</f>
        <v>81.682258263734795</v>
      </c>
      <c r="AI66" s="37" t="e">
        <f>VLOOKUP(A66,'Informal %GDP  DGE'!B:AE,29,FALSE)</f>
        <v>#N/A</v>
      </c>
      <c r="AJ66" t="e">
        <f>VLOOKUP(A66,'Informal %GDP  DGE'!B:AE,30,FALSE)</f>
        <v>#N/A</v>
      </c>
      <c r="AK66" t="e">
        <f>VLOOKUP(A66,'Informal %GDP MIMIC'!B:AB,25,FALSE)</f>
        <v>#N/A</v>
      </c>
      <c r="AL66" t="e">
        <f>VLOOKUP(A66,'Informal %GDP MIMIC'!B:AB,26,FALSE)</f>
        <v>#N/A</v>
      </c>
      <c r="AM66" t="e">
        <f>VLOOKUP(A66,'Informal %GDP MIMIC'!B:AB,27,FALSE)</f>
        <v>#N/A</v>
      </c>
      <c r="AN66" s="37" t="e">
        <f>VLOOKUP(A66,'Pension %LF Pension_p'!B:W,16,FALSE)</f>
        <v>#N/A</v>
      </c>
      <c r="AO66" t="e">
        <f>VLOOKUP(A66,'Pension %LF Pension_p'!B:W,17,FALSE)</f>
        <v>#N/A</v>
      </c>
      <c r="AP66" t="e">
        <f>VLOOKUP(A66,'Pension %LF Pension_p'!B:W,18,FALSE)</f>
        <v>#N/A</v>
      </c>
      <c r="AQ66" t="e">
        <f>VLOOKUP(A66,'Pension %LF Pension_p'!B:W,19,FALSE)</f>
        <v>#N/A</v>
      </c>
      <c r="AR66" t="e">
        <f>VLOOKUP(A66,'Pension %LF Pension_p'!B:W,20,FALSE)</f>
        <v>#N/A</v>
      </c>
      <c r="AS66" t="e">
        <f>VLOOKUP(A66,'Pension %LF Pension_p'!B:W,21,FALSE)</f>
        <v>#N/A</v>
      </c>
      <c r="AT66" t="e">
        <f>VLOOKUP(A66,'Pension %LF Pension_p'!B:W,22,FALSE)</f>
        <v>#N/A</v>
      </c>
      <c r="AU66" s="37" t="e">
        <f>VLOOKUP(A66,' Informal Employment %Emp Infem'!B:U,15,FALSE)</f>
        <v>#N/A</v>
      </c>
      <c r="AV66" t="e">
        <f>VLOOKUP(A66,' Informal Employment %Emp Infem'!B:U,16,FALSE)</f>
        <v>#N/A</v>
      </c>
      <c r="AW66" t="e">
        <f>VLOOKUP(A66,' Informal Employment %Emp Infem'!B:U,17,FALSE)</f>
        <v>#N/A</v>
      </c>
      <c r="AX66" t="e">
        <f>VLOOKUP(A66,' Informal Employment %Emp Infem'!B:U,18,FALSE)</f>
        <v>#N/A</v>
      </c>
      <c r="AY66" t="e">
        <f>VLOOKUP(A66,' Informal Employment %Emp Infem'!B:U,19,FALSE)</f>
        <v>#N/A</v>
      </c>
      <c r="AZ66" t="e">
        <f>VLOOKUP(A66,' Informal Employment %Emp Infem'!B:U,20,FALSE)</f>
        <v>#N/A</v>
      </c>
      <c r="BA66" s="37" t="e">
        <f>VLOOKUP(Main!A66,'Outside LF Employment %Emp  Inf'!B:U,15,FALSE)</f>
        <v>#N/A</v>
      </c>
      <c r="BB66" t="e">
        <f>VLOOKUP(Main!A66,'Outside LF Employment %Emp  Inf'!B:U,16,FALSE)</f>
        <v>#N/A</v>
      </c>
      <c r="BC66" t="e">
        <f>VLOOKUP(Main!A66,'Outside LF Employment %Emp  Inf'!B:U,17,FALSE)</f>
        <v>#N/A</v>
      </c>
      <c r="BD66" t="e">
        <f>VLOOKUP(Main!A66,'Outside LF Employment %Emp  Inf'!B:U,18,FALSE)</f>
        <v>#N/A</v>
      </c>
      <c r="BE66" t="e">
        <f>VLOOKUP(Main!A66,'Outside LF Employment %Emp  Inf'!B:U,19,FALSE)</f>
        <v>#N/A</v>
      </c>
      <c r="BF66" t="e">
        <f>VLOOKUP(Main!A66,'Outside LF Employment %Emp  Inf'!B:U,20,FALSE)</f>
        <v>#N/A</v>
      </c>
      <c r="BG66" s="37">
        <f>VLOOKUP(A66,'Fin Acct Ownership %Pop'!B:E,2,FALSE)</f>
        <v>44.818748474121101</v>
      </c>
      <c r="BH66">
        <f>VLOOKUP(A66,'Fin Acct Ownership %Pop'!B:E,3,FALSE)</f>
        <v>57.787155151367202</v>
      </c>
      <c r="BI66">
        <f>VLOOKUP(A66,'Fin Acct Ownership %Pop'!B:E,4,FALSE)</f>
        <v>65.294334411621094</v>
      </c>
      <c r="BJ66" s="37" t="e">
        <f>VLOOKUP(A66,'JAM Index'!B:H,2,FALSE)</f>
        <v>#N/A</v>
      </c>
      <c r="BK66" t="e">
        <f>VLOOKUP(A66,'JAM Index'!B:H,3,FALSE)</f>
        <v>#N/A</v>
      </c>
      <c r="BL66" t="e">
        <f>VLOOKUP(A66,'JAM Index'!B:H,3,FALSE)</f>
        <v>#N/A</v>
      </c>
      <c r="BM66" t="e">
        <f>VLOOKUP(A66,'JAM Index'!B:H,4,FALSE)</f>
        <v>#N/A</v>
      </c>
      <c r="BN66" t="e">
        <f>VLOOKUP(A66,'JAM Index'!B:H,5,FALSE)</f>
        <v>#N/A</v>
      </c>
      <c r="BO66" t="e">
        <f>VLOOKUP(A66,'JAM Index'!B:H,6,FALSE)</f>
        <v>#N/A</v>
      </c>
      <c r="BP66" t="e">
        <f>VLOOKUP(A66,'JAM Index'!B:H,7,FALSE)</f>
        <v>#N/A</v>
      </c>
      <c r="BQ66">
        <f>VLOOKUP(A66,'GDP Per Capita'!B:E,2,FALSE)</f>
        <v>8213.3600661872733</v>
      </c>
      <c r="BR66">
        <f>VLOOKUP(A66,'GDP Per Capita'!B:E,3,FALSE)</f>
        <v>8343.5504311051773</v>
      </c>
      <c r="BS66">
        <f>VLOOKUP(A66,'GDP Per Capita'!B:E,4,FALSE)</f>
        <v>7668.5243441042303</v>
      </c>
    </row>
    <row r="67" spans="1:71" x14ac:dyDescent="0.15">
      <c r="A67" s="24" t="s">
        <v>144</v>
      </c>
      <c r="B67" s="37">
        <f>VLOOKUP(A67,'GDP in $'!B67:G67,4)</f>
        <v>23217309660002.281</v>
      </c>
      <c r="C67">
        <f>VLOOKUP(A67,'GDP in $'!B67:G67,5)</f>
        <v>22934888163095.176</v>
      </c>
      <c r="D67" s="38">
        <f>VLOOKUP(A67,'GDP in $'!B67:G67,6)</f>
        <v>22126825155477.781</v>
      </c>
      <c r="E67" t="e">
        <f>VLOOKUP(A67,'Social Assistance Exp. as %GDP'!C:O,2,FALSE)</f>
        <v>#N/A</v>
      </c>
      <c r="F67" t="e">
        <f>VLOOKUP(A67,'Social Assistance Exp. as %GDP'!C:O,3,FALSE)</f>
        <v>#N/A</v>
      </c>
      <c r="G67" t="e">
        <f>VLOOKUP(A67,'Social Assistance Exp. as %GDP'!C:O,4,FALSE)</f>
        <v>#N/A</v>
      </c>
      <c r="H67" t="e">
        <f>VLOOKUP(A67,'Social Assistance Exp. as %GDP'!C:O,5,FALSE)</f>
        <v>#N/A</v>
      </c>
      <c r="I67" t="e">
        <f>VLOOKUP(A67,'Social Assistance Exp. as %GDP'!C:O,6,FALSE)</f>
        <v>#N/A</v>
      </c>
      <c r="J67" t="e">
        <f>VLOOKUP(A67,'Social Assistance Exp. as %GDP'!C:O,7,FALSE)</f>
        <v>#N/A</v>
      </c>
      <c r="K67" t="e">
        <f>VLOOKUP(A67,'Social Assistance Exp. as %GDP'!C:O,8,FALSE)</f>
        <v>#N/A</v>
      </c>
      <c r="L67" t="e">
        <f>VLOOKUP(A67,'Social Assistance Exp. as %GDP'!C:O,9,FALSE)</f>
        <v>#N/A</v>
      </c>
      <c r="M67" t="e">
        <f>VLOOKUP(A67,'Social Assistance Exp. as %GDP'!C:O,10,FALSE)</f>
        <v>#N/A</v>
      </c>
      <c r="N67" t="e">
        <f>VLOOKUP(A67,'Social Assistance Exp. as %GDP'!C:O,11,FALSE)</f>
        <v>#N/A</v>
      </c>
      <c r="O67" t="e">
        <f>VLOOKUP(A67,'Social Assistance Exp. as %GDP'!C:O,12,FALSE)</f>
        <v>#N/A</v>
      </c>
      <c r="P67" t="e">
        <f>VLOOKUP(A67,'Social Assistance Exp. as %GDP'!C:O,13,FALSE)</f>
        <v>#N/A</v>
      </c>
      <c r="Q67" s="37">
        <f>VLOOKUP(A67,'Migrant Population %Pop'!B:C,2,FALSE)</f>
        <v>9.4786116564489404</v>
      </c>
      <c r="R67" s="37">
        <f>VLOOKUP(A67,'Literacy Rate %Pop'!B:BC,44,FALSE)</f>
        <v>97.580947875976605</v>
      </c>
      <c r="S67">
        <f>VLOOKUP(A67,'Literacy Rate %Pop'!B:BC,45,FALSE)</f>
        <v>97.8936767578125</v>
      </c>
      <c r="T67">
        <f>VLOOKUP(A67,'Literacy Rate %Pop'!B:BC,46,FALSE)</f>
        <v>97.998222351074205</v>
      </c>
      <c r="U67">
        <f>VLOOKUP(A67,'Literacy Rate %Pop'!B:BC,47,FALSE)</f>
        <v>98.068641662597699</v>
      </c>
      <c r="V67">
        <f>VLOOKUP(A67,'Literacy Rate %Pop'!B:BC,48,FALSE)</f>
        <v>98.116348266601605</v>
      </c>
      <c r="W67">
        <f>VLOOKUP(A67,'Literacy Rate %Pop'!B:BC,49,FALSE)</f>
        <v>98.164871215820298</v>
      </c>
      <c r="X67">
        <f>VLOOKUP(A67,'Literacy Rate %Pop'!B:BC,50,FALSE)</f>
        <v>98.254791259765597</v>
      </c>
      <c r="Y67">
        <f>VLOOKUP(A67,'Literacy Rate %Pop'!B:BC,51,FALSE)</f>
        <v>98.271919250488295</v>
      </c>
      <c r="Z67">
        <f>VLOOKUP(A67,'Literacy Rate %Pop'!B:BC,52,FALSE)</f>
        <v>98.333518981933594</v>
      </c>
      <c r="AA67">
        <f>VLOOKUP(A67,'Literacy Rate %Pop'!B:BC,53,FALSE)</f>
        <v>98.378967285156307</v>
      </c>
      <c r="AB67">
        <f>VLOOKUP(A67,'Literacy Rate %Pop'!B:BC,54,FALSE)</f>
        <v>98.428283691406307</v>
      </c>
      <c r="AC67" s="37">
        <f>VLOOKUP(A67,'Internet Access %Pop'!B:AI,29,FALSE)</f>
        <v>70.016769047564594</v>
      </c>
      <c r="AD67">
        <f>VLOOKUP(A67,'Internet Access %Pop'!B:AI,30,FALSE)</f>
        <v>72.411896998692598</v>
      </c>
      <c r="AE67">
        <f>VLOOKUP(A67,'Internet Access %Pop'!B:AI,31,FALSE)</f>
        <v>74.5288166597268</v>
      </c>
      <c r="AF67">
        <f>VLOOKUP(A67,'Internet Access %Pop'!B:AI,32,FALSE)</f>
        <v>79.176700139686602</v>
      </c>
      <c r="AG67">
        <f>VLOOKUP(A67,'Internet Access %Pop'!B:AI,33,FALSE)</f>
        <v>82.045259660596898</v>
      </c>
      <c r="AH67">
        <f>VLOOKUP(A67,'Internet Access %Pop'!B:AI,34,FALSE)</f>
        <v>86.289896522857504</v>
      </c>
      <c r="AI67" s="37" t="e">
        <f>VLOOKUP(A67,'Informal %GDP  DGE'!B:AE,29,FALSE)</f>
        <v>#N/A</v>
      </c>
      <c r="AJ67" t="e">
        <f>VLOOKUP(A67,'Informal %GDP  DGE'!B:AE,30,FALSE)</f>
        <v>#N/A</v>
      </c>
      <c r="AK67" t="e">
        <f>VLOOKUP(A67,'Informal %GDP MIMIC'!B:AB,25,FALSE)</f>
        <v>#N/A</v>
      </c>
      <c r="AL67" t="e">
        <f>VLOOKUP(A67,'Informal %GDP MIMIC'!B:AB,26,FALSE)</f>
        <v>#N/A</v>
      </c>
      <c r="AM67" t="e">
        <f>VLOOKUP(A67,'Informal %GDP MIMIC'!B:AB,27,FALSE)</f>
        <v>#N/A</v>
      </c>
      <c r="AN67" s="37" t="e">
        <f>VLOOKUP(A67,'Pension %LF Pension_p'!B:W,16,FALSE)</f>
        <v>#N/A</v>
      </c>
      <c r="AO67" t="e">
        <f>VLOOKUP(A67,'Pension %LF Pension_p'!B:W,17,FALSE)</f>
        <v>#N/A</v>
      </c>
      <c r="AP67" t="e">
        <f>VLOOKUP(A67,'Pension %LF Pension_p'!B:W,18,FALSE)</f>
        <v>#N/A</v>
      </c>
      <c r="AQ67" t="e">
        <f>VLOOKUP(A67,'Pension %LF Pension_p'!B:W,19,FALSE)</f>
        <v>#N/A</v>
      </c>
      <c r="AR67" t="e">
        <f>VLOOKUP(A67,'Pension %LF Pension_p'!B:W,20,FALSE)</f>
        <v>#N/A</v>
      </c>
      <c r="AS67" t="e">
        <f>VLOOKUP(A67,'Pension %LF Pension_p'!B:W,21,FALSE)</f>
        <v>#N/A</v>
      </c>
      <c r="AT67" t="e">
        <f>VLOOKUP(A67,'Pension %LF Pension_p'!B:W,22,FALSE)</f>
        <v>#N/A</v>
      </c>
      <c r="AU67" s="37" t="e">
        <f>VLOOKUP(A67,' Informal Employment %Emp Infem'!B:U,15,FALSE)</f>
        <v>#N/A</v>
      </c>
      <c r="AV67" t="e">
        <f>VLOOKUP(A67,' Informal Employment %Emp Infem'!B:U,16,FALSE)</f>
        <v>#N/A</v>
      </c>
      <c r="AW67" t="e">
        <f>VLOOKUP(A67,' Informal Employment %Emp Infem'!B:U,17,FALSE)</f>
        <v>#N/A</v>
      </c>
      <c r="AX67" t="e">
        <f>VLOOKUP(A67,' Informal Employment %Emp Infem'!B:U,18,FALSE)</f>
        <v>#N/A</v>
      </c>
      <c r="AY67" t="e">
        <f>VLOOKUP(A67,' Informal Employment %Emp Infem'!B:U,19,FALSE)</f>
        <v>#N/A</v>
      </c>
      <c r="AZ67" t="e">
        <f>VLOOKUP(A67,' Informal Employment %Emp Infem'!B:U,20,FALSE)</f>
        <v>#N/A</v>
      </c>
      <c r="BA67" s="37" t="e">
        <f>VLOOKUP(Main!A67,'Outside LF Employment %Emp  Inf'!B:U,15,FALSE)</f>
        <v>#N/A</v>
      </c>
      <c r="BB67" t="e">
        <f>VLOOKUP(Main!A67,'Outside LF Employment %Emp  Inf'!B:U,16,FALSE)</f>
        <v>#N/A</v>
      </c>
      <c r="BC67" t="e">
        <f>VLOOKUP(Main!A67,'Outside LF Employment %Emp  Inf'!B:U,17,FALSE)</f>
        <v>#N/A</v>
      </c>
      <c r="BD67" t="e">
        <f>VLOOKUP(Main!A67,'Outside LF Employment %Emp  Inf'!B:U,18,FALSE)</f>
        <v>#N/A</v>
      </c>
      <c r="BE67" t="e">
        <f>VLOOKUP(Main!A67,'Outside LF Employment %Emp  Inf'!B:U,19,FALSE)</f>
        <v>#N/A</v>
      </c>
      <c r="BF67" t="e">
        <f>VLOOKUP(Main!A67,'Outside LF Employment %Emp  Inf'!B:U,20,FALSE)</f>
        <v>#N/A</v>
      </c>
      <c r="BG67" s="37">
        <f>VLOOKUP(A67,'Fin Acct Ownership %Pop'!B:E,2,FALSE)</f>
        <v>69.289520263671903</v>
      </c>
      <c r="BH67">
        <f>VLOOKUP(A67,'Fin Acct Ownership %Pop'!B:E,3,FALSE)</f>
        <v>77.7266845703125</v>
      </c>
      <c r="BI67">
        <f>VLOOKUP(A67,'Fin Acct Ownership %Pop'!B:E,4,FALSE)</f>
        <v>81.456199645996094</v>
      </c>
      <c r="BJ67" s="37" t="e">
        <f>VLOOKUP(A67,'JAM Index'!B:H,2,FALSE)</f>
        <v>#N/A</v>
      </c>
      <c r="BK67" t="e">
        <f>VLOOKUP(A67,'JAM Index'!B:H,3,FALSE)</f>
        <v>#N/A</v>
      </c>
      <c r="BL67" t="e">
        <f>VLOOKUP(A67,'JAM Index'!B:H,3,FALSE)</f>
        <v>#N/A</v>
      </c>
      <c r="BM67" t="e">
        <f>VLOOKUP(A67,'JAM Index'!B:H,4,FALSE)</f>
        <v>#N/A</v>
      </c>
      <c r="BN67" t="e">
        <f>VLOOKUP(A67,'JAM Index'!B:H,5,FALSE)</f>
        <v>#N/A</v>
      </c>
      <c r="BO67" t="e">
        <f>VLOOKUP(A67,'JAM Index'!B:H,6,FALSE)</f>
        <v>#N/A</v>
      </c>
      <c r="BP67" t="e">
        <f>VLOOKUP(A67,'JAM Index'!B:H,7,FALSE)</f>
        <v>#N/A</v>
      </c>
      <c r="BQ67">
        <f>VLOOKUP(A67,'GDP Per Capita'!B:E,2,FALSE)</f>
        <v>25290.331447450088</v>
      </c>
      <c r="BR67">
        <f>VLOOKUP(A67,'GDP Per Capita'!B:E,3,FALSE)</f>
        <v>24906.436727127701</v>
      </c>
      <c r="BS67">
        <f>VLOOKUP(A67,'GDP Per Capita'!B:E,4,FALSE)</f>
        <v>23955.305158278417</v>
      </c>
    </row>
    <row r="68" spans="1:71" x14ac:dyDescent="0.15">
      <c r="A68" s="24" t="s">
        <v>145</v>
      </c>
      <c r="B68" s="37">
        <f>VLOOKUP(A68,'GDP in $'!B68:G68,4)</f>
        <v>107562008000</v>
      </c>
      <c r="C68">
        <f>VLOOKUP(A68,'GDP in $'!B68:G68,5)</f>
        <v>108108009000</v>
      </c>
      <c r="D68" s="38">
        <f>VLOOKUP(A68,'GDP in $'!B68:G68,6)</f>
        <v>98808010000</v>
      </c>
      <c r="E68" t="str">
        <f>VLOOKUP(A68,'Social Assistance Exp. as %GDP'!C:O,2,FALSE)</f>
        <v>Upper middle income</v>
      </c>
      <c r="F68" t="str">
        <f>VLOOKUP(A68,'Social Assistance Exp. as %GDP'!C:O,3,FALSE)</f>
        <v>LCN</v>
      </c>
      <c r="G68">
        <f>VLOOKUP(A68,'Social Assistance Exp. as %GDP'!C:O,4,FALSE)</f>
        <v>1.499321103</v>
      </c>
      <c r="H68">
        <f>VLOOKUP(A68,'Social Assistance Exp. as %GDP'!C:O,5,FALSE)</f>
        <v>0.22677993799999999</v>
      </c>
      <c r="I68">
        <f>VLOOKUP(A68,'Social Assistance Exp. as %GDP'!C:O,6,FALSE)</f>
        <v>0.26018837099999997</v>
      </c>
      <c r="J68">
        <f>VLOOKUP(A68,'Social Assistance Exp. as %GDP'!C:O,7,FALSE)</f>
        <v>7.2854510999999997E-2</v>
      </c>
      <c r="K68">
        <f>VLOOKUP(A68,'Social Assistance Exp. as %GDP'!C:O,8,FALSE)</f>
        <v>9.0633035000000001E-2</v>
      </c>
      <c r="L68">
        <f>VLOOKUP(A68,'Social Assistance Exp. as %GDP'!C:O,9,FALSE)</f>
        <v>2015</v>
      </c>
      <c r="M68">
        <f>VLOOKUP(A68,'Social Assistance Exp. as %GDP'!C:O,10,FALSE)</f>
        <v>0.16893450900000001</v>
      </c>
      <c r="N68">
        <f>VLOOKUP(A68,'Social Assistance Exp. as %GDP'!C:O,11,FALSE)</f>
        <v>2.6742110000000001E-3</v>
      </c>
      <c r="O68">
        <f>VLOOKUP(A68,'Social Assistance Exp. as %GDP'!C:O,12,FALSE)</f>
        <v>0.206807882</v>
      </c>
      <c r="P68">
        <f>VLOOKUP(A68,'Social Assistance Exp. as %GDP'!C:O,13,FALSE)</f>
        <v>0.47044867299999998</v>
      </c>
      <c r="Q68" s="37">
        <f>VLOOKUP(A68,'Migrant Population %Pop'!B:C,2,FALSE)</f>
        <v>2.4002991013024202</v>
      </c>
      <c r="R68" s="37">
        <f>VLOOKUP(A68,'Literacy Rate %Pop'!B:BC,44,FALSE)</f>
        <v>91.854042053222699</v>
      </c>
      <c r="S68">
        <f>VLOOKUP(A68,'Literacy Rate %Pop'!B:BC,45,FALSE)</f>
        <v>91.586898803710895</v>
      </c>
      <c r="T68">
        <f>VLOOKUP(A68,'Literacy Rate %Pop'!B:BC,46,FALSE)</f>
        <v>92.064727783203097</v>
      </c>
      <c r="U68">
        <f>VLOOKUP(A68,'Literacy Rate %Pop'!B:BC,47,FALSE)</f>
        <v>93.294631958007798</v>
      </c>
      <c r="V68">
        <f>VLOOKUP(A68,'Literacy Rate %Pop'!B:BC,48,FALSE)</f>
        <v>94.222640991210895</v>
      </c>
      <c r="W68">
        <f>VLOOKUP(A68,'Literacy Rate %Pop'!B:BC,49,FALSE)</f>
        <v>94.455657958984403</v>
      </c>
      <c r="X68">
        <f>VLOOKUP(A68,'Literacy Rate %Pop'!B:BC,50,FALSE)</f>
        <v>94.350227355957003</v>
      </c>
      <c r="Y68">
        <f>VLOOKUP(A68,'Literacy Rate %Pop'!B:BC,51,FALSE)</f>
        <v>92.829788208007798</v>
      </c>
      <c r="Z68">
        <f>VLOOKUP(A68,'Literacy Rate %Pop'!B:BC,52,FALSE)</f>
        <v>0</v>
      </c>
      <c r="AA68">
        <f>VLOOKUP(A68,'Literacy Rate %Pop'!B:BC,53,FALSE)</f>
        <v>0</v>
      </c>
      <c r="AB68">
        <f>VLOOKUP(A68,'Literacy Rate %Pop'!B:BC,54,FALSE)</f>
        <v>93.6260986328125</v>
      </c>
      <c r="AC68" s="37">
        <f>VLOOKUP(A68,'Internet Access %Pop'!B:AI,29,FALSE)</f>
        <v>48.94043379</v>
      </c>
      <c r="AD68">
        <f>VLOOKUP(A68,'Internet Access %Pop'!B:AI,30,FALSE)</f>
        <v>54.062924729999999</v>
      </c>
      <c r="AE68">
        <f>VLOOKUP(A68,'Internet Access %Pop'!B:AI,31,FALSE)</f>
        <v>0</v>
      </c>
      <c r="AF68">
        <f>VLOOKUP(A68,'Internet Access %Pop'!B:AI,32,FALSE)</f>
        <v>0</v>
      </c>
      <c r="AG68">
        <f>VLOOKUP(A68,'Internet Access %Pop'!B:AI,33,FALSE)</f>
        <v>0</v>
      </c>
      <c r="AH68">
        <f>VLOOKUP(A68,'Internet Access %Pop'!B:AI,34,FALSE)</f>
        <v>0</v>
      </c>
      <c r="AI68" s="37">
        <f>VLOOKUP(A68,'Informal %GDP  DGE'!B:AE,29,FALSE)</f>
        <v>28.312469482421875</v>
      </c>
      <c r="AJ68">
        <f>VLOOKUP(A68,'Informal %GDP  DGE'!B:AE,30,FALSE)</f>
        <v>28.105306625366211</v>
      </c>
      <c r="AK68">
        <f>VLOOKUP(A68,'Informal %GDP MIMIC'!B:AB,25,FALSE)</f>
        <v>32.594478607177734</v>
      </c>
      <c r="AL68">
        <f>VLOOKUP(A68,'Informal %GDP MIMIC'!B:AB,26,FALSE)</f>
        <v>32.312206268310547</v>
      </c>
      <c r="AM68">
        <f>VLOOKUP(A68,'Informal %GDP MIMIC'!B:AB,27,FALSE)</f>
        <v>32.249202728271484</v>
      </c>
      <c r="AN68" s="37">
        <f>VLOOKUP(A68,'Pension %LF Pension_p'!B:W,16,FALSE)</f>
        <v>26.399999618530273</v>
      </c>
      <c r="AO68">
        <f>VLOOKUP(A68,'Pension %LF Pension_p'!B:W,17,FALSE)</f>
        <v>0</v>
      </c>
      <c r="AP68">
        <f>VLOOKUP(A68,'Pension %LF Pension_p'!B:W,18,FALSE)</f>
        <v>0</v>
      </c>
      <c r="AQ68">
        <f>VLOOKUP(A68,'Pension %LF Pension_p'!B:W,19,FALSE)</f>
        <v>0</v>
      </c>
      <c r="AR68">
        <f>VLOOKUP(A68,'Pension %LF Pension_p'!B:W,20,FALSE)</f>
        <v>0</v>
      </c>
      <c r="AS68">
        <f>VLOOKUP(A68,'Pension %LF Pension_p'!B:W,21,FALSE)</f>
        <v>0</v>
      </c>
      <c r="AT68">
        <f>VLOOKUP(A68,'Pension %LF Pension_p'!B:W,22,FALSE)</f>
        <v>0</v>
      </c>
      <c r="AU68" s="37">
        <f>VLOOKUP(A68,' Informal Employment %Emp Infem'!B:U,15,FALSE)</f>
        <v>69.73</v>
      </c>
      <c r="AV68">
        <f>VLOOKUP(A68,' Informal Employment %Emp Infem'!B:U,16,FALSE)</f>
        <v>67.569999999999993</v>
      </c>
      <c r="AW68">
        <f>VLOOKUP(A68,' Informal Employment %Emp Infem'!B:U,17,FALSE)</f>
        <v>68.150000000000006</v>
      </c>
      <c r="AX68">
        <f>VLOOKUP(A68,' Informal Employment %Emp Infem'!B:U,18,FALSE)</f>
        <v>70.790000000000006</v>
      </c>
      <c r="AY68">
        <f>VLOOKUP(A68,' Informal Employment %Emp Infem'!B:U,19,FALSE)</f>
        <v>72.41</v>
      </c>
      <c r="AZ68">
        <f>VLOOKUP(A68,' Informal Employment %Emp Infem'!B:U,20,FALSE)</f>
        <v>72.67</v>
      </c>
      <c r="BA68" s="37">
        <f>VLOOKUP(Main!A68,'Outside LF Employment %Emp  Inf'!B:U,15,FALSE)</f>
        <v>49.84</v>
      </c>
      <c r="BB68">
        <f>VLOOKUP(Main!A68,'Outside LF Employment %Emp  Inf'!B:U,16,FALSE)</f>
        <v>48.24</v>
      </c>
      <c r="BC68">
        <f>VLOOKUP(Main!A68,'Outside LF Employment %Emp  Inf'!B:U,17,FALSE)</f>
        <v>48.11</v>
      </c>
      <c r="BD68">
        <f>VLOOKUP(Main!A68,'Outside LF Employment %Emp  Inf'!B:U,18,FALSE)</f>
        <v>50.82</v>
      </c>
      <c r="BE68">
        <f>VLOOKUP(Main!A68,'Outside LF Employment %Emp  Inf'!B:U,19,FALSE)</f>
        <v>51.42</v>
      </c>
      <c r="BF68">
        <f>VLOOKUP(Main!A68,'Outside LF Employment %Emp  Inf'!B:U,20,FALSE)</f>
        <v>52.37</v>
      </c>
      <c r="BG68" s="37">
        <f>VLOOKUP(A68,'Fin Acct Ownership %Pop'!B:E,2,FALSE)</f>
        <v>36.735500335693402</v>
      </c>
      <c r="BH68">
        <f>VLOOKUP(A68,'Fin Acct Ownership %Pop'!B:E,3,FALSE)</f>
        <v>46.212425231933601</v>
      </c>
      <c r="BI68">
        <f>VLOOKUP(A68,'Fin Acct Ownership %Pop'!B:E,4,FALSE)</f>
        <v>51.246017456054702</v>
      </c>
      <c r="BJ68" s="37" t="str">
        <f>VLOOKUP(A68,'JAM Index'!B:H,2,FALSE)</f>
        <v>LAC</v>
      </c>
      <c r="BK68" t="str">
        <f>VLOOKUP(A68,'JAM Index'!B:H,3,FALSE)</f>
        <v>UMIC</v>
      </c>
      <c r="BL68" t="str">
        <f>VLOOKUP(A68,'JAM Index'!B:H,3,FALSE)</f>
        <v>UMIC</v>
      </c>
      <c r="BM68">
        <f>VLOOKUP(A68,'JAM Index'!B:H,4,FALSE)</f>
        <v>99</v>
      </c>
      <c r="BN68">
        <f>VLOOKUP(A68,'JAM Index'!B:H,5,FALSE)</f>
        <v>51</v>
      </c>
      <c r="BO68">
        <f>VLOOKUP(A68,'JAM Index'!B:H,6,FALSE)</f>
        <v>77</v>
      </c>
      <c r="BP68">
        <f>VLOOKUP(A68,'JAM Index'!B:H,7,FALSE)</f>
        <v>227</v>
      </c>
      <c r="BQ68">
        <f>VLOOKUP(A68,'GDP Per Capita'!B:E,2,FALSE)</f>
        <v>6295.9346616399243</v>
      </c>
      <c r="BR68">
        <f>VLOOKUP(A68,'GDP Per Capita'!B:E,3,FALSE)</f>
        <v>6222.5246532724805</v>
      </c>
      <c r="BS68">
        <f>VLOOKUP(A68,'GDP Per Capita'!B:E,4,FALSE)</f>
        <v>5600.3896149534148</v>
      </c>
    </row>
    <row r="69" spans="1:71" x14ac:dyDescent="0.15">
      <c r="A69" s="24" t="s">
        <v>147</v>
      </c>
      <c r="B69" s="37">
        <f>VLOOKUP(A69,'GDP in $'!B69:G69,4)</f>
        <v>249712999437.25381</v>
      </c>
      <c r="C69">
        <f>VLOOKUP(A69,'GDP in $'!B69:G69,5)</f>
        <v>303080865603.64465</v>
      </c>
      <c r="D69" s="38">
        <f>VLOOKUP(A69,'GDP in $'!B69:G69,6)</f>
        <v>365252651278.85211</v>
      </c>
      <c r="E69" t="str">
        <f>VLOOKUP(A69,'Social Assistance Exp. as %GDP'!C:O,2,FALSE)</f>
        <v>Lower middle income</v>
      </c>
      <c r="F69" t="str">
        <f>VLOOKUP(A69,'Social Assistance Exp. as %GDP'!C:O,3,FALSE)</f>
        <v>MEA</v>
      </c>
      <c r="G69">
        <f>VLOOKUP(A69,'Social Assistance Exp. as %GDP'!C:O,4,FALSE)</f>
        <v>3.51235652</v>
      </c>
      <c r="H69">
        <f>VLOOKUP(A69,'Social Assistance Exp. as %GDP'!C:O,5,FALSE)</f>
        <v>0.14213638000000001</v>
      </c>
      <c r="I69">
        <f>VLOOKUP(A69,'Social Assistance Exp. as %GDP'!C:O,6,FALSE)</f>
        <v>0.414207995</v>
      </c>
      <c r="J69">
        <f>VLOOKUP(A69,'Social Assistance Exp. as %GDP'!C:O,7,FALSE)</f>
        <v>0.79334247099999999</v>
      </c>
      <c r="K69">
        <f>VLOOKUP(A69,'Social Assistance Exp. as %GDP'!C:O,8,FALSE)</f>
        <v>1.6977928879999999</v>
      </c>
      <c r="L69">
        <f>VLOOKUP(A69,'Social Assistance Exp. as %GDP'!C:O,9,FALSE)</f>
        <v>2018</v>
      </c>
      <c r="M69">
        <f>VLOOKUP(A69,'Social Assistance Exp. as %GDP'!C:O,10,FALSE)</f>
        <v>1.5721862999999999E-2</v>
      </c>
      <c r="N69">
        <f>VLOOKUP(A69,'Social Assistance Exp. as %GDP'!C:O,11,FALSE)</f>
        <v>0</v>
      </c>
      <c r="O69">
        <f>VLOOKUP(A69,'Social Assistance Exp. as %GDP'!C:O,12,FALSE)</f>
        <v>0</v>
      </c>
      <c r="P69">
        <f>VLOOKUP(A69,'Social Assistance Exp. as %GDP'!C:O,13,FALSE)</f>
        <v>0.449155003</v>
      </c>
      <c r="Q69" s="37">
        <f>VLOOKUP(A69,'Migrant Population %Pop'!B:C,2,FALSE)</f>
        <v>0.53726728668037704</v>
      </c>
      <c r="R69" s="37">
        <f>VLOOKUP(A69,'Literacy Rate %Pop'!B:BC,44,FALSE)</f>
        <v>72.0478515625</v>
      </c>
      <c r="S69">
        <f>VLOOKUP(A69,'Literacy Rate %Pop'!B:BC,45,FALSE)</f>
        <v>0</v>
      </c>
      <c r="T69">
        <f>VLOOKUP(A69,'Literacy Rate %Pop'!B:BC,46,FALSE)</f>
        <v>73.865592956542997</v>
      </c>
      <c r="U69">
        <f>VLOOKUP(A69,'Literacy Rate %Pop'!B:BC,47,FALSE)</f>
        <v>72.442497253417997</v>
      </c>
      <c r="V69">
        <f>VLOOKUP(A69,'Literacy Rate %Pop'!B:BC,48,FALSE)</f>
        <v>0</v>
      </c>
      <c r="W69">
        <f>VLOOKUP(A69,'Literacy Rate %Pop'!B:BC,49,FALSE)</f>
        <v>0</v>
      </c>
      <c r="X69">
        <f>VLOOKUP(A69,'Literacy Rate %Pop'!B:BC,50,FALSE)</f>
        <v>0</v>
      </c>
      <c r="Y69">
        <f>VLOOKUP(A69,'Literacy Rate %Pop'!B:BC,51,FALSE)</f>
        <v>71.168251037597699</v>
      </c>
      <c r="Z69">
        <f>VLOOKUP(A69,'Literacy Rate %Pop'!B:BC,52,FALSE)</f>
        <v>0</v>
      </c>
      <c r="AA69">
        <f>VLOOKUP(A69,'Literacy Rate %Pop'!B:BC,53,FALSE)</f>
        <v>0</v>
      </c>
      <c r="AB69">
        <f>VLOOKUP(A69,'Literacy Rate %Pop'!B:BC,54,FALSE)</f>
        <v>0</v>
      </c>
      <c r="AC69" s="37">
        <f>VLOOKUP(A69,'Internet Access %Pop'!B:AI,29,FALSE)</f>
        <v>37.819383430000002</v>
      </c>
      <c r="AD69">
        <f>VLOOKUP(A69,'Internet Access %Pop'!B:AI,30,FALSE)</f>
        <v>41.248067089999999</v>
      </c>
      <c r="AE69">
        <f>VLOOKUP(A69,'Internet Access %Pop'!B:AI,31,FALSE)</f>
        <v>44.950204249999999</v>
      </c>
      <c r="AF69">
        <f>VLOOKUP(A69,'Internet Access %Pop'!B:AI,32,FALSE)</f>
        <v>46.924336769999996</v>
      </c>
      <c r="AG69">
        <f>VLOOKUP(A69,'Internet Access %Pop'!B:AI,33,FALSE)</f>
        <v>57.282866400000003</v>
      </c>
      <c r="AH69">
        <f>VLOOKUP(A69,'Internet Access %Pop'!B:AI,34,FALSE)</f>
        <v>71.914200399999999</v>
      </c>
      <c r="AI69" s="37">
        <f>VLOOKUP(A69,'Informal %GDP  DGE'!B:AE,29,FALSE)</f>
        <v>29.559825897216797</v>
      </c>
      <c r="AJ69">
        <f>VLOOKUP(A69,'Informal %GDP  DGE'!B:AE,30,FALSE)</f>
        <v>29.273637771606445</v>
      </c>
      <c r="AK69">
        <f>VLOOKUP(A69,'Informal %GDP MIMIC'!B:AB,25,FALSE)</f>
        <v>34.116569519042969</v>
      </c>
      <c r="AL69">
        <f>VLOOKUP(A69,'Informal %GDP MIMIC'!B:AB,26,FALSE)</f>
        <v>32.975193023681641</v>
      </c>
      <c r="AM69">
        <f>VLOOKUP(A69,'Informal %GDP MIMIC'!B:AB,27,FALSE)</f>
        <v>31.570831298828125</v>
      </c>
      <c r="AN69" s="37">
        <f>VLOOKUP(A69,'Pension %LF Pension_p'!B:W,16,FALSE)</f>
        <v>55.5</v>
      </c>
      <c r="AO69">
        <f>VLOOKUP(A69,'Pension %LF Pension_p'!B:W,17,FALSE)</f>
        <v>0</v>
      </c>
      <c r="AP69">
        <f>VLOOKUP(A69,'Pension %LF Pension_p'!B:W,18,FALSE)</f>
        <v>0</v>
      </c>
      <c r="AQ69">
        <f>VLOOKUP(A69,'Pension %LF Pension_p'!B:W,19,FALSE)</f>
        <v>0</v>
      </c>
      <c r="AR69">
        <f>VLOOKUP(A69,'Pension %LF Pension_p'!B:W,20,FALSE)</f>
        <v>0</v>
      </c>
      <c r="AS69">
        <f>VLOOKUP(A69,'Pension %LF Pension_p'!B:W,21,FALSE)</f>
        <v>55.099998474121094</v>
      </c>
      <c r="AT69">
        <f>VLOOKUP(A69,'Pension %LF Pension_p'!B:W,22,FALSE)</f>
        <v>0</v>
      </c>
      <c r="AU69" s="37">
        <f>VLOOKUP(A69,' Informal Employment %Emp Infem'!B:U,15,FALSE)</f>
        <v>57.61</v>
      </c>
      <c r="AV69">
        <f>VLOOKUP(A69,' Informal Employment %Emp Infem'!B:U,16,FALSE)</f>
        <v>0</v>
      </c>
      <c r="AW69">
        <f>VLOOKUP(A69,' Informal Employment %Emp Infem'!B:U,17,FALSE)</f>
        <v>59.83</v>
      </c>
      <c r="AX69">
        <f>VLOOKUP(A69,' Informal Employment %Emp Infem'!B:U,18,FALSE)</f>
        <v>61.93</v>
      </c>
      <c r="AY69">
        <f>VLOOKUP(A69,' Informal Employment %Emp Infem'!B:U,19,FALSE)</f>
        <v>63.78</v>
      </c>
      <c r="AZ69">
        <f>VLOOKUP(A69,' Informal Employment %Emp Infem'!B:U,20,FALSE)</f>
        <v>63.35</v>
      </c>
      <c r="BA69" s="37">
        <f>VLOOKUP(Main!A69,'Outside LF Employment %Emp  Inf'!B:U,15,FALSE)</f>
        <v>56.64</v>
      </c>
      <c r="BB69">
        <f>VLOOKUP(Main!A69,'Outside LF Employment %Emp  Inf'!B:U,16,FALSE)</f>
        <v>0</v>
      </c>
      <c r="BC69">
        <f>VLOOKUP(Main!A69,'Outside LF Employment %Emp  Inf'!B:U,17,FALSE)</f>
        <v>59.01</v>
      </c>
      <c r="BD69">
        <f>VLOOKUP(Main!A69,'Outside LF Employment %Emp  Inf'!B:U,18,FALSE)</f>
        <v>61.54</v>
      </c>
      <c r="BE69">
        <f>VLOOKUP(Main!A69,'Outside LF Employment %Emp  Inf'!B:U,19,FALSE)</f>
        <v>62.9</v>
      </c>
      <c r="BF69">
        <f>VLOOKUP(Main!A69,'Outside LF Employment %Emp  Inf'!B:U,20,FALSE)</f>
        <v>62.52</v>
      </c>
      <c r="BG69" s="37">
        <f>VLOOKUP(A69,'Fin Acct Ownership %Pop'!B:E,2,FALSE)</f>
        <v>9.7199802398681605</v>
      </c>
      <c r="BH69">
        <f>VLOOKUP(A69,'Fin Acct Ownership %Pop'!B:E,3,FALSE)</f>
        <v>14.1267967224121</v>
      </c>
      <c r="BI69">
        <f>VLOOKUP(A69,'Fin Acct Ownership %Pop'!B:E,4,FALSE)</f>
        <v>32.784358978271499</v>
      </c>
      <c r="BJ69" s="37" t="str">
        <f>VLOOKUP(A69,'JAM Index'!B:H,2,FALSE)</f>
        <v>MNA</v>
      </c>
      <c r="BK69" t="str">
        <f>VLOOKUP(A69,'JAM Index'!B:H,3,FALSE)</f>
        <v>LMIC</v>
      </c>
      <c r="BL69" t="str">
        <f>VLOOKUP(A69,'JAM Index'!B:H,3,FALSE)</f>
        <v>LMIC</v>
      </c>
      <c r="BM69">
        <f>VLOOKUP(A69,'JAM Index'!B:H,4,FALSE)</f>
        <v>92</v>
      </c>
      <c r="BN69">
        <f>VLOOKUP(A69,'JAM Index'!B:H,5,FALSE)</f>
        <v>33</v>
      </c>
      <c r="BO69">
        <f>VLOOKUP(A69,'JAM Index'!B:H,6,FALSE)</f>
        <v>81</v>
      </c>
      <c r="BP69">
        <f>VLOOKUP(A69,'JAM Index'!B:H,7,FALSE)</f>
        <v>206</v>
      </c>
      <c r="BQ69">
        <f>VLOOKUP(A69,'GDP Per Capita'!B:E,2,FALSE)</f>
        <v>2537.1251850471172</v>
      </c>
      <c r="BR69">
        <f>VLOOKUP(A69,'GDP Per Capita'!B:E,3,FALSE)</f>
        <v>3019.0922834664611</v>
      </c>
      <c r="BS69">
        <f>VLOOKUP(A69,'GDP Per Capita'!B:E,4,FALSE)</f>
        <v>3569.2068412110843</v>
      </c>
    </row>
    <row r="70" spans="1:71" x14ac:dyDescent="0.15">
      <c r="A70" s="24" t="s">
        <v>149</v>
      </c>
      <c r="B70" s="37">
        <f>VLOOKUP(A70,'GDP in $'!B70:G70,4)</f>
        <v>13692226055585.555</v>
      </c>
      <c r="C70">
        <f>VLOOKUP(A70,'GDP in $'!B70:G70,5)</f>
        <v>13413842337067.391</v>
      </c>
      <c r="D70" s="38">
        <f>VLOOKUP(A70,'GDP in $'!B70:G70,6)</f>
        <v>13021205512135.596</v>
      </c>
      <c r="E70" t="e">
        <f>VLOOKUP(A70,'Social Assistance Exp. as %GDP'!C:O,2,FALSE)</f>
        <v>#N/A</v>
      </c>
      <c r="F70" t="e">
        <f>VLOOKUP(A70,'Social Assistance Exp. as %GDP'!C:O,3,FALSE)</f>
        <v>#N/A</v>
      </c>
      <c r="G70" t="e">
        <f>VLOOKUP(A70,'Social Assistance Exp. as %GDP'!C:O,4,FALSE)</f>
        <v>#N/A</v>
      </c>
      <c r="H70" t="e">
        <f>VLOOKUP(A70,'Social Assistance Exp. as %GDP'!C:O,5,FALSE)</f>
        <v>#N/A</v>
      </c>
      <c r="I70" t="e">
        <f>VLOOKUP(A70,'Social Assistance Exp. as %GDP'!C:O,6,FALSE)</f>
        <v>#N/A</v>
      </c>
      <c r="J70" t="e">
        <f>VLOOKUP(A70,'Social Assistance Exp. as %GDP'!C:O,7,FALSE)</f>
        <v>#N/A</v>
      </c>
      <c r="K70" t="e">
        <f>VLOOKUP(A70,'Social Assistance Exp. as %GDP'!C:O,8,FALSE)</f>
        <v>#N/A</v>
      </c>
      <c r="L70" t="e">
        <f>VLOOKUP(A70,'Social Assistance Exp. as %GDP'!C:O,9,FALSE)</f>
        <v>#N/A</v>
      </c>
      <c r="M70" t="e">
        <f>VLOOKUP(A70,'Social Assistance Exp. as %GDP'!C:O,10,FALSE)</f>
        <v>#N/A</v>
      </c>
      <c r="N70" t="e">
        <f>VLOOKUP(A70,'Social Assistance Exp. as %GDP'!C:O,11,FALSE)</f>
        <v>#N/A</v>
      </c>
      <c r="O70" t="e">
        <f>VLOOKUP(A70,'Social Assistance Exp. as %GDP'!C:O,12,FALSE)</f>
        <v>#N/A</v>
      </c>
      <c r="P70" t="e">
        <f>VLOOKUP(A70,'Social Assistance Exp. as %GDP'!C:O,13,FALSE)</f>
        <v>#N/A</v>
      </c>
      <c r="Q70" s="37">
        <f>VLOOKUP(A70,'Migrant Population %Pop'!B:C,2,FALSE)</f>
        <v>12.2191205499222</v>
      </c>
      <c r="R70" s="37">
        <f>VLOOKUP(A70,'Literacy Rate %Pop'!B:BC,44,FALSE)</f>
        <v>0</v>
      </c>
      <c r="S70">
        <f>VLOOKUP(A70,'Literacy Rate %Pop'!B:BC,45,FALSE)</f>
        <v>0</v>
      </c>
      <c r="T70">
        <f>VLOOKUP(A70,'Literacy Rate %Pop'!B:BC,46,FALSE)</f>
        <v>0</v>
      </c>
      <c r="U70">
        <f>VLOOKUP(A70,'Literacy Rate %Pop'!B:BC,47,FALSE)</f>
        <v>0</v>
      </c>
      <c r="V70">
        <f>VLOOKUP(A70,'Literacy Rate %Pop'!B:BC,48,FALSE)</f>
        <v>0</v>
      </c>
      <c r="W70">
        <f>VLOOKUP(A70,'Literacy Rate %Pop'!B:BC,49,FALSE)</f>
        <v>0</v>
      </c>
      <c r="X70">
        <f>VLOOKUP(A70,'Literacy Rate %Pop'!B:BC,50,FALSE)</f>
        <v>0</v>
      </c>
      <c r="Y70">
        <f>VLOOKUP(A70,'Literacy Rate %Pop'!B:BC,51,FALSE)</f>
        <v>0</v>
      </c>
      <c r="Z70">
        <f>VLOOKUP(A70,'Literacy Rate %Pop'!B:BC,52,FALSE)</f>
        <v>0</v>
      </c>
      <c r="AA70">
        <f>VLOOKUP(A70,'Literacy Rate %Pop'!B:BC,53,FALSE)</f>
        <v>0</v>
      </c>
      <c r="AB70">
        <f>VLOOKUP(A70,'Literacy Rate %Pop'!B:BC,54,FALSE)</f>
        <v>0</v>
      </c>
      <c r="AC70" s="37">
        <f>VLOOKUP(A70,'Internet Access %Pop'!B:AI,29,FALSE)</f>
        <v>77.471686963874404</v>
      </c>
      <c r="AD70">
        <f>VLOOKUP(A70,'Internet Access %Pop'!B:AI,30,FALSE)</f>
        <v>77.968426534693506</v>
      </c>
      <c r="AE70">
        <f>VLOOKUP(A70,'Internet Access %Pop'!B:AI,31,FALSE)</f>
        <v>79.640108143067707</v>
      </c>
      <c r="AF70">
        <f>VLOOKUP(A70,'Internet Access %Pop'!B:AI,32,FALSE)</f>
        <v>82.983960146367806</v>
      </c>
      <c r="AG70">
        <f>VLOOKUP(A70,'Internet Access %Pop'!B:AI,33,FALSE)</f>
        <v>84.826119847732897</v>
      </c>
      <c r="AH70">
        <f>VLOOKUP(A70,'Internet Access %Pop'!B:AI,34,FALSE)</f>
        <v>0</v>
      </c>
      <c r="AI70" s="37" t="e">
        <f>VLOOKUP(A70,'Informal %GDP  DGE'!B:AE,29,FALSE)</f>
        <v>#N/A</v>
      </c>
      <c r="AJ70" t="e">
        <f>VLOOKUP(A70,'Informal %GDP  DGE'!B:AE,30,FALSE)</f>
        <v>#N/A</v>
      </c>
      <c r="AK70" t="e">
        <f>VLOOKUP(A70,'Informal %GDP MIMIC'!B:AB,25,FALSE)</f>
        <v>#N/A</v>
      </c>
      <c r="AL70" t="e">
        <f>VLOOKUP(A70,'Informal %GDP MIMIC'!B:AB,26,FALSE)</f>
        <v>#N/A</v>
      </c>
      <c r="AM70" t="e">
        <f>VLOOKUP(A70,'Informal %GDP MIMIC'!B:AB,27,FALSE)</f>
        <v>#N/A</v>
      </c>
      <c r="AN70" s="37" t="e">
        <f>VLOOKUP(A70,'Pension %LF Pension_p'!B:W,16,FALSE)</f>
        <v>#N/A</v>
      </c>
      <c r="AO70" t="e">
        <f>VLOOKUP(A70,'Pension %LF Pension_p'!B:W,17,FALSE)</f>
        <v>#N/A</v>
      </c>
      <c r="AP70" t="e">
        <f>VLOOKUP(A70,'Pension %LF Pension_p'!B:W,18,FALSE)</f>
        <v>#N/A</v>
      </c>
      <c r="AQ70" t="e">
        <f>VLOOKUP(A70,'Pension %LF Pension_p'!B:W,19,FALSE)</f>
        <v>#N/A</v>
      </c>
      <c r="AR70" t="e">
        <f>VLOOKUP(A70,'Pension %LF Pension_p'!B:W,20,FALSE)</f>
        <v>#N/A</v>
      </c>
      <c r="AS70" t="e">
        <f>VLOOKUP(A70,'Pension %LF Pension_p'!B:W,21,FALSE)</f>
        <v>#N/A</v>
      </c>
      <c r="AT70" t="e">
        <f>VLOOKUP(A70,'Pension %LF Pension_p'!B:W,22,FALSE)</f>
        <v>#N/A</v>
      </c>
      <c r="AU70" s="37" t="e">
        <f>VLOOKUP(A70,' Informal Employment %Emp Infem'!B:U,15,FALSE)</f>
        <v>#N/A</v>
      </c>
      <c r="AV70" t="e">
        <f>VLOOKUP(A70,' Informal Employment %Emp Infem'!B:U,16,FALSE)</f>
        <v>#N/A</v>
      </c>
      <c r="AW70" t="e">
        <f>VLOOKUP(A70,' Informal Employment %Emp Infem'!B:U,17,FALSE)</f>
        <v>#N/A</v>
      </c>
      <c r="AX70" t="e">
        <f>VLOOKUP(A70,' Informal Employment %Emp Infem'!B:U,18,FALSE)</f>
        <v>#N/A</v>
      </c>
      <c r="AY70" t="e">
        <f>VLOOKUP(A70,' Informal Employment %Emp Infem'!B:U,19,FALSE)</f>
        <v>#N/A</v>
      </c>
      <c r="AZ70" t="e">
        <f>VLOOKUP(A70,' Informal Employment %Emp Infem'!B:U,20,FALSE)</f>
        <v>#N/A</v>
      </c>
      <c r="BA70" s="37" t="e">
        <f>VLOOKUP(Main!A70,'Outside LF Employment %Emp  Inf'!B:U,15,FALSE)</f>
        <v>#N/A</v>
      </c>
      <c r="BB70" t="e">
        <f>VLOOKUP(Main!A70,'Outside LF Employment %Emp  Inf'!B:U,16,FALSE)</f>
        <v>#N/A</v>
      </c>
      <c r="BC70" t="e">
        <f>VLOOKUP(Main!A70,'Outside LF Employment %Emp  Inf'!B:U,17,FALSE)</f>
        <v>#N/A</v>
      </c>
      <c r="BD70" t="e">
        <f>VLOOKUP(Main!A70,'Outside LF Employment %Emp  Inf'!B:U,18,FALSE)</f>
        <v>#N/A</v>
      </c>
      <c r="BE70" t="e">
        <f>VLOOKUP(Main!A70,'Outside LF Employment %Emp  Inf'!B:U,19,FALSE)</f>
        <v>#N/A</v>
      </c>
      <c r="BF70" t="e">
        <f>VLOOKUP(Main!A70,'Outside LF Employment %Emp  Inf'!B:U,20,FALSE)</f>
        <v>#N/A</v>
      </c>
      <c r="BG70" s="37">
        <f>VLOOKUP(A70,'Fin Acct Ownership %Pop'!B:E,2,FALSE)</f>
        <v>90.423942565917997</v>
      </c>
      <c r="BH70">
        <f>VLOOKUP(A70,'Fin Acct Ownership %Pop'!B:E,3,FALSE)</f>
        <v>94.679664611816406</v>
      </c>
      <c r="BI70">
        <f>VLOOKUP(A70,'Fin Acct Ownership %Pop'!B:E,4,FALSE)</f>
        <v>95.303489685058594</v>
      </c>
      <c r="BJ70" s="37" t="e">
        <f>VLOOKUP(A70,'JAM Index'!B:H,2,FALSE)</f>
        <v>#N/A</v>
      </c>
      <c r="BK70" t="e">
        <f>VLOOKUP(A70,'JAM Index'!B:H,3,FALSE)</f>
        <v>#N/A</v>
      </c>
      <c r="BL70" t="e">
        <f>VLOOKUP(A70,'JAM Index'!B:H,3,FALSE)</f>
        <v>#N/A</v>
      </c>
      <c r="BM70" t="e">
        <f>VLOOKUP(A70,'JAM Index'!B:H,4,FALSE)</f>
        <v>#N/A</v>
      </c>
      <c r="BN70" t="e">
        <f>VLOOKUP(A70,'JAM Index'!B:H,5,FALSE)</f>
        <v>#N/A</v>
      </c>
      <c r="BO70" t="e">
        <f>VLOOKUP(A70,'JAM Index'!B:H,6,FALSE)</f>
        <v>#N/A</v>
      </c>
      <c r="BP70" t="e">
        <f>VLOOKUP(A70,'JAM Index'!B:H,7,FALSE)</f>
        <v>#N/A</v>
      </c>
      <c r="BQ70">
        <f>VLOOKUP(A70,'GDP Per Capita'!B:E,2,FALSE)</f>
        <v>40038.187166625852</v>
      </c>
      <c r="BR70">
        <f>VLOOKUP(A70,'GDP Per Capita'!B:E,3,FALSE)</f>
        <v>39188.636538097031</v>
      </c>
      <c r="BS70">
        <f>VLOOKUP(A70,'GDP Per Capita'!B:E,4,FALSE)</f>
        <v>37967.801866043723</v>
      </c>
    </row>
    <row r="71" spans="1:71" x14ac:dyDescent="0.15">
      <c r="A71" s="24" t="s">
        <v>151</v>
      </c>
      <c r="B71" s="37">
        <f>VLOOKUP(A71,'GDP in $'!B71:G71,4)</f>
        <v>0</v>
      </c>
      <c r="C71">
        <f>VLOOKUP(A71,'GDP in $'!B71:G71,5)</f>
        <v>0</v>
      </c>
      <c r="D71" s="38">
        <f>VLOOKUP(A71,'GDP in $'!B71:G71,6)</f>
        <v>0</v>
      </c>
      <c r="E71" t="e">
        <f>VLOOKUP(A71,'Social Assistance Exp. as %GDP'!C:O,2,FALSE)</f>
        <v>#N/A</v>
      </c>
      <c r="F71" t="e">
        <f>VLOOKUP(A71,'Social Assistance Exp. as %GDP'!C:O,3,FALSE)</f>
        <v>#N/A</v>
      </c>
      <c r="G71" t="e">
        <f>VLOOKUP(A71,'Social Assistance Exp. as %GDP'!C:O,4,FALSE)</f>
        <v>#N/A</v>
      </c>
      <c r="H71" t="e">
        <f>VLOOKUP(A71,'Social Assistance Exp. as %GDP'!C:O,5,FALSE)</f>
        <v>#N/A</v>
      </c>
      <c r="I71" t="e">
        <f>VLOOKUP(A71,'Social Assistance Exp. as %GDP'!C:O,6,FALSE)</f>
        <v>#N/A</v>
      </c>
      <c r="J71" t="e">
        <f>VLOOKUP(A71,'Social Assistance Exp. as %GDP'!C:O,7,FALSE)</f>
        <v>#N/A</v>
      </c>
      <c r="K71" t="e">
        <f>VLOOKUP(A71,'Social Assistance Exp. as %GDP'!C:O,8,FALSE)</f>
        <v>#N/A</v>
      </c>
      <c r="L71" t="e">
        <f>VLOOKUP(A71,'Social Assistance Exp. as %GDP'!C:O,9,FALSE)</f>
        <v>#N/A</v>
      </c>
      <c r="M71" t="e">
        <f>VLOOKUP(A71,'Social Assistance Exp. as %GDP'!C:O,10,FALSE)</f>
        <v>#N/A</v>
      </c>
      <c r="N71" t="e">
        <f>VLOOKUP(A71,'Social Assistance Exp. as %GDP'!C:O,11,FALSE)</f>
        <v>#N/A</v>
      </c>
      <c r="O71" t="e">
        <f>VLOOKUP(A71,'Social Assistance Exp. as %GDP'!C:O,12,FALSE)</f>
        <v>#N/A</v>
      </c>
      <c r="P71" t="e">
        <f>VLOOKUP(A71,'Social Assistance Exp. as %GDP'!C:O,13,FALSE)</f>
        <v>#N/A</v>
      </c>
      <c r="Q71" s="37">
        <f>VLOOKUP(A71,'Migrant Population %Pop'!B:C,2,FALSE)</f>
        <v>0</v>
      </c>
      <c r="R71" s="37">
        <f>VLOOKUP(A71,'Literacy Rate %Pop'!B:BC,44,FALSE)</f>
        <v>0</v>
      </c>
      <c r="S71">
        <f>VLOOKUP(A71,'Literacy Rate %Pop'!B:BC,45,FALSE)</f>
        <v>0</v>
      </c>
      <c r="T71">
        <f>VLOOKUP(A71,'Literacy Rate %Pop'!B:BC,46,FALSE)</f>
        <v>0</v>
      </c>
      <c r="U71">
        <f>VLOOKUP(A71,'Literacy Rate %Pop'!B:BC,47,FALSE)</f>
        <v>0</v>
      </c>
      <c r="V71">
        <f>VLOOKUP(A71,'Literacy Rate %Pop'!B:BC,48,FALSE)</f>
        <v>0</v>
      </c>
      <c r="W71">
        <f>VLOOKUP(A71,'Literacy Rate %Pop'!B:BC,49,FALSE)</f>
        <v>0</v>
      </c>
      <c r="X71">
        <f>VLOOKUP(A71,'Literacy Rate %Pop'!B:BC,50,FALSE)</f>
        <v>0</v>
      </c>
      <c r="Y71">
        <f>VLOOKUP(A71,'Literacy Rate %Pop'!B:BC,51,FALSE)</f>
        <v>0</v>
      </c>
      <c r="Z71">
        <f>VLOOKUP(A71,'Literacy Rate %Pop'!B:BC,52,FALSE)</f>
        <v>76.570518493652301</v>
      </c>
      <c r="AA71">
        <f>VLOOKUP(A71,'Literacy Rate %Pop'!B:BC,53,FALSE)</f>
        <v>0</v>
      </c>
      <c r="AB71">
        <f>VLOOKUP(A71,'Literacy Rate %Pop'!B:BC,54,FALSE)</f>
        <v>0</v>
      </c>
      <c r="AC71" s="37">
        <f>VLOOKUP(A71,'Internet Access %Pop'!B:AI,29,FALSE)</f>
        <v>1.0837331160000001</v>
      </c>
      <c r="AD71">
        <f>VLOOKUP(A71,'Internet Access %Pop'!B:AI,30,FALSE)</f>
        <v>1.17711872</v>
      </c>
      <c r="AE71">
        <f>VLOOKUP(A71,'Internet Access %Pop'!B:AI,31,FALSE)</f>
        <v>1.3089069799999999</v>
      </c>
      <c r="AF71">
        <f>VLOOKUP(A71,'Internet Access %Pop'!B:AI,32,FALSE)</f>
        <v>0</v>
      </c>
      <c r="AG71">
        <f>VLOOKUP(A71,'Internet Access %Pop'!B:AI,33,FALSE)</f>
        <v>0</v>
      </c>
      <c r="AH71">
        <f>VLOOKUP(A71,'Internet Access %Pop'!B:AI,34,FALSE)</f>
        <v>0</v>
      </c>
      <c r="AI71" s="37" t="e">
        <f>VLOOKUP(A71,'Informal %GDP  DGE'!B:AE,29,FALSE)</f>
        <v>#N/A</v>
      </c>
      <c r="AJ71" t="e">
        <f>VLOOKUP(A71,'Informal %GDP  DGE'!B:AE,30,FALSE)</f>
        <v>#N/A</v>
      </c>
      <c r="AK71">
        <f>VLOOKUP(A71,'Informal %GDP MIMIC'!B:AB,25,FALSE)</f>
        <v>41.16180419921875</v>
      </c>
      <c r="AL71">
        <f>VLOOKUP(A71,'Informal %GDP MIMIC'!B:AB,26,FALSE)</f>
        <v>0</v>
      </c>
      <c r="AM71">
        <f>VLOOKUP(A71,'Informal %GDP MIMIC'!B:AB,27,FALSE)</f>
        <v>0</v>
      </c>
      <c r="AN71" s="37" t="e">
        <f>VLOOKUP(A71,'Pension %LF Pension_p'!B:W,16,FALSE)</f>
        <v>#N/A</v>
      </c>
      <c r="AO71" t="e">
        <f>VLOOKUP(A71,'Pension %LF Pension_p'!B:W,17,FALSE)</f>
        <v>#N/A</v>
      </c>
      <c r="AP71" t="e">
        <f>VLOOKUP(A71,'Pension %LF Pension_p'!B:W,18,FALSE)</f>
        <v>#N/A</v>
      </c>
      <c r="AQ71" t="e">
        <f>VLOOKUP(A71,'Pension %LF Pension_p'!B:W,19,FALSE)</f>
        <v>#N/A</v>
      </c>
      <c r="AR71" t="e">
        <f>VLOOKUP(A71,'Pension %LF Pension_p'!B:W,20,FALSE)</f>
        <v>#N/A</v>
      </c>
      <c r="AS71" t="e">
        <f>VLOOKUP(A71,'Pension %LF Pension_p'!B:W,21,FALSE)</f>
        <v>#N/A</v>
      </c>
      <c r="AT71" t="e">
        <f>VLOOKUP(A71,'Pension %LF Pension_p'!B:W,22,FALSE)</f>
        <v>#N/A</v>
      </c>
      <c r="AU71" s="37" t="e">
        <f>VLOOKUP(A71,' Informal Employment %Emp Infem'!B:U,15,FALSE)</f>
        <v>#N/A</v>
      </c>
      <c r="AV71" t="e">
        <f>VLOOKUP(A71,' Informal Employment %Emp Infem'!B:U,16,FALSE)</f>
        <v>#N/A</v>
      </c>
      <c r="AW71" t="e">
        <f>VLOOKUP(A71,' Informal Employment %Emp Infem'!B:U,17,FALSE)</f>
        <v>#N/A</v>
      </c>
      <c r="AX71" t="e">
        <f>VLOOKUP(A71,' Informal Employment %Emp Infem'!B:U,18,FALSE)</f>
        <v>#N/A</v>
      </c>
      <c r="AY71" t="e">
        <f>VLOOKUP(A71,' Informal Employment %Emp Infem'!B:U,19,FALSE)</f>
        <v>#N/A</v>
      </c>
      <c r="AZ71" t="e">
        <f>VLOOKUP(A71,' Informal Employment %Emp Infem'!B:U,20,FALSE)</f>
        <v>#N/A</v>
      </c>
      <c r="BA71" s="37" t="e">
        <f>VLOOKUP(Main!A71,'Outside LF Employment %Emp  Inf'!B:U,15,FALSE)</f>
        <v>#N/A</v>
      </c>
      <c r="BB71" t="e">
        <f>VLOOKUP(Main!A71,'Outside LF Employment %Emp  Inf'!B:U,16,FALSE)</f>
        <v>#N/A</v>
      </c>
      <c r="BC71" t="e">
        <f>VLOOKUP(Main!A71,'Outside LF Employment %Emp  Inf'!B:U,17,FALSE)</f>
        <v>#N/A</v>
      </c>
      <c r="BD71" t="e">
        <f>VLOOKUP(Main!A71,'Outside LF Employment %Emp  Inf'!B:U,18,FALSE)</f>
        <v>#N/A</v>
      </c>
      <c r="BE71" t="e">
        <f>VLOOKUP(Main!A71,'Outside LF Employment %Emp  Inf'!B:U,19,FALSE)</f>
        <v>#N/A</v>
      </c>
      <c r="BF71" t="e">
        <f>VLOOKUP(Main!A71,'Outside LF Employment %Emp  Inf'!B:U,20,FALSE)</f>
        <v>#N/A</v>
      </c>
      <c r="BG71" s="37">
        <f>VLOOKUP(A71,'Fin Acct Ownership %Pop'!B:E,2,FALSE)</f>
        <v>0</v>
      </c>
      <c r="BH71">
        <f>VLOOKUP(A71,'Fin Acct Ownership %Pop'!B:E,3,FALSE)</f>
        <v>0</v>
      </c>
      <c r="BI71">
        <f>VLOOKUP(A71,'Fin Acct Ownership %Pop'!B:E,4,FALSE)</f>
        <v>0</v>
      </c>
      <c r="BJ71" s="37" t="e">
        <f>VLOOKUP(A71,'JAM Index'!B:H,2,FALSE)</f>
        <v>#N/A</v>
      </c>
      <c r="BK71" t="e">
        <f>VLOOKUP(A71,'JAM Index'!B:H,3,FALSE)</f>
        <v>#N/A</v>
      </c>
      <c r="BL71" t="e">
        <f>VLOOKUP(A71,'JAM Index'!B:H,3,FALSE)</f>
        <v>#N/A</v>
      </c>
      <c r="BM71" t="e">
        <f>VLOOKUP(A71,'JAM Index'!B:H,4,FALSE)</f>
        <v>#N/A</v>
      </c>
      <c r="BN71" t="e">
        <f>VLOOKUP(A71,'JAM Index'!B:H,5,FALSE)</f>
        <v>#N/A</v>
      </c>
      <c r="BO71" t="e">
        <f>VLOOKUP(A71,'JAM Index'!B:H,6,FALSE)</f>
        <v>#N/A</v>
      </c>
      <c r="BP71" t="e">
        <f>VLOOKUP(A71,'JAM Index'!B:H,7,FALSE)</f>
        <v>#N/A</v>
      </c>
      <c r="BQ71">
        <f>VLOOKUP(A71,'GDP Per Capita'!B:E,2,FALSE)</f>
        <v>0</v>
      </c>
      <c r="BR71">
        <f>VLOOKUP(A71,'GDP Per Capita'!B:E,3,FALSE)</f>
        <v>0</v>
      </c>
      <c r="BS71">
        <f>VLOOKUP(A71,'GDP Per Capita'!B:E,4,FALSE)</f>
        <v>0</v>
      </c>
    </row>
    <row r="72" spans="1:71" x14ac:dyDescent="0.15">
      <c r="A72" s="24" t="s">
        <v>153</v>
      </c>
      <c r="B72" s="37">
        <f>VLOOKUP(A72,'GDP in $'!B72:G72,4)</f>
        <v>1420300232663.5942</v>
      </c>
      <c r="C72">
        <f>VLOOKUP(A72,'GDP in $'!B72:G72,5)</f>
        <v>1393046093137.2527</v>
      </c>
      <c r="D72" s="38">
        <f>VLOOKUP(A72,'GDP in $'!B72:G72,6)</f>
        <v>1281484640043.5833</v>
      </c>
      <c r="E72" t="e">
        <f>VLOOKUP(A72,'Social Assistance Exp. as %GDP'!C:O,2,FALSE)</f>
        <v>#N/A</v>
      </c>
      <c r="F72" t="e">
        <f>VLOOKUP(A72,'Social Assistance Exp. as %GDP'!C:O,3,FALSE)</f>
        <v>#N/A</v>
      </c>
      <c r="G72" t="e">
        <f>VLOOKUP(A72,'Social Assistance Exp. as %GDP'!C:O,4,FALSE)</f>
        <v>#N/A</v>
      </c>
      <c r="H72" t="e">
        <f>VLOOKUP(A72,'Social Assistance Exp. as %GDP'!C:O,5,FALSE)</f>
        <v>#N/A</v>
      </c>
      <c r="I72" t="e">
        <f>VLOOKUP(A72,'Social Assistance Exp. as %GDP'!C:O,6,FALSE)</f>
        <v>#N/A</v>
      </c>
      <c r="J72" t="e">
        <f>VLOOKUP(A72,'Social Assistance Exp. as %GDP'!C:O,7,FALSE)</f>
        <v>#N/A</v>
      </c>
      <c r="K72" t="e">
        <f>VLOOKUP(A72,'Social Assistance Exp. as %GDP'!C:O,8,FALSE)</f>
        <v>#N/A</v>
      </c>
      <c r="L72" t="e">
        <f>VLOOKUP(A72,'Social Assistance Exp. as %GDP'!C:O,9,FALSE)</f>
        <v>#N/A</v>
      </c>
      <c r="M72" t="e">
        <f>VLOOKUP(A72,'Social Assistance Exp. as %GDP'!C:O,10,FALSE)</f>
        <v>#N/A</v>
      </c>
      <c r="N72" t="e">
        <f>VLOOKUP(A72,'Social Assistance Exp. as %GDP'!C:O,11,FALSE)</f>
        <v>#N/A</v>
      </c>
      <c r="O72" t="e">
        <f>VLOOKUP(A72,'Social Assistance Exp. as %GDP'!C:O,12,FALSE)</f>
        <v>#N/A</v>
      </c>
      <c r="P72" t="e">
        <f>VLOOKUP(A72,'Social Assistance Exp. as %GDP'!C:O,13,FALSE)</f>
        <v>#N/A</v>
      </c>
      <c r="Q72" s="37">
        <f>VLOOKUP(A72,'Migrant Population %Pop'!B:C,2,FALSE)</f>
        <v>12.690237191825901</v>
      </c>
      <c r="R72" s="37">
        <f>VLOOKUP(A72,'Literacy Rate %Pop'!B:BC,44,FALSE)</f>
        <v>97.7489013671875</v>
      </c>
      <c r="S72">
        <f>VLOOKUP(A72,'Literacy Rate %Pop'!B:BC,45,FALSE)</f>
        <v>97.783752441406307</v>
      </c>
      <c r="T72">
        <f>VLOOKUP(A72,'Literacy Rate %Pop'!B:BC,46,FALSE)</f>
        <v>97.894538879394503</v>
      </c>
      <c r="U72">
        <f>VLOOKUP(A72,'Literacy Rate %Pop'!B:BC,47,FALSE)</f>
        <v>98.079132080078097</v>
      </c>
      <c r="V72">
        <f>VLOOKUP(A72,'Literacy Rate %Pop'!B:BC,48,FALSE)</f>
        <v>98.093719482421903</v>
      </c>
      <c r="W72">
        <f>VLOOKUP(A72,'Literacy Rate %Pop'!B:BC,49,FALSE)</f>
        <v>98.143257141113295</v>
      </c>
      <c r="X72">
        <f>VLOOKUP(A72,'Literacy Rate %Pop'!B:BC,50,FALSE)</f>
        <v>98.250511169433594</v>
      </c>
      <c r="Y72">
        <f>VLOOKUP(A72,'Literacy Rate %Pop'!B:BC,51,FALSE)</f>
        <v>0</v>
      </c>
      <c r="Z72">
        <f>VLOOKUP(A72,'Literacy Rate %Pop'!B:BC,52,FALSE)</f>
        <v>98.436500549316406</v>
      </c>
      <c r="AA72">
        <f>VLOOKUP(A72,'Literacy Rate %Pop'!B:BC,53,FALSE)</f>
        <v>0</v>
      </c>
      <c r="AB72">
        <f>VLOOKUP(A72,'Literacy Rate %Pop'!B:BC,54,FALSE)</f>
        <v>98.594459533691406</v>
      </c>
      <c r="AC72" s="37">
        <f>VLOOKUP(A72,'Internet Access %Pop'!B:AI,29,FALSE)</f>
        <v>78.689631869999999</v>
      </c>
      <c r="AD72">
        <f>VLOOKUP(A72,'Internet Access %Pop'!B:AI,30,FALSE)</f>
        <v>80.56133294</v>
      </c>
      <c r="AE72">
        <f>VLOOKUP(A72,'Internet Access %Pop'!B:AI,31,FALSE)</f>
        <v>84.602245699999997</v>
      </c>
      <c r="AF72">
        <f>VLOOKUP(A72,'Internet Access %Pop'!B:AI,32,FALSE)</f>
        <v>86.107235529999997</v>
      </c>
      <c r="AG72">
        <f>VLOOKUP(A72,'Internet Access %Pop'!B:AI,33,FALSE)</f>
        <v>90.718665329999993</v>
      </c>
      <c r="AH72">
        <f>VLOOKUP(A72,'Internet Access %Pop'!B:AI,34,FALSE)</f>
        <v>93.205646090000002</v>
      </c>
      <c r="AI72" s="37">
        <f>VLOOKUP(A72,'Informal %GDP  DGE'!B:AE,29,FALSE)</f>
        <v>20.754335403442383</v>
      </c>
      <c r="AJ72">
        <f>VLOOKUP(A72,'Informal %GDP  DGE'!B:AE,30,FALSE)</f>
        <v>20.724040985107422</v>
      </c>
      <c r="AK72">
        <f>VLOOKUP(A72,'Informal %GDP MIMIC'!B:AB,25,FALSE)</f>
        <v>22.934915542602539</v>
      </c>
      <c r="AL72">
        <f>VLOOKUP(A72,'Informal %GDP MIMIC'!B:AB,26,FALSE)</f>
        <v>22.571914672851562</v>
      </c>
      <c r="AM72">
        <f>VLOOKUP(A72,'Informal %GDP MIMIC'!B:AB,27,FALSE)</f>
        <v>22.355960845947266</v>
      </c>
      <c r="AN72" s="37">
        <f>VLOOKUP(A72,'Pension %LF Pension_p'!B:W,16,FALSE)</f>
        <v>0</v>
      </c>
      <c r="AO72">
        <f>VLOOKUP(A72,'Pension %LF Pension_p'!B:W,17,FALSE)</f>
        <v>69.400001525878906</v>
      </c>
      <c r="AP72">
        <f>VLOOKUP(A72,'Pension %LF Pension_p'!B:W,18,FALSE)</f>
        <v>0</v>
      </c>
      <c r="AQ72">
        <f>VLOOKUP(A72,'Pension %LF Pension_p'!B:W,19,FALSE)</f>
        <v>0</v>
      </c>
      <c r="AR72">
        <f>VLOOKUP(A72,'Pension %LF Pension_p'!B:W,20,FALSE)</f>
        <v>0</v>
      </c>
      <c r="AS72">
        <f>VLOOKUP(A72,'Pension %LF Pension_p'!B:W,21,FALSE)</f>
        <v>0</v>
      </c>
      <c r="AT72">
        <f>VLOOKUP(A72,'Pension %LF Pension_p'!B:W,22,FALSE)</f>
        <v>0</v>
      </c>
      <c r="AU72" s="37" t="e">
        <f>VLOOKUP(A72,' Informal Employment %Emp Infem'!B:U,15,FALSE)</f>
        <v>#N/A</v>
      </c>
      <c r="AV72" t="e">
        <f>VLOOKUP(A72,' Informal Employment %Emp Infem'!B:U,16,FALSE)</f>
        <v>#N/A</v>
      </c>
      <c r="AW72" t="e">
        <f>VLOOKUP(A72,' Informal Employment %Emp Infem'!B:U,17,FALSE)</f>
        <v>#N/A</v>
      </c>
      <c r="AX72" t="e">
        <f>VLOOKUP(A72,' Informal Employment %Emp Infem'!B:U,18,FALSE)</f>
        <v>#N/A</v>
      </c>
      <c r="AY72" t="e">
        <f>VLOOKUP(A72,' Informal Employment %Emp Infem'!B:U,19,FALSE)</f>
        <v>#N/A</v>
      </c>
      <c r="AZ72" t="e">
        <f>VLOOKUP(A72,' Informal Employment %Emp Infem'!B:U,20,FALSE)</f>
        <v>#N/A</v>
      </c>
      <c r="BA72" s="37" t="e">
        <f>VLOOKUP(Main!A72,'Outside LF Employment %Emp  Inf'!B:U,15,FALSE)</f>
        <v>#N/A</v>
      </c>
      <c r="BB72" t="e">
        <f>VLOOKUP(Main!A72,'Outside LF Employment %Emp  Inf'!B:U,16,FALSE)</f>
        <v>#N/A</v>
      </c>
      <c r="BC72" t="e">
        <f>VLOOKUP(Main!A72,'Outside LF Employment %Emp  Inf'!B:U,17,FALSE)</f>
        <v>#N/A</v>
      </c>
      <c r="BD72" t="e">
        <f>VLOOKUP(Main!A72,'Outside LF Employment %Emp  Inf'!B:U,18,FALSE)</f>
        <v>#N/A</v>
      </c>
      <c r="BE72" t="e">
        <f>VLOOKUP(Main!A72,'Outside LF Employment %Emp  Inf'!B:U,19,FALSE)</f>
        <v>#N/A</v>
      </c>
      <c r="BF72" t="e">
        <f>VLOOKUP(Main!A72,'Outside LF Employment %Emp  Inf'!B:U,20,FALSE)</f>
        <v>#N/A</v>
      </c>
      <c r="BG72" s="37">
        <f>VLOOKUP(A72,'Fin Acct Ownership %Pop'!B:E,2,FALSE)</f>
        <v>93.277603149414105</v>
      </c>
      <c r="BH72">
        <f>VLOOKUP(A72,'Fin Acct Ownership %Pop'!B:E,3,FALSE)</f>
        <v>97.575309753417997</v>
      </c>
      <c r="BI72">
        <f>VLOOKUP(A72,'Fin Acct Ownership %Pop'!B:E,4,FALSE)</f>
        <v>93.755706787109403</v>
      </c>
      <c r="BJ72" s="37" t="e">
        <f>VLOOKUP(A72,'JAM Index'!B:H,2,FALSE)</f>
        <v>#N/A</v>
      </c>
      <c r="BK72" t="e">
        <f>VLOOKUP(A72,'JAM Index'!B:H,3,FALSE)</f>
        <v>#N/A</v>
      </c>
      <c r="BL72" t="e">
        <f>VLOOKUP(A72,'JAM Index'!B:H,3,FALSE)</f>
        <v>#N/A</v>
      </c>
      <c r="BM72" t="e">
        <f>VLOOKUP(A72,'JAM Index'!B:H,4,FALSE)</f>
        <v>#N/A</v>
      </c>
      <c r="BN72" t="e">
        <f>VLOOKUP(A72,'JAM Index'!B:H,5,FALSE)</f>
        <v>#N/A</v>
      </c>
      <c r="BO72" t="e">
        <f>VLOOKUP(A72,'JAM Index'!B:H,6,FALSE)</f>
        <v>#N/A</v>
      </c>
      <c r="BP72" t="e">
        <f>VLOOKUP(A72,'JAM Index'!B:H,7,FALSE)</f>
        <v>#N/A</v>
      </c>
      <c r="BQ72">
        <f>VLOOKUP(A72,'GDP Per Capita'!B:E,2,FALSE)</f>
        <v>30349.752098436053</v>
      </c>
      <c r="BR72">
        <f>VLOOKUP(A72,'GDP Per Capita'!B:E,3,FALSE)</f>
        <v>29555.315698507919</v>
      </c>
      <c r="BS72">
        <f>VLOOKUP(A72,'GDP Per Capita'!B:E,4,FALSE)</f>
        <v>27063.193918029858</v>
      </c>
    </row>
    <row r="73" spans="1:71" x14ac:dyDescent="0.15">
      <c r="A73" s="24" t="s">
        <v>155</v>
      </c>
      <c r="B73" s="37">
        <f>VLOOKUP(A73,'GDP in $'!B73:G73,4)</f>
        <v>30474612057.448391</v>
      </c>
      <c r="C73">
        <f>VLOOKUP(A73,'GDP in $'!B73:G73,5)</f>
        <v>31045591753.490147</v>
      </c>
      <c r="D73" s="38">
        <f>VLOOKUP(A73,'GDP in $'!B73:G73,6)</f>
        <v>30650285471.721485</v>
      </c>
      <c r="E73" t="str">
        <f>VLOOKUP(A73,'Social Assistance Exp. as %GDP'!C:O,2,FALSE)</f>
        <v>High income</v>
      </c>
      <c r="F73" t="str">
        <f>VLOOKUP(A73,'Social Assistance Exp. as %GDP'!C:O,3,FALSE)</f>
        <v>ECS</v>
      </c>
      <c r="G73">
        <f>VLOOKUP(A73,'Social Assistance Exp. as %GDP'!C:O,4,FALSE)</f>
        <v>3.1039156910000001</v>
      </c>
      <c r="H73">
        <f>VLOOKUP(A73,'Social Assistance Exp. as %GDP'!C:O,5,FALSE)</f>
        <v>1.9933775659999999</v>
      </c>
      <c r="I73">
        <f>VLOOKUP(A73,'Social Assistance Exp. as %GDP'!C:O,6,FALSE)</f>
        <v>0</v>
      </c>
      <c r="J73">
        <f>VLOOKUP(A73,'Social Assistance Exp. as %GDP'!C:O,7,FALSE)</f>
        <v>0</v>
      </c>
      <c r="K73">
        <f>VLOOKUP(A73,'Social Assistance Exp. as %GDP'!C:O,8,FALSE)</f>
        <v>0.32434713799999998</v>
      </c>
      <c r="L73">
        <f>VLOOKUP(A73,'Social Assistance Exp. as %GDP'!C:O,9,FALSE)</f>
        <v>2017</v>
      </c>
      <c r="M73">
        <f>VLOOKUP(A73,'Social Assistance Exp. as %GDP'!C:O,10,FALSE)</f>
        <v>0.45888844099999998</v>
      </c>
      <c r="N73">
        <f>VLOOKUP(A73,'Social Assistance Exp. as %GDP'!C:O,11,FALSE)</f>
        <v>4.10369E-4</v>
      </c>
      <c r="O73">
        <f>VLOOKUP(A73,'Social Assistance Exp. as %GDP'!C:O,12,FALSE)</f>
        <v>0</v>
      </c>
      <c r="P73">
        <f>VLOOKUP(A73,'Social Assistance Exp. as %GDP'!C:O,13,FALSE)</f>
        <v>0.32689222699999998</v>
      </c>
      <c r="Q73" s="37">
        <f>VLOOKUP(A73,'Migrant Population %Pop'!B:C,2,FALSE)</f>
        <v>15.4163092221449</v>
      </c>
      <c r="R73" s="37">
        <f>VLOOKUP(A73,'Literacy Rate %Pop'!B:BC,44,FALSE)</f>
        <v>0</v>
      </c>
      <c r="S73">
        <f>VLOOKUP(A73,'Literacy Rate %Pop'!B:BC,45,FALSE)</f>
        <v>99.885787963867202</v>
      </c>
      <c r="T73">
        <f>VLOOKUP(A73,'Literacy Rate %Pop'!B:BC,46,FALSE)</f>
        <v>0</v>
      </c>
      <c r="U73">
        <f>VLOOKUP(A73,'Literacy Rate %Pop'!B:BC,47,FALSE)</f>
        <v>0</v>
      </c>
      <c r="V73">
        <f>VLOOKUP(A73,'Literacy Rate %Pop'!B:BC,48,FALSE)</f>
        <v>0</v>
      </c>
      <c r="W73">
        <f>VLOOKUP(A73,'Literacy Rate %Pop'!B:BC,49,FALSE)</f>
        <v>0</v>
      </c>
      <c r="X73">
        <f>VLOOKUP(A73,'Literacy Rate %Pop'!B:BC,50,FALSE)</f>
        <v>0</v>
      </c>
      <c r="Y73">
        <f>VLOOKUP(A73,'Literacy Rate %Pop'!B:BC,51,FALSE)</f>
        <v>0</v>
      </c>
      <c r="Z73">
        <f>VLOOKUP(A73,'Literacy Rate %Pop'!B:BC,52,FALSE)</f>
        <v>0</v>
      </c>
      <c r="AA73">
        <f>VLOOKUP(A73,'Literacy Rate %Pop'!B:BC,53,FALSE)</f>
        <v>0</v>
      </c>
      <c r="AB73">
        <f>VLOOKUP(A73,'Literacy Rate %Pop'!B:BC,54,FALSE)</f>
        <v>0</v>
      </c>
      <c r="AC73" s="37">
        <f>VLOOKUP(A73,'Internet Access %Pop'!B:AI,29,FALSE)</f>
        <v>88.409703500000006</v>
      </c>
      <c r="AD73">
        <f>VLOOKUP(A73,'Internet Access %Pop'!B:AI,30,FALSE)</f>
        <v>87.240232750000004</v>
      </c>
      <c r="AE73">
        <f>VLOOKUP(A73,'Internet Access %Pop'!B:AI,31,FALSE)</f>
        <v>88.102456869999997</v>
      </c>
      <c r="AF73">
        <f>VLOOKUP(A73,'Internet Access %Pop'!B:AI,32,FALSE)</f>
        <v>89.357007769999996</v>
      </c>
      <c r="AG73">
        <f>VLOOKUP(A73,'Internet Access %Pop'!B:AI,33,FALSE)</f>
        <v>90.228928199999999</v>
      </c>
      <c r="AH73">
        <f>VLOOKUP(A73,'Internet Access %Pop'!B:AI,34,FALSE)</f>
        <v>89.058286659999993</v>
      </c>
      <c r="AI73" s="37">
        <f>VLOOKUP(A73,'Informal %GDP  DGE'!B:AE,29,FALSE)</f>
        <v>27.635456085205078</v>
      </c>
      <c r="AJ73">
        <f>VLOOKUP(A73,'Informal %GDP  DGE'!B:AE,30,FALSE)</f>
        <v>27.480972290039062</v>
      </c>
      <c r="AK73">
        <f>VLOOKUP(A73,'Informal %GDP MIMIC'!B:AB,25,FALSE)</f>
        <v>30.031496047973633</v>
      </c>
      <c r="AL73">
        <f>VLOOKUP(A73,'Informal %GDP MIMIC'!B:AB,26,FALSE)</f>
        <v>29.569255828857422</v>
      </c>
      <c r="AM73">
        <f>VLOOKUP(A73,'Informal %GDP MIMIC'!B:AB,27,FALSE)</f>
        <v>29.188323974609375</v>
      </c>
      <c r="AN73" s="37">
        <f>VLOOKUP(A73,'Pension %LF Pension_p'!B:W,16,FALSE)</f>
        <v>94.5</v>
      </c>
      <c r="AO73">
        <f>VLOOKUP(A73,'Pension %LF Pension_p'!B:W,17,FALSE)</f>
        <v>95.199996948242188</v>
      </c>
      <c r="AP73">
        <f>VLOOKUP(A73,'Pension %LF Pension_p'!B:W,18,FALSE)</f>
        <v>0</v>
      </c>
      <c r="AQ73">
        <f>VLOOKUP(A73,'Pension %LF Pension_p'!B:W,19,FALSE)</f>
        <v>0</v>
      </c>
      <c r="AR73">
        <f>VLOOKUP(A73,'Pension %LF Pension_p'!B:W,20,FALSE)</f>
        <v>0</v>
      </c>
      <c r="AS73">
        <f>VLOOKUP(A73,'Pension %LF Pension_p'!B:W,21,FALSE)</f>
        <v>0</v>
      </c>
      <c r="AT73">
        <f>VLOOKUP(A73,'Pension %LF Pension_p'!B:W,22,FALSE)</f>
        <v>0</v>
      </c>
      <c r="AU73" s="37" t="e">
        <f>VLOOKUP(A73,' Informal Employment %Emp Infem'!B:U,15,FALSE)</f>
        <v>#N/A</v>
      </c>
      <c r="AV73" t="e">
        <f>VLOOKUP(A73,' Informal Employment %Emp Infem'!B:U,16,FALSE)</f>
        <v>#N/A</v>
      </c>
      <c r="AW73" t="e">
        <f>VLOOKUP(A73,' Informal Employment %Emp Infem'!B:U,17,FALSE)</f>
        <v>#N/A</v>
      </c>
      <c r="AX73" t="e">
        <f>VLOOKUP(A73,' Informal Employment %Emp Infem'!B:U,18,FALSE)</f>
        <v>#N/A</v>
      </c>
      <c r="AY73" t="e">
        <f>VLOOKUP(A73,' Informal Employment %Emp Infem'!B:U,19,FALSE)</f>
        <v>#N/A</v>
      </c>
      <c r="AZ73" t="e">
        <f>VLOOKUP(A73,' Informal Employment %Emp Infem'!B:U,20,FALSE)</f>
        <v>#N/A</v>
      </c>
      <c r="BA73" s="37" t="e">
        <f>VLOOKUP(Main!A73,'Outside LF Employment %Emp  Inf'!B:U,15,FALSE)</f>
        <v>#N/A</v>
      </c>
      <c r="BB73" t="e">
        <f>VLOOKUP(Main!A73,'Outside LF Employment %Emp  Inf'!B:U,16,FALSE)</f>
        <v>#N/A</v>
      </c>
      <c r="BC73" t="e">
        <f>VLOOKUP(Main!A73,'Outside LF Employment %Emp  Inf'!B:U,17,FALSE)</f>
        <v>#N/A</v>
      </c>
      <c r="BD73" t="e">
        <f>VLOOKUP(Main!A73,'Outside LF Employment %Emp  Inf'!B:U,18,FALSE)</f>
        <v>#N/A</v>
      </c>
      <c r="BE73" t="e">
        <f>VLOOKUP(Main!A73,'Outside LF Employment %Emp  Inf'!B:U,19,FALSE)</f>
        <v>#N/A</v>
      </c>
      <c r="BF73" t="e">
        <f>VLOOKUP(Main!A73,'Outside LF Employment %Emp  Inf'!B:U,20,FALSE)</f>
        <v>#N/A</v>
      </c>
      <c r="BG73" s="37">
        <f>VLOOKUP(A73,'Fin Acct Ownership %Pop'!B:E,2,FALSE)</f>
        <v>96.824279785156307</v>
      </c>
      <c r="BH73">
        <f>VLOOKUP(A73,'Fin Acct Ownership %Pop'!B:E,3,FALSE)</f>
        <v>97.671669006347699</v>
      </c>
      <c r="BI73">
        <f>VLOOKUP(A73,'Fin Acct Ownership %Pop'!B:E,4,FALSE)</f>
        <v>97.993972778320298</v>
      </c>
      <c r="BJ73" s="37" t="str">
        <f>VLOOKUP(A73,'JAM Index'!B:H,2,FALSE)</f>
        <v>ECA</v>
      </c>
      <c r="BK73" t="str">
        <f>VLOOKUP(A73,'JAM Index'!B:H,3,FALSE)</f>
        <v>HIC</v>
      </c>
      <c r="BL73" t="str">
        <f>VLOOKUP(A73,'JAM Index'!B:H,3,FALSE)</f>
        <v>HIC</v>
      </c>
      <c r="BM73">
        <f>VLOOKUP(A73,'JAM Index'!B:H,4,FALSE)</f>
        <v>99</v>
      </c>
      <c r="BN73">
        <f>VLOOKUP(A73,'JAM Index'!B:H,5,FALSE)</f>
        <v>98</v>
      </c>
      <c r="BO73">
        <f>VLOOKUP(A73,'JAM Index'!B:H,6,FALSE)</f>
        <v>97</v>
      </c>
      <c r="BP73">
        <f>VLOOKUP(A73,'JAM Index'!B:H,7,FALSE)</f>
        <v>294</v>
      </c>
      <c r="BQ73">
        <f>VLOOKUP(A73,'GDP Per Capita'!B:E,2,FALSE)</f>
        <v>23052.301255958606</v>
      </c>
      <c r="BR73">
        <f>VLOOKUP(A73,'GDP Per Capita'!B:E,3,FALSE)</f>
        <v>23397.120014869379</v>
      </c>
      <c r="BS73">
        <f>VLOOKUP(A73,'GDP Per Capita'!B:E,4,FALSE)</f>
        <v>23027.026995629403</v>
      </c>
    </row>
    <row r="74" spans="1:71" x14ac:dyDescent="0.15">
      <c r="A74" s="24" t="s">
        <v>157</v>
      </c>
      <c r="B74" s="37">
        <f>VLOOKUP(A74,'GDP in $'!B74:G74,4)</f>
        <v>84269348327.345428</v>
      </c>
      <c r="C74">
        <f>VLOOKUP(A74,'GDP in $'!B74:G74,5)</f>
        <v>95912590628.141235</v>
      </c>
      <c r="D74" s="38">
        <f>VLOOKUP(A74,'GDP in $'!B74:G74,6)</f>
        <v>107645054311.87555</v>
      </c>
      <c r="E74" t="str">
        <f>VLOOKUP(A74,'Social Assistance Exp. as %GDP'!C:O,2,FALSE)</f>
        <v>Low income</v>
      </c>
      <c r="F74" t="str">
        <f>VLOOKUP(A74,'Social Assistance Exp. as %GDP'!C:O,3,FALSE)</f>
        <v>SSF</v>
      </c>
      <c r="G74">
        <f>VLOOKUP(A74,'Social Assistance Exp. as %GDP'!C:O,4,FALSE)</f>
        <v>1.0229887959999999</v>
      </c>
      <c r="H74">
        <f>VLOOKUP(A74,'Social Assistance Exp. as %GDP'!C:O,5,FALSE)</f>
        <v>1.2935760000000001E-3</v>
      </c>
      <c r="I74">
        <f>VLOOKUP(A74,'Social Assistance Exp. as %GDP'!C:O,6,FALSE)</f>
        <v>0</v>
      </c>
      <c r="J74">
        <f>VLOOKUP(A74,'Social Assistance Exp. as %GDP'!C:O,7,FALSE)</f>
        <v>0</v>
      </c>
      <c r="K74">
        <f>VLOOKUP(A74,'Social Assistance Exp. as %GDP'!C:O,8,FALSE)</f>
        <v>0.29734605600000003</v>
      </c>
      <c r="L74">
        <f>VLOOKUP(A74,'Social Assistance Exp. as %GDP'!C:O,9,FALSE)</f>
        <v>2017</v>
      </c>
      <c r="M74">
        <f>VLOOKUP(A74,'Social Assistance Exp. as %GDP'!C:O,10,FALSE)</f>
        <v>0</v>
      </c>
      <c r="N74">
        <f>VLOOKUP(A74,'Social Assistance Exp. as %GDP'!C:O,11,FALSE)</f>
        <v>0.696792305</v>
      </c>
      <c r="O74">
        <f>VLOOKUP(A74,'Social Assistance Exp. as %GDP'!C:O,12,FALSE)</f>
        <v>2.7556819999999999E-2</v>
      </c>
      <c r="P74">
        <f>VLOOKUP(A74,'Social Assistance Exp. as %GDP'!C:O,13,FALSE)</f>
        <v>0</v>
      </c>
      <c r="Q74" s="37">
        <f>VLOOKUP(A74,'Migrant Population %Pop'!B:C,2,FALSE)</f>
        <v>1.0795260122295101</v>
      </c>
      <c r="R74" s="37">
        <f>VLOOKUP(A74,'Literacy Rate %Pop'!B:BC,44,FALSE)</f>
        <v>0</v>
      </c>
      <c r="S74">
        <f>VLOOKUP(A74,'Literacy Rate %Pop'!B:BC,45,FALSE)</f>
        <v>0</v>
      </c>
      <c r="T74">
        <f>VLOOKUP(A74,'Literacy Rate %Pop'!B:BC,46,FALSE)</f>
        <v>0</v>
      </c>
      <c r="U74">
        <f>VLOOKUP(A74,'Literacy Rate %Pop'!B:BC,47,FALSE)</f>
        <v>0</v>
      </c>
      <c r="V74">
        <f>VLOOKUP(A74,'Literacy Rate %Pop'!B:BC,48,FALSE)</f>
        <v>0</v>
      </c>
      <c r="W74">
        <f>VLOOKUP(A74,'Literacy Rate %Pop'!B:BC,49,FALSE)</f>
        <v>0</v>
      </c>
      <c r="X74">
        <f>VLOOKUP(A74,'Literacy Rate %Pop'!B:BC,50,FALSE)</f>
        <v>0</v>
      </c>
      <c r="Y74">
        <f>VLOOKUP(A74,'Literacy Rate %Pop'!B:BC,51,FALSE)</f>
        <v>51.7711791992188</v>
      </c>
      <c r="Z74">
        <f>VLOOKUP(A74,'Literacy Rate %Pop'!B:BC,52,FALSE)</f>
        <v>0</v>
      </c>
      <c r="AA74">
        <f>VLOOKUP(A74,'Literacy Rate %Pop'!B:BC,53,FALSE)</f>
        <v>0</v>
      </c>
      <c r="AB74">
        <f>VLOOKUP(A74,'Literacy Rate %Pop'!B:BC,54,FALSE)</f>
        <v>0</v>
      </c>
      <c r="AC74" s="37">
        <f>VLOOKUP(A74,'Internet Access %Pop'!B:AI,29,FALSE)</f>
        <v>13.855175559999999</v>
      </c>
      <c r="AD74">
        <f>VLOOKUP(A74,'Internet Access %Pop'!B:AI,30,FALSE)</f>
        <v>15.36692386</v>
      </c>
      <c r="AE74">
        <f>VLOOKUP(A74,'Internet Access %Pop'!B:AI,31,FALSE)</f>
        <v>18.618051449999999</v>
      </c>
      <c r="AF74">
        <f>VLOOKUP(A74,'Internet Access %Pop'!B:AI,32,FALSE)</f>
        <v>22</v>
      </c>
      <c r="AG74">
        <f>VLOOKUP(A74,'Internet Access %Pop'!B:AI,33,FALSE)</f>
        <v>25</v>
      </c>
      <c r="AH74">
        <f>VLOOKUP(A74,'Internet Access %Pop'!B:AI,34,FALSE)</f>
        <v>0</v>
      </c>
      <c r="AI74" s="37">
        <f>VLOOKUP(A74,'Informal %GDP  DGE'!B:AE,29,FALSE)</f>
        <v>24.184755325317383</v>
      </c>
      <c r="AJ74">
        <f>VLOOKUP(A74,'Informal %GDP  DGE'!B:AE,30,FALSE)</f>
        <v>23.325193405151367</v>
      </c>
      <c r="AK74">
        <f>VLOOKUP(A74,'Informal %GDP MIMIC'!B:AB,25,FALSE)</f>
        <v>34.824413299560547</v>
      </c>
      <c r="AL74">
        <f>VLOOKUP(A74,'Informal %GDP MIMIC'!B:AB,26,FALSE)</f>
        <v>34.531898498535156</v>
      </c>
      <c r="AM74">
        <f>VLOOKUP(A74,'Informal %GDP MIMIC'!B:AB,27,FALSE)</f>
        <v>34.053924560546875</v>
      </c>
      <c r="AN74" s="37" t="e">
        <f>VLOOKUP(A74,'Pension %LF Pension_p'!B:W,16,FALSE)</f>
        <v>#N/A</v>
      </c>
      <c r="AO74" t="e">
        <f>VLOOKUP(A74,'Pension %LF Pension_p'!B:W,17,FALSE)</f>
        <v>#N/A</v>
      </c>
      <c r="AP74" t="e">
        <f>VLOOKUP(A74,'Pension %LF Pension_p'!B:W,18,FALSE)</f>
        <v>#N/A</v>
      </c>
      <c r="AQ74" t="e">
        <f>VLOOKUP(A74,'Pension %LF Pension_p'!B:W,19,FALSE)</f>
        <v>#N/A</v>
      </c>
      <c r="AR74" t="e">
        <f>VLOOKUP(A74,'Pension %LF Pension_p'!B:W,20,FALSE)</f>
        <v>#N/A</v>
      </c>
      <c r="AS74" t="e">
        <f>VLOOKUP(A74,'Pension %LF Pension_p'!B:W,21,FALSE)</f>
        <v>#N/A</v>
      </c>
      <c r="AT74" t="e">
        <f>VLOOKUP(A74,'Pension %LF Pension_p'!B:W,22,FALSE)</f>
        <v>#N/A</v>
      </c>
      <c r="AU74" s="37" t="e">
        <f>VLOOKUP(A74,' Informal Employment %Emp Infem'!B:U,15,FALSE)</f>
        <v>#N/A</v>
      </c>
      <c r="AV74" t="e">
        <f>VLOOKUP(A74,' Informal Employment %Emp Infem'!B:U,16,FALSE)</f>
        <v>#N/A</v>
      </c>
      <c r="AW74" t="e">
        <f>VLOOKUP(A74,' Informal Employment %Emp Infem'!B:U,17,FALSE)</f>
        <v>#N/A</v>
      </c>
      <c r="AX74" t="e">
        <f>VLOOKUP(A74,' Informal Employment %Emp Infem'!B:U,18,FALSE)</f>
        <v>#N/A</v>
      </c>
      <c r="AY74" t="e">
        <f>VLOOKUP(A74,' Informal Employment %Emp Infem'!B:U,19,FALSE)</f>
        <v>#N/A</v>
      </c>
      <c r="AZ74" t="e">
        <f>VLOOKUP(A74,' Informal Employment %Emp Infem'!B:U,20,FALSE)</f>
        <v>#N/A</v>
      </c>
      <c r="BA74" s="37">
        <f>VLOOKUP(Main!A74,'Outside LF Employment %Emp  Inf'!B:U,15,FALSE)</f>
        <v>38.200000000000003</v>
      </c>
      <c r="BB74">
        <f>VLOOKUP(Main!A74,'Outside LF Employment %Emp  Inf'!B:U,16,FALSE)</f>
        <v>0</v>
      </c>
      <c r="BC74">
        <f>VLOOKUP(Main!A74,'Outside LF Employment %Emp  Inf'!B:U,17,FALSE)</f>
        <v>0</v>
      </c>
      <c r="BD74">
        <f>VLOOKUP(Main!A74,'Outside LF Employment %Emp  Inf'!B:U,18,FALSE)</f>
        <v>0</v>
      </c>
      <c r="BE74">
        <f>VLOOKUP(Main!A74,'Outside LF Employment %Emp  Inf'!B:U,19,FALSE)</f>
        <v>0</v>
      </c>
      <c r="BF74">
        <f>VLOOKUP(Main!A74,'Outside LF Employment %Emp  Inf'!B:U,20,FALSE)</f>
        <v>0</v>
      </c>
      <c r="BG74" s="37">
        <f>VLOOKUP(A74,'Fin Acct Ownership %Pop'!B:E,2,FALSE)</f>
        <v>0</v>
      </c>
      <c r="BH74">
        <f>VLOOKUP(A74,'Fin Acct Ownership %Pop'!B:E,3,FALSE)</f>
        <v>21.791582107543899</v>
      </c>
      <c r="BI74">
        <f>VLOOKUP(A74,'Fin Acct Ownership %Pop'!B:E,4,FALSE)</f>
        <v>34.827568054199197</v>
      </c>
      <c r="BJ74" s="37" t="str">
        <f>VLOOKUP(A74,'JAM Index'!B:H,2,FALSE)</f>
        <v>SSA</v>
      </c>
      <c r="BK74" t="str">
        <f>VLOOKUP(A74,'JAM Index'!B:H,3,FALSE)</f>
        <v>LIC</v>
      </c>
      <c r="BL74" t="str">
        <f>VLOOKUP(A74,'JAM Index'!B:H,3,FALSE)</f>
        <v>LIC</v>
      </c>
      <c r="BM74">
        <f>VLOOKUP(A74,'JAM Index'!B:H,4,FALSE)</f>
        <v>59</v>
      </c>
      <c r="BN74">
        <f>VLOOKUP(A74,'JAM Index'!B:H,5,FALSE)</f>
        <v>35</v>
      </c>
      <c r="BO74">
        <f>VLOOKUP(A74,'JAM Index'!B:H,6,FALSE)</f>
        <v>45</v>
      </c>
      <c r="BP74">
        <f>VLOOKUP(A74,'JAM Index'!B:H,7,FALSE)</f>
        <v>139</v>
      </c>
      <c r="BQ74">
        <f>VLOOKUP(A74,'GDP Per Capita'!B:E,2,FALSE)</f>
        <v>771.52486634943079</v>
      </c>
      <c r="BR74">
        <f>VLOOKUP(A74,'GDP Per Capita'!B:E,3,FALSE)</f>
        <v>855.7608851869029</v>
      </c>
      <c r="BS74">
        <f>VLOOKUP(A74,'GDP Per Capita'!B:E,4,FALSE)</f>
        <v>936.34046106474909</v>
      </c>
    </row>
    <row r="75" spans="1:71" x14ac:dyDescent="0.15">
      <c r="A75" s="24" t="s">
        <v>159</v>
      </c>
      <c r="B75" s="37">
        <f>VLOOKUP(A75,'GDP in $'!B75:G75,4)</f>
        <v>15971540026258.938</v>
      </c>
      <c r="C75">
        <f>VLOOKUP(A75,'GDP in $'!B75:G75,5)</f>
        <v>15689631518599.41</v>
      </c>
      <c r="D75" s="38">
        <f>VLOOKUP(A75,'GDP in $'!B75:G75,6)</f>
        <v>15292101403229.992</v>
      </c>
      <c r="E75" t="e">
        <f>VLOOKUP(A75,'Social Assistance Exp. as %GDP'!C:O,2,FALSE)</f>
        <v>#N/A</v>
      </c>
      <c r="F75" t="e">
        <f>VLOOKUP(A75,'Social Assistance Exp. as %GDP'!C:O,3,FALSE)</f>
        <v>#N/A</v>
      </c>
      <c r="G75" t="e">
        <f>VLOOKUP(A75,'Social Assistance Exp. as %GDP'!C:O,4,FALSE)</f>
        <v>#N/A</v>
      </c>
      <c r="H75" t="e">
        <f>VLOOKUP(A75,'Social Assistance Exp. as %GDP'!C:O,5,FALSE)</f>
        <v>#N/A</v>
      </c>
      <c r="I75" t="e">
        <f>VLOOKUP(A75,'Social Assistance Exp. as %GDP'!C:O,6,FALSE)</f>
        <v>#N/A</v>
      </c>
      <c r="J75" t="e">
        <f>VLOOKUP(A75,'Social Assistance Exp. as %GDP'!C:O,7,FALSE)</f>
        <v>#N/A</v>
      </c>
      <c r="K75" t="e">
        <f>VLOOKUP(A75,'Social Assistance Exp. as %GDP'!C:O,8,FALSE)</f>
        <v>#N/A</v>
      </c>
      <c r="L75" t="e">
        <f>VLOOKUP(A75,'Social Assistance Exp. as %GDP'!C:O,9,FALSE)</f>
        <v>#N/A</v>
      </c>
      <c r="M75" t="e">
        <f>VLOOKUP(A75,'Social Assistance Exp. as %GDP'!C:O,10,FALSE)</f>
        <v>#N/A</v>
      </c>
      <c r="N75" t="e">
        <f>VLOOKUP(A75,'Social Assistance Exp. as %GDP'!C:O,11,FALSE)</f>
        <v>#N/A</v>
      </c>
      <c r="O75" t="e">
        <f>VLOOKUP(A75,'Social Assistance Exp. as %GDP'!C:O,12,FALSE)</f>
        <v>#N/A</v>
      </c>
      <c r="P75" t="e">
        <f>VLOOKUP(A75,'Social Assistance Exp. as %GDP'!C:O,13,FALSE)</f>
        <v>#N/A</v>
      </c>
      <c r="Q75" s="37">
        <f>VLOOKUP(A75,'Migrant Population %Pop'!B:C,2,FALSE)</f>
        <v>10.363006460720801</v>
      </c>
      <c r="R75" s="37">
        <f>VLOOKUP(A75,'Literacy Rate %Pop'!B:BC,44,FALSE)</f>
        <v>0</v>
      </c>
      <c r="S75">
        <f>VLOOKUP(A75,'Literacy Rate %Pop'!B:BC,45,FALSE)</f>
        <v>0</v>
      </c>
      <c r="T75">
        <f>VLOOKUP(A75,'Literacy Rate %Pop'!B:BC,46,FALSE)</f>
        <v>0</v>
      </c>
      <c r="U75">
        <f>VLOOKUP(A75,'Literacy Rate %Pop'!B:BC,47,FALSE)</f>
        <v>0</v>
      </c>
      <c r="V75">
        <f>VLOOKUP(A75,'Literacy Rate %Pop'!B:BC,48,FALSE)</f>
        <v>0</v>
      </c>
      <c r="W75">
        <f>VLOOKUP(A75,'Literacy Rate %Pop'!B:BC,49,FALSE)</f>
        <v>0</v>
      </c>
      <c r="X75">
        <f>VLOOKUP(A75,'Literacy Rate %Pop'!B:BC,50,FALSE)</f>
        <v>0</v>
      </c>
      <c r="Y75">
        <f>VLOOKUP(A75,'Literacy Rate %Pop'!B:BC,51,FALSE)</f>
        <v>0</v>
      </c>
      <c r="Z75">
        <f>VLOOKUP(A75,'Literacy Rate %Pop'!B:BC,52,FALSE)</f>
        <v>0</v>
      </c>
      <c r="AA75">
        <f>VLOOKUP(A75,'Literacy Rate %Pop'!B:BC,53,FALSE)</f>
        <v>0</v>
      </c>
      <c r="AB75">
        <f>VLOOKUP(A75,'Literacy Rate %Pop'!B:BC,54,FALSE)</f>
        <v>0</v>
      </c>
      <c r="AC75" s="37">
        <f>VLOOKUP(A75,'Internet Access %Pop'!B:AI,29,FALSE)</f>
        <v>75.654415826160701</v>
      </c>
      <c r="AD75">
        <f>VLOOKUP(A75,'Internet Access %Pop'!B:AI,30,FALSE)</f>
        <v>76.897174961549595</v>
      </c>
      <c r="AE75">
        <f>VLOOKUP(A75,'Internet Access %Pop'!B:AI,31,FALSE)</f>
        <v>78.683812654667506</v>
      </c>
      <c r="AF75">
        <f>VLOOKUP(A75,'Internet Access %Pop'!B:AI,32,FALSE)</f>
        <v>81.738373141043596</v>
      </c>
      <c r="AG75">
        <f>VLOOKUP(A75,'Internet Access %Pop'!B:AI,33,FALSE)</f>
        <v>83.844213139269897</v>
      </c>
      <c r="AH75">
        <f>VLOOKUP(A75,'Internet Access %Pop'!B:AI,34,FALSE)</f>
        <v>87.866035253214804</v>
      </c>
      <c r="AI75" s="37" t="e">
        <f>VLOOKUP(A75,'Informal %GDP  DGE'!B:AE,29,FALSE)</f>
        <v>#N/A</v>
      </c>
      <c r="AJ75" t="e">
        <f>VLOOKUP(A75,'Informal %GDP  DGE'!B:AE,30,FALSE)</f>
        <v>#N/A</v>
      </c>
      <c r="AK75" t="e">
        <f>VLOOKUP(A75,'Informal %GDP MIMIC'!B:AB,25,FALSE)</f>
        <v>#N/A</v>
      </c>
      <c r="AL75" t="e">
        <f>VLOOKUP(A75,'Informal %GDP MIMIC'!B:AB,26,FALSE)</f>
        <v>#N/A</v>
      </c>
      <c r="AM75" t="e">
        <f>VLOOKUP(A75,'Informal %GDP MIMIC'!B:AB,27,FALSE)</f>
        <v>#N/A</v>
      </c>
      <c r="AN75" s="37" t="e">
        <f>VLOOKUP(A75,'Pension %LF Pension_p'!B:W,16,FALSE)</f>
        <v>#N/A</v>
      </c>
      <c r="AO75" t="e">
        <f>VLOOKUP(A75,'Pension %LF Pension_p'!B:W,17,FALSE)</f>
        <v>#N/A</v>
      </c>
      <c r="AP75" t="e">
        <f>VLOOKUP(A75,'Pension %LF Pension_p'!B:W,18,FALSE)</f>
        <v>#N/A</v>
      </c>
      <c r="AQ75" t="e">
        <f>VLOOKUP(A75,'Pension %LF Pension_p'!B:W,19,FALSE)</f>
        <v>#N/A</v>
      </c>
      <c r="AR75" t="e">
        <f>VLOOKUP(A75,'Pension %LF Pension_p'!B:W,20,FALSE)</f>
        <v>#N/A</v>
      </c>
      <c r="AS75" t="e">
        <f>VLOOKUP(A75,'Pension %LF Pension_p'!B:W,21,FALSE)</f>
        <v>#N/A</v>
      </c>
      <c r="AT75" t="e">
        <f>VLOOKUP(A75,'Pension %LF Pension_p'!B:W,22,FALSE)</f>
        <v>#N/A</v>
      </c>
      <c r="AU75" s="37" t="e">
        <f>VLOOKUP(A75,' Informal Employment %Emp Infem'!B:U,15,FALSE)</f>
        <v>#N/A</v>
      </c>
      <c r="AV75" t="e">
        <f>VLOOKUP(A75,' Informal Employment %Emp Infem'!B:U,16,FALSE)</f>
        <v>#N/A</v>
      </c>
      <c r="AW75" t="e">
        <f>VLOOKUP(A75,' Informal Employment %Emp Infem'!B:U,17,FALSE)</f>
        <v>#N/A</v>
      </c>
      <c r="AX75" t="e">
        <f>VLOOKUP(A75,' Informal Employment %Emp Infem'!B:U,18,FALSE)</f>
        <v>#N/A</v>
      </c>
      <c r="AY75" t="e">
        <f>VLOOKUP(A75,' Informal Employment %Emp Infem'!B:U,19,FALSE)</f>
        <v>#N/A</v>
      </c>
      <c r="AZ75" t="e">
        <f>VLOOKUP(A75,' Informal Employment %Emp Infem'!B:U,20,FALSE)</f>
        <v>#N/A</v>
      </c>
      <c r="BA75" s="37" t="e">
        <f>VLOOKUP(Main!A75,'Outside LF Employment %Emp  Inf'!B:U,15,FALSE)</f>
        <v>#N/A</v>
      </c>
      <c r="BB75" t="e">
        <f>VLOOKUP(Main!A75,'Outside LF Employment %Emp  Inf'!B:U,16,FALSE)</f>
        <v>#N/A</v>
      </c>
      <c r="BC75" t="e">
        <f>VLOOKUP(Main!A75,'Outside LF Employment %Emp  Inf'!B:U,17,FALSE)</f>
        <v>#N/A</v>
      </c>
      <c r="BD75" t="e">
        <f>VLOOKUP(Main!A75,'Outside LF Employment %Emp  Inf'!B:U,18,FALSE)</f>
        <v>#N/A</v>
      </c>
      <c r="BE75" t="e">
        <f>VLOOKUP(Main!A75,'Outside LF Employment %Emp  Inf'!B:U,19,FALSE)</f>
        <v>#N/A</v>
      </c>
      <c r="BF75" t="e">
        <f>VLOOKUP(Main!A75,'Outside LF Employment %Emp  Inf'!B:U,20,FALSE)</f>
        <v>#N/A</v>
      </c>
      <c r="BG75" s="37">
        <f>VLOOKUP(A75,'Fin Acct Ownership %Pop'!B:E,2,FALSE)</f>
        <v>0</v>
      </c>
      <c r="BH75">
        <f>VLOOKUP(A75,'Fin Acct Ownership %Pop'!B:E,3,FALSE)</f>
        <v>0</v>
      </c>
      <c r="BI75">
        <f>VLOOKUP(A75,'Fin Acct Ownership %Pop'!B:E,4,FALSE)</f>
        <v>0</v>
      </c>
      <c r="BJ75" s="37" t="e">
        <f>VLOOKUP(A75,'JAM Index'!B:H,2,FALSE)</f>
        <v>#N/A</v>
      </c>
      <c r="BK75" t="e">
        <f>VLOOKUP(A75,'JAM Index'!B:H,3,FALSE)</f>
        <v>#N/A</v>
      </c>
      <c r="BL75" t="e">
        <f>VLOOKUP(A75,'JAM Index'!B:H,3,FALSE)</f>
        <v>#N/A</v>
      </c>
      <c r="BM75" t="e">
        <f>VLOOKUP(A75,'JAM Index'!B:H,4,FALSE)</f>
        <v>#N/A</v>
      </c>
      <c r="BN75" t="e">
        <f>VLOOKUP(A75,'JAM Index'!B:H,5,FALSE)</f>
        <v>#N/A</v>
      </c>
      <c r="BO75" t="e">
        <f>VLOOKUP(A75,'JAM Index'!B:H,6,FALSE)</f>
        <v>#N/A</v>
      </c>
      <c r="BP75" t="e">
        <f>VLOOKUP(A75,'JAM Index'!B:H,7,FALSE)</f>
        <v>#N/A</v>
      </c>
      <c r="BQ75">
        <f>VLOOKUP(A75,'GDP Per Capita'!B:E,2,FALSE)</f>
        <v>35737.301249552795</v>
      </c>
      <c r="BR75">
        <f>VLOOKUP(A75,'GDP Per Capita'!B:E,3,FALSE)</f>
        <v>35083.807485433848</v>
      </c>
      <c r="BS75">
        <f>VLOOKUP(A75,'GDP Per Capita'!B:E,4,FALSE)</f>
        <v>34148.919900118693</v>
      </c>
    </row>
    <row r="76" spans="1:71" x14ac:dyDescent="0.15">
      <c r="A76" s="24" t="s">
        <v>161</v>
      </c>
      <c r="B76" s="37">
        <f>VLOOKUP(A76,'GDP in $'!B76:G76,4)</f>
        <v>1571477636368.8921</v>
      </c>
      <c r="C76">
        <f>VLOOKUP(A76,'GDP in $'!B76:G76,5)</f>
        <v>1659929844834.7358</v>
      </c>
      <c r="D76" s="38">
        <f>VLOOKUP(A76,'GDP in $'!B76:G76,6)</f>
        <v>1506267733203.1909</v>
      </c>
      <c r="E76" t="e">
        <f>VLOOKUP(A76,'Social Assistance Exp. as %GDP'!C:O,2,FALSE)</f>
        <v>#N/A</v>
      </c>
      <c r="F76" t="e">
        <f>VLOOKUP(A76,'Social Assistance Exp. as %GDP'!C:O,3,FALSE)</f>
        <v>#N/A</v>
      </c>
      <c r="G76" t="e">
        <f>VLOOKUP(A76,'Social Assistance Exp. as %GDP'!C:O,4,FALSE)</f>
        <v>#N/A</v>
      </c>
      <c r="H76" t="e">
        <f>VLOOKUP(A76,'Social Assistance Exp. as %GDP'!C:O,5,FALSE)</f>
        <v>#N/A</v>
      </c>
      <c r="I76" t="e">
        <f>VLOOKUP(A76,'Social Assistance Exp. as %GDP'!C:O,6,FALSE)</f>
        <v>#N/A</v>
      </c>
      <c r="J76" t="e">
        <f>VLOOKUP(A76,'Social Assistance Exp. as %GDP'!C:O,7,FALSE)</f>
        <v>#N/A</v>
      </c>
      <c r="K76" t="e">
        <f>VLOOKUP(A76,'Social Assistance Exp. as %GDP'!C:O,8,FALSE)</f>
        <v>#N/A</v>
      </c>
      <c r="L76" t="e">
        <f>VLOOKUP(A76,'Social Assistance Exp. as %GDP'!C:O,9,FALSE)</f>
        <v>#N/A</v>
      </c>
      <c r="M76" t="e">
        <f>VLOOKUP(A76,'Social Assistance Exp. as %GDP'!C:O,10,FALSE)</f>
        <v>#N/A</v>
      </c>
      <c r="N76" t="e">
        <f>VLOOKUP(A76,'Social Assistance Exp. as %GDP'!C:O,11,FALSE)</f>
        <v>#N/A</v>
      </c>
      <c r="O76" t="e">
        <f>VLOOKUP(A76,'Social Assistance Exp. as %GDP'!C:O,12,FALSE)</f>
        <v>#N/A</v>
      </c>
      <c r="P76" t="e">
        <f>VLOOKUP(A76,'Social Assistance Exp. as %GDP'!C:O,13,FALSE)</f>
        <v>#N/A</v>
      </c>
      <c r="Q76" s="37">
        <f>VLOOKUP(A76,'Migrant Population %Pop'!B:C,2,FALSE)</f>
        <v>1.7834967093506899</v>
      </c>
      <c r="R76" s="37">
        <f>VLOOKUP(A76,'Literacy Rate %Pop'!B:BC,44,FALSE)</f>
        <v>60.287288665771499</v>
      </c>
      <c r="S76">
        <f>VLOOKUP(A76,'Literacy Rate %Pop'!B:BC,45,FALSE)</f>
        <v>60.1002807617188</v>
      </c>
      <c r="T76">
        <f>VLOOKUP(A76,'Literacy Rate %Pop'!B:BC,46,FALSE)</f>
        <v>62.011569976806598</v>
      </c>
      <c r="U76">
        <f>VLOOKUP(A76,'Literacy Rate %Pop'!B:BC,47,FALSE)</f>
        <v>62.438228607177699</v>
      </c>
      <c r="V76">
        <f>VLOOKUP(A76,'Literacy Rate %Pop'!B:BC,48,FALSE)</f>
        <v>63.407360076904297</v>
      </c>
      <c r="W76">
        <f>VLOOKUP(A76,'Literacy Rate %Pop'!B:BC,49,FALSE)</f>
        <v>62.148891448974602</v>
      </c>
      <c r="X76">
        <f>VLOOKUP(A76,'Literacy Rate %Pop'!B:BC,50,FALSE)</f>
        <v>64.272003173828097</v>
      </c>
      <c r="Y76">
        <f>VLOOKUP(A76,'Literacy Rate %Pop'!B:BC,51,FALSE)</f>
        <v>65.006019592285199</v>
      </c>
      <c r="Z76">
        <f>VLOOKUP(A76,'Literacy Rate %Pop'!B:BC,52,FALSE)</f>
        <v>63.4959907531738</v>
      </c>
      <c r="AA76">
        <f>VLOOKUP(A76,'Literacy Rate %Pop'!B:BC,53,FALSE)</f>
        <v>63.7493705749512</v>
      </c>
      <c r="AB76">
        <f>VLOOKUP(A76,'Literacy Rate %Pop'!B:BC,54,FALSE)</f>
        <v>63.981880187988303</v>
      </c>
      <c r="AC76" s="37">
        <f>VLOOKUP(A76,'Internet Access %Pop'!B:AI,29,FALSE)</f>
        <v>16.5611211404503</v>
      </c>
      <c r="AD76">
        <f>VLOOKUP(A76,'Internet Access %Pop'!B:AI,30,FALSE)</f>
        <v>19.012885465162899</v>
      </c>
      <c r="AE76">
        <f>VLOOKUP(A76,'Internet Access %Pop'!B:AI,31,FALSE)</f>
        <v>22.775050205512599</v>
      </c>
      <c r="AF76">
        <f>VLOOKUP(A76,'Internet Access %Pop'!B:AI,32,FALSE)</f>
        <v>0</v>
      </c>
      <c r="AG76">
        <f>VLOOKUP(A76,'Internet Access %Pop'!B:AI,33,FALSE)</f>
        <v>26.620624706444701</v>
      </c>
      <c r="AH76">
        <f>VLOOKUP(A76,'Internet Access %Pop'!B:AI,34,FALSE)</f>
        <v>0</v>
      </c>
      <c r="AI76" s="37" t="e">
        <f>VLOOKUP(A76,'Informal %GDP  DGE'!B:AE,29,FALSE)</f>
        <v>#N/A</v>
      </c>
      <c r="AJ76" t="e">
        <f>VLOOKUP(A76,'Informal %GDP  DGE'!B:AE,30,FALSE)</f>
        <v>#N/A</v>
      </c>
      <c r="AK76" t="e">
        <f>VLOOKUP(A76,'Informal %GDP MIMIC'!B:AB,25,FALSE)</f>
        <v>#N/A</v>
      </c>
      <c r="AL76" t="e">
        <f>VLOOKUP(A76,'Informal %GDP MIMIC'!B:AB,26,FALSE)</f>
        <v>#N/A</v>
      </c>
      <c r="AM76" t="e">
        <f>VLOOKUP(A76,'Informal %GDP MIMIC'!B:AB,27,FALSE)</f>
        <v>#N/A</v>
      </c>
      <c r="AN76" s="37" t="e">
        <f>VLOOKUP(A76,'Pension %LF Pension_p'!B:W,16,FALSE)</f>
        <v>#N/A</v>
      </c>
      <c r="AO76" t="e">
        <f>VLOOKUP(A76,'Pension %LF Pension_p'!B:W,17,FALSE)</f>
        <v>#N/A</v>
      </c>
      <c r="AP76" t="e">
        <f>VLOOKUP(A76,'Pension %LF Pension_p'!B:W,18,FALSE)</f>
        <v>#N/A</v>
      </c>
      <c r="AQ76" t="e">
        <f>VLOOKUP(A76,'Pension %LF Pension_p'!B:W,19,FALSE)</f>
        <v>#N/A</v>
      </c>
      <c r="AR76" t="e">
        <f>VLOOKUP(A76,'Pension %LF Pension_p'!B:W,20,FALSE)</f>
        <v>#N/A</v>
      </c>
      <c r="AS76" t="e">
        <f>VLOOKUP(A76,'Pension %LF Pension_p'!B:W,21,FALSE)</f>
        <v>#N/A</v>
      </c>
      <c r="AT76" t="e">
        <f>VLOOKUP(A76,'Pension %LF Pension_p'!B:W,22,FALSE)</f>
        <v>#N/A</v>
      </c>
      <c r="AU76" s="37" t="e">
        <f>VLOOKUP(A76,' Informal Employment %Emp Infem'!B:U,15,FALSE)</f>
        <v>#N/A</v>
      </c>
      <c r="AV76" t="e">
        <f>VLOOKUP(A76,' Informal Employment %Emp Infem'!B:U,16,FALSE)</f>
        <v>#N/A</v>
      </c>
      <c r="AW76" t="e">
        <f>VLOOKUP(A76,' Informal Employment %Emp Infem'!B:U,17,FALSE)</f>
        <v>#N/A</v>
      </c>
      <c r="AX76" t="e">
        <f>VLOOKUP(A76,' Informal Employment %Emp Infem'!B:U,18,FALSE)</f>
        <v>#N/A</v>
      </c>
      <c r="AY76" t="e">
        <f>VLOOKUP(A76,' Informal Employment %Emp Infem'!B:U,19,FALSE)</f>
        <v>#N/A</v>
      </c>
      <c r="AZ76" t="e">
        <f>VLOOKUP(A76,' Informal Employment %Emp Infem'!B:U,20,FALSE)</f>
        <v>#N/A</v>
      </c>
      <c r="BA76" s="37" t="e">
        <f>VLOOKUP(Main!A76,'Outside LF Employment %Emp  Inf'!B:U,15,FALSE)</f>
        <v>#N/A</v>
      </c>
      <c r="BB76" t="e">
        <f>VLOOKUP(Main!A76,'Outside LF Employment %Emp  Inf'!B:U,16,FALSE)</f>
        <v>#N/A</v>
      </c>
      <c r="BC76" t="e">
        <f>VLOOKUP(Main!A76,'Outside LF Employment %Emp  Inf'!B:U,17,FALSE)</f>
        <v>#N/A</v>
      </c>
      <c r="BD76" t="e">
        <f>VLOOKUP(Main!A76,'Outside LF Employment %Emp  Inf'!B:U,18,FALSE)</f>
        <v>#N/A</v>
      </c>
      <c r="BE76" t="e">
        <f>VLOOKUP(Main!A76,'Outside LF Employment %Emp  Inf'!B:U,19,FALSE)</f>
        <v>#N/A</v>
      </c>
      <c r="BF76" t="e">
        <f>VLOOKUP(Main!A76,'Outside LF Employment %Emp  Inf'!B:U,20,FALSE)</f>
        <v>#N/A</v>
      </c>
      <c r="BG76" s="37">
        <f>VLOOKUP(A76,'Fin Acct Ownership %Pop'!B:E,2,FALSE)</f>
        <v>0</v>
      </c>
      <c r="BH76">
        <f>VLOOKUP(A76,'Fin Acct Ownership %Pop'!B:E,3,FALSE)</f>
        <v>0</v>
      </c>
      <c r="BI76">
        <f>VLOOKUP(A76,'Fin Acct Ownership %Pop'!B:E,4,FALSE)</f>
        <v>0</v>
      </c>
      <c r="BJ76" s="37" t="e">
        <f>VLOOKUP(A76,'JAM Index'!B:H,2,FALSE)</f>
        <v>#N/A</v>
      </c>
      <c r="BK76" t="e">
        <f>VLOOKUP(A76,'JAM Index'!B:H,3,FALSE)</f>
        <v>#N/A</v>
      </c>
      <c r="BL76" t="e">
        <f>VLOOKUP(A76,'JAM Index'!B:H,3,FALSE)</f>
        <v>#N/A</v>
      </c>
      <c r="BM76" t="e">
        <f>VLOOKUP(A76,'JAM Index'!B:H,4,FALSE)</f>
        <v>#N/A</v>
      </c>
      <c r="BN76" t="e">
        <f>VLOOKUP(A76,'JAM Index'!B:H,5,FALSE)</f>
        <v>#N/A</v>
      </c>
      <c r="BO76" t="e">
        <f>VLOOKUP(A76,'JAM Index'!B:H,6,FALSE)</f>
        <v>#N/A</v>
      </c>
      <c r="BP76" t="e">
        <f>VLOOKUP(A76,'JAM Index'!B:H,7,FALSE)</f>
        <v>#N/A</v>
      </c>
      <c r="BQ76">
        <f>VLOOKUP(A76,'GDP Per Capita'!B:E,2,FALSE)</f>
        <v>1770.2310580957155</v>
      </c>
      <c r="BR76">
        <f>VLOOKUP(A76,'GDP Per Capita'!B:E,3,FALSE)</f>
        <v>1828.6493376882195</v>
      </c>
      <c r="BS76">
        <f>VLOOKUP(A76,'GDP Per Capita'!B:E,4,FALSE)</f>
        <v>1622.2169756732135</v>
      </c>
    </row>
    <row r="77" spans="1:71" x14ac:dyDescent="0.15">
      <c r="A77" s="24" t="s">
        <v>163</v>
      </c>
      <c r="B77" s="37">
        <f>VLOOKUP(A77,'GDP in $'!B77:G77,4)</f>
        <v>275580448365.2348</v>
      </c>
      <c r="C77">
        <f>VLOOKUP(A77,'GDP in $'!B77:G77,5)</f>
        <v>268782471380.39172</v>
      </c>
      <c r="D77" s="38">
        <f>VLOOKUP(A77,'GDP in $'!B77:G77,6)</f>
        <v>269751312854.47546</v>
      </c>
      <c r="E77" t="e">
        <f>VLOOKUP(A77,'Social Assistance Exp. as %GDP'!C:O,2,FALSE)</f>
        <v>#N/A</v>
      </c>
      <c r="F77" t="e">
        <f>VLOOKUP(A77,'Social Assistance Exp. as %GDP'!C:O,3,FALSE)</f>
        <v>#N/A</v>
      </c>
      <c r="G77" t="e">
        <f>VLOOKUP(A77,'Social Assistance Exp. as %GDP'!C:O,4,FALSE)</f>
        <v>#N/A</v>
      </c>
      <c r="H77" t="e">
        <f>VLOOKUP(A77,'Social Assistance Exp. as %GDP'!C:O,5,FALSE)</f>
        <v>#N/A</v>
      </c>
      <c r="I77" t="e">
        <f>VLOOKUP(A77,'Social Assistance Exp. as %GDP'!C:O,6,FALSE)</f>
        <v>#N/A</v>
      </c>
      <c r="J77" t="e">
        <f>VLOOKUP(A77,'Social Assistance Exp. as %GDP'!C:O,7,FALSE)</f>
        <v>#N/A</v>
      </c>
      <c r="K77" t="e">
        <f>VLOOKUP(A77,'Social Assistance Exp. as %GDP'!C:O,8,FALSE)</f>
        <v>#N/A</v>
      </c>
      <c r="L77" t="e">
        <f>VLOOKUP(A77,'Social Assistance Exp. as %GDP'!C:O,9,FALSE)</f>
        <v>#N/A</v>
      </c>
      <c r="M77" t="e">
        <f>VLOOKUP(A77,'Social Assistance Exp. as %GDP'!C:O,10,FALSE)</f>
        <v>#N/A</v>
      </c>
      <c r="N77" t="e">
        <f>VLOOKUP(A77,'Social Assistance Exp. as %GDP'!C:O,11,FALSE)</f>
        <v>#N/A</v>
      </c>
      <c r="O77" t="e">
        <f>VLOOKUP(A77,'Social Assistance Exp. as %GDP'!C:O,12,FALSE)</f>
        <v>#N/A</v>
      </c>
      <c r="P77" t="e">
        <f>VLOOKUP(A77,'Social Assistance Exp. as %GDP'!C:O,13,FALSE)</f>
        <v>#N/A</v>
      </c>
      <c r="Q77" s="37">
        <f>VLOOKUP(A77,'Migrant Population %Pop'!B:C,2,FALSE)</f>
        <v>5.7396832572690197</v>
      </c>
      <c r="R77" s="37">
        <f>VLOOKUP(A77,'Literacy Rate %Pop'!B:BC,44,FALSE)</f>
        <v>0</v>
      </c>
      <c r="S77">
        <f>VLOOKUP(A77,'Literacy Rate %Pop'!B:BC,45,FALSE)</f>
        <v>0</v>
      </c>
      <c r="T77">
        <f>VLOOKUP(A77,'Literacy Rate %Pop'!B:BC,46,FALSE)</f>
        <v>0</v>
      </c>
      <c r="U77">
        <f>VLOOKUP(A77,'Literacy Rate %Pop'!B:BC,47,FALSE)</f>
        <v>0</v>
      </c>
      <c r="V77">
        <f>VLOOKUP(A77,'Literacy Rate %Pop'!B:BC,48,FALSE)</f>
        <v>0</v>
      </c>
      <c r="W77">
        <f>VLOOKUP(A77,'Literacy Rate %Pop'!B:BC,49,FALSE)</f>
        <v>0</v>
      </c>
      <c r="X77">
        <f>VLOOKUP(A77,'Literacy Rate %Pop'!B:BC,50,FALSE)</f>
        <v>0</v>
      </c>
      <c r="Y77">
        <f>VLOOKUP(A77,'Literacy Rate %Pop'!B:BC,51,FALSE)</f>
        <v>0</v>
      </c>
      <c r="Z77">
        <f>VLOOKUP(A77,'Literacy Rate %Pop'!B:BC,52,FALSE)</f>
        <v>0</v>
      </c>
      <c r="AA77">
        <f>VLOOKUP(A77,'Literacy Rate %Pop'!B:BC,53,FALSE)</f>
        <v>0</v>
      </c>
      <c r="AB77">
        <f>VLOOKUP(A77,'Literacy Rate %Pop'!B:BC,54,FALSE)</f>
        <v>0</v>
      </c>
      <c r="AC77" s="37">
        <f>VLOOKUP(A77,'Internet Access %Pop'!B:AI,29,FALSE)</f>
        <v>86.422133329999994</v>
      </c>
      <c r="AD77">
        <f>VLOOKUP(A77,'Internet Access %Pop'!B:AI,30,FALSE)</f>
        <v>87.703649960000007</v>
      </c>
      <c r="AE77">
        <f>VLOOKUP(A77,'Internet Access %Pop'!B:AI,31,FALSE)</f>
        <v>87.468929070000002</v>
      </c>
      <c r="AF77">
        <f>VLOOKUP(A77,'Internet Access %Pop'!B:AI,32,FALSE)</f>
        <v>88.889960000000002</v>
      </c>
      <c r="AG77">
        <f>VLOOKUP(A77,'Internet Access %Pop'!B:AI,33,FALSE)</f>
        <v>89.607385109999996</v>
      </c>
      <c r="AH77">
        <f>VLOOKUP(A77,'Internet Access %Pop'!B:AI,34,FALSE)</f>
        <v>92.170271060000005</v>
      </c>
      <c r="AI77" s="37">
        <f>VLOOKUP(A77,'Informal %GDP  DGE'!B:AE,29,FALSE)</f>
        <v>16.161823272705078</v>
      </c>
      <c r="AJ77">
        <f>VLOOKUP(A77,'Informal %GDP  DGE'!B:AE,30,FALSE)</f>
        <v>16.095335006713867</v>
      </c>
      <c r="AK77">
        <f>VLOOKUP(A77,'Informal %GDP MIMIC'!B:AB,25,FALSE)</f>
        <v>18.354671478271484</v>
      </c>
      <c r="AL77">
        <f>VLOOKUP(A77,'Informal %GDP MIMIC'!B:AB,26,FALSE)</f>
        <v>17.978681564331055</v>
      </c>
      <c r="AM77">
        <f>VLOOKUP(A77,'Informal %GDP MIMIC'!B:AB,27,FALSE)</f>
        <v>17.786581039428711</v>
      </c>
      <c r="AN77" s="37">
        <f>VLOOKUP(A77,'Pension %LF Pension_p'!B:W,16,FALSE)</f>
        <v>0</v>
      </c>
      <c r="AO77">
        <f>VLOOKUP(A77,'Pension %LF Pension_p'!B:W,17,FALSE)</f>
        <v>89.699996948242188</v>
      </c>
      <c r="AP77">
        <f>VLOOKUP(A77,'Pension %LF Pension_p'!B:W,18,FALSE)</f>
        <v>0</v>
      </c>
      <c r="AQ77">
        <f>VLOOKUP(A77,'Pension %LF Pension_p'!B:W,19,FALSE)</f>
        <v>0</v>
      </c>
      <c r="AR77">
        <f>VLOOKUP(A77,'Pension %LF Pension_p'!B:W,20,FALSE)</f>
        <v>0</v>
      </c>
      <c r="AS77">
        <f>VLOOKUP(A77,'Pension %LF Pension_p'!B:W,21,FALSE)</f>
        <v>0</v>
      </c>
      <c r="AT77">
        <f>VLOOKUP(A77,'Pension %LF Pension_p'!B:W,22,FALSE)</f>
        <v>0</v>
      </c>
      <c r="AU77" s="37" t="e">
        <f>VLOOKUP(A77,' Informal Employment %Emp Infem'!B:U,15,FALSE)</f>
        <v>#N/A</v>
      </c>
      <c r="AV77" t="e">
        <f>VLOOKUP(A77,' Informal Employment %Emp Infem'!B:U,16,FALSE)</f>
        <v>#N/A</v>
      </c>
      <c r="AW77" t="e">
        <f>VLOOKUP(A77,' Informal Employment %Emp Infem'!B:U,17,FALSE)</f>
        <v>#N/A</v>
      </c>
      <c r="AX77" t="e">
        <f>VLOOKUP(A77,' Informal Employment %Emp Infem'!B:U,18,FALSE)</f>
        <v>#N/A</v>
      </c>
      <c r="AY77" t="e">
        <f>VLOOKUP(A77,' Informal Employment %Emp Infem'!B:U,19,FALSE)</f>
        <v>#N/A</v>
      </c>
      <c r="AZ77" t="e">
        <f>VLOOKUP(A77,' Informal Employment %Emp Infem'!B:U,20,FALSE)</f>
        <v>#N/A</v>
      </c>
      <c r="BA77" s="37" t="e">
        <f>VLOOKUP(Main!A77,'Outside LF Employment %Emp  Inf'!B:U,15,FALSE)</f>
        <v>#N/A</v>
      </c>
      <c r="BB77" t="e">
        <f>VLOOKUP(Main!A77,'Outside LF Employment %Emp  Inf'!B:U,16,FALSE)</f>
        <v>#N/A</v>
      </c>
      <c r="BC77" t="e">
        <f>VLOOKUP(Main!A77,'Outside LF Employment %Emp  Inf'!B:U,17,FALSE)</f>
        <v>#N/A</v>
      </c>
      <c r="BD77" t="e">
        <f>VLOOKUP(Main!A77,'Outside LF Employment %Emp  Inf'!B:U,18,FALSE)</f>
        <v>#N/A</v>
      </c>
      <c r="BE77" t="e">
        <f>VLOOKUP(Main!A77,'Outside LF Employment %Emp  Inf'!B:U,19,FALSE)</f>
        <v>#N/A</v>
      </c>
      <c r="BF77" t="e">
        <f>VLOOKUP(Main!A77,'Outside LF Employment %Emp  Inf'!B:U,20,FALSE)</f>
        <v>#N/A</v>
      </c>
      <c r="BG77" s="37">
        <f>VLOOKUP(A77,'Fin Acct Ownership %Pop'!B:E,2,FALSE)</f>
        <v>99.651252746582003</v>
      </c>
      <c r="BH77">
        <f>VLOOKUP(A77,'Fin Acct Ownership %Pop'!B:E,3,FALSE)</f>
        <v>100</v>
      </c>
      <c r="BI77">
        <f>VLOOKUP(A77,'Fin Acct Ownership %Pop'!B:E,4,FALSE)</f>
        <v>99.785415649414105</v>
      </c>
      <c r="BJ77" s="37" t="e">
        <f>VLOOKUP(A77,'JAM Index'!B:H,2,FALSE)</f>
        <v>#N/A</v>
      </c>
      <c r="BK77" t="e">
        <f>VLOOKUP(A77,'JAM Index'!B:H,3,FALSE)</f>
        <v>#N/A</v>
      </c>
      <c r="BL77" t="e">
        <f>VLOOKUP(A77,'JAM Index'!B:H,3,FALSE)</f>
        <v>#N/A</v>
      </c>
      <c r="BM77" t="e">
        <f>VLOOKUP(A77,'JAM Index'!B:H,4,FALSE)</f>
        <v>#N/A</v>
      </c>
      <c r="BN77" t="e">
        <f>VLOOKUP(A77,'JAM Index'!B:H,5,FALSE)</f>
        <v>#N/A</v>
      </c>
      <c r="BO77" t="e">
        <f>VLOOKUP(A77,'JAM Index'!B:H,6,FALSE)</f>
        <v>#N/A</v>
      </c>
      <c r="BP77" t="e">
        <f>VLOOKUP(A77,'JAM Index'!B:H,7,FALSE)</f>
        <v>#N/A</v>
      </c>
      <c r="BQ77">
        <f>VLOOKUP(A77,'GDP Per Capita'!B:E,2,FALSE)</f>
        <v>49964.499909842634</v>
      </c>
      <c r="BR77">
        <f>VLOOKUP(A77,'GDP Per Capita'!B:E,3,FALSE)</f>
        <v>48628.641762105042</v>
      </c>
      <c r="BS77">
        <f>VLOOKUP(A77,'GDP Per Capita'!B:E,4,FALSE)</f>
        <v>48744.988126778699</v>
      </c>
    </row>
    <row r="78" spans="1:71" x14ac:dyDescent="0.15">
      <c r="A78" s="24" t="s">
        <v>165</v>
      </c>
      <c r="B78" s="37">
        <f>VLOOKUP(A78,'GDP in $'!B78:G78,4)</f>
        <v>5581371847.6164122</v>
      </c>
      <c r="C78">
        <f>VLOOKUP(A78,'GDP in $'!B78:G78,5)</f>
        <v>5496264766.3728476</v>
      </c>
      <c r="D78" s="38">
        <f>VLOOKUP(A78,'GDP in $'!B78:G78,6)</f>
        <v>4533883782.27458</v>
      </c>
      <c r="E78" t="str">
        <f>VLOOKUP(A78,'Social Assistance Exp. as %GDP'!C:O,2,FALSE)</f>
        <v>Upper middle income</v>
      </c>
      <c r="F78" t="str">
        <f>VLOOKUP(A78,'Social Assistance Exp. as %GDP'!C:O,3,FALSE)</f>
        <v>EAS</v>
      </c>
      <c r="G78">
        <f>VLOOKUP(A78,'Social Assistance Exp. as %GDP'!C:O,4,FALSE)</f>
        <v>0.73375791300000004</v>
      </c>
      <c r="H78">
        <f>VLOOKUP(A78,'Social Assistance Exp. as %GDP'!C:O,5,FALSE)</f>
        <v>0.225665435</v>
      </c>
      <c r="I78">
        <f>VLOOKUP(A78,'Social Assistance Exp. as %GDP'!C:O,6,FALSE)</f>
        <v>3.3890758E-2</v>
      </c>
      <c r="J78">
        <f>VLOOKUP(A78,'Social Assistance Exp. as %GDP'!C:O,7,FALSE)</f>
        <v>0.11135534900000001</v>
      </c>
      <c r="K78">
        <f>VLOOKUP(A78,'Social Assistance Exp. as %GDP'!C:O,8,FALSE)</f>
        <v>1.0181111E-2</v>
      </c>
      <c r="L78">
        <f>VLOOKUP(A78,'Social Assistance Exp. as %GDP'!C:O,9,FALSE)</f>
        <v>2016</v>
      </c>
      <c r="M78">
        <f>VLOOKUP(A78,'Social Assistance Exp. as %GDP'!C:O,10,FALSE)</f>
        <v>0.217005372</v>
      </c>
      <c r="N78">
        <f>VLOOKUP(A78,'Social Assistance Exp. as %GDP'!C:O,11,FALSE)</f>
        <v>9.6830743130000007E-5</v>
      </c>
      <c r="O78">
        <f>VLOOKUP(A78,'Social Assistance Exp. as %GDP'!C:O,12,FALSE)</f>
        <v>0</v>
      </c>
      <c r="P78">
        <f>VLOOKUP(A78,'Social Assistance Exp. as %GDP'!C:O,13,FALSE)</f>
        <v>0.135563031</v>
      </c>
      <c r="Q78" s="37">
        <f>VLOOKUP(A78,'Migrant Population %Pop'!B:C,2,FALSE)</f>
        <v>1.5413413738798101</v>
      </c>
      <c r="R78" s="37">
        <f>VLOOKUP(A78,'Literacy Rate %Pop'!B:BC,44,FALSE)</f>
        <v>0</v>
      </c>
      <c r="S78">
        <f>VLOOKUP(A78,'Literacy Rate %Pop'!B:BC,45,FALSE)</f>
        <v>0</v>
      </c>
      <c r="T78">
        <f>VLOOKUP(A78,'Literacy Rate %Pop'!B:BC,46,FALSE)</f>
        <v>0</v>
      </c>
      <c r="U78">
        <f>VLOOKUP(A78,'Literacy Rate %Pop'!B:BC,47,FALSE)</f>
        <v>0</v>
      </c>
      <c r="V78">
        <f>VLOOKUP(A78,'Literacy Rate %Pop'!B:BC,48,FALSE)</f>
        <v>0</v>
      </c>
      <c r="W78">
        <f>VLOOKUP(A78,'Literacy Rate %Pop'!B:BC,49,FALSE)</f>
        <v>0</v>
      </c>
      <c r="X78">
        <f>VLOOKUP(A78,'Literacy Rate %Pop'!B:BC,50,FALSE)</f>
        <v>0</v>
      </c>
      <c r="Y78">
        <f>VLOOKUP(A78,'Literacy Rate %Pop'!B:BC,51,FALSE)</f>
        <v>0</v>
      </c>
      <c r="Z78">
        <f>VLOOKUP(A78,'Literacy Rate %Pop'!B:BC,52,FALSE)</f>
        <v>0</v>
      </c>
      <c r="AA78">
        <f>VLOOKUP(A78,'Literacy Rate %Pop'!B:BC,53,FALSE)</f>
        <v>0</v>
      </c>
      <c r="AB78">
        <f>VLOOKUP(A78,'Literacy Rate %Pop'!B:BC,54,FALSE)</f>
        <v>0</v>
      </c>
      <c r="AC78" s="37">
        <f>VLOOKUP(A78,'Internet Access %Pop'!B:AI,29,FALSE)</f>
        <v>42.5</v>
      </c>
      <c r="AD78">
        <f>VLOOKUP(A78,'Internet Access %Pop'!B:AI,30,FALSE)</f>
        <v>46.506978310000001</v>
      </c>
      <c r="AE78">
        <f>VLOOKUP(A78,'Internet Access %Pop'!B:AI,31,FALSE)</f>
        <v>49.966373009999998</v>
      </c>
      <c r="AF78">
        <f>VLOOKUP(A78,'Internet Access %Pop'!B:AI,32,FALSE)</f>
        <v>0</v>
      </c>
      <c r="AG78">
        <f>VLOOKUP(A78,'Internet Access %Pop'!B:AI,33,FALSE)</f>
        <v>0</v>
      </c>
      <c r="AH78">
        <f>VLOOKUP(A78,'Internet Access %Pop'!B:AI,34,FALSE)</f>
        <v>0</v>
      </c>
      <c r="AI78" s="37">
        <f>VLOOKUP(A78,'Informal %GDP  DGE'!B:AE,29,FALSE)</f>
        <v>30.27147102355957</v>
      </c>
      <c r="AJ78">
        <f>VLOOKUP(A78,'Informal %GDP  DGE'!B:AE,30,FALSE)</f>
        <v>0</v>
      </c>
      <c r="AK78">
        <f>VLOOKUP(A78,'Informal %GDP MIMIC'!B:AB,25,FALSE)</f>
        <v>31.490890502929688</v>
      </c>
      <c r="AL78">
        <f>VLOOKUP(A78,'Informal %GDP MIMIC'!B:AB,26,FALSE)</f>
        <v>30.5997314453125</v>
      </c>
      <c r="AM78">
        <f>VLOOKUP(A78,'Informal %GDP MIMIC'!B:AB,27,FALSE)</f>
        <v>30.081411361694336</v>
      </c>
      <c r="AN78" s="37" t="e">
        <f>VLOOKUP(A78,'Pension %LF Pension_p'!B:W,16,FALSE)</f>
        <v>#N/A</v>
      </c>
      <c r="AO78" t="e">
        <f>VLOOKUP(A78,'Pension %LF Pension_p'!B:W,17,FALSE)</f>
        <v>#N/A</v>
      </c>
      <c r="AP78" t="e">
        <f>VLOOKUP(A78,'Pension %LF Pension_p'!B:W,18,FALSE)</f>
        <v>#N/A</v>
      </c>
      <c r="AQ78" t="e">
        <f>VLOOKUP(A78,'Pension %LF Pension_p'!B:W,19,FALSE)</f>
        <v>#N/A</v>
      </c>
      <c r="AR78" t="e">
        <f>VLOOKUP(A78,'Pension %LF Pension_p'!B:W,20,FALSE)</f>
        <v>#N/A</v>
      </c>
      <c r="AS78" t="e">
        <f>VLOOKUP(A78,'Pension %LF Pension_p'!B:W,21,FALSE)</f>
        <v>#N/A</v>
      </c>
      <c r="AT78" t="e">
        <f>VLOOKUP(A78,'Pension %LF Pension_p'!B:W,22,FALSE)</f>
        <v>#N/A</v>
      </c>
      <c r="AU78" s="37" t="e">
        <f>VLOOKUP(A78,' Informal Employment %Emp Infem'!B:U,15,FALSE)</f>
        <v>#N/A</v>
      </c>
      <c r="AV78" t="e">
        <f>VLOOKUP(A78,' Informal Employment %Emp Infem'!B:U,16,FALSE)</f>
        <v>#N/A</v>
      </c>
      <c r="AW78" t="e">
        <f>VLOOKUP(A78,' Informal Employment %Emp Infem'!B:U,17,FALSE)</f>
        <v>#N/A</v>
      </c>
      <c r="AX78" t="e">
        <f>VLOOKUP(A78,' Informal Employment %Emp Infem'!B:U,18,FALSE)</f>
        <v>#N/A</v>
      </c>
      <c r="AY78" t="e">
        <f>VLOOKUP(A78,' Informal Employment %Emp Infem'!B:U,19,FALSE)</f>
        <v>#N/A</v>
      </c>
      <c r="AZ78" t="e">
        <f>VLOOKUP(A78,' Informal Employment %Emp Infem'!B:U,20,FALSE)</f>
        <v>#N/A</v>
      </c>
      <c r="BA78" s="37">
        <f>VLOOKUP(Main!A78,'Outside LF Employment %Emp  Inf'!B:U,15,FALSE)</f>
        <v>0</v>
      </c>
      <c r="BB78">
        <f>VLOOKUP(Main!A78,'Outside LF Employment %Emp  Inf'!B:U,16,FALSE)</f>
        <v>0</v>
      </c>
      <c r="BC78">
        <f>VLOOKUP(Main!A78,'Outside LF Employment %Emp  Inf'!B:U,17,FALSE)</f>
        <v>0</v>
      </c>
      <c r="BD78">
        <f>VLOOKUP(Main!A78,'Outside LF Employment %Emp  Inf'!B:U,18,FALSE)</f>
        <v>37.08</v>
      </c>
      <c r="BE78">
        <f>VLOOKUP(Main!A78,'Outside LF Employment %Emp  Inf'!B:U,19,FALSE)</f>
        <v>0</v>
      </c>
      <c r="BF78">
        <f>VLOOKUP(Main!A78,'Outside LF Employment %Emp  Inf'!B:U,20,FALSE)</f>
        <v>0</v>
      </c>
      <c r="BG78" s="37">
        <f>VLOOKUP(A78,'Fin Acct Ownership %Pop'!B:E,2,FALSE)</f>
        <v>0</v>
      </c>
      <c r="BH78">
        <f>VLOOKUP(A78,'Fin Acct Ownership %Pop'!B:E,3,FALSE)</f>
        <v>0</v>
      </c>
      <c r="BI78">
        <f>VLOOKUP(A78,'Fin Acct Ownership %Pop'!B:E,4,FALSE)</f>
        <v>0</v>
      </c>
      <c r="BJ78" s="37" t="e">
        <f>VLOOKUP(A78,'JAM Index'!B:H,2,FALSE)</f>
        <v>#N/A</v>
      </c>
      <c r="BK78" t="e">
        <f>VLOOKUP(A78,'JAM Index'!B:H,3,FALSE)</f>
        <v>#N/A</v>
      </c>
      <c r="BL78" t="e">
        <f>VLOOKUP(A78,'JAM Index'!B:H,3,FALSE)</f>
        <v>#N/A</v>
      </c>
      <c r="BM78" t="e">
        <f>VLOOKUP(A78,'JAM Index'!B:H,4,FALSE)</f>
        <v>#N/A</v>
      </c>
      <c r="BN78" t="e">
        <f>VLOOKUP(A78,'JAM Index'!B:H,5,FALSE)</f>
        <v>#N/A</v>
      </c>
      <c r="BO78" t="e">
        <f>VLOOKUP(A78,'JAM Index'!B:H,6,FALSE)</f>
        <v>#N/A</v>
      </c>
      <c r="BP78" t="e">
        <f>VLOOKUP(A78,'JAM Index'!B:H,7,FALSE)</f>
        <v>#N/A</v>
      </c>
      <c r="BQ78">
        <f>VLOOKUP(A78,'GDP Per Capita'!B:E,2,FALSE)</f>
        <v>6317.4137201512322</v>
      </c>
      <c r="BR78">
        <f>VLOOKUP(A78,'GDP Per Capita'!B:E,3,FALSE)</f>
        <v>6175.8906533171312</v>
      </c>
      <c r="BS78">
        <f>VLOOKUP(A78,'GDP Per Capita'!B:E,4,FALSE)</f>
        <v>5057.6319126176095</v>
      </c>
    </row>
    <row r="79" spans="1:71" x14ac:dyDescent="0.15">
      <c r="A79" s="24" t="s">
        <v>167</v>
      </c>
      <c r="B79" s="37">
        <f>VLOOKUP(A79,'GDP in $'!B79:G79,4)</f>
        <v>2789593979064.5806</v>
      </c>
      <c r="C79">
        <f>VLOOKUP(A79,'GDP in $'!B79:G79,5)</f>
        <v>2728870246705.8779</v>
      </c>
      <c r="D79" s="38">
        <f>VLOOKUP(A79,'GDP in $'!B79:G79,6)</f>
        <v>2630317731455.2603</v>
      </c>
      <c r="E79" t="e">
        <f>VLOOKUP(A79,'Social Assistance Exp. as %GDP'!C:O,2,FALSE)</f>
        <v>#N/A</v>
      </c>
      <c r="F79" t="e">
        <f>VLOOKUP(A79,'Social Assistance Exp. as %GDP'!C:O,3,FALSE)</f>
        <v>#N/A</v>
      </c>
      <c r="G79" t="e">
        <f>VLOOKUP(A79,'Social Assistance Exp. as %GDP'!C:O,4,FALSE)</f>
        <v>#N/A</v>
      </c>
      <c r="H79" t="e">
        <f>VLOOKUP(A79,'Social Assistance Exp. as %GDP'!C:O,5,FALSE)</f>
        <v>#N/A</v>
      </c>
      <c r="I79" t="e">
        <f>VLOOKUP(A79,'Social Assistance Exp. as %GDP'!C:O,6,FALSE)</f>
        <v>#N/A</v>
      </c>
      <c r="J79" t="e">
        <f>VLOOKUP(A79,'Social Assistance Exp. as %GDP'!C:O,7,FALSE)</f>
        <v>#N/A</v>
      </c>
      <c r="K79" t="e">
        <f>VLOOKUP(A79,'Social Assistance Exp. as %GDP'!C:O,8,FALSE)</f>
        <v>#N/A</v>
      </c>
      <c r="L79" t="e">
        <f>VLOOKUP(A79,'Social Assistance Exp. as %GDP'!C:O,9,FALSE)</f>
        <v>#N/A</v>
      </c>
      <c r="M79" t="e">
        <f>VLOOKUP(A79,'Social Assistance Exp. as %GDP'!C:O,10,FALSE)</f>
        <v>#N/A</v>
      </c>
      <c r="N79" t="e">
        <f>VLOOKUP(A79,'Social Assistance Exp. as %GDP'!C:O,11,FALSE)</f>
        <v>#N/A</v>
      </c>
      <c r="O79" t="e">
        <f>VLOOKUP(A79,'Social Assistance Exp. as %GDP'!C:O,12,FALSE)</f>
        <v>#N/A</v>
      </c>
      <c r="P79" t="e">
        <f>VLOOKUP(A79,'Social Assistance Exp. as %GDP'!C:O,13,FALSE)</f>
        <v>#N/A</v>
      </c>
      <c r="Q79" s="37">
        <f>VLOOKUP(A79,'Migrant Population %Pop'!B:C,2,FALSE)</f>
        <v>12.0884793768866</v>
      </c>
      <c r="R79" s="37">
        <f>VLOOKUP(A79,'Literacy Rate %Pop'!B:BC,44,FALSE)</f>
        <v>0</v>
      </c>
      <c r="S79">
        <f>VLOOKUP(A79,'Literacy Rate %Pop'!B:BC,45,FALSE)</f>
        <v>0</v>
      </c>
      <c r="T79">
        <f>VLOOKUP(A79,'Literacy Rate %Pop'!B:BC,46,FALSE)</f>
        <v>0</v>
      </c>
      <c r="U79">
        <f>VLOOKUP(A79,'Literacy Rate %Pop'!B:BC,47,FALSE)</f>
        <v>0</v>
      </c>
      <c r="V79">
        <f>VLOOKUP(A79,'Literacy Rate %Pop'!B:BC,48,FALSE)</f>
        <v>0</v>
      </c>
      <c r="W79">
        <f>VLOOKUP(A79,'Literacy Rate %Pop'!B:BC,49,FALSE)</f>
        <v>0</v>
      </c>
      <c r="X79">
        <f>VLOOKUP(A79,'Literacy Rate %Pop'!B:BC,50,FALSE)</f>
        <v>0</v>
      </c>
      <c r="Y79">
        <f>VLOOKUP(A79,'Literacy Rate %Pop'!B:BC,51,FALSE)</f>
        <v>0</v>
      </c>
      <c r="Z79">
        <f>VLOOKUP(A79,'Literacy Rate %Pop'!B:BC,52,FALSE)</f>
        <v>0</v>
      </c>
      <c r="AA79">
        <f>VLOOKUP(A79,'Literacy Rate %Pop'!B:BC,53,FALSE)</f>
        <v>0</v>
      </c>
      <c r="AB79">
        <f>VLOOKUP(A79,'Literacy Rate %Pop'!B:BC,54,FALSE)</f>
        <v>0</v>
      </c>
      <c r="AC79" s="37">
        <f>VLOOKUP(A79,'Internet Access %Pop'!B:AI,29,FALSE)</f>
        <v>78.006037710000001</v>
      </c>
      <c r="AD79">
        <f>VLOOKUP(A79,'Internet Access %Pop'!B:AI,30,FALSE)</f>
        <v>79.269811320000002</v>
      </c>
      <c r="AE79">
        <f>VLOOKUP(A79,'Internet Access %Pop'!B:AI,31,FALSE)</f>
        <v>80.502459720000004</v>
      </c>
      <c r="AF79">
        <f>VLOOKUP(A79,'Internet Access %Pop'!B:AI,32,FALSE)</f>
        <v>82.043186779999999</v>
      </c>
      <c r="AG79">
        <f>VLOOKUP(A79,'Internet Access %Pop'!B:AI,33,FALSE)</f>
        <v>83.339744089999996</v>
      </c>
      <c r="AH79">
        <f>VLOOKUP(A79,'Internet Access %Pop'!B:AI,34,FALSE)</f>
        <v>0</v>
      </c>
      <c r="AI79" s="37">
        <f>VLOOKUP(A79,'Informal %GDP  DGE'!B:AE,29,FALSE)</f>
        <v>14.090575218200684</v>
      </c>
      <c r="AJ79">
        <f>VLOOKUP(A79,'Informal %GDP  DGE'!B:AE,30,FALSE)</f>
        <v>14.055492401123047</v>
      </c>
      <c r="AK79">
        <f>VLOOKUP(A79,'Informal %GDP MIMIC'!B:AB,25,FALSE)</f>
        <v>15.30415153503418</v>
      </c>
      <c r="AL79">
        <f>VLOOKUP(A79,'Informal %GDP MIMIC'!B:AB,26,FALSE)</f>
        <v>15.115432739257812</v>
      </c>
      <c r="AM79">
        <f>VLOOKUP(A79,'Informal %GDP MIMIC'!B:AB,27,FALSE)</f>
        <v>14.78849983215332</v>
      </c>
      <c r="AN79" s="37">
        <f>VLOOKUP(A79,'Pension %LF Pension_p'!B:W,16,FALSE)</f>
        <v>0</v>
      </c>
      <c r="AO79">
        <f>VLOOKUP(A79,'Pension %LF Pension_p'!B:W,17,FALSE)</f>
        <v>87.300003051757812</v>
      </c>
      <c r="AP79">
        <f>VLOOKUP(A79,'Pension %LF Pension_p'!B:W,18,FALSE)</f>
        <v>0</v>
      </c>
      <c r="AQ79">
        <f>VLOOKUP(A79,'Pension %LF Pension_p'!B:W,19,FALSE)</f>
        <v>0</v>
      </c>
      <c r="AR79">
        <f>VLOOKUP(A79,'Pension %LF Pension_p'!B:W,20,FALSE)</f>
        <v>0</v>
      </c>
      <c r="AS79">
        <f>VLOOKUP(A79,'Pension %LF Pension_p'!B:W,21,FALSE)</f>
        <v>0</v>
      </c>
      <c r="AT79">
        <f>VLOOKUP(A79,'Pension %LF Pension_p'!B:W,22,FALSE)</f>
        <v>0</v>
      </c>
      <c r="AU79" s="37" t="e">
        <f>VLOOKUP(A79,' Informal Employment %Emp Infem'!B:U,15,FALSE)</f>
        <v>#N/A</v>
      </c>
      <c r="AV79" t="e">
        <f>VLOOKUP(A79,' Informal Employment %Emp Infem'!B:U,16,FALSE)</f>
        <v>#N/A</v>
      </c>
      <c r="AW79" t="e">
        <f>VLOOKUP(A79,' Informal Employment %Emp Infem'!B:U,17,FALSE)</f>
        <v>#N/A</v>
      </c>
      <c r="AX79" t="e">
        <f>VLOOKUP(A79,' Informal Employment %Emp Infem'!B:U,18,FALSE)</f>
        <v>#N/A</v>
      </c>
      <c r="AY79" t="e">
        <f>VLOOKUP(A79,' Informal Employment %Emp Infem'!B:U,19,FALSE)</f>
        <v>#N/A</v>
      </c>
      <c r="AZ79" t="e">
        <f>VLOOKUP(A79,' Informal Employment %Emp Infem'!B:U,20,FALSE)</f>
        <v>#N/A</v>
      </c>
      <c r="BA79" s="37" t="e">
        <f>VLOOKUP(Main!A79,'Outside LF Employment %Emp  Inf'!B:U,15,FALSE)</f>
        <v>#N/A</v>
      </c>
      <c r="BB79" t="e">
        <f>VLOOKUP(Main!A79,'Outside LF Employment %Emp  Inf'!B:U,16,FALSE)</f>
        <v>#N/A</v>
      </c>
      <c r="BC79" t="e">
        <f>VLOOKUP(Main!A79,'Outside LF Employment %Emp  Inf'!B:U,17,FALSE)</f>
        <v>#N/A</v>
      </c>
      <c r="BD79" t="e">
        <f>VLOOKUP(Main!A79,'Outside LF Employment %Emp  Inf'!B:U,18,FALSE)</f>
        <v>#N/A</v>
      </c>
      <c r="BE79" t="e">
        <f>VLOOKUP(Main!A79,'Outside LF Employment %Emp  Inf'!B:U,19,FALSE)</f>
        <v>#N/A</v>
      </c>
      <c r="BF79" t="e">
        <f>VLOOKUP(Main!A79,'Outside LF Employment %Emp  Inf'!B:U,20,FALSE)</f>
        <v>#N/A</v>
      </c>
      <c r="BG79" s="37">
        <f>VLOOKUP(A79,'Fin Acct Ownership %Pop'!B:E,2,FALSE)</f>
        <v>96.98388671875</v>
      </c>
      <c r="BH79">
        <f>VLOOKUP(A79,'Fin Acct Ownership %Pop'!B:E,3,FALSE)</f>
        <v>96.582756042480497</v>
      </c>
      <c r="BI79">
        <f>VLOOKUP(A79,'Fin Acct Ownership %Pop'!B:E,4,FALSE)</f>
        <v>94.004043579101605</v>
      </c>
      <c r="BJ79" s="37" t="e">
        <f>VLOOKUP(A79,'JAM Index'!B:H,2,FALSE)</f>
        <v>#N/A</v>
      </c>
      <c r="BK79" t="e">
        <f>VLOOKUP(A79,'JAM Index'!B:H,3,FALSE)</f>
        <v>#N/A</v>
      </c>
      <c r="BL79" t="e">
        <f>VLOOKUP(A79,'JAM Index'!B:H,3,FALSE)</f>
        <v>#N/A</v>
      </c>
      <c r="BM79" t="e">
        <f>VLOOKUP(A79,'JAM Index'!B:H,4,FALSE)</f>
        <v>#N/A</v>
      </c>
      <c r="BN79" t="e">
        <f>VLOOKUP(A79,'JAM Index'!B:H,5,FALSE)</f>
        <v>#N/A</v>
      </c>
      <c r="BO79" t="e">
        <f>VLOOKUP(A79,'JAM Index'!B:H,6,FALSE)</f>
        <v>#N/A</v>
      </c>
      <c r="BP79" t="e">
        <f>VLOOKUP(A79,'JAM Index'!B:H,7,FALSE)</f>
        <v>#N/A</v>
      </c>
      <c r="BQ79">
        <f>VLOOKUP(A79,'GDP Per Capita'!B:E,2,FALSE)</f>
        <v>41572.485009962911</v>
      </c>
      <c r="BR79">
        <f>VLOOKUP(A79,'GDP Per Capita'!B:E,3,FALSE)</f>
        <v>40578.644285053386</v>
      </c>
      <c r="BS79">
        <f>VLOOKUP(A79,'GDP Per Capita'!B:E,4,FALSE)</f>
        <v>39030.360371348164</v>
      </c>
    </row>
    <row r="80" spans="1:71" x14ac:dyDescent="0.15">
      <c r="A80" s="24" t="s">
        <v>169</v>
      </c>
      <c r="B80" s="37">
        <f>VLOOKUP(A80,'GDP in $'!B80:G80,4)</f>
        <v>3051341335.9516039</v>
      </c>
      <c r="C80">
        <f>VLOOKUP(A80,'GDP in $'!B80:G80,5)</f>
        <v>3126293219.7798901</v>
      </c>
      <c r="D80" s="38">
        <f>VLOOKUP(A80,'GDP in $'!B80:G80,6)</f>
        <v>0</v>
      </c>
      <c r="E80" t="e">
        <f>VLOOKUP(A80,'Social Assistance Exp. as %GDP'!C:O,2,FALSE)</f>
        <v>#N/A</v>
      </c>
      <c r="F80" t="e">
        <f>VLOOKUP(A80,'Social Assistance Exp. as %GDP'!C:O,3,FALSE)</f>
        <v>#N/A</v>
      </c>
      <c r="G80" t="e">
        <f>VLOOKUP(A80,'Social Assistance Exp. as %GDP'!C:O,4,FALSE)</f>
        <v>#N/A</v>
      </c>
      <c r="H80" t="e">
        <f>VLOOKUP(A80,'Social Assistance Exp. as %GDP'!C:O,5,FALSE)</f>
        <v>#N/A</v>
      </c>
      <c r="I80" t="e">
        <f>VLOOKUP(A80,'Social Assistance Exp. as %GDP'!C:O,6,FALSE)</f>
        <v>#N/A</v>
      </c>
      <c r="J80" t="e">
        <f>VLOOKUP(A80,'Social Assistance Exp. as %GDP'!C:O,7,FALSE)</f>
        <v>#N/A</v>
      </c>
      <c r="K80" t="e">
        <f>VLOOKUP(A80,'Social Assistance Exp. as %GDP'!C:O,8,FALSE)</f>
        <v>#N/A</v>
      </c>
      <c r="L80" t="e">
        <f>VLOOKUP(A80,'Social Assistance Exp. as %GDP'!C:O,9,FALSE)</f>
        <v>#N/A</v>
      </c>
      <c r="M80" t="e">
        <f>VLOOKUP(A80,'Social Assistance Exp. as %GDP'!C:O,10,FALSE)</f>
        <v>#N/A</v>
      </c>
      <c r="N80" t="e">
        <f>VLOOKUP(A80,'Social Assistance Exp. as %GDP'!C:O,11,FALSE)</f>
        <v>#N/A</v>
      </c>
      <c r="O80" t="e">
        <f>VLOOKUP(A80,'Social Assistance Exp. as %GDP'!C:O,12,FALSE)</f>
        <v>#N/A</v>
      </c>
      <c r="P80" t="e">
        <f>VLOOKUP(A80,'Social Assistance Exp. as %GDP'!C:O,13,FALSE)</f>
        <v>#N/A</v>
      </c>
      <c r="Q80" s="37">
        <f>VLOOKUP(A80,'Migrant Population %Pop'!B:C,2,FALSE)</f>
        <v>11.446295566298099</v>
      </c>
      <c r="R80" s="37">
        <f>VLOOKUP(A80,'Literacy Rate %Pop'!B:BC,44,FALSE)</f>
        <v>0</v>
      </c>
      <c r="S80">
        <f>VLOOKUP(A80,'Literacy Rate %Pop'!B:BC,45,FALSE)</f>
        <v>0</v>
      </c>
      <c r="T80">
        <f>VLOOKUP(A80,'Literacy Rate %Pop'!B:BC,46,FALSE)</f>
        <v>0</v>
      </c>
      <c r="U80">
        <f>VLOOKUP(A80,'Literacy Rate %Pop'!B:BC,47,FALSE)</f>
        <v>0</v>
      </c>
      <c r="V80">
        <f>VLOOKUP(A80,'Literacy Rate %Pop'!B:BC,48,FALSE)</f>
        <v>0</v>
      </c>
      <c r="W80">
        <f>VLOOKUP(A80,'Literacy Rate %Pop'!B:BC,49,FALSE)</f>
        <v>0</v>
      </c>
      <c r="X80">
        <f>VLOOKUP(A80,'Literacy Rate %Pop'!B:BC,50,FALSE)</f>
        <v>0</v>
      </c>
      <c r="Y80">
        <f>VLOOKUP(A80,'Literacy Rate %Pop'!B:BC,51,FALSE)</f>
        <v>0</v>
      </c>
      <c r="Z80">
        <f>VLOOKUP(A80,'Literacy Rate %Pop'!B:BC,52,FALSE)</f>
        <v>0</v>
      </c>
      <c r="AA80">
        <f>VLOOKUP(A80,'Literacy Rate %Pop'!B:BC,53,FALSE)</f>
        <v>0</v>
      </c>
      <c r="AB80">
        <f>VLOOKUP(A80,'Literacy Rate %Pop'!B:BC,54,FALSE)</f>
        <v>0</v>
      </c>
      <c r="AC80" s="37">
        <f>VLOOKUP(A80,'Internet Access %Pop'!B:AI,29,FALSE)</f>
        <v>94.2</v>
      </c>
      <c r="AD80">
        <f>VLOOKUP(A80,'Internet Access %Pop'!B:AI,30,FALSE)</f>
        <v>95.108681669999996</v>
      </c>
      <c r="AE80">
        <f>VLOOKUP(A80,'Internet Access %Pop'!B:AI,31,FALSE)</f>
        <v>97.581958940000007</v>
      </c>
      <c r="AF80">
        <f>VLOOKUP(A80,'Internet Access %Pop'!B:AI,32,FALSE)</f>
        <v>0</v>
      </c>
      <c r="AG80">
        <f>VLOOKUP(A80,'Internet Access %Pop'!B:AI,33,FALSE)</f>
        <v>0</v>
      </c>
      <c r="AH80">
        <f>VLOOKUP(A80,'Internet Access %Pop'!B:AI,34,FALSE)</f>
        <v>0</v>
      </c>
      <c r="AI80" s="37" t="e">
        <f>VLOOKUP(A80,'Informal %GDP  DGE'!B:AE,29,FALSE)</f>
        <v>#N/A</v>
      </c>
      <c r="AJ80" t="e">
        <f>VLOOKUP(A80,'Informal %GDP  DGE'!B:AE,30,FALSE)</f>
        <v>#N/A</v>
      </c>
      <c r="AK80" t="e">
        <f>VLOOKUP(A80,'Informal %GDP MIMIC'!B:AB,25,FALSE)</f>
        <v>#N/A</v>
      </c>
      <c r="AL80" t="e">
        <f>VLOOKUP(A80,'Informal %GDP MIMIC'!B:AB,26,FALSE)</f>
        <v>#N/A</v>
      </c>
      <c r="AM80" t="e">
        <f>VLOOKUP(A80,'Informal %GDP MIMIC'!B:AB,27,FALSE)</f>
        <v>#N/A</v>
      </c>
      <c r="AN80" s="37" t="e">
        <f>VLOOKUP(A80,'Pension %LF Pension_p'!B:W,16,FALSE)</f>
        <v>#N/A</v>
      </c>
      <c r="AO80" t="e">
        <f>VLOOKUP(A80,'Pension %LF Pension_p'!B:W,17,FALSE)</f>
        <v>#N/A</v>
      </c>
      <c r="AP80" t="e">
        <f>VLOOKUP(A80,'Pension %LF Pension_p'!B:W,18,FALSE)</f>
        <v>#N/A</v>
      </c>
      <c r="AQ80" t="e">
        <f>VLOOKUP(A80,'Pension %LF Pension_p'!B:W,19,FALSE)</f>
        <v>#N/A</v>
      </c>
      <c r="AR80" t="e">
        <f>VLOOKUP(A80,'Pension %LF Pension_p'!B:W,20,FALSE)</f>
        <v>#N/A</v>
      </c>
      <c r="AS80" t="e">
        <f>VLOOKUP(A80,'Pension %LF Pension_p'!B:W,21,FALSE)</f>
        <v>#N/A</v>
      </c>
      <c r="AT80" t="e">
        <f>VLOOKUP(A80,'Pension %LF Pension_p'!B:W,22,FALSE)</f>
        <v>#N/A</v>
      </c>
      <c r="AU80" s="37" t="e">
        <f>VLOOKUP(A80,' Informal Employment %Emp Infem'!B:U,15,FALSE)</f>
        <v>#N/A</v>
      </c>
      <c r="AV80" t="e">
        <f>VLOOKUP(A80,' Informal Employment %Emp Infem'!B:U,16,FALSE)</f>
        <v>#N/A</v>
      </c>
      <c r="AW80" t="e">
        <f>VLOOKUP(A80,' Informal Employment %Emp Infem'!B:U,17,FALSE)</f>
        <v>#N/A</v>
      </c>
      <c r="AX80" t="e">
        <f>VLOOKUP(A80,' Informal Employment %Emp Infem'!B:U,18,FALSE)</f>
        <v>#N/A</v>
      </c>
      <c r="AY80" t="e">
        <f>VLOOKUP(A80,' Informal Employment %Emp Infem'!B:U,19,FALSE)</f>
        <v>#N/A</v>
      </c>
      <c r="AZ80" t="e">
        <f>VLOOKUP(A80,' Informal Employment %Emp Infem'!B:U,20,FALSE)</f>
        <v>#N/A</v>
      </c>
      <c r="BA80" s="37" t="e">
        <f>VLOOKUP(Main!A80,'Outside LF Employment %Emp  Inf'!B:U,15,FALSE)</f>
        <v>#N/A</v>
      </c>
      <c r="BB80" t="e">
        <f>VLOOKUP(Main!A80,'Outside LF Employment %Emp  Inf'!B:U,16,FALSE)</f>
        <v>#N/A</v>
      </c>
      <c r="BC80" t="e">
        <f>VLOOKUP(Main!A80,'Outside LF Employment %Emp  Inf'!B:U,17,FALSE)</f>
        <v>#N/A</v>
      </c>
      <c r="BD80" t="e">
        <f>VLOOKUP(Main!A80,'Outside LF Employment %Emp  Inf'!B:U,18,FALSE)</f>
        <v>#N/A</v>
      </c>
      <c r="BE80" t="e">
        <f>VLOOKUP(Main!A80,'Outside LF Employment %Emp  Inf'!B:U,19,FALSE)</f>
        <v>#N/A</v>
      </c>
      <c r="BF80" t="e">
        <f>VLOOKUP(Main!A80,'Outside LF Employment %Emp  Inf'!B:U,20,FALSE)</f>
        <v>#N/A</v>
      </c>
      <c r="BG80" s="37">
        <f>VLOOKUP(A80,'Fin Acct Ownership %Pop'!B:E,2,FALSE)</f>
        <v>0</v>
      </c>
      <c r="BH80">
        <f>VLOOKUP(A80,'Fin Acct Ownership %Pop'!B:E,3,FALSE)</f>
        <v>0</v>
      </c>
      <c r="BI80">
        <f>VLOOKUP(A80,'Fin Acct Ownership %Pop'!B:E,4,FALSE)</f>
        <v>0</v>
      </c>
      <c r="BJ80" s="37" t="e">
        <f>VLOOKUP(A80,'JAM Index'!B:H,2,FALSE)</f>
        <v>#N/A</v>
      </c>
      <c r="BK80" t="e">
        <f>VLOOKUP(A80,'JAM Index'!B:H,3,FALSE)</f>
        <v>#N/A</v>
      </c>
      <c r="BL80" t="e">
        <f>VLOOKUP(A80,'JAM Index'!B:H,3,FALSE)</f>
        <v>#N/A</v>
      </c>
      <c r="BM80" t="e">
        <f>VLOOKUP(A80,'JAM Index'!B:H,4,FALSE)</f>
        <v>#N/A</v>
      </c>
      <c r="BN80" t="e">
        <f>VLOOKUP(A80,'JAM Index'!B:H,5,FALSE)</f>
        <v>#N/A</v>
      </c>
      <c r="BO80" t="e">
        <f>VLOOKUP(A80,'JAM Index'!B:H,6,FALSE)</f>
        <v>#N/A</v>
      </c>
      <c r="BP80" t="e">
        <f>VLOOKUP(A80,'JAM Index'!B:H,7,FALSE)</f>
        <v>#N/A</v>
      </c>
      <c r="BQ80">
        <f>VLOOKUP(A80,'GDP Per Capita'!B:E,2,FALSE)</f>
        <v>62918.146193612054</v>
      </c>
      <c r="BR80">
        <f>VLOOKUP(A80,'GDP Per Capita'!B:E,3,FALSE)</f>
        <v>64225.264904983669</v>
      </c>
      <c r="BS80">
        <f>VLOOKUP(A80,'GDP Per Capita'!B:E,4,FALSE)</f>
        <v>0</v>
      </c>
    </row>
    <row r="81" spans="1:71" x14ac:dyDescent="0.15">
      <c r="A81" s="24" t="s">
        <v>171</v>
      </c>
      <c r="B81" s="37">
        <f>VLOOKUP(A81,'GDP in $'!B81:G81,4)</f>
        <v>401932300</v>
      </c>
      <c r="C81">
        <f>VLOOKUP(A81,'GDP in $'!B81:G81,5)</f>
        <v>408057100</v>
      </c>
      <c r="D81" s="38">
        <f>VLOOKUP(A81,'GDP in $'!B81:G81,6)</f>
        <v>410083600</v>
      </c>
      <c r="E81" t="e">
        <f>VLOOKUP(A81,'Social Assistance Exp. as %GDP'!C:O,2,FALSE)</f>
        <v>#N/A</v>
      </c>
      <c r="F81" t="e">
        <f>VLOOKUP(A81,'Social Assistance Exp. as %GDP'!C:O,3,FALSE)</f>
        <v>#N/A</v>
      </c>
      <c r="G81" t="e">
        <f>VLOOKUP(A81,'Social Assistance Exp. as %GDP'!C:O,4,FALSE)</f>
        <v>#N/A</v>
      </c>
      <c r="H81" t="e">
        <f>VLOOKUP(A81,'Social Assistance Exp. as %GDP'!C:O,5,FALSE)</f>
        <v>#N/A</v>
      </c>
      <c r="I81" t="e">
        <f>VLOOKUP(A81,'Social Assistance Exp. as %GDP'!C:O,6,FALSE)</f>
        <v>#N/A</v>
      </c>
      <c r="J81" t="e">
        <f>VLOOKUP(A81,'Social Assistance Exp. as %GDP'!C:O,7,FALSE)</f>
        <v>#N/A</v>
      </c>
      <c r="K81" t="e">
        <f>VLOOKUP(A81,'Social Assistance Exp. as %GDP'!C:O,8,FALSE)</f>
        <v>#N/A</v>
      </c>
      <c r="L81" t="e">
        <f>VLOOKUP(A81,'Social Assistance Exp. as %GDP'!C:O,9,FALSE)</f>
        <v>#N/A</v>
      </c>
      <c r="M81" t="e">
        <f>VLOOKUP(A81,'Social Assistance Exp. as %GDP'!C:O,10,FALSE)</f>
        <v>#N/A</v>
      </c>
      <c r="N81" t="e">
        <f>VLOOKUP(A81,'Social Assistance Exp. as %GDP'!C:O,11,FALSE)</f>
        <v>#N/A</v>
      </c>
      <c r="O81" t="e">
        <f>VLOOKUP(A81,'Social Assistance Exp. as %GDP'!C:O,12,FALSE)</f>
        <v>#N/A</v>
      </c>
      <c r="P81" t="e">
        <f>VLOOKUP(A81,'Social Assistance Exp. as %GDP'!C:O,13,FALSE)</f>
        <v>#N/A</v>
      </c>
      <c r="Q81" s="37">
        <f>VLOOKUP(A81,'Migrant Population %Pop'!B:C,2,FALSE)</f>
        <v>2.6383304614206402</v>
      </c>
      <c r="R81" s="37">
        <f>VLOOKUP(A81,'Literacy Rate %Pop'!B:BC,44,FALSE)</f>
        <v>0</v>
      </c>
      <c r="S81">
        <f>VLOOKUP(A81,'Literacy Rate %Pop'!B:BC,45,FALSE)</f>
        <v>0</v>
      </c>
      <c r="T81">
        <f>VLOOKUP(A81,'Literacy Rate %Pop'!B:BC,46,FALSE)</f>
        <v>0</v>
      </c>
      <c r="U81">
        <f>VLOOKUP(A81,'Literacy Rate %Pop'!B:BC,47,FALSE)</f>
        <v>0</v>
      </c>
      <c r="V81">
        <f>VLOOKUP(A81,'Literacy Rate %Pop'!B:BC,48,FALSE)</f>
        <v>0</v>
      </c>
      <c r="W81">
        <f>VLOOKUP(A81,'Literacy Rate %Pop'!B:BC,49,FALSE)</f>
        <v>0</v>
      </c>
      <c r="X81">
        <f>VLOOKUP(A81,'Literacy Rate %Pop'!B:BC,50,FALSE)</f>
        <v>0</v>
      </c>
      <c r="Y81">
        <f>VLOOKUP(A81,'Literacy Rate %Pop'!B:BC,51,FALSE)</f>
        <v>0</v>
      </c>
      <c r="Z81">
        <f>VLOOKUP(A81,'Literacy Rate %Pop'!B:BC,52,FALSE)</f>
        <v>0</v>
      </c>
      <c r="AA81">
        <f>VLOOKUP(A81,'Literacy Rate %Pop'!B:BC,53,FALSE)</f>
        <v>0</v>
      </c>
      <c r="AB81">
        <f>VLOOKUP(A81,'Literacy Rate %Pop'!B:BC,54,FALSE)</f>
        <v>0</v>
      </c>
      <c r="AC81" s="37">
        <f>VLOOKUP(A81,'Internet Access %Pop'!B:AI,29,FALSE)</f>
        <v>31.501081280000001</v>
      </c>
      <c r="AD81">
        <f>VLOOKUP(A81,'Internet Access %Pop'!B:AI,30,FALSE)</f>
        <v>33.352162550000003</v>
      </c>
      <c r="AE81">
        <f>VLOOKUP(A81,'Internet Access %Pop'!B:AI,31,FALSE)</f>
        <v>35.30405287</v>
      </c>
      <c r="AF81">
        <f>VLOOKUP(A81,'Internet Access %Pop'!B:AI,32,FALSE)</f>
        <v>0</v>
      </c>
      <c r="AG81">
        <f>VLOOKUP(A81,'Internet Access %Pop'!B:AI,33,FALSE)</f>
        <v>0</v>
      </c>
      <c r="AH81">
        <f>VLOOKUP(A81,'Internet Access %Pop'!B:AI,34,FALSE)</f>
        <v>0</v>
      </c>
      <c r="AI81" s="37" t="e">
        <f>VLOOKUP(A81,'Informal %GDP  DGE'!B:AE,29,FALSE)</f>
        <v>#N/A</v>
      </c>
      <c r="AJ81" t="e">
        <f>VLOOKUP(A81,'Informal %GDP  DGE'!B:AE,30,FALSE)</f>
        <v>#N/A</v>
      </c>
      <c r="AK81" t="e">
        <f>VLOOKUP(A81,'Informal %GDP MIMIC'!B:AB,25,FALSE)</f>
        <v>#N/A</v>
      </c>
      <c r="AL81" t="e">
        <f>VLOOKUP(A81,'Informal %GDP MIMIC'!B:AB,26,FALSE)</f>
        <v>#N/A</v>
      </c>
      <c r="AM81" t="e">
        <f>VLOOKUP(A81,'Informal %GDP MIMIC'!B:AB,27,FALSE)</f>
        <v>#N/A</v>
      </c>
      <c r="AN81" s="37" t="e">
        <f>VLOOKUP(A81,'Pension %LF Pension_p'!B:W,16,FALSE)</f>
        <v>#N/A</v>
      </c>
      <c r="AO81" t="e">
        <f>VLOOKUP(A81,'Pension %LF Pension_p'!B:W,17,FALSE)</f>
        <v>#N/A</v>
      </c>
      <c r="AP81" t="e">
        <f>VLOOKUP(A81,'Pension %LF Pension_p'!B:W,18,FALSE)</f>
        <v>#N/A</v>
      </c>
      <c r="AQ81" t="e">
        <f>VLOOKUP(A81,'Pension %LF Pension_p'!B:W,19,FALSE)</f>
        <v>#N/A</v>
      </c>
      <c r="AR81" t="e">
        <f>VLOOKUP(A81,'Pension %LF Pension_p'!B:W,20,FALSE)</f>
        <v>#N/A</v>
      </c>
      <c r="AS81" t="e">
        <f>VLOOKUP(A81,'Pension %LF Pension_p'!B:W,21,FALSE)</f>
        <v>#N/A</v>
      </c>
      <c r="AT81" t="e">
        <f>VLOOKUP(A81,'Pension %LF Pension_p'!B:W,22,FALSE)</f>
        <v>#N/A</v>
      </c>
      <c r="AU81" s="37" t="e">
        <f>VLOOKUP(A81,' Informal Employment %Emp Infem'!B:U,15,FALSE)</f>
        <v>#N/A</v>
      </c>
      <c r="AV81" t="e">
        <f>VLOOKUP(A81,' Informal Employment %Emp Infem'!B:U,16,FALSE)</f>
        <v>#N/A</v>
      </c>
      <c r="AW81" t="e">
        <f>VLOOKUP(A81,' Informal Employment %Emp Infem'!B:U,17,FALSE)</f>
        <v>#N/A</v>
      </c>
      <c r="AX81" t="e">
        <f>VLOOKUP(A81,' Informal Employment %Emp Infem'!B:U,18,FALSE)</f>
        <v>#N/A</v>
      </c>
      <c r="AY81" t="e">
        <f>VLOOKUP(A81,' Informal Employment %Emp Infem'!B:U,19,FALSE)</f>
        <v>#N/A</v>
      </c>
      <c r="AZ81" t="e">
        <f>VLOOKUP(A81,' Informal Employment %Emp Infem'!B:U,20,FALSE)</f>
        <v>#N/A</v>
      </c>
      <c r="BA81" s="37" t="e">
        <f>VLOOKUP(Main!A81,'Outside LF Employment %Emp  Inf'!B:U,15,FALSE)</f>
        <v>#N/A</v>
      </c>
      <c r="BB81" t="e">
        <f>VLOOKUP(Main!A81,'Outside LF Employment %Emp  Inf'!B:U,16,FALSE)</f>
        <v>#N/A</v>
      </c>
      <c r="BC81" t="e">
        <f>VLOOKUP(Main!A81,'Outside LF Employment %Emp  Inf'!B:U,17,FALSE)</f>
        <v>#N/A</v>
      </c>
      <c r="BD81" t="e">
        <f>VLOOKUP(Main!A81,'Outside LF Employment %Emp  Inf'!B:U,18,FALSE)</f>
        <v>#N/A</v>
      </c>
      <c r="BE81" t="e">
        <f>VLOOKUP(Main!A81,'Outside LF Employment %Emp  Inf'!B:U,19,FALSE)</f>
        <v>#N/A</v>
      </c>
      <c r="BF81" t="e">
        <f>VLOOKUP(Main!A81,'Outside LF Employment %Emp  Inf'!B:U,20,FALSE)</f>
        <v>#N/A</v>
      </c>
      <c r="BG81" s="37">
        <f>VLOOKUP(A81,'Fin Acct Ownership %Pop'!B:E,2,FALSE)</f>
        <v>0</v>
      </c>
      <c r="BH81">
        <f>VLOOKUP(A81,'Fin Acct Ownership %Pop'!B:E,3,FALSE)</f>
        <v>0</v>
      </c>
      <c r="BI81">
        <f>VLOOKUP(A81,'Fin Acct Ownership %Pop'!B:E,4,FALSE)</f>
        <v>0</v>
      </c>
      <c r="BJ81" s="37" t="e">
        <f>VLOOKUP(A81,'JAM Index'!B:H,2,FALSE)</f>
        <v>#N/A</v>
      </c>
      <c r="BK81" t="e">
        <f>VLOOKUP(A81,'JAM Index'!B:H,3,FALSE)</f>
        <v>#N/A</v>
      </c>
      <c r="BL81" t="e">
        <f>VLOOKUP(A81,'JAM Index'!B:H,3,FALSE)</f>
        <v>#N/A</v>
      </c>
      <c r="BM81" t="e">
        <f>VLOOKUP(A81,'JAM Index'!B:H,4,FALSE)</f>
        <v>#N/A</v>
      </c>
      <c r="BN81" t="e">
        <f>VLOOKUP(A81,'JAM Index'!B:H,5,FALSE)</f>
        <v>#N/A</v>
      </c>
      <c r="BO81" t="e">
        <f>VLOOKUP(A81,'JAM Index'!B:H,6,FALSE)</f>
        <v>#N/A</v>
      </c>
      <c r="BP81" t="e">
        <f>VLOOKUP(A81,'JAM Index'!B:H,7,FALSE)</f>
        <v>#N/A</v>
      </c>
      <c r="BQ81">
        <f>VLOOKUP(A81,'GDP Per Capita'!B:E,2,FALSE)</f>
        <v>3568.291015625</v>
      </c>
      <c r="BR81">
        <f>VLOOKUP(A81,'GDP Per Capita'!B:E,3,FALSE)</f>
        <v>3585.3924488845541</v>
      </c>
      <c r="BS81">
        <f>VLOOKUP(A81,'GDP Per Capita'!B:E,4,FALSE)</f>
        <v>3565.2932942680031</v>
      </c>
    </row>
    <row r="82" spans="1:71" x14ac:dyDescent="0.15">
      <c r="A82" s="24" t="s">
        <v>173</v>
      </c>
      <c r="B82" s="37">
        <f>VLOOKUP(A82,'GDP in $'!B82:G82,4)</f>
        <v>16867325126.542339</v>
      </c>
      <c r="C82">
        <f>VLOOKUP(A82,'GDP in $'!B82:G82,5)</f>
        <v>16874405839.794783</v>
      </c>
      <c r="D82" s="38">
        <f>VLOOKUP(A82,'GDP in $'!B82:G82,6)</f>
        <v>15316826191.568245</v>
      </c>
      <c r="E82" t="str">
        <f>VLOOKUP(A82,'Social Assistance Exp. as %GDP'!C:O,2,FALSE)</f>
        <v>Upper middle income</v>
      </c>
      <c r="F82" t="str">
        <f>VLOOKUP(A82,'Social Assistance Exp. as %GDP'!C:O,3,FALSE)</f>
        <v>SSF</v>
      </c>
      <c r="G82">
        <f>VLOOKUP(A82,'Social Assistance Exp. as %GDP'!C:O,4,FALSE)</f>
        <v>0.198034286</v>
      </c>
      <c r="H82">
        <f>VLOOKUP(A82,'Social Assistance Exp. as %GDP'!C:O,5,FALSE)</f>
        <v>5.5627611E-2</v>
      </c>
      <c r="I82">
        <f>VLOOKUP(A82,'Social Assistance Exp. as %GDP'!C:O,6,FALSE)</f>
        <v>0</v>
      </c>
      <c r="J82">
        <f>VLOOKUP(A82,'Social Assistance Exp. as %GDP'!C:O,7,FALSE)</f>
        <v>0.142406687</v>
      </c>
      <c r="K82">
        <f>VLOOKUP(A82,'Social Assistance Exp. as %GDP'!C:O,8,FALSE)</f>
        <v>0</v>
      </c>
      <c r="L82">
        <f>VLOOKUP(A82,'Social Assistance Exp. as %GDP'!C:O,9,FALSE)</f>
        <v>2014</v>
      </c>
      <c r="M82">
        <f>VLOOKUP(A82,'Social Assistance Exp. as %GDP'!C:O,10,FALSE)</f>
        <v>0</v>
      </c>
      <c r="N82">
        <f>VLOOKUP(A82,'Social Assistance Exp. as %GDP'!C:O,11,FALSE)</f>
        <v>0</v>
      </c>
      <c r="O82">
        <f>VLOOKUP(A82,'Social Assistance Exp. as %GDP'!C:O,12,FALSE)</f>
        <v>0</v>
      </c>
      <c r="P82">
        <f>VLOOKUP(A82,'Social Assistance Exp. as %GDP'!C:O,13,FALSE)</f>
        <v>0</v>
      </c>
      <c r="Q82" s="37">
        <f>VLOOKUP(A82,'Migrant Population %Pop'!B:C,2,FALSE)</f>
        <v>15.555859529865099</v>
      </c>
      <c r="R82" s="37">
        <f>VLOOKUP(A82,'Literacy Rate %Pop'!B:BC,44,FALSE)</f>
        <v>0</v>
      </c>
      <c r="S82">
        <f>VLOOKUP(A82,'Literacy Rate %Pop'!B:BC,45,FALSE)</f>
        <v>0</v>
      </c>
      <c r="T82">
        <f>VLOOKUP(A82,'Literacy Rate %Pop'!B:BC,46,FALSE)</f>
        <v>82.283798217773395</v>
      </c>
      <c r="U82">
        <f>VLOOKUP(A82,'Literacy Rate %Pop'!B:BC,47,FALSE)</f>
        <v>0</v>
      </c>
      <c r="V82">
        <f>VLOOKUP(A82,'Literacy Rate %Pop'!B:BC,48,FALSE)</f>
        <v>0</v>
      </c>
      <c r="W82">
        <f>VLOOKUP(A82,'Literacy Rate %Pop'!B:BC,49,FALSE)</f>
        <v>0</v>
      </c>
      <c r="X82">
        <f>VLOOKUP(A82,'Literacy Rate %Pop'!B:BC,50,FALSE)</f>
        <v>0</v>
      </c>
      <c r="Y82">
        <f>VLOOKUP(A82,'Literacy Rate %Pop'!B:BC,51,FALSE)</f>
        <v>0</v>
      </c>
      <c r="Z82">
        <f>VLOOKUP(A82,'Literacy Rate %Pop'!B:BC,52,FALSE)</f>
        <v>84.667160034179702</v>
      </c>
      <c r="AA82">
        <f>VLOOKUP(A82,'Literacy Rate %Pop'!B:BC,53,FALSE)</f>
        <v>0</v>
      </c>
      <c r="AB82">
        <f>VLOOKUP(A82,'Literacy Rate %Pop'!B:BC,54,FALSE)</f>
        <v>0</v>
      </c>
      <c r="AC82" s="37">
        <f>VLOOKUP(A82,'Internet Access %Pop'!B:AI,29,FALSE)</f>
        <v>45.784536529999997</v>
      </c>
      <c r="AD82">
        <f>VLOOKUP(A82,'Internet Access %Pop'!B:AI,30,FALSE)</f>
        <v>48.052273749999998</v>
      </c>
      <c r="AE82">
        <f>VLOOKUP(A82,'Internet Access %Pop'!B:AI,31,FALSE)</f>
        <v>50.320120150000001</v>
      </c>
      <c r="AF82">
        <f>VLOOKUP(A82,'Internet Access %Pop'!B:AI,32,FALSE)</f>
        <v>59.6</v>
      </c>
      <c r="AG82">
        <f>VLOOKUP(A82,'Internet Access %Pop'!B:AI,33,FALSE)</f>
        <v>61</v>
      </c>
      <c r="AH82">
        <f>VLOOKUP(A82,'Internet Access %Pop'!B:AI,34,FALSE)</f>
        <v>0</v>
      </c>
      <c r="AI82" s="37">
        <f>VLOOKUP(A82,'Informal %GDP  DGE'!B:AE,29,FALSE)</f>
        <v>43.002414703369141</v>
      </c>
      <c r="AJ82">
        <f>VLOOKUP(A82,'Informal %GDP  DGE'!B:AE,30,FALSE)</f>
        <v>0</v>
      </c>
      <c r="AK82">
        <f>VLOOKUP(A82,'Informal %GDP MIMIC'!B:AB,25,FALSE)</f>
        <v>51.171489715576172</v>
      </c>
      <c r="AL82">
        <f>VLOOKUP(A82,'Informal %GDP MIMIC'!B:AB,26,FALSE)</f>
        <v>51.114414215087891</v>
      </c>
      <c r="AM82">
        <f>VLOOKUP(A82,'Informal %GDP MIMIC'!B:AB,27,FALSE)</f>
        <v>50.099693298339844</v>
      </c>
      <c r="AN82" s="37">
        <f>VLOOKUP(A82,'Pension %LF Pension_p'!B:W,16,FALSE)</f>
        <v>0</v>
      </c>
      <c r="AO82">
        <f>VLOOKUP(A82,'Pension %LF Pension_p'!B:W,17,FALSE)</f>
        <v>0</v>
      </c>
      <c r="AP82">
        <f>VLOOKUP(A82,'Pension %LF Pension_p'!B:W,18,FALSE)</f>
        <v>0</v>
      </c>
      <c r="AQ82">
        <f>VLOOKUP(A82,'Pension %LF Pension_p'!B:W,19,FALSE)</f>
        <v>0</v>
      </c>
      <c r="AR82">
        <f>VLOOKUP(A82,'Pension %LF Pension_p'!B:W,20,FALSE)</f>
        <v>0</v>
      </c>
      <c r="AS82">
        <f>VLOOKUP(A82,'Pension %LF Pension_p'!B:W,21,FALSE)</f>
        <v>0</v>
      </c>
      <c r="AT82">
        <f>VLOOKUP(A82,'Pension %LF Pension_p'!B:W,22,FALSE)</f>
        <v>0</v>
      </c>
      <c r="AU82" s="37" t="e">
        <f>VLOOKUP(A82,' Informal Employment %Emp Infem'!B:U,15,FALSE)</f>
        <v>#N/A</v>
      </c>
      <c r="AV82" t="e">
        <f>VLOOKUP(A82,' Informal Employment %Emp Infem'!B:U,16,FALSE)</f>
        <v>#N/A</v>
      </c>
      <c r="AW82" t="e">
        <f>VLOOKUP(A82,' Informal Employment %Emp Infem'!B:U,17,FALSE)</f>
        <v>#N/A</v>
      </c>
      <c r="AX82" t="e">
        <f>VLOOKUP(A82,' Informal Employment %Emp Infem'!B:U,18,FALSE)</f>
        <v>#N/A</v>
      </c>
      <c r="AY82" t="e">
        <f>VLOOKUP(A82,' Informal Employment %Emp Infem'!B:U,19,FALSE)</f>
        <v>#N/A</v>
      </c>
      <c r="AZ82" t="e">
        <f>VLOOKUP(A82,' Informal Employment %Emp Infem'!B:U,20,FALSE)</f>
        <v>#N/A</v>
      </c>
      <c r="BA82" s="37" t="e">
        <f>VLOOKUP(Main!A82,'Outside LF Employment %Emp  Inf'!B:U,15,FALSE)</f>
        <v>#N/A</v>
      </c>
      <c r="BB82" t="e">
        <f>VLOOKUP(Main!A82,'Outside LF Employment %Emp  Inf'!B:U,16,FALSE)</f>
        <v>#N/A</v>
      </c>
      <c r="BC82" t="e">
        <f>VLOOKUP(Main!A82,'Outside LF Employment %Emp  Inf'!B:U,17,FALSE)</f>
        <v>#N/A</v>
      </c>
      <c r="BD82" t="e">
        <f>VLOOKUP(Main!A82,'Outside LF Employment %Emp  Inf'!B:U,18,FALSE)</f>
        <v>#N/A</v>
      </c>
      <c r="BE82" t="e">
        <f>VLOOKUP(Main!A82,'Outside LF Employment %Emp  Inf'!B:U,19,FALSE)</f>
        <v>#N/A</v>
      </c>
      <c r="BF82" t="e">
        <f>VLOOKUP(Main!A82,'Outside LF Employment %Emp  Inf'!B:U,20,FALSE)</f>
        <v>#N/A</v>
      </c>
      <c r="BG82" s="37">
        <f>VLOOKUP(A82,'Fin Acct Ownership %Pop'!B:E,2,FALSE)</f>
        <v>18.946517944335898</v>
      </c>
      <c r="BH82">
        <f>VLOOKUP(A82,'Fin Acct Ownership %Pop'!B:E,3,FALSE)</f>
        <v>33.014183044433601</v>
      </c>
      <c r="BI82">
        <f>VLOOKUP(A82,'Fin Acct Ownership %Pop'!B:E,4,FALSE)</f>
        <v>58.601997375488303</v>
      </c>
      <c r="BJ82" s="37" t="str">
        <f>VLOOKUP(A82,'JAM Index'!B:H,2,FALSE)</f>
        <v>SSA</v>
      </c>
      <c r="BK82" t="str">
        <f>VLOOKUP(A82,'JAM Index'!B:H,3,FALSE)</f>
        <v>UMIC</v>
      </c>
      <c r="BL82" t="str">
        <f>VLOOKUP(A82,'JAM Index'!B:H,3,FALSE)</f>
        <v>UMIC</v>
      </c>
      <c r="BM82">
        <f>VLOOKUP(A82,'JAM Index'!B:H,4,FALSE)</f>
        <v>69</v>
      </c>
      <c r="BN82">
        <f>VLOOKUP(A82,'JAM Index'!B:H,5,FALSE)</f>
        <v>59</v>
      </c>
      <c r="BO82">
        <f>VLOOKUP(A82,'JAM Index'!B:H,6,FALSE)</f>
        <v>82</v>
      </c>
      <c r="BP82">
        <f>VLOOKUP(A82,'JAM Index'!B:H,7,FALSE)</f>
        <v>210</v>
      </c>
      <c r="BQ82">
        <f>VLOOKUP(A82,'GDP Per Capita'!B:E,2,FALSE)</f>
        <v>7959.0072673637633</v>
      </c>
      <c r="BR82">
        <f>VLOOKUP(A82,'GDP Per Capita'!B:E,3,FALSE)</f>
        <v>7766.9965542294831</v>
      </c>
      <c r="BS82">
        <f>VLOOKUP(A82,'GDP Per Capita'!B:E,4,FALSE)</f>
        <v>6881.7151923183092</v>
      </c>
    </row>
    <row r="83" spans="1:71" x14ac:dyDescent="0.15">
      <c r="A83" s="24" t="s">
        <v>175</v>
      </c>
      <c r="B83" s="37">
        <f>VLOOKUP(A83,'GDP in $'!B83:G83,4)</f>
        <v>2900791442554.064</v>
      </c>
      <c r="C83">
        <f>VLOOKUP(A83,'GDP in $'!B83:G83,5)</f>
        <v>2878673912414.439</v>
      </c>
      <c r="D83" s="38">
        <f>VLOOKUP(A83,'GDP in $'!B83:G83,6)</f>
        <v>2764197653965.0469</v>
      </c>
      <c r="E83" t="e">
        <f>VLOOKUP(A83,'Social Assistance Exp. as %GDP'!C:O,2,FALSE)</f>
        <v>#N/A</v>
      </c>
      <c r="F83" t="e">
        <f>VLOOKUP(A83,'Social Assistance Exp. as %GDP'!C:O,3,FALSE)</f>
        <v>#N/A</v>
      </c>
      <c r="G83" t="e">
        <f>VLOOKUP(A83,'Social Assistance Exp. as %GDP'!C:O,4,FALSE)</f>
        <v>#N/A</v>
      </c>
      <c r="H83" t="e">
        <f>VLOOKUP(A83,'Social Assistance Exp. as %GDP'!C:O,5,FALSE)</f>
        <v>#N/A</v>
      </c>
      <c r="I83" t="e">
        <f>VLOOKUP(A83,'Social Assistance Exp. as %GDP'!C:O,6,FALSE)</f>
        <v>#N/A</v>
      </c>
      <c r="J83" t="e">
        <f>VLOOKUP(A83,'Social Assistance Exp. as %GDP'!C:O,7,FALSE)</f>
        <v>#N/A</v>
      </c>
      <c r="K83" t="e">
        <f>VLOOKUP(A83,'Social Assistance Exp. as %GDP'!C:O,8,FALSE)</f>
        <v>#N/A</v>
      </c>
      <c r="L83" t="e">
        <f>VLOOKUP(A83,'Social Assistance Exp. as %GDP'!C:O,9,FALSE)</f>
        <v>#N/A</v>
      </c>
      <c r="M83" t="e">
        <f>VLOOKUP(A83,'Social Assistance Exp. as %GDP'!C:O,10,FALSE)</f>
        <v>#N/A</v>
      </c>
      <c r="N83" t="e">
        <f>VLOOKUP(A83,'Social Assistance Exp. as %GDP'!C:O,11,FALSE)</f>
        <v>#N/A</v>
      </c>
      <c r="O83" t="e">
        <f>VLOOKUP(A83,'Social Assistance Exp. as %GDP'!C:O,12,FALSE)</f>
        <v>#N/A</v>
      </c>
      <c r="P83" t="e">
        <f>VLOOKUP(A83,'Social Assistance Exp. as %GDP'!C:O,13,FALSE)</f>
        <v>#N/A</v>
      </c>
      <c r="Q83" s="37">
        <f>VLOOKUP(A83,'Migrant Population %Pop'!B:C,2,FALSE)</f>
        <v>13.200978246274</v>
      </c>
      <c r="R83" s="37">
        <f>VLOOKUP(A83,'Literacy Rate %Pop'!B:BC,44,FALSE)</f>
        <v>0</v>
      </c>
      <c r="S83">
        <f>VLOOKUP(A83,'Literacy Rate %Pop'!B:BC,45,FALSE)</f>
        <v>0</v>
      </c>
      <c r="T83">
        <f>VLOOKUP(A83,'Literacy Rate %Pop'!B:BC,46,FALSE)</f>
        <v>0</v>
      </c>
      <c r="U83">
        <f>VLOOKUP(A83,'Literacy Rate %Pop'!B:BC,47,FALSE)</f>
        <v>0</v>
      </c>
      <c r="V83">
        <f>VLOOKUP(A83,'Literacy Rate %Pop'!B:BC,48,FALSE)</f>
        <v>0</v>
      </c>
      <c r="W83">
        <f>VLOOKUP(A83,'Literacy Rate %Pop'!B:BC,49,FALSE)</f>
        <v>0</v>
      </c>
      <c r="X83">
        <f>VLOOKUP(A83,'Literacy Rate %Pop'!B:BC,50,FALSE)</f>
        <v>0</v>
      </c>
      <c r="Y83">
        <f>VLOOKUP(A83,'Literacy Rate %Pop'!B:BC,51,FALSE)</f>
        <v>0</v>
      </c>
      <c r="Z83">
        <f>VLOOKUP(A83,'Literacy Rate %Pop'!B:BC,52,FALSE)</f>
        <v>0</v>
      </c>
      <c r="AA83">
        <f>VLOOKUP(A83,'Literacy Rate %Pop'!B:BC,53,FALSE)</f>
        <v>0</v>
      </c>
      <c r="AB83">
        <f>VLOOKUP(A83,'Literacy Rate %Pop'!B:BC,54,FALSE)</f>
        <v>0</v>
      </c>
      <c r="AC83" s="37">
        <f>VLOOKUP(A83,'Internet Access %Pop'!B:AI,29,FALSE)</f>
        <v>92.000299870000006</v>
      </c>
      <c r="AD83">
        <f>VLOOKUP(A83,'Internet Access %Pop'!B:AI,30,FALSE)</f>
        <v>94.775800630000006</v>
      </c>
      <c r="AE83">
        <f>VLOOKUP(A83,'Internet Access %Pop'!B:AI,31,FALSE)</f>
        <v>90.424550490000001</v>
      </c>
      <c r="AF83">
        <f>VLOOKUP(A83,'Internet Access %Pop'!B:AI,32,FALSE)</f>
        <v>90.692008990000005</v>
      </c>
      <c r="AG83">
        <f>VLOOKUP(A83,'Internet Access %Pop'!B:AI,33,FALSE)</f>
        <v>92.516628549999993</v>
      </c>
      <c r="AH83">
        <f>VLOOKUP(A83,'Internet Access %Pop'!B:AI,34,FALSE)</f>
        <v>94.81820132</v>
      </c>
      <c r="AI83" s="37">
        <f>VLOOKUP(A83,'Informal %GDP  DGE'!B:AE,29,FALSE)</f>
        <v>11.959784507751465</v>
      </c>
      <c r="AJ83">
        <f>VLOOKUP(A83,'Informal %GDP  DGE'!B:AE,30,FALSE)</f>
        <v>11.916854858398438</v>
      </c>
      <c r="AK83">
        <f>VLOOKUP(A83,'Informal %GDP MIMIC'!B:AB,25,FALSE)</f>
        <v>12.373912811279297</v>
      </c>
      <c r="AL83">
        <f>VLOOKUP(A83,'Informal %GDP MIMIC'!B:AB,26,FALSE)</f>
        <v>12.329894065856934</v>
      </c>
      <c r="AM83">
        <f>VLOOKUP(A83,'Informal %GDP MIMIC'!B:AB,27,FALSE)</f>
        <v>12.294291496276855</v>
      </c>
      <c r="AN83" s="37">
        <f>VLOOKUP(A83,'Pension %LF Pension_p'!B:W,16,FALSE)</f>
        <v>0</v>
      </c>
      <c r="AO83">
        <f>VLOOKUP(A83,'Pension %LF Pension_p'!B:W,17,FALSE)</f>
        <v>93.199996948242188</v>
      </c>
      <c r="AP83">
        <f>VLOOKUP(A83,'Pension %LF Pension_p'!B:W,18,FALSE)</f>
        <v>0</v>
      </c>
      <c r="AQ83">
        <f>VLOOKUP(A83,'Pension %LF Pension_p'!B:W,19,FALSE)</f>
        <v>0</v>
      </c>
      <c r="AR83">
        <f>VLOOKUP(A83,'Pension %LF Pension_p'!B:W,20,FALSE)</f>
        <v>0</v>
      </c>
      <c r="AS83">
        <f>VLOOKUP(A83,'Pension %LF Pension_p'!B:W,21,FALSE)</f>
        <v>0</v>
      </c>
      <c r="AT83">
        <f>VLOOKUP(A83,'Pension %LF Pension_p'!B:W,22,FALSE)</f>
        <v>0</v>
      </c>
      <c r="AU83" s="37" t="e">
        <f>VLOOKUP(A83,' Informal Employment %Emp Infem'!B:U,15,FALSE)</f>
        <v>#N/A</v>
      </c>
      <c r="AV83" t="e">
        <f>VLOOKUP(A83,' Informal Employment %Emp Infem'!B:U,16,FALSE)</f>
        <v>#N/A</v>
      </c>
      <c r="AW83" t="e">
        <f>VLOOKUP(A83,' Informal Employment %Emp Infem'!B:U,17,FALSE)</f>
        <v>#N/A</v>
      </c>
      <c r="AX83" t="e">
        <f>VLOOKUP(A83,' Informal Employment %Emp Infem'!B:U,18,FALSE)</f>
        <v>#N/A</v>
      </c>
      <c r="AY83" t="e">
        <f>VLOOKUP(A83,' Informal Employment %Emp Infem'!B:U,19,FALSE)</f>
        <v>#N/A</v>
      </c>
      <c r="AZ83" t="e">
        <f>VLOOKUP(A83,' Informal Employment %Emp Infem'!B:U,20,FALSE)</f>
        <v>#N/A</v>
      </c>
      <c r="BA83" s="37" t="e">
        <f>VLOOKUP(Main!A83,'Outside LF Employment %Emp  Inf'!B:U,15,FALSE)</f>
        <v>#N/A</v>
      </c>
      <c r="BB83" t="e">
        <f>VLOOKUP(Main!A83,'Outside LF Employment %Emp  Inf'!B:U,16,FALSE)</f>
        <v>#N/A</v>
      </c>
      <c r="BC83" t="e">
        <f>VLOOKUP(Main!A83,'Outside LF Employment %Emp  Inf'!B:U,17,FALSE)</f>
        <v>#N/A</v>
      </c>
      <c r="BD83" t="e">
        <f>VLOOKUP(Main!A83,'Outside LF Employment %Emp  Inf'!B:U,18,FALSE)</f>
        <v>#N/A</v>
      </c>
      <c r="BE83" t="e">
        <f>VLOOKUP(Main!A83,'Outside LF Employment %Emp  Inf'!B:U,19,FALSE)</f>
        <v>#N/A</v>
      </c>
      <c r="BF83" t="e">
        <f>VLOOKUP(Main!A83,'Outside LF Employment %Emp  Inf'!B:U,20,FALSE)</f>
        <v>#N/A</v>
      </c>
      <c r="BG83" s="37">
        <f>VLOOKUP(A83,'Fin Acct Ownership %Pop'!B:E,2,FALSE)</f>
        <v>97.201286315917997</v>
      </c>
      <c r="BH83">
        <f>VLOOKUP(A83,'Fin Acct Ownership %Pop'!B:E,3,FALSE)</f>
        <v>98.931053161621094</v>
      </c>
      <c r="BI83">
        <f>VLOOKUP(A83,'Fin Acct Ownership %Pop'!B:E,4,FALSE)</f>
        <v>96.366317749023395</v>
      </c>
      <c r="BJ83" s="37" t="e">
        <f>VLOOKUP(A83,'JAM Index'!B:H,2,FALSE)</f>
        <v>#N/A</v>
      </c>
      <c r="BK83" t="e">
        <f>VLOOKUP(A83,'JAM Index'!B:H,3,FALSE)</f>
        <v>#N/A</v>
      </c>
      <c r="BL83" t="e">
        <f>VLOOKUP(A83,'JAM Index'!B:H,3,FALSE)</f>
        <v>#N/A</v>
      </c>
      <c r="BM83" t="e">
        <f>VLOOKUP(A83,'JAM Index'!B:H,4,FALSE)</f>
        <v>#N/A</v>
      </c>
      <c r="BN83" t="e">
        <f>VLOOKUP(A83,'JAM Index'!B:H,5,FALSE)</f>
        <v>#N/A</v>
      </c>
      <c r="BO83" t="e">
        <f>VLOOKUP(A83,'JAM Index'!B:H,6,FALSE)</f>
        <v>#N/A</v>
      </c>
      <c r="BP83" t="e">
        <f>VLOOKUP(A83,'JAM Index'!B:H,7,FALSE)</f>
        <v>#N/A</v>
      </c>
      <c r="BQ83">
        <f>VLOOKUP(A83,'GDP Per Capita'!B:E,2,FALSE)</f>
        <v>43646.951971149349</v>
      </c>
      <c r="BR83">
        <f>VLOOKUP(A83,'GDP Per Capita'!B:E,3,FALSE)</f>
        <v>43070.498359588775</v>
      </c>
      <c r="BS83">
        <f>VLOOKUP(A83,'GDP Per Capita'!B:E,4,FALSE)</f>
        <v>41059.168809054696</v>
      </c>
    </row>
    <row r="84" spans="1:71" x14ac:dyDescent="0.15">
      <c r="A84" s="24" t="s">
        <v>177</v>
      </c>
      <c r="B84" s="37">
        <f>VLOOKUP(A84,'GDP in $'!B84:G84,4)</f>
        <v>17599700090.762005</v>
      </c>
      <c r="C84">
        <f>VLOOKUP(A84,'GDP in $'!B84:G84,5)</f>
        <v>17477255562.258259</v>
      </c>
      <c r="D84" s="38">
        <f>VLOOKUP(A84,'GDP in $'!B84:G84,6)</f>
        <v>15846489610.807333</v>
      </c>
      <c r="E84" t="str">
        <f>VLOOKUP(A84,'Social Assistance Exp. as %GDP'!C:O,2,FALSE)</f>
        <v>Upper middle income</v>
      </c>
      <c r="F84" t="str">
        <f>VLOOKUP(A84,'Social Assistance Exp. as %GDP'!C:O,3,FALSE)</f>
        <v>ECS</v>
      </c>
      <c r="G84">
        <f>VLOOKUP(A84,'Social Assistance Exp. as %GDP'!C:O,4,FALSE)</f>
        <v>6.5922937389999996</v>
      </c>
      <c r="H84">
        <f>VLOOKUP(A84,'Social Assistance Exp. as %GDP'!C:O,5,FALSE)</f>
        <v>1.0831543210000001</v>
      </c>
      <c r="I84">
        <f>VLOOKUP(A84,'Social Assistance Exp. as %GDP'!C:O,6,FALSE)</f>
        <v>0</v>
      </c>
      <c r="J84">
        <f>VLOOKUP(A84,'Social Assistance Exp. as %GDP'!C:O,7,FALSE)</f>
        <v>1.1685678960000001</v>
      </c>
      <c r="K84">
        <f>VLOOKUP(A84,'Social Assistance Exp. as %GDP'!C:O,8,FALSE)</f>
        <v>0</v>
      </c>
      <c r="L84">
        <f>VLOOKUP(A84,'Social Assistance Exp. as %GDP'!C:O,9,FALSE)</f>
        <v>2013</v>
      </c>
      <c r="M84">
        <f>VLOOKUP(A84,'Social Assistance Exp. as %GDP'!C:O,10,FALSE)</f>
        <v>1.5669117E-2</v>
      </c>
      <c r="N84">
        <f>VLOOKUP(A84,'Social Assistance Exp. as %GDP'!C:O,11,FALSE)</f>
        <v>0</v>
      </c>
      <c r="O84">
        <f>VLOOKUP(A84,'Social Assistance Exp. as %GDP'!C:O,12,FALSE)</f>
        <v>0</v>
      </c>
      <c r="P84">
        <f>VLOOKUP(A84,'Social Assistance Exp. as %GDP'!C:O,13,FALSE)</f>
        <v>4.3249020580000002</v>
      </c>
      <c r="Q84" s="37">
        <f>VLOOKUP(A84,'Migrant Population %Pop'!B:C,2,FALSE)</f>
        <v>4.22024835167253</v>
      </c>
      <c r="R84" s="37">
        <f>VLOOKUP(A84,'Literacy Rate %Pop'!B:BC,44,FALSE)</f>
        <v>0</v>
      </c>
      <c r="S84">
        <f>VLOOKUP(A84,'Literacy Rate %Pop'!B:BC,45,FALSE)</f>
        <v>0</v>
      </c>
      <c r="T84">
        <f>VLOOKUP(A84,'Literacy Rate %Pop'!B:BC,46,FALSE)</f>
        <v>0</v>
      </c>
      <c r="U84">
        <f>VLOOKUP(A84,'Literacy Rate %Pop'!B:BC,47,FALSE)</f>
        <v>0</v>
      </c>
      <c r="V84">
        <f>VLOOKUP(A84,'Literacy Rate %Pop'!B:BC,48,FALSE)</f>
        <v>99.586189270019503</v>
      </c>
      <c r="W84">
        <f>VLOOKUP(A84,'Literacy Rate %Pop'!B:BC,49,FALSE)</f>
        <v>0</v>
      </c>
      <c r="X84">
        <f>VLOOKUP(A84,'Literacy Rate %Pop'!B:BC,50,FALSE)</f>
        <v>0</v>
      </c>
      <c r="Y84">
        <f>VLOOKUP(A84,'Literacy Rate %Pop'!B:BC,51,FALSE)</f>
        <v>99.3642578125</v>
      </c>
      <c r="Z84">
        <f>VLOOKUP(A84,'Literacy Rate %Pop'!B:BC,52,FALSE)</f>
        <v>0</v>
      </c>
      <c r="AA84">
        <f>VLOOKUP(A84,'Literacy Rate %Pop'!B:BC,53,FALSE)</f>
        <v>99.558441162109403</v>
      </c>
      <c r="AB84">
        <f>VLOOKUP(A84,'Literacy Rate %Pop'!B:BC,54,FALSE)</f>
        <v>0</v>
      </c>
      <c r="AC84" s="37">
        <f>VLOOKUP(A84,'Internet Access %Pop'!B:AI,29,FALSE)</f>
        <v>47.569759640000001</v>
      </c>
      <c r="AD84">
        <f>VLOOKUP(A84,'Internet Access %Pop'!B:AI,30,FALSE)</f>
        <v>58.459289609999999</v>
      </c>
      <c r="AE84">
        <f>VLOOKUP(A84,'Internet Access %Pop'!B:AI,31,FALSE)</f>
        <v>59.705504599999998</v>
      </c>
      <c r="AF84">
        <f>VLOOKUP(A84,'Internet Access %Pop'!B:AI,32,FALSE)</f>
        <v>62.717908199999997</v>
      </c>
      <c r="AG84">
        <f>VLOOKUP(A84,'Internet Access %Pop'!B:AI,33,FALSE)</f>
        <v>68.846705650000004</v>
      </c>
      <c r="AH84">
        <f>VLOOKUP(A84,'Internet Access %Pop'!B:AI,34,FALSE)</f>
        <v>72.531584140000007</v>
      </c>
      <c r="AI84" s="37">
        <f>VLOOKUP(A84,'Informal %GDP  DGE'!B:AE,29,FALSE)</f>
        <v>57.044727325439453</v>
      </c>
      <c r="AJ84">
        <f>VLOOKUP(A84,'Informal %GDP  DGE'!B:AE,30,FALSE)</f>
        <v>56.558139801025391</v>
      </c>
      <c r="AK84">
        <f>VLOOKUP(A84,'Informal %GDP MIMIC'!B:AB,25,FALSE)</f>
        <v>63.220439910888672</v>
      </c>
      <c r="AL84">
        <f>VLOOKUP(A84,'Informal %GDP MIMIC'!B:AB,26,FALSE)</f>
        <v>61.828231811523438</v>
      </c>
      <c r="AM84">
        <f>VLOOKUP(A84,'Informal %GDP MIMIC'!B:AB,27,FALSE)</f>
        <v>61.2352294921875</v>
      </c>
      <c r="AN84" s="37">
        <f>VLOOKUP(A84,'Pension %LF Pension_p'!B:W,16,FALSE)</f>
        <v>29.200000762939453</v>
      </c>
      <c r="AO84">
        <f>VLOOKUP(A84,'Pension %LF Pension_p'!B:W,17,FALSE)</f>
        <v>0</v>
      </c>
      <c r="AP84">
        <f>VLOOKUP(A84,'Pension %LF Pension_p'!B:W,18,FALSE)</f>
        <v>0</v>
      </c>
      <c r="AQ84">
        <f>VLOOKUP(A84,'Pension %LF Pension_p'!B:W,19,FALSE)</f>
        <v>0</v>
      </c>
      <c r="AR84">
        <f>VLOOKUP(A84,'Pension %LF Pension_p'!B:W,20,FALSE)</f>
        <v>0</v>
      </c>
      <c r="AS84">
        <f>VLOOKUP(A84,'Pension %LF Pension_p'!B:W,21,FALSE)</f>
        <v>0</v>
      </c>
      <c r="AT84">
        <f>VLOOKUP(A84,'Pension %LF Pension_p'!B:W,22,FALSE)</f>
        <v>0</v>
      </c>
      <c r="AU84" s="37" t="e">
        <f>VLOOKUP(A84,' Informal Employment %Emp Infem'!B:U,15,FALSE)</f>
        <v>#N/A</v>
      </c>
      <c r="AV84" t="e">
        <f>VLOOKUP(A84,' Informal Employment %Emp Infem'!B:U,16,FALSE)</f>
        <v>#N/A</v>
      </c>
      <c r="AW84" t="e">
        <f>VLOOKUP(A84,' Informal Employment %Emp Infem'!B:U,17,FALSE)</f>
        <v>#N/A</v>
      </c>
      <c r="AX84" t="e">
        <f>VLOOKUP(A84,' Informal Employment %Emp Infem'!B:U,18,FALSE)</f>
        <v>#N/A</v>
      </c>
      <c r="AY84" t="e">
        <f>VLOOKUP(A84,' Informal Employment %Emp Infem'!B:U,19,FALSE)</f>
        <v>#N/A</v>
      </c>
      <c r="AZ84" t="e">
        <f>VLOOKUP(A84,' Informal Employment %Emp Infem'!B:U,20,FALSE)</f>
        <v>#N/A</v>
      </c>
      <c r="BA84" s="37" t="e">
        <f>VLOOKUP(Main!A84,'Outside LF Employment %Emp  Inf'!B:U,15,FALSE)</f>
        <v>#N/A</v>
      </c>
      <c r="BB84" t="e">
        <f>VLOOKUP(Main!A84,'Outside LF Employment %Emp  Inf'!B:U,16,FALSE)</f>
        <v>#N/A</v>
      </c>
      <c r="BC84" t="e">
        <f>VLOOKUP(Main!A84,'Outside LF Employment %Emp  Inf'!B:U,17,FALSE)</f>
        <v>#N/A</v>
      </c>
      <c r="BD84" t="e">
        <f>VLOOKUP(Main!A84,'Outside LF Employment %Emp  Inf'!B:U,18,FALSE)</f>
        <v>#N/A</v>
      </c>
      <c r="BE84" t="e">
        <f>VLOOKUP(Main!A84,'Outside LF Employment %Emp  Inf'!B:U,19,FALSE)</f>
        <v>#N/A</v>
      </c>
      <c r="BF84" t="e">
        <f>VLOOKUP(Main!A84,'Outside LF Employment %Emp  Inf'!B:U,20,FALSE)</f>
        <v>#N/A</v>
      </c>
      <c r="BG84" s="37">
        <f>VLOOKUP(A84,'Fin Acct Ownership %Pop'!B:E,2,FALSE)</f>
        <v>32.980968475341797</v>
      </c>
      <c r="BH84">
        <f>VLOOKUP(A84,'Fin Acct Ownership %Pop'!B:E,3,FALSE)</f>
        <v>39.665069580078097</v>
      </c>
      <c r="BI84">
        <f>VLOOKUP(A84,'Fin Acct Ownership %Pop'!B:E,4,FALSE)</f>
        <v>61.230445861816399</v>
      </c>
      <c r="BJ84" s="37" t="str">
        <f>VLOOKUP(A84,'JAM Index'!B:H,2,FALSE)</f>
        <v>ECA</v>
      </c>
      <c r="BK84" t="str">
        <f>VLOOKUP(A84,'JAM Index'!B:H,3,FALSE)</f>
        <v>UMIC</v>
      </c>
      <c r="BL84" t="str">
        <f>VLOOKUP(A84,'JAM Index'!B:H,3,FALSE)</f>
        <v>UMIC</v>
      </c>
      <c r="BM84">
        <f>VLOOKUP(A84,'JAM Index'!B:H,4,FALSE)</f>
        <v>94</v>
      </c>
      <c r="BN84">
        <f>VLOOKUP(A84,'JAM Index'!B:H,5,FALSE)</f>
        <v>61</v>
      </c>
      <c r="BO84">
        <f>VLOOKUP(A84,'JAM Index'!B:H,6,FALSE)</f>
        <v>89</v>
      </c>
      <c r="BP84">
        <f>VLOOKUP(A84,'JAM Index'!B:H,7,FALSE)</f>
        <v>244</v>
      </c>
      <c r="BQ84">
        <f>VLOOKUP(A84,'GDP Per Capita'!B:E,2,FALSE)</f>
        <v>4722.7877832176646</v>
      </c>
      <c r="BR84">
        <f>VLOOKUP(A84,'GDP Per Capita'!B:E,3,FALSE)</f>
        <v>4697.9836523898448</v>
      </c>
      <c r="BS84">
        <f>VLOOKUP(A84,'GDP Per Capita'!B:E,4,FALSE)</f>
        <v>4266.6907945092444</v>
      </c>
    </row>
    <row r="85" spans="1:71" x14ac:dyDescent="0.15">
      <c r="A85" s="24" t="s">
        <v>179</v>
      </c>
      <c r="B85" s="37">
        <f>VLOOKUP(A85,'GDP in $'!B85:G85,4)</f>
        <v>67299280679.56295</v>
      </c>
      <c r="C85">
        <f>VLOOKUP(A85,'GDP in $'!B85:G85,5)</f>
        <v>68337537815.770309</v>
      </c>
      <c r="D85" s="38">
        <f>VLOOKUP(A85,'GDP in $'!B85:G85,6)</f>
        <v>68532281805.672211</v>
      </c>
      <c r="E85" t="str">
        <f>VLOOKUP(A85,'Social Assistance Exp. as %GDP'!C:O,2,FALSE)</f>
        <v>Lower middle income</v>
      </c>
      <c r="F85" t="str">
        <f>VLOOKUP(A85,'Social Assistance Exp. as %GDP'!C:O,3,FALSE)</f>
        <v>SSF</v>
      </c>
      <c r="G85">
        <f>VLOOKUP(A85,'Social Assistance Exp. as %GDP'!C:O,4,FALSE)</f>
        <v>0.450948566</v>
      </c>
      <c r="H85">
        <f>VLOOKUP(A85,'Social Assistance Exp. as %GDP'!C:O,5,FALSE)</f>
        <v>4.8358414000000002E-2</v>
      </c>
      <c r="I85">
        <f>VLOOKUP(A85,'Social Assistance Exp. as %GDP'!C:O,6,FALSE)</f>
        <v>0</v>
      </c>
      <c r="J85">
        <f>VLOOKUP(A85,'Social Assistance Exp. as %GDP'!C:O,7,FALSE)</f>
        <v>9.3463957E-2</v>
      </c>
      <c r="K85">
        <f>VLOOKUP(A85,'Social Assistance Exp. as %GDP'!C:O,8,FALSE)</f>
        <v>0</v>
      </c>
      <c r="L85">
        <f>VLOOKUP(A85,'Social Assistance Exp. as %GDP'!C:O,9,FALSE)</f>
        <v>2016</v>
      </c>
      <c r="M85">
        <f>VLOOKUP(A85,'Social Assistance Exp. as %GDP'!C:O,10,FALSE)</f>
        <v>0.193545774</v>
      </c>
      <c r="N85">
        <f>VLOOKUP(A85,'Social Assistance Exp. as %GDP'!C:O,11,FALSE)</f>
        <v>5.7398529999999996E-3</v>
      </c>
      <c r="O85">
        <f>VLOOKUP(A85,'Social Assistance Exp. as %GDP'!C:O,12,FALSE)</f>
        <v>0.10984057899999999</v>
      </c>
      <c r="P85">
        <f>VLOOKUP(A85,'Social Assistance Exp. as %GDP'!C:O,13,FALSE)</f>
        <v>0</v>
      </c>
      <c r="Q85" s="37">
        <f>VLOOKUP(A85,'Migrant Population %Pop'!B:C,2,FALSE)</f>
        <v>1.4573971521888101</v>
      </c>
      <c r="R85" s="37">
        <f>VLOOKUP(A85,'Literacy Rate %Pop'!B:BC,44,FALSE)</f>
        <v>71.4970703125</v>
      </c>
      <c r="S85">
        <f>VLOOKUP(A85,'Literacy Rate %Pop'!B:BC,45,FALSE)</f>
        <v>0</v>
      </c>
      <c r="T85">
        <f>VLOOKUP(A85,'Literacy Rate %Pop'!B:BC,46,FALSE)</f>
        <v>0</v>
      </c>
      <c r="U85">
        <f>VLOOKUP(A85,'Literacy Rate %Pop'!B:BC,47,FALSE)</f>
        <v>0</v>
      </c>
      <c r="V85">
        <f>VLOOKUP(A85,'Literacy Rate %Pop'!B:BC,48,FALSE)</f>
        <v>0</v>
      </c>
      <c r="W85">
        <f>VLOOKUP(A85,'Literacy Rate %Pop'!B:BC,49,FALSE)</f>
        <v>0</v>
      </c>
      <c r="X85">
        <f>VLOOKUP(A85,'Literacy Rate %Pop'!B:BC,50,FALSE)</f>
        <v>0</v>
      </c>
      <c r="Y85">
        <f>VLOOKUP(A85,'Literacy Rate %Pop'!B:BC,51,FALSE)</f>
        <v>0</v>
      </c>
      <c r="Z85">
        <f>VLOOKUP(A85,'Literacy Rate %Pop'!B:BC,52,FALSE)</f>
        <v>79.039642333984403</v>
      </c>
      <c r="AA85">
        <f>VLOOKUP(A85,'Literacy Rate %Pop'!B:BC,53,FALSE)</f>
        <v>0</v>
      </c>
      <c r="AB85">
        <f>VLOOKUP(A85,'Literacy Rate %Pop'!B:BC,54,FALSE)</f>
        <v>0</v>
      </c>
      <c r="AC85" s="37">
        <f>VLOOKUP(A85,'Internet Access %Pop'!B:AI,29,FALSE)</f>
        <v>23</v>
      </c>
      <c r="AD85">
        <f>VLOOKUP(A85,'Internet Access %Pop'!B:AI,30,FALSE)</f>
        <v>28</v>
      </c>
      <c r="AE85">
        <f>VLOOKUP(A85,'Internet Access %Pop'!B:AI,31,FALSE)</f>
        <v>37.884152620000002</v>
      </c>
      <c r="AF85">
        <f>VLOOKUP(A85,'Internet Access %Pop'!B:AI,32,FALSE)</f>
        <v>43</v>
      </c>
      <c r="AG85">
        <f>VLOOKUP(A85,'Internet Access %Pop'!B:AI,33,FALSE)</f>
        <v>53</v>
      </c>
      <c r="AH85">
        <f>VLOOKUP(A85,'Internet Access %Pop'!B:AI,34,FALSE)</f>
        <v>0</v>
      </c>
      <c r="AI85" s="37">
        <f>VLOOKUP(A85,'Informal %GDP  DGE'!B:AE,29,FALSE)</f>
        <v>38.257102966308594</v>
      </c>
      <c r="AJ85">
        <f>VLOOKUP(A85,'Informal %GDP  DGE'!B:AE,30,FALSE)</f>
        <v>38.204689025878906</v>
      </c>
      <c r="AK85">
        <f>VLOOKUP(A85,'Informal %GDP MIMIC'!B:AB,25,FALSE)</f>
        <v>38.241268157958984</v>
      </c>
      <c r="AL85">
        <f>VLOOKUP(A85,'Informal %GDP MIMIC'!B:AB,26,FALSE)</f>
        <v>37.591098785400391</v>
      </c>
      <c r="AM85">
        <f>VLOOKUP(A85,'Informal %GDP MIMIC'!B:AB,27,FALSE)</f>
        <v>37.569698333740234</v>
      </c>
      <c r="AN85" s="37">
        <f>VLOOKUP(A85,'Pension %LF Pension_p'!B:W,16,FALSE)</f>
        <v>8.1000003814697266</v>
      </c>
      <c r="AO85">
        <f>VLOOKUP(A85,'Pension %LF Pension_p'!B:W,17,FALSE)</f>
        <v>0</v>
      </c>
      <c r="AP85">
        <f>VLOOKUP(A85,'Pension %LF Pension_p'!B:W,18,FALSE)</f>
        <v>0</v>
      </c>
      <c r="AQ85">
        <f>VLOOKUP(A85,'Pension %LF Pension_p'!B:W,19,FALSE)</f>
        <v>0</v>
      </c>
      <c r="AR85">
        <f>VLOOKUP(A85,'Pension %LF Pension_p'!B:W,20,FALSE)</f>
        <v>0</v>
      </c>
      <c r="AS85">
        <f>VLOOKUP(A85,'Pension %LF Pension_p'!B:W,21,FALSE)</f>
        <v>0</v>
      </c>
      <c r="AT85">
        <f>VLOOKUP(A85,'Pension %LF Pension_p'!B:W,22,FALSE)</f>
        <v>0</v>
      </c>
      <c r="AU85" s="37">
        <f>VLOOKUP(A85,' Informal Employment %Emp Infem'!B:U,15,FALSE)</f>
        <v>92.12</v>
      </c>
      <c r="AV85">
        <f>VLOOKUP(A85,' Informal Employment %Emp Infem'!B:U,16,FALSE)</f>
        <v>0</v>
      </c>
      <c r="AW85">
        <f>VLOOKUP(A85,' Informal Employment %Emp Infem'!B:U,17,FALSE)</f>
        <v>88.76</v>
      </c>
      <c r="AX85">
        <f>VLOOKUP(A85,' Informal Employment %Emp Infem'!B:U,18,FALSE)</f>
        <v>0</v>
      </c>
      <c r="AY85">
        <f>VLOOKUP(A85,' Informal Employment %Emp Infem'!B:U,19,FALSE)</f>
        <v>0</v>
      </c>
      <c r="AZ85">
        <f>VLOOKUP(A85,' Informal Employment %Emp Infem'!B:U,20,FALSE)</f>
        <v>0</v>
      </c>
      <c r="BA85" s="37">
        <f>VLOOKUP(Main!A85,'Outside LF Employment %Emp  Inf'!B:U,15,FALSE)</f>
        <v>89.98</v>
      </c>
      <c r="BB85">
        <f>VLOOKUP(Main!A85,'Outside LF Employment %Emp  Inf'!B:U,16,FALSE)</f>
        <v>0</v>
      </c>
      <c r="BC85">
        <f>VLOOKUP(Main!A85,'Outside LF Employment %Emp  Inf'!B:U,17,FALSE)</f>
        <v>83.26</v>
      </c>
      <c r="BD85">
        <f>VLOOKUP(Main!A85,'Outside LF Employment %Emp  Inf'!B:U,18,FALSE)</f>
        <v>0</v>
      </c>
      <c r="BE85">
        <f>VLOOKUP(Main!A85,'Outside LF Employment %Emp  Inf'!B:U,19,FALSE)</f>
        <v>0</v>
      </c>
      <c r="BF85">
        <f>VLOOKUP(Main!A85,'Outside LF Employment %Emp  Inf'!B:U,20,FALSE)</f>
        <v>0</v>
      </c>
      <c r="BG85" s="37">
        <f>VLOOKUP(A85,'Fin Acct Ownership %Pop'!B:E,2,FALSE)</f>
        <v>29.425352096557599</v>
      </c>
      <c r="BH85">
        <f>VLOOKUP(A85,'Fin Acct Ownership %Pop'!B:E,3,FALSE)</f>
        <v>40.505794525146499</v>
      </c>
      <c r="BI85">
        <f>VLOOKUP(A85,'Fin Acct Ownership %Pop'!B:E,4,FALSE)</f>
        <v>57.717525482177699</v>
      </c>
      <c r="BJ85" s="37" t="e">
        <f>VLOOKUP(A85,'JAM Index'!B:H,2,FALSE)</f>
        <v>#N/A</v>
      </c>
      <c r="BK85" t="e">
        <f>VLOOKUP(A85,'JAM Index'!B:H,3,FALSE)</f>
        <v>#N/A</v>
      </c>
      <c r="BL85" t="e">
        <f>VLOOKUP(A85,'JAM Index'!B:H,3,FALSE)</f>
        <v>#N/A</v>
      </c>
      <c r="BM85" t="e">
        <f>VLOOKUP(A85,'JAM Index'!B:H,4,FALSE)</f>
        <v>#N/A</v>
      </c>
      <c r="BN85" t="e">
        <f>VLOOKUP(A85,'JAM Index'!B:H,5,FALSE)</f>
        <v>#N/A</v>
      </c>
      <c r="BO85" t="e">
        <f>VLOOKUP(A85,'JAM Index'!B:H,6,FALSE)</f>
        <v>#N/A</v>
      </c>
      <c r="BP85" t="e">
        <f>VLOOKUP(A85,'JAM Index'!B:H,7,FALSE)</f>
        <v>#N/A</v>
      </c>
      <c r="BQ85">
        <f>VLOOKUP(A85,'GDP Per Capita'!B:E,2,FALSE)</f>
        <v>2260.8605672933677</v>
      </c>
      <c r="BR85">
        <f>VLOOKUP(A85,'GDP Per Capita'!B:E,3,FALSE)</f>
        <v>2246.625578164324</v>
      </c>
      <c r="BS85">
        <f>VLOOKUP(A85,'GDP Per Capita'!B:E,4,FALSE)</f>
        <v>2205.5290158584007</v>
      </c>
    </row>
    <row r="86" spans="1:71" x14ac:dyDescent="0.15">
      <c r="A86" s="24" t="s">
        <v>181</v>
      </c>
      <c r="B86" s="37">
        <f>VLOOKUP(A86,'GDP in $'!B86:G86,4)</f>
        <v>0</v>
      </c>
      <c r="C86">
        <f>VLOOKUP(A86,'GDP in $'!B86:G86,5)</f>
        <v>0</v>
      </c>
      <c r="D86" s="38">
        <f>VLOOKUP(A86,'GDP in $'!B86:G86,6)</f>
        <v>0</v>
      </c>
      <c r="E86" t="e">
        <f>VLOOKUP(A86,'Social Assistance Exp. as %GDP'!C:O,2,FALSE)</f>
        <v>#N/A</v>
      </c>
      <c r="F86" t="e">
        <f>VLOOKUP(A86,'Social Assistance Exp. as %GDP'!C:O,3,FALSE)</f>
        <v>#N/A</v>
      </c>
      <c r="G86" t="e">
        <f>VLOOKUP(A86,'Social Assistance Exp. as %GDP'!C:O,4,FALSE)</f>
        <v>#N/A</v>
      </c>
      <c r="H86" t="e">
        <f>VLOOKUP(A86,'Social Assistance Exp. as %GDP'!C:O,5,FALSE)</f>
        <v>#N/A</v>
      </c>
      <c r="I86" t="e">
        <f>VLOOKUP(A86,'Social Assistance Exp. as %GDP'!C:O,6,FALSE)</f>
        <v>#N/A</v>
      </c>
      <c r="J86" t="e">
        <f>VLOOKUP(A86,'Social Assistance Exp. as %GDP'!C:O,7,FALSE)</f>
        <v>#N/A</v>
      </c>
      <c r="K86" t="e">
        <f>VLOOKUP(A86,'Social Assistance Exp. as %GDP'!C:O,8,FALSE)</f>
        <v>#N/A</v>
      </c>
      <c r="L86" t="e">
        <f>VLOOKUP(A86,'Social Assistance Exp. as %GDP'!C:O,9,FALSE)</f>
        <v>#N/A</v>
      </c>
      <c r="M86" t="e">
        <f>VLOOKUP(A86,'Social Assistance Exp. as %GDP'!C:O,10,FALSE)</f>
        <v>#N/A</v>
      </c>
      <c r="N86" t="e">
        <f>VLOOKUP(A86,'Social Assistance Exp. as %GDP'!C:O,11,FALSE)</f>
        <v>#N/A</v>
      </c>
      <c r="O86" t="e">
        <f>VLOOKUP(A86,'Social Assistance Exp. as %GDP'!C:O,12,FALSE)</f>
        <v>#N/A</v>
      </c>
      <c r="P86" t="e">
        <f>VLOOKUP(A86,'Social Assistance Exp. as %GDP'!C:O,13,FALSE)</f>
        <v>#N/A</v>
      </c>
      <c r="Q86" s="37">
        <f>VLOOKUP(A86,'Migrant Population %Pop'!B:C,2,FALSE)</f>
        <v>34.345221466927399</v>
      </c>
      <c r="R86" s="37">
        <f>VLOOKUP(A86,'Literacy Rate %Pop'!B:BC,44,FALSE)</f>
        <v>0</v>
      </c>
      <c r="S86">
        <f>VLOOKUP(A86,'Literacy Rate %Pop'!B:BC,45,FALSE)</f>
        <v>0</v>
      </c>
      <c r="T86">
        <f>VLOOKUP(A86,'Literacy Rate %Pop'!B:BC,46,FALSE)</f>
        <v>0</v>
      </c>
      <c r="U86">
        <f>VLOOKUP(A86,'Literacy Rate %Pop'!B:BC,47,FALSE)</f>
        <v>0</v>
      </c>
      <c r="V86">
        <f>VLOOKUP(A86,'Literacy Rate %Pop'!B:BC,48,FALSE)</f>
        <v>0</v>
      </c>
      <c r="W86">
        <f>VLOOKUP(A86,'Literacy Rate %Pop'!B:BC,49,FALSE)</f>
        <v>0</v>
      </c>
      <c r="X86">
        <f>VLOOKUP(A86,'Literacy Rate %Pop'!B:BC,50,FALSE)</f>
        <v>0</v>
      </c>
      <c r="Y86">
        <f>VLOOKUP(A86,'Literacy Rate %Pop'!B:BC,51,FALSE)</f>
        <v>0</v>
      </c>
      <c r="Z86">
        <f>VLOOKUP(A86,'Literacy Rate %Pop'!B:BC,52,FALSE)</f>
        <v>0</v>
      </c>
      <c r="AA86">
        <f>VLOOKUP(A86,'Literacy Rate %Pop'!B:BC,53,FALSE)</f>
        <v>0</v>
      </c>
      <c r="AB86">
        <f>VLOOKUP(A86,'Literacy Rate %Pop'!B:BC,54,FALSE)</f>
        <v>0</v>
      </c>
      <c r="AC86" s="37">
        <f>VLOOKUP(A86,'Internet Access %Pop'!B:AI,29,FALSE)</f>
        <v>0</v>
      </c>
      <c r="AD86">
        <f>VLOOKUP(A86,'Internet Access %Pop'!B:AI,30,FALSE)</f>
        <v>94.444471579999998</v>
      </c>
      <c r="AE86">
        <f>VLOOKUP(A86,'Internet Access %Pop'!B:AI,31,FALSE)</f>
        <v>0</v>
      </c>
      <c r="AF86">
        <f>VLOOKUP(A86,'Internet Access %Pop'!B:AI,32,FALSE)</f>
        <v>0</v>
      </c>
      <c r="AG86">
        <f>VLOOKUP(A86,'Internet Access %Pop'!B:AI,33,FALSE)</f>
        <v>0</v>
      </c>
      <c r="AH86">
        <f>VLOOKUP(A86,'Internet Access %Pop'!B:AI,34,FALSE)</f>
        <v>0</v>
      </c>
      <c r="AI86" s="37" t="e">
        <f>VLOOKUP(A86,'Informal %GDP  DGE'!B:AE,29,FALSE)</f>
        <v>#N/A</v>
      </c>
      <c r="AJ86" t="e">
        <f>VLOOKUP(A86,'Informal %GDP  DGE'!B:AE,30,FALSE)</f>
        <v>#N/A</v>
      </c>
      <c r="AK86" t="e">
        <f>VLOOKUP(A86,'Informal %GDP MIMIC'!B:AB,25,FALSE)</f>
        <v>#N/A</v>
      </c>
      <c r="AL86" t="e">
        <f>VLOOKUP(A86,'Informal %GDP MIMIC'!B:AB,26,FALSE)</f>
        <v>#N/A</v>
      </c>
      <c r="AM86" t="e">
        <f>VLOOKUP(A86,'Informal %GDP MIMIC'!B:AB,27,FALSE)</f>
        <v>#N/A</v>
      </c>
      <c r="AN86" s="37" t="e">
        <f>VLOOKUP(A86,'Pension %LF Pension_p'!B:W,16,FALSE)</f>
        <v>#N/A</v>
      </c>
      <c r="AO86" t="e">
        <f>VLOOKUP(A86,'Pension %LF Pension_p'!B:W,17,FALSE)</f>
        <v>#N/A</v>
      </c>
      <c r="AP86" t="e">
        <f>VLOOKUP(A86,'Pension %LF Pension_p'!B:W,18,FALSE)</f>
        <v>#N/A</v>
      </c>
      <c r="AQ86" t="e">
        <f>VLOOKUP(A86,'Pension %LF Pension_p'!B:W,19,FALSE)</f>
        <v>#N/A</v>
      </c>
      <c r="AR86" t="e">
        <f>VLOOKUP(A86,'Pension %LF Pension_p'!B:W,20,FALSE)</f>
        <v>#N/A</v>
      </c>
      <c r="AS86" t="e">
        <f>VLOOKUP(A86,'Pension %LF Pension_p'!B:W,21,FALSE)</f>
        <v>#N/A</v>
      </c>
      <c r="AT86" t="e">
        <f>VLOOKUP(A86,'Pension %LF Pension_p'!B:W,22,FALSE)</f>
        <v>#N/A</v>
      </c>
      <c r="AU86" s="37" t="e">
        <f>VLOOKUP(A86,' Informal Employment %Emp Infem'!B:U,15,FALSE)</f>
        <v>#N/A</v>
      </c>
      <c r="AV86" t="e">
        <f>VLOOKUP(A86,' Informal Employment %Emp Infem'!B:U,16,FALSE)</f>
        <v>#N/A</v>
      </c>
      <c r="AW86" t="e">
        <f>VLOOKUP(A86,' Informal Employment %Emp Infem'!B:U,17,FALSE)</f>
        <v>#N/A</v>
      </c>
      <c r="AX86" t="e">
        <f>VLOOKUP(A86,' Informal Employment %Emp Infem'!B:U,18,FALSE)</f>
        <v>#N/A</v>
      </c>
      <c r="AY86" t="e">
        <f>VLOOKUP(A86,' Informal Employment %Emp Infem'!B:U,19,FALSE)</f>
        <v>#N/A</v>
      </c>
      <c r="AZ86" t="e">
        <f>VLOOKUP(A86,' Informal Employment %Emp Infem'!B:U,20,FALSE)</f>
        <v>#N/A</v>
      </c>
      <c r="BA86" s="37" t="e">
        <f>VLOOKUP(Main!A86,'Outside LF Employment %Emp  Inf'!B:U,15,FALSE)</f>
        <v>#N/A</v>
      </c>
      <c r="BB86" t="e">
        <f>VLOOKUP(Main!A86,'Outside LF Employment %Emp  Inf'!B:U,16,FALSE)</f>
        <v>#N/A</v>
      </c>
      <c r="BC86" t="e">
        <f>VLOOKUP(Main!A86,'Outside LF Employment %Emp  Inf'!B:U,17,FALSE)</f>
        <v>#N/A</v>
      </c>
      <c r="BD86" t="e">
        <f>VLOOKUP(Main!A86,'Outside LF Employment %Emp  Inf'!B:U,18,FALSE)</f>
        <v>#N/A</v>
      </c>
      <c r="BE86" t="e">
        <f>VLOOKUP(Main!A86,'Outside LF Employment %Emp  Inf'!B:U,19,FALSE)</f>
        <v>#N/A</v>
      </c>
      <c r="BF86" t="e">
        <f>VLOOKUP(Main!A86,'Outside LF Employment %Emp  Inf'!B:U,20,FALSE)</f>
        <v>#N/A</v>
      </c>
      <c r="BG86" s="37">
        <f>VLOOKUP(A86,'Fin Acct Ownership %Pop'!B:E,2,FALSE)</f>
        <v>0</v>
      </c>
      <c r="BH86">
        <f>VLOOKUP(A86,'Fin Acct Ownership %Pop'!B:E,3,FALSE)</f>
        <v>0</v>
      </c>
      <c r="BI86">
        <f>VLOOKUP(A86,'Fin Acct Ownership %Pop'!B:E,4,FALSE)</f>
        <v>0</v>
      </c>
      <c r="BJ86" s="37" t="e">
        <f>VLOOKUP(A86,'JAM Index'!B:H,2,FALSE)</f>
        <v>#N/A</v>
      </c>
      <c r="BK86" t="e">
        <f>VLOOKUP(A86,'JAM Index'!B:H,3,FALSE)</f>
        <v>#N/A</v>
      </c>
      <c r="BL86" t="e">
        <f>VLOOKUP(A86,'JAM Index'!B:H,3,FALSE)</f>
        <v>#N/A</v>
      </c>
      <c r="BM86" t="e">
        <f>VLOOKUP(A86,'JAM Index'!B:H,4,FALSE)</f>
        <v>#N/A</v>
      </c>
      <c r="BN86" t="e">
        <f>VLOOKUP(A86,'JAM Index'!B:H,5,FALSE)</f>
        <v>#N/A</v>
      </c>
      <c r="BO86" t="e">
        <f>VLOOKUP(A86,'JAM Index'!B:H,6,FALSE)</f>
        <v>#N/A</v>
      </c>
      <c r="BP86" t="e">
        <f>VLOOKUP(A86,'JAM Index'!B:H,7,FALSE)</f>
        <v>#N/A</v>
      </c>
      <c r="BQ86">
        <f>VLOOKUP(A86,'GDP Per Capita'!B:E,2,FALSE)</f>
        <v>0</v>
      </c>
      <c r="BR86">
        <f>VLOOKUP(A86,'GDP Per Capita'!B:E,3,FALSE)</f>
        <v>0</v>
      </c>
      <c r="BS86">
        <f>VLOOKUP(A86,'GDP Per Capita'!B:E,4,FALSE)</f>
        <v>0</v>
      </c>
    </row>
    <row r="87" spans="1:71" x14ac:dyDescent="0.15">
      <c r="A87" s="24" t="s">
        <v>183</v>
      </c>
      <c r="B87" s="37">
        <f>VLOOKUP(A87,'GDP in $'!B87:G87,4)</f>
        <v>11857030336.525229</v>
      </c>
      <c r="C87">
        <f>VLOOKUP(A87,'GDP in $'!B87:G87,5)</f>
        <v>13513809258.213083</v>
      </c>
      <c r="D87" s="38">
        <f>VLOOKUP(A87,'GDP in $'!B87:G87,6)</f>
        <v>15681050917.156292</v>
      </c>
      <c r="E87" t="str">
        <f>VLOOKUP(A87,'Social Assistance Exp. as %GDP'!C:O,2,FALSE)</f>
        <v>Low income</v>
      </c>
      <c r="F87" t="str">
        <f>VLOOKUP(A87,'Social Assistance Exp. as %GDP'!C:O,3,FALSE)</f>
        <v>SSF</v>
      </c>
      <c r="G87">
        <f>VLOOKUP(A87,'Social Assistance Exp. as %GDP'!C:O,4,FALSE)</f>
        <v>1.1706284280000001</v>
      </c>
      <c r="H87">
        <f>VLOOKUP(A87,'Social Assistance Exp. as %GDP'!C:O,5,FALSE)</f>
        <v>0</v>
      </c>
      <c r="I87">
        <f>VLOOKUP(A87,'Social Assistance Exp. as %GDP'!C:O,6,FALSE)</f>
        <v>5.8915599999999999E-2</v>
      </c>
      <c r="J87">
        <f>VLOOKUP(A87,'Social Assistance Exp. as %GDP'!C:O,7,FALSE)</f>
        <v>0.89568895100000001</v>
      </c>
      <c r="K87">
        <f>VLOOKUP(A87,'Social Assistance Exp. as %GDP'!C:O,8,FALSE)</f>
        <v>0</v>
      </c>
      <c r="L87">
        <f>VLOOKUP(A87,'Social Assistance Exp. as %GDP'!C:O,9,FALSE)</f>
        <v>2015</v>
      </c>
      <c r="M87">
        <f>VLOOKUP(A87,'Social Assistance Exp. as %GDP'!C:O,10,FALSE)</f>
        <v>0</v>
      </c>
      <c r="N87">
        <f>VLOOKUP(A87,'Social Assistance Exp. as %GDP'!C:O,11,FALSE)</f>
        <v>0.21602386200000001</v>
      </c>
      <c r="O87">
        <f>VLOOKUP(A87,'Social Assistance Exp. as %GDP'!C:O,12,FALSE)</f>
        <v>0</v>
      </c>
      <c r="P87">
        <f>VLOOKUP(A87,'Social Assistance Exp. as %GDP'!C:O,13,FALSE)</f>
        <v>0</v>
      </c>
      <c r="Q87" s="37">
        <f>VLOOKUP(A87,'Migrant Population %Pop'!B:C,2,FALSE)</f>
        <v>1.81156655898875</v>
      </c>
      <c r="R87" s="37">
        <f>VLOOKUP(A87,'Literacy Rate %Pop'!B:BC,44,FALSE)</f>
        <v>25.3077392578125</v>
      </c>
      <c r="S87">
        <f>VLOOKUP(A87,'Literacy Rate %Pop'!B:BC,45,FALSE)</f>
        <v>0</v>
      </c>
      <c r="T87">
        <f>VLOOKUP(A87,'Literacy Rate %Pop'!B:BC,46,FALSE)</f>
        <v>0</v>
      </c>
      <c r="U87">
        <f>VLOOKUP(A87,'Literacy Rate %Pop'!B:BC,47,FALSE)</f>
        <v>0</v>
      </c>
      <c r="V87">
        <f>VLOOKUP(A87,'Literacy Rate %Pop'!B:BC,48,FALSE)</f>
        <v>32.003841400146499</v>
      </c>
      <c r="W87">
        <f>VLOOKUP(A87,'Literacy Rate %Pop'!B:BC,49,FALSE)</f>
        <v>0</v>
      </c>
      <c r="X87">
        <f>VLOOKUP(A87,'Literacy Rate %Pop'!B:BC,50,FALSE)</f>
        <v>0</v>
      </c>
      <c r="Y87">
        <f>VLOOKUP(A87,'Literacy Rate %Pop'!B:BC,51,FALSE)</f>
        <v>0</v>
      </c>
      <c r="Z87">
        <f>VLOOKUP(A87,'Literacy Rate %Pop'!B:BC,52,FALSE)</f>
        <v>39.617679595947301</v>
      </c>
      <c r="AA87">
        <f>VLOOKUP(A87,'Literacy Rate %Pop'!B:BC,53,FALSE)</f>
        <v>0</v>
      </c>
      <c r="AB87">
        <f>VLOOKUP(A87,'Literacy Rate %Pop'!B:BC,54,FALSE)</f>
        <v>0</v>
      </c>
      <c r="AC87" s="37">
        <f>VLOOKUP(A87,'Internet Access %Pop'!B:AI,29,FALSE)</f>
        <v>8.1999999999999993</v>
      </c>
      <c r="AD87">
        <f>VLOOKUP(A87,'Internet Access %Pop'!B:AI,30,FALSE)</f>
        <v>9.8000000000000007</v>
      </c>
      <c r="AE87">
        <f>VLOOKUP(A87,'Internet Access %Pop'!B:AI,31,FALSE)</f>
        <v>11.400020769999999</v>
      </c>
      <c r="AF87">
        <f>VLOOKUP(A87,'Internet Access %Pop'!B:AI,32,FALSE)</f>
        <v>21.83002304</v>
      </c>
      <c r="AG87">
        <f>VLOOKUP(A87,'Internet Access %Pop'!B:AI,33,FALSE)</f>
        <v>23</v>
      </c>
      <c r="AH87">
        <f>VLOOKUP(A87,'Internet Access %Pop'!B:AI,34,FALSE)</f>
        <v>0</v>
      </c>
      <c r="AI87" s="37">
        <f>VLOOKUP(A87,'Informal %GDP  DGE'!B:AE,29,FALSE)</f>
        <v>30.123054504394531</v>
      </c>
      <c r="AJ87">
        <f>VLOOKUP(A87,'Informal %GDP  DGE'!B:AE,30,FALSE)</f>
        <v>0</v>
      </c>
      <c r="AK87">
        <f>VLOOKUP(A87,'Informal %GDP MIMIC'!B:AB,25,FALSE)</f>
        <v>38.005176544189453</v>
      </c>
      <c r="AL87">
        <f>VLOOKUP(A87,'Informal %GDP MIMIC'!B:AB,26,FALSE)</f>
        <v>36.900833129882812</v>
      </c>
      <c r="AM87">
        <f>VLOOKUP(A87,'Informal %GDP MIMIC'!B:AB,27,FALSE)</f>
        <v>36.470741271972656</v>
      </c>
      <c r="AN87" s="37">
        <f>VLOOKUP(A87,'Pension %LF Pension_p'!B:W,16,FALSE)</f>
        <v>0</v>
      </c>
      <c r="AO87">
        <f>VLOOKUP(A87,'Pension %LF Pension_p'!B:W,17,FALSE)</f>
        <v>0</v>
      </c>
      <c r="AP87">
        <f>VLOOKUP(A87,'Pension %LF Pension_p'!B:W,18,FALSE)</f>
        <v>0</v>
      </c>
      <c r="AQ87">
        <f>VLOOKUP(A87,'Pension %LF Pension_p'!B:W,19,FALSE)</f>
        <v>0</v>
      </c>
      <c r="AR87">
        <f>VLOOKUP(A87,'Pension %LF Pension_p'!B:W,20,FALSE)</f>
        <v>0</v>
      </c>
      <c r="AS87">
        <f>VLOOKUP(A87,'Pension %LF Pension_p'!B:W,21,FALSE)</f>
        <v>0</v>
      </c>
      <c r="AT87">
        <f>VLOOKUP(A87,'Pension %LF Pension_p'!B:W,22,FALSE)</f>
        <v>0</v>
      </c>
      <c r="AU87" s="37" t="e">
        <f>VLOOKUP(A87,' Informal Employment %Emp Infem'!B:U,15,FALSE)</f>
        <v>#N/A</v>
      </c>
      <c r="AV87" t="e">
        <f>VLOOKUP(A87,' Informal Employment %Emp Infem'!B:U,16,FALSE)</f>
        <v>#N/A</v>
      </c>
      <c r="AW87" t="e">
        <f>VLOOKUP(A87,' Informal Employment %Emp Infem'!B:U,17,FALSE)</f>
        <v>#N/A</v>
      </c>
      <c r="AX87" t="e">
        <f>VLOOKUP(A87,' Informal Employment %Emp Infem'!B:U,18,FALSE)</f>
        <v>#N/A</v>
      </c>
      <c r="AY87" t="e">
        <f>VLOOKUP(A87,' Informal Employment %Emp Infem'!B:U,19,FALSE)</f>
        <v>#N/A</v>
      </c>
      <c r="AZ87" t="e">
        <f>VLOOKUP(A87,' Informal Employment %Emp Infem'!B:U,20,FALSE)</f>
        <v>#N/A</v>
      </c>
      <c r="BA87" s="37" t="e">
        <f>VLOOKUP(Main!A87,'Outside LF Employment %Emp  Inf'!B:U,15,FALSE)</f>
        <v>#N/A</v>
      </c>
      <c r="BB87" t="e">
        <f>VLOOKUP(Main!A87,'Outside LF Employment %Emp  Inf'!B:U,16,FALSE)</f>
        <v>#N/A</v>
      </c>
      <c r="BC87" t="e">
        <f>VLOOKUP(Main!A87,'Outside LF Employment %Emp  Inf'!B:U,17,FALSE)</f>
        <v>#N/A</v>
      </c>
      <c r="BD87" t="e">
        <f>VLOOKUP(Main!A87,'Outside LF Employment %Emp  Inf'!B:U,18,FALSE)</f>
        <v>#N/A</v>
      </c>
      <c r="BE87" t="e">
        <f>VLOOKUP(Main!A87,'Outside LF Employment %Emp  Inf'!B:U,19,FALSE)</f>
        <v>#N/A</v>
      </c>
      <c r="BF87" t="e">
        <f>VLOOKUP(Main!A87,'Outside LF Employment %Emp  Inf'!B:U,20,FALSE)</f>
        <v>#N/A</v>
      </c>
      <c r="BG87" s="37">
        <f>VLOOKUP(A87,'Fin Acct Ownership %Pop'!B:E,2,FALSE)</f>
        <v>3.6878499984741202</v>
      </c>
      <c r="BH87">
        <f>VLOOKUP(A87,'Fin Acct Ownership %Pop'!B:E,3,FALSE)</f>
        <v>6.9600172042846697</v>
      </c>
      <c r="BI87">
        <f>VLOOKUP(A87,'Fin Acct Ownership %Pop'!B:E,4,FALSE)</f>
        <v>23.486034393310501</v>
      </c>
      <c r="BJ87" s="37" t="str">
        <f>VLOOKUP(A87,'JAM Index'!B:H,2,FALSE)</f>
        <v>SSA</v>
      </c>
      <c r="BK87" t="str">
        <f>VLOOKUP(A87,'JAM Index'!B:H,3,FALSE)</f>
        <v>LIC</v>
      </c>
      <c r="BL87" t="str">
        <f>VLOOKUP(A87,'JAM Index'!B:H,3,FALSE)</f>
        <v>LIC</v>
      </c>
      <c r="BM87">
        <f>VLOOKUP(A87,'JAM Index'!B:H,4,FALSE)</f>
        <v>45</v>
      </c>
      <c r="BN87">
        <f>VLOOKUP(A87,'JAM Index'!B:H,5,FALSE)</f>
        <v>23</v>
      </c>
      <c r="BO87">
        <f>VLOOKUP(A87,'JAM Index'!B:H,6,FALSE)</f>
        <v>72</v>
      </c>
      <c r="BP87">
        <f>VLOOKUP(A87,'JAM Index'!B:H,7,FALSE)</f>
        <v>140</v>
      </c>
      <c r="BQ87">
        <f>VLOOKUP(A87,'GDP Per Capita'!B:E,2,FALSE)</f>
        <v>955.11128113671145</v>
      </c>
      <c r="BR87">
        <f>VLOOKUP(A87,'GDP Per Capita'!B:E,3,FALSE)</f>
        <v>1058.1433681735582</v>
      </c>
      <c r="BS87">
        <f>VLOOKUP(A87,'GDP Per Capita'!B:E,4,FALSE)</f>
        <v>1194.0378646944453</v>
      </c>
    </row>
    <row r="88" spans="1:71" x14ac:dyDescent="0.15">
      <c r="A88" s="24" t="s">
        <v>185</v>
      </c>
      <c r="B88" s="37">
        <f>VLOOKUP(A88,'GDP in $'!B88:G88,4)</f>
        <v>1670670668.593905</v>
      </c>
      <c r="C88">
        <f>VLOOKUP(A88,'GDP in $'!B88:G88,5)</f>
        <v>1812529104.619226</v>
      </c>
      <c r="D88" s="38">
        <f>VLOOKUP(A88,'GDP in $'!B88:G88,6)</f>
        <v>1868086274.8219962</v>
      </c>
      <c r="E88" t="e">
        <f>VLOOKUP(A88,'Social Assistance Exp. as %GDP'!C:O,2,FALSE)</f>
        <v>#N/A</v>
      </c>
      <c r="F88" t="e">
        <f>VLOOKUP(A88,'Social Assistance Exp. as %GDP'!C:O,3,FALSE)</f>
        <v>#N/A</v>
      </c>
      <c r="G88" t="e">
        <f>VLOOKUP(A88,'Social Assistance Exp. as %GDP'!C:O,4,FALSE)</f>
        <v>#N/A</v>
      </c>
      <c r="H88" t="e">
        <f>VLOOKUP(A88,'Social Assistance Exp. as %GDP'!C:O,5,FALSE)</f>
        <v>#N/A</v>
      </c>
      <c r="I88" t="e">
        <f>VLOOKUP(A88,'Social Assistance Exp. as %GDP'!C:O,6,FALSE)</f>
        <v>#N/A</v>
      </c>
      <c r="J88" t="e">
        <f>VLOOKUP(A88,'Social Assistance Exp. as %GDP'!C:O,7,FALSE)</f>
        <v>#N/A</v>
      </c>
      <c r="K88" t="e">
        <f>VLOOKUP(A88,'Social Assistance Exp. as %GDP'!C:O,8,FALSE)</f>
        <v>#N/A</v>
      </c>
      <c r="L88" t="e">
        <f>VLOOKUP(A88,'Social Assistance Exp. as %GDP'!C:O,9,FALSE)</f>
        <v>#N/A</v>
      </c>
      <c r="M88" t="e">
        <f>VLOOKUP(A88,'Social Assistance Exp. as %GDP'!C:O,10,FALSE)</f>
        <v>#N/A</v>
      </c>
      <c r="N88" t="e">
        <f>VLOOKUP(A88,'Social Assistance Exp. as %GDP'!C:O,11,FALSE)</f>
        <v>#N/A</v>
      </c>
      <c r="O88" t="e">
        <f>VLOOKUP(A88,'Social Assistance Exp. as %GDP'!C:O,12,FALSE)</f>
        <v>#N/A</v>
      </c>
      <c r="P88" t="e">
        <f>VLOOKUP(A88,'Social Assistance Exp. as %GDP'!C:O,13,FALSE)</f>
        <v>#N/A</v>
      </c>
      <c r="Q88" s="37">
        <f>VLOOKUP(A88,'Migrant Population %Pop'!B:C,2,FALSE)</f>
        <v>9.6708864828592205</v>
      </c>
      <c r="R88" s="37">
        <f>VLOOKUP(A88,'Literacy Rate %Pop'!B:BC,44,FALSE)</f>
        <v>0</v>
      </c>
      <c r="S88">
        <f>VLOOKUP(A88,'Literacy Rate %Pop'!B:BC,45,FALSE)</f>
        <v>0</v>
      </c>
      <c r="T88">
        <f>VLOOKUP(A88,'Literacy Rate %Pop'!B:BC,46,FALSE)</f>
        <v>0</v>
      </c>
      <c r="U88">
        <f>VLOOKUP(A88,'Literacy Rate %Pop'!B:BC,47,FALSE)</f>
        <v>41.950050354003899</v>
      </c>
      <c r="V88">
        <f>VLOOKUP(A88,'Literacy Rate %Pop'!B:BC,48,FALSE)</f>
        <v>0</v>
      </c>
      <c r="W88">
        <f>VLOOKUP(A88,'Literacy Rate %Pop'!B:BC,49,FALSE)</f>
        <v>50.777969360351598</v>
      </c>
      <c r="X88">
        <f>VLOOKUP(A88,'Literacy Rate %Pop'!B:BC,50,FALSE)</f>
        <v>0</v>
      </c>
      <c r="Y88">
        <f>VLOOKUP(A88,'Literacy Rate %Pop'!B:BC,51,FALSE)</f>
        <v>0</v>
      </c>
      <c r="Z88">
        <f>VLOOKUP(A88,'Literacy Rate %Pop'!B:BC,52,FALSE)</f>
        <v>0</v>
      </c>
      <c r="AA88">
        <f>VLOOKUP(A88,'Literacy Rate %Pop'!B:BC,53,FALSE)</f>
        <v>0</v>
      </c>
      <c r="AB88">
        <f>VLOOKUP(A88,'Literacy Rate %Pop'!B:BC,54,FALSE)</f>
        <v>0</v>
      </c>
      <c r="AC88" s="37">
        <f>VLOOKUP(A88,'Internet Access %Pop'!B:AI,29,FALSE)</f>
        <v>19.7</v>
      </c>
      <c r="AD88">
        <f>VLOOKUP(A88,'Internet Access %Pop'!B:AI,30,FALSE)</f>
        <v>25</v>
      </c>
      <c r="AE88">
        <f>VLOOKUP(A88,'Internet Access %Pop'!B:AI,31,FALSE)</f>
        <v>32</v>
      </c>
      <c r="AF88">
        <f>VLOOKUP(A88,'Internet Access %Pop'!B:AI,32,FALSE)</f>
        <v>40</v>
      </c>
      <c r="AG88">
        <f>VLOOKUP(A88,'Internet Access %Pop'!B:AI,33,FALSE)</f>
        <v>51</v>
      </c>
      <c r="AH88">
        <f>VLOOKUP(A88,'Internet Access %Pop'!B:AI,34,FALSE)</f>
        <v>0</v>
      </c>
      <c r="AI88" s="37">
        <f>VLOOKUP(A88,'Informal %GDP  DGE'!B:AE,29,FALSE)</f>
        <v>39.403602600097656</v>
      </c>
      <c r="AJ88">
        <f>VLOOKUP(A88,'Informal %GDP  DGE'!B:AE,30,FALSE)</f>
        <v>0</v>
      </c>
      <c r="AK88">
        <f>VLOOKUP(A88,'Informal %GDP MIMIC'!B:AB,25,FALSE)</f>
        <v>49.335735321044922</v>
      </c>
      <c r="AL88">
        <f>VLOOKUP(A88,'Informal %GDP MIMIC'!B:AB,26,FALSE)</f>
        <v>48.197246551513672</v>
      </c>
      <c r="AM88">
        <f>VLOOKUP(A88,'Informal %GDP MIMIC'!B:AB,27,FALSE)</f>
        <v>46.844100952148438</v>
      </c>
      <c r="AN88" s="37">
        <f>VLOOKUP(A88,'Pension %LF Pension_p'!B:W,16,FALSE)</f>
        <v>0</v>
      </c>
      <c r="AO88">
        <f>VLOOKUP(A88,'Pension %LF Pension_p'!B:W,17,FALSE)</f>
        <v>0</v>
      </c>
      <c r="AP88">
        <f>VLOOKUP(A88,'Pension %LF Pension_p'!B:W,18,FALSE)</f>
        <v>2.7000000476837158</v>
      </c>
      <c r="AQ88">
        <f>VLOOKUP(A88,'Pension %LF Pension_p'!B:W,19,FALSE)</f>
        <v>0</v>
      </c>
      <c r="AR88">
        <f>VLOOKUP(A88,'Pension %LF Pension_p'!B:W,20,FALSE)</f>
        <v>0</v>
      </c>
      <c r="AS88">
        <f>VLOOKUP(A88,'Pension %LF Pension_p'!B:W,21,FALSE)</f>
        <v>0</v>
      </c>
      <c r="AT88">
        <f>VLOOKUP(A88,'Pension %LF Pension_p'!B:W,22,FALSE)</f>
        <v>0</v>
      </c>
      <c r="AU88" s="37">
        <f>VLOOKUP(A88,' Informal Employment %Emp Infem'!B:U,15,FALSE)</f>
        <v>0</v>
      </c>
      <c r="AV88">
        <f>VLOOKUP(A88,' Informal Employment %Emp Infem'!B:U,16,FALSE)</f>
        <v>0</v>
      </c>
      <c r="AW88">
        <f>VLOOKUP(A88,' Informal Employment %Emp Infem'!B:U,17,FALSE)</f>
        <v>0</v>
      </c>
      <c r="AX88">
        <f>VLOOKUP(A88,' Informal Employment %Emp Infem'!B:U,18,FALSE)</f>
        <v>0</v>
      </c>
      <c r="AY88">
        <f>VLOOKUP(A88,' Informal Employment %Emp Infem'!B:U,19,FALSE)</f>
        <v>0</v>
      </c>
      <c r="AZ88">
        <f>VLOOKUP(A88,' Informal Employment %Emp Infem'!B:U,20,FALSE)</f>
        <v>77.63</v>
      </c>
      <c r="BA88" s="37">
        <f>VLOOKUP(Main!A88,'Outside LF Employment %Emp  Inf'!B:U,15,FALSE)</f>
        <v>0</v>
      </c>
      <c r="BB88">
        <f>VLOOKUP(Main!A88,'Outside LF Employment %Emp  Inf'!B:U,16,FALSE)</f>
        <v>0</v>
      </c>
      <c r="BC88">
        <f>VLOOKUP(Main!A88,'Outside LF Employment %Emp  Inf'!B:U,17,FALSE)</f>
        <v>0</v>
      </c>
      <c r="BD88">
        <f>VLOOKUP(Main!A88,'Outside LF Employment %Emp  Inf'!B:U,18,FALSE)</f>
        <v>0</v>
      </c>
      <c r="BE88">
        <f>VLOOKUP(Main!A88,'Outside LF Employment %Emp  Inf'!B:U,19,FALSE)</f>
        <v>0</v>
      </c>
      <c r="BF88">
        <f>VLOOKUP(Main!A88,'Outside LF Employment %Emp  Inf'!B:U,20,FALSE)</f>
        <v>60.82</v>
      </c>
      <c r="BG88" s="37">
        <f>VLOOKUP(A88,'Fin Acct Ownership %Pop'!B:E,2,FALSE)</f>
        <v>0</v>
      </c>
      <c r="BH88">
        <f>VLOOKUP(A88,'Fin Acct Ownership %Pop'!B:E,3,FALSE)</f>
        <v>0</v>
      </c>
      <c r="BI88">
        <f>VLOOKUP(A88,'Fin Acct Ownership %Pop'!B:E,4,FALSE)</f>
        <v>0</v>
      </c>
      <c r="BJ88" s="37" t="e">
        <f>VLOOKUP(A88,'JAM Index'!B:H,2,FALSE)</f>
        <v>#N/A</v>
      </c>
      <c r="BK88" t="e">
        <f>VLOOKUP(A88,'JAM Index'!B:H,3,FALSE)</f>
        <v>#N/A</v>
      </c>
      <c r="BL88" t="e">
        <f>VLOOKUP(A88,'JAM Index'!B:H,3,FALSE)</f>
        <v>#N/A</v>
      </c>
      <c r="BM88" t="e">
        <f>VLOOKUP(A88,'JAM Index'!B:H,4,FALSE)</f>
        <v>#N/A</v>
      </c>
      <c r="BN88" t="e">
        <f>VLOOKUP(A88,'JAM Index'!B:H,5,FALSE)</f>
        <v>#N/A</v>
      </c>
      <c r="BO88" t="e">
        <f>VLOOKUP(A88,'JAM Index'!B:H,6,FALSE)</f>
        <v>#N/A</v>
      </c>
      <c r="BP88" t="e">
        <f>VLOOKUP(A88,'JAM Index'!B:H,7,FALSE)</f>
        <v>#N/A</v>
      </c>
      <c r="BQ88">
        <f>VLOOKUP(A88,'GDP Per Capita'!B:E,2,FALSE)</f>
        <v>732.72072731885601</v>
      </c>
      <c r="BR88">
        <f>VLOOKUP(A88,'GDP Per Capita'!B:E,3,FALSE)</f>
        <v>772.04591421513942</v>
      </c>
      <c r="BS88">
        <f>VLOOKUP(A88,'GDP Per Capita'!B:E,4,FALSE)</f>
        <v>773.00207013552415</v>
      </c>
    </row>
    <row r="89" spans="1:71" x14ac:dyDescent="0.15">
      <c r="A89" s="24" t="s">
        <v>187</v>
      </c>
      <c r="B89" s="37">
        <f>VLOOKUP(A89,'GDP in $'!B89:G89,4)</f>
        <v>1504630120.9927509</v>
      </c>
      <c r="C89">
        <f>VLOOKUP(A89,'GDP in $'!B89:G89,5)</f>
        <v>1439638443.3813329</v>
      </c>
      <c r="D89" s="38">
        <f>VLOOKUP(A89,'GDP in $'!B89:G89,6)</f>
        <v>1431758242.9037538</v>
      </c>
      <c r="E89" t="str">
        <f>VLOOKUP(A89,'Social Assistance Exp. as %GDP'!C:O,2,FALSE)</f>
        <v>Low income</v>
      </c>
      <c r="F89" t="str">
        <f>VLOOKUP(A89,'Social Assistance Exp. as %GDP'!C:O,3,FALSE)</f>
        <v>SSF</v>
      </c>
      <c r="G89">
        <f>VLOOKUP(A89,'Social Assistance Exp. as %GDP'!C:O,4,FALSE)</f>
        <v>1.6373893E-2</v>
      </c>
      <c r="H89">
        <f>VLOOKUP(A89,'Social Assistance Exp. as %GDP'!C:O,5,FALSE)</f>
        <v>0</v>
      </c>
      <c r="I89">
        <f>VLOOKUP(A89,'Social Assistance Exp. as %GDP'!C:O,6,FALSE)</f>
        <v>0</v>
      </c>
      <c r="J89">
        <f>VLOOKUP(A89,'Social Assistance Exp. as %GDP'!C:O,7,FALSE)</f>
        <v>8.7386389999999994E-3</v>
      </c>
      <c r="K89">
        <f>VLOOKUP(A89,'Social Assistance Exp. as %GDP'!C:O,8,FALSE)</f>
        <v>0</v>
      </c>
      <c r="L89">
        <f>VLOOKUP(A89,'Social Assistance Exp. as %GDP'!C:O,9,FALSE)</f>
        <v>2015</v>
      </c>
      <c r="M89">
        <f>VLOOKUP(A89,'Social Assistance Exp. as %GDP'!C:O,10,FALSE)</f>
        <v>0</v>
      </c>
      <c r="N89">
        <f>VLOOKUP(A89,'Social Assistance Exp. as %GDP'!C:O,11,FALSE)</f>
        <v>0</v>
      </c>
      <c r="O89">
        <f>VLOOKUP(A89,'Social Assistance Exp. as %GDP'!C:O,12,FALSE)</f>
        <v>7.6352540000000002E-3</v>
      </c>
      <c r="P89">
        <f>VLOOKUP(A89,'Social Assistance Exp. as %GDP'!C:O,13,FALSE)</f>
        <v>0</v>
      </c>
      <c r="Q89" s="37">
        <f>VLOOKUP(A89,'Migrant Population %Pop'!B:C,2,FALSE)</f>
        <v>1.21090371816247</v>
      </c>
      <c r="R89" s="37">
        <f>VLOOKUP(A89,'Literacy Rate %Pop'!B:BC,44,FALSE)</f>
        <v>0</v>
      </c>
      <c r="S89">
        <f>VLOOKUP(A89,'Literacy Rate %Pop'!B:BC,45,FALSE)</f>
        <v>0</v>
      </c>
      <c r="T89">
        <f>VLOOKUP(A89,'Literacy Rate %Pop'!B:BC,46,FALSE)</f>
        <v>0</v>
      </c>
      <c r="U89">
        <f>VLOOKUP(A89,'Literacy Rate %Pop'!B:BC,47,FALSE)</f>
        <v>0</v>
      </c>
      <c r="V89">
        <f>VLOOKUP(A89,'Literacy Rate %Pop'!B:BC,48,FALSE)</f>
        <v>45.581161499023402</v>
      </c>
      <c r="W89">
        <f>VLOOKUP(A89,'Literacy Rate %Pop'!B:BC,49,FALSE)</f>
        <v>0</v>
      </c>
      <c r="X89">
        <f>VLOOKUP(A89,'Literacy Rate %Pop'!B:BC,50,FALSE)</f>
        <v>0</v>
      </c>
      <c r="Y89">
        <f>VLOOKUP(A89,'Literacy Rate %Pop'!B:BC,51,FALSE)</f>
        <v>0</v>
      </c>
      <c r="Z89">
        <f>VLOOKUP(A89,'Literacy Rate %Pop'!B:BC,52,FALSE)</f>
        <v>0</v>
      </c>
      <c r="AA89">
        <f>VLOOKUP(A89,'Literacy Rate %Pop'!B:BC,53,FALSE)</f>
        <v>0</v>
      </c>
      <c r="AB89">
        <f>VLOOKUP(A89,'Literacy Rate %Pop'!B:BC,54,FALSE)</f>
        <v>0</v>
      </c>
      <c r="AC89" s="37">
        <f>VLOOKUP(A89,'Internet Access %Pop'!B:AI,29,FALSE)</f>
        <v>0</v>
      </c>
      <c r="AD89">
        <f>VLOOKUP(A89,'Internet Access %Pop'!B:AI,30,FALSE)</f>
        <v>17</v>
      </c>
      <c r="AE89">
        <f>VLOOKUP(A89,'Internet Access %Pop'!B:AI,31,FALSE)</f>
        <v>18</v>
      </c>
      <c r="AF89">
        <f>VLOOKUP(A89,'Internet Access %Pop'!B:AI,32,FALSE)</f>
        <v>22</v>
      </c>
      <c r="AG89">
        <f>VLOOKUP(A89,'Internet Access %Pop'!B:AI,33,FALSE)</f>
        <v>28</v>
      </c>
      <c r="AH89">
        <f>VLOOKUP(A89,'Internet Access %Pop'!B:AI,34,FALSE)</f>
        <v>0</v>
      </c>
      <c r="AI89" s="37">
        <f>VLOOKUP(A89,'Informal %GDP  DGE'!B:AE,29,FALSE)</f>
        <v>42.693706512451172</v>
      </c>
      <c r="AJ89">
        <f>VLOOKUP(A89,'Informal %GDP  DGE'!B:AE,30,FALSE)</f>
        <v>0</v>
      </c>
      <c r="AK89">
        <f>VLOOKUP(A89,'Informal %GDP MIMIC'!B:AB,25,FALSE)</f>
        <v>37.868068695068359</v>
      </c>
      <c r="AL89">
        <f>VLOOKUP(A89,'Informal %GDP MIMIC'!B:AB,26,FALSE)</f>
        <v>37.314907073974609</v>
      </c>
      <c r="AM89">
        <f>VLOOKUP(A89,'Informal %GDP MIMIC'!B:AB,27,FALSE)</f>
        <v>36.779396057128906</v>
      </c>
      <c r="AN89" s="37">
        <f>VLOOKUP(A89,'Pension %LF Pension_p'!B:W,16,FALSE)</f>
        <v>2</v>
      </c>
      <c r="AO89">
        <f>VLOOKUP(A89,'Pension %LF Pension_p'!B:W,17,FALSE)</f>
        <v>0</v>
      </c>
      <c r="AP89">
        <f>VLOOKUP(A89,'Pension %LF Pension_p'!B:W,18,FALSE)</f>
        <v>0</v>
      </c>
      <c r="AQ89">
        <f>VLOOKUP(A89,'Pension %LF Pension_p'!B:W,19,FALSE)</f>
        <v>0</v>
      </c>
      <c r="AR89">
        <f>VLOOKUP(A89,'Pension %LF Pension_p'!B:W,20,FALSE)</f>
        <v>0</v>
      </c>
      <c r="AS89">
        <f>VLOOKUP(A89,'Pension %LF Pension_p'!B:W,21,FALSE)</f>
        <v>0</v>
      </c>
      <c r="AT89">
        <f>VLOOKUP(A89,'Pension %LF Pension_p'!B:W,22,FALSE)</f>
        <v>0</v>
      </c>
      <c r="AU89" s="37" t="e">
        <f>VLOOKUP(A89,' Informal Employment %Emp Infem'!B:U,15,FALSE)</f>
        <v>#N/A</v>
      </c>
      <c r="AV89" t="e">
        <f>VLOOKUP(A89,' Informal Employment %Emp Infem'!B:U,16,FALSE)</f>
        <v>#N/A</v>
      </c>
      <c r="AW89" t="e">
        <f>VLOOKUP(A89,' Informal Employment %Emp Infem'!B:U,17,FALSE)</f>
        <v>#N/A</v>
      </c>
      <c r="AX89" t="e">
        <f>VLOOKUP(A89,' Informal Employment %Emp Infem'!B:U,18,FALSE)</f>
        <v>#N/A</v>
      </c>
      <c r="AY89" t="e">
        <f>VLOOKUP(A89,' Informal Employment %Emp Infem'!B:U,19,FALSE)</f>
        <v>#N/A</v>
      </c>
      <c r="AZ89" t="e">
        <f>VLOOKUP(A89,' Informal Employment %Emp Infem'!B:U,20,FALSE)</f>
        <v>#N/A</v>
      </c>
      <c r="BA89" s="37" t="e">
        <f>VLOOKUP(Main!A89,'Outside LF Employment %Emp  Inf'!B:U,15,FALSE)</f>
        <v>#N/A</v>
      </c>
      <c r="BB89" t="e">
        <f>VLOOKUP(Main!A89,'Outside LF Employment %Emp  Inf'!B:U,16,FALSE)</f>
        <v>#N/A</v>
      </c>
      <c r="BC89" t="e">
        <f>VLOOKUP(Main!A89,'Outside LF Employment %Emp  Inf'!B:U,17,FALSE)</f>
        <v>#N/A</v>
      </c>
      <c r="BD89" t="e">
        <f>VLOOKUP(Main!A89,'Outside LF Employment %Emp  Inf'!B:U,18,FALSE)</f>
        <v>#N/A</v>
      </c>
      <c r="BE89" t="e">
        <f>VLOOKUP(Main!A89,'Outside LF Employment %Emp  Inf'!B:U,19,FALSE)</f>
        <v>#N/A</v>
      </c>
      <c r="BF89" t="e">
        <f>VLOOKUP(Main!A89,'Outside LF Employment %Emp  Inf'!B:U,20,FALSE)</f>
        <v>#N/A</v>
      </c>
      <c r="BG89" s="37">
        <f>VLOOKUP(A89,'Fin Acct Ownership %Pop'!B:E,2,FALSE)</f>
        <v>0</v>
      </c>
      <c r="BH89">
        <f>VLOOKUP(A89,'Fin Acct Ownership %Pop'!B:E,3,FALSE)</f>
        <v>0</v>
      </c>
      <c r="BI89">
        <f>VLOOKUP(A89,'Fin Acct Ownership %Pop'!B:E,4,FALSE)</f>
        <v>0</v>
      </c>
      <c r="BJ89" s="37" t="e">
        <f>VLOOKUP(A89,'JAM Index'!B:H,2,FALSE)</f>
        <v>#N/A</v>
      </c>
      <c r="BK89" t="e">
        <f>VLOOKUP(A89,'JAM Index'!B:H,3,FALSE)</f>
        <v>#N/A</v>
      </c>
      <c r="BL89" t="e">
        <f>VLOOKUP(A89,'JAM Index'!B:H,3,FALSE)</f>
        <v>#N/A</v>
      </c>
      <c r="BM89" t="e">
        <f>VLOOKUP(A89,'JAM Index'!B:H,4,FALSE)</f>
        <v>#N/A</v>
      </c>
      <c r="BN89" t="e">
        <f>VLOOKUP(A89,'JAM Index'!B:H,5,FALSE)</f>
        <v>#N/A</v>
      </c>
      <c r="BO89" t="e">
        <f>VLOOKUP(A89,'JAM Index'!B:H,6,FALSE)</f>
        <v>#N/A</v>
      </c>
      <c r="BP89" t="e">
        <f>VLOOKUP(A89,'JAM Index'!B:H,7,FALSE)</f>
        <v>#N/A</v>
      </c>
      <c r="BQ89">
        <f>VLOOKUP(A89,'GDP Per Capita'!B:E,2,FALSE)</f>
        <v>802.76738511615554</v>
      </c>
      <c r="BR89">
        <f>VLOOKUP(A89,'GDP Per Capita'!B:E,3,FALSE)</f>
        <v>749.45374702880599</v>
      </c>
      <c r="BS89">
        <f>VLOOKUP(A89,'GDP Per Capita'!B:E,4,FALSE)</f>
        <v>727.52017171956163</v>
      </c>
    </row>
    <row r="90" spans="1:71" x14ac:dyDescent="0.15">
      <c r="A90" s="24" t="s">
        <v>189</v>
      </c>
      <c r="B90" s="37">
        <f>VLOOKUP(A90,'GDP in $'!B90:G90,4)</f>
        <v>13097012189.399487</v>
      </c>
      <c r="C90">
        <f>VLOOKUP(A90,'GDP in $'!B90:G90,5)</f>
        <v>11417278044.985857</v>
      </c>
      <c r="D90" s="38">
        <f>VLOOKUP(A90,'GDP in $'!B90:G90,6)</f>
        <v>10021856754.494387</v>
      </c>
      <c r="E90" t="e">
        <f>VLOOKUP(A90,'Social Assistance Exp. as %GDP'!C:O,2,FALSE)</f>
        <v>#N/A</v>
      </c>
      <c r="F90" t="e">
        <f>VLOOKUP(A90,'Social Assistance Exp. as %GDP'!C:O,3,FALSE)</f>
        <v>#N/A</v>
      </c>
      <c r="G90" t="e">
        <f>VLOOKUP(A90,'Social Assistance Exp. as %GDP'!C:O,4,FALSE)</f>
        <v>#N/A</v>
      </c>
      <c r="H90" t="e">
        <f>VLOOKUP(A90,'Social Assistance Exp. as %GDP'!C:O,5,FALSE)</f>
        <v>#N/A</v>
      </c>
      <c r="I90" t="e">
        <f>VLOOKUP(A90,'Social Assistance Exp. as %GDP'!C:O,6,FALSE)</f>
        <v>#N/A</v>
      </c>
      <c r="J90" t="e">
        <f>VLOOKUP(A90,'Social Assistance Exp. as %GDP'!C:O,7,FALSE)</f>
        <v>#N/A</v>
      </c>
      <c r="K90" t="e">
        <f>VLOOKUP(A90,'Social Assistance Exp. as %GDP'!C:O,8,FALSE)</f>
        <v>#N/A</v>
      </c>
      <c r="L90" t="e">
        <f>VLOOKUP(A90,'Social Assistance Exp. as %GDP'!C:O,9,FALSE)</f>
        <v>#N/A</v>
      </c>
      <c r="M90" t="e">
        <f>VLOOKUP(A90,'Social Assistance Exp. as %GDP'!C:O,10,FALSE)</f>
        <v>#N/A</v>
      </c>
      <c r="N90" t="e">
        <f>VLOOKUP(A90,'Social Assistance Exp. as %GDP'!C:O,11,FALSE)</f>
        <v>#N/A</v>
      </c>
      <c r="O90" t="e">
        <f>VLOOKUP(A90,'Social Assistance Exp. as %GDP'!C:O,12,FALSE)</f>
        <v>#N/A</v>
      </c>
      <c r="P90" t="e">
        <f>VLOOKUP(A90,'Social Assistance Exp. as %GDP'!C:O,13,FALSE)</f>
        <v>#N/A</v>
      </c>
      <c r="Q90" s="37">
        <f>VLOOKUP(A90,'Migrant Population %Pop'!B:C,2,FALSE)</f>
        <v>1.28097413201429</v>
      </c>
      <c r="R90" s="37">
        <f>VLOOKUP(A90,'Literacy Rate %Pop'!B:BC,44,FALSE)</f>
        <v>94.370536804199205</v>
      </c>
      <c r="S90">
        <f>VLOOKUP(A90,'Literacy Rate %Pop'!B:BC,45,FALSE)</f>
        <v>0</v>
      </c>
      <c r="T90">
        <f>VLOOKUP(A90,'Literacy Rate %Pop'!B:BC,46,FALSE)</f>
        <v>0</v>
      </c>
      <c r="U90">
        <f>VLOOKUP(A90,'Literacy Rate %Pop'!B:BC,47,FALSE)</f>
        <v>0</v>
      </c>
      <c r="V90">
        <f>VLOOKUP(A90,'Literacy Rate %Pop'!B:BC,48,FALSE)</f>
        <v>0</v>
      </c>
      <c r="W90">
        <f>VLOOKUP(A90,'Literacy Rate %Pop'!B:BC,49,FALSE)</f>
        <v>0</v>
      </c>
      <c r="X90">
        <f>VLOOKUP(A90,'Literacy Rate %Pop'!B:BC,50,FALSE)</f>
        <v>0</v>
      </c>
      <c r="Y90">
        <f>VLOOKUP(A90,'Literacy Rate %Pop'!B:BC,51,FALSE)</f>
        <v>0</v>
      </c>
      <c r="Z90">
        <f>VLOOKUP(A90,'Literacy Rate %Pop'!B:BC,52,FALSE)</f>
        <v>0</v>
      </c>
      <c r="AA90">
        <f>VLOOKUP(A90,'Literacy Rate %Pop'!B:BC,53,FALSE)</f>
        <v>0</v>
      </c>
      <c r="AB90">
        <f>VLOOKUP(A90,'Literacy Rate %Pop'!B:BC,54,FALSE)</f>
        <v>0</v>
      </c>
      <c r="AC90" s="37">
        <f>VLOOKUP(A90,'Internet Access %Pop'!B:AI,29,FALSE)</f>
        <v>0</v>
      </c>
      <c r="AD90">
        <f>VLOOKUP(A90,'Internet Access %Pop'!B:AI,30,FALSE)</f>
        <v>0</v>
      </c>
      <c r="AE90">
        <f>VLOOKUP(A90,'Internet Access %Pop'!B:AI,31,FALSE)</f>
        <v>0</v>
      </c>
      <c r="AF90">
        <f>VLOOKUP(A90,'Internet Access %Pop'!B:AI,32,FALSE)</f>
        <v>0</v>
      </c>
      <c r="AG90">
        <f>VLOOKUP(A90,'Internet Access %Pop'!B:AI,33,FALSE)</f>
        <v>0</v>
      </c>
      <c r="AH90">
        <f>VLOOKUP(A90,'Internet Access %Pop'!B:AI,34,FALSE)</f>
        <v>0</v>
      </c>
      <c r="AI90" s="37">
        <f>VLOOKUP(A90,'Informal %GDP  DGE'!B:AE,29,FALSE)</f>
        <v>25.413808822631836</v>
      </c>
      <c r="AJ90">
        <f>VLOOKUP(A90,'Informal %GDP  DGE'!B:AE,30,FALSE)</f>
        <v>0</v>
      </c>
      <c r="AK90">
        <f>VLOOKUP(A90,'Informal %GDP MIMIC'!B:AB,25,FALSE)</f>
        <v>33.878974914550781</v>
      </c>
      <c r="AL90">
        <f>VLOOKUP(A90,'Informal %GDP MIMIC'!B:AB,26,FALSE)</f>
        <v>33.865741729736328</v>
      </c>
      <c r="AM90">
        <f>VLOOKUP(A90,'Informal %GDP MIMIC'!B:AB,27,FALSE)</f>
        <v>33.709209442138672</v>
      </c>
      <c r="AN90" s="37" t="e">
        <f>VLOOKUP(A90,'Pension %LF Pension_p'!B:W,16,FALSE)</f>
        <v>#N/A</v>
      </c>
      <c r="AO90" t="e">
        <f>VLOOKUP(A90,'Pension %LF Pension_p'!B:W,17,FALSE)</f>
        <v>#N/A</v>
      </c>
      <c r="AP90" t="e">
        <f>VLOOKUP(A90,'Pension %LF Pension_p'!B:W,18,FALSE)</f>
        <v>#N/A</v>
      </c>
      <c r="AQ90" t="e">
        <f>VLOOKUP(A90,'Pension %LF Pension_p'!B:W,19,FALSE)</f>
        <v>#N/A</v>
      </c>
      <c r="AR90" t="e">
        <f>VLOOKUP(A90,'Pension %LF Pension_p'!B:W,20,FALSE)</f>
        <v>#N/A</v>
      </c>
      <c r="AS90" t="e">
        <f>VLOOKUP(A90,'Pension %LF Pension_p'!B:W,21,FALSE)</f>
        <v>#N/A</v>
      </c>
      <c r="AT90" t="e">
        <f>VLOOKUP(A90,'Pension %LF Pension_p'!B:W,22,FALSE)</f>
        <v>#N/A</v>
      </c>
      <c r="AU90" s="37" t="e">
        <f>VLOOKUP(A90,' Informal Employment %Emp Infem'!B:U,15,FALSE)</f>
        <v>#N/A</v>
      </c>
      <c r="AV90" t="e">
        <f>VLOOKUP(A90,' Informal Employment %Emp Infem'!B:U,16,FALSE)</f>
        <v>#N/A</v>
      </c>
      <c r="AW90" t="e">
        <f>VLOOKUP(A90,' Informal Employment %Emp Infem'!B:U,17,FALSE)</f>
        <v>#N/A</v>
      </c>
      <c r="AX90" t="e">
        <f>VLOOKUP(A90,' Informal Employment %Emp Infem'!B:U,18,FALSE)</f>
        <v>#N/A</v>
      </c>
      <c r="AY90" t="e">
        <f>VLOOKUP(A90,' Informal Employment %Emp Infem'!B:U,19,FALSE)</f>
        <v>#N/A</v>
      </c>
      <c r="AZ90" t="e">
        <f>VLOOKUP(A90,' Informal Employment %Emp Infem'!B:U,20,FALSE)</f>
        <v>#N/A</v>
      </c>
      <c r="BA90" s="37" t="e">
        <f>VLOOKUP(Main!A90,'Outside LF Employment %Emp  Inf'!B:U,15,FALSE)</f>
        <v>#N/A</v>
      </c>
      <c r="BB90" t="e">
        <f>VLOOKUP(Main!A90,'Outside LF Employment %Emp  Inf'!B:U,16,FALSE)</f>
        <v>#N/A</v>
      </c>
      <c r="BC90" t="e">
        <f>VLOOKUP(Main!A90,'Outside LF Employment %Emp  Inf'!B:U,17,FALSE)</f>
        <v>#N/A</v>
      </c>
      <c r="BD90" t="e">
        <f>VLOOKUP(Main!A90,'Outside LF Employment %Emp  Inf'!B:U,18,FALSE)</f>
        <v>#N/A</v>
      </c>
      <c r="BE90" t="e">
        <f>VLOOKUP(Main!A90,'Outside LF Employment %Emp  Inf'!B:U,19,FALSE)</f>
        <v>#N/A</v>
      </c>
      <c r="BF90" t="e">
        <f>VLOOKUP(Main!A90,'Outside LF Employment %Emp  Inf'!B:U,20,FALSE)</f>
        <v>#N/A</v>
      </c>
      <c r="BG90" s="37">
        <f>VLOOKUP(A90,'Fin Acct Ownership %Pop'!B:E,2,FALSE)</f>
        <v>0</v>
      </c>
      <c r="BH90">
        <f>VLOOKUP(A90,'Fin Acct Ownership %Pop'!B:E,3,FALSE)</f>
        <v>0</v>
      </c>
      <c r="BI90">
        <f>VLOOKUP(A90,'Fin Acct Ownership %Pop'!B:E,4,FALSE)</f>
        <v>0</v>
      </c>
      <c r="BJ90" s="37" t="e">
        <f>VLOOKUP(A90,'JAM Index'!B:H,2,FALSE)</f>
        <v>#N/A</v>
      </c>
      <c r="BK90" t="e">
        <f>VLOOKUP(A90,'JAM Index'!B:H,3,FALSE)</f>
        <v>#N/A</v>
      </c>
      <c r="BL90" t="e">
        <f>VLOOKUP(A90,'JAM Index'!B:H,3,FALSE)</f>
        <v>#N/A</v>
      </c>
      <c r="BM90" t="e">
        <f>VLOOKUP(A90,'JAM Index'!B:H,4,FALSE)</f>
        <v>#N/A</v>
      </c>
      <c r="BN90" t="e">
        <f>VLOOKUP(A90,'JAM Index'!B:H,5,FALSE)</f>
        <v>#N/A</v>
      </c>
      <c r="BO90" t="e">
        <f>VLOOKUP(A90,'JAM Index'!B:H,6,FALSE)</f>
        <v>#N/A</v>
      </c>
      <c r="BP90" t="e">
        <f>VLOOKUP(A90,'JAM Index'!B:H,7,FALSE)</f>
        <v>#N/A</v>
      </c>
      <c r="BQ90">
        <f>VLOOKUP(A90,'GDP Per Capita'!B:E,2,FALSE)</f>
        <v>10005.616791726818</v>
      </c>
      <c r="BR90">
        <f>VLOOKUP(A90,'GDP Per Capita'!B:E,3,FALSE)</f>
        <v>8419.9333361253011</v>
      </c>
      <c r="BS90">
        <f>VLOOKUP(A90,'GDP Per Capita'!B:E,4,FALSE)</f>
        <v>7143.2387049714616</v>
      </c>
    </row>
    <row r="91" spans="1:71" x14ac:dyDescent="0.15">
      <c r="A91" s="24" t="s">
        <v>191</v>
      </c>
      <c r="B91" s="37">
        <f>VLOOKUP(A91,'GDP in $'!B91:G91,4)</f>
        <v>211945897765.4306</v>
      </c>
      <c r="C91">
        <f>VLOOKUP(A91,'GDP in $'!B91:G91,5)</f>
        <v>205144152830.84674</v>
      </c>
      <c r="D91" s="38">
        <f>VLOOKUP(A91,'GDP in $'!B91:G91,6)</f>
        <v>188835201625.91025</v>
      </c>
      <c r="E91" t="e">
        <f>VLOOKUP(A91,'Social Assistance Exp. as %GDP'!C:O,2,FALSE)</f>
        <v>#N/A</v>
      </c>
      <c r="F91" t="e">
        <f>VLOOKUP(A91,'Social Assistance Exp. as %GDP'!C:O,3,FALSE)</f>
        <v>#N/A</v>
      </c>
      <c r="G91" t="e">
        <f>VLOOKUP(A91,'Social Assistance Exp. as %GDP'!C:O,4,FALSE)</f>
        <v>#N/A</v>
      </c>
      <c r="H91" t="e">
        <f>VLOOKUP(A91,'Social Assistance Exp. as %GDP'!C:O,5,FALSE)</f>
        <v>#N/A</v>
      </c>
      <c r="I91" t="e">
        <f>VLOOKUP(A91,'Social Assistance Exp. as %GDP'!C:O,6,FALSE)</f>
        <v>#N/A</v>
      </c>
      <c r="J91" t="e">
        <f>VLOOKUP(A91,'Social Assistance Exp. as %GDP'!C:O,7,FALSE)</f>
        <v>#N/A</v>
      </c>
      <c r="K91" t="e">
        <f>VLOOKUP(A91,'Social Assistance Exp. as %GDP'!C:O,8,FALSE)</f>
        <v>#N/A</v>
      </c>
      <c r="L91" t="e">
        <f>VLOOKUP(A91,'Social Assistance Exp. as %GDP'!C:O,9,FALSE)</f>
        <v>#N/A</v>
      </c>
      <c r="M91" t="e">
        <f>VLOOKUP(A91,'Social Assistance Exp. as %GDP'!C:O,10,FALSE)</f>
        <v>#N/A</v>
      </c>
      <c r="N91" t="e">
        <f>VLOOKUP(A91,'Social Assistance Exp. as %GDP'!C:O,11,FALSE)</f>
        <v>#N/A</v>
      </c>
      <c r="O91" t="e">
        <f>VLOOKUP(A91,'Social Assistance Exp. as %GDP'!C:O,12,FALSE)</f>
        <v>#N/A</v>
      </c>
      <c r="P91" t="e">
        <f>VLOOKUP(A91,'Social Assistance Exp. as %GDP'!C:O,13,FALSE)</f>
        <v>#N/A</v>
      </c>
      <c r="Q91" s="37">
        <f>VLOOKUP(A91,'Migrant Population %Pop'!B:C,2,FALSE)</f>
        <v>11.342377373850701</v>
      </c>
      <c r="R91" s="37">
        <f>VLOOKUP(A91,'Literacy Rate %Pop'!B:BC,44,FALSE)</f>
        <v>0</v>
      </c>
      <c r="S91">
        <f>VLOOKUP(A91,'Literacy Rate %Pop'!B:BC,45,FALSE)</f>
        <v>97.368736267089801</v>
      </c>
      <c r="T91">
        <f>VLOOKUP(A91,'Literacy Rate %Pop'!B:BC,46,FALSE)</f>
        <v>0</v>
      </c>
      <c r="U91">
        <f>VLOOKUP(A91,'Literacy Rate %Pop'!B:BC,47,FALSE)</f>
        <v>0</v>
      </c>
      <c r="V91">
        <f>VLOOKUP(A91,'Literacy Rate %Pop'!B:BC,48,FALSE)</f>
        <v>0</v>
      </c>
      <c r="W91">
        <f>VLOOKUP(A91,'Literacy Rate %Pop'!B:BC,49,FALSE)</f>
        <v>0</v>
      </c>
      <c r="X91">
        <f>VLOOKUP(A91,'Literacy Rate %Pop'!B:BC,50,FALSE)</f>
        <v>0</v>
      </c>
      <c r="Y91">
        <f>VLOOKUP(A91,'Literacy Rate %Pop'!B:BC,51,FALSE)</f>
        <v>0</v>
      </c>
      <c r="Z91">
        <f>VLOOKUP(A91,'Literacy Rate %Pop'!B:BC,52,FALSE)</f>
        <v>97.935951232910199</v>
      </c>
      <c r="AA91">
        <f>VLOOKUP(A91,'Literacy Rate %Pop'!B:BC,53,FALSE)</f>
        <v>0</v>
      </c>
      <c r="AB91">
        <f>VLOOKUP(A91,'Literacy Rate %Pop'!B:BC,54,FALSE)</f>
        <v>0</v>
      </c>
      <c r="AC91" s="37">
        <f>VLOOKUP(A91,'Internet Access %Pop'!B:AI,29,FALSE)</f>
        <v>66.834959490000003</v>
      </c>
      <c r="AD91">
        <f>VLOOKUP(A91,'Internet Access %Pop'!B:AI,30,FALSE)</f>
        <v>69.087915469999999</v>
      </c>
      <c r="AE91">
        <f>VLOOKUP(A91,'Internet Access %Pop'!B:AI,31,FALSE)</f>
        <v>69.892970649999995</v>
      </c>
      <c r="AF91">
        <f>VLOOKUP(A91,'Internet Access %Pop'!B:AI,32,FALSE)</f>
        <v>72.238373390000007</v>
      </c>
      <c r="AG91">
        <f>VLOOKUP(A91,'Internet Access %Pop'!B:AI,33,FALSE)</f>
        <v>75.671206690000005</v>
      </c>
      <c r="AH91">
        <f>VLOOKUP(A91,'Internet Access %Pop'!B:AI,34,FALSE)</f>
        <v>78.11584474</v>
      </c>
      <c r="AI91" s="37">
        <f>VLOOKUP(A91,'Informal %GDP  DGE'!B:AE,29,FALSE)</f>
        <v>26.00764274597168</v>
      </c>
      <c r="AJ91">
        <f>VLOOKUP(A91,'Informal %GDP  DGE'!B:AE,30,FALSE)</f>
        <v>26.175086975097656</v>
      </c>
      <c r="AK91">
        <f>VLOOKUP(A91,'Informal %GDP MIMIC'!B:AB,25,FALSE)</f>
        <v>30.07646369934082</v>
      </c>
      <c r="AL91">
        <f>VLOOKUP(A91,'Informal %GDP MIMIC'!B:AB,26,FALSE)</f>
        <v>29.756443023681641</v>
      </c>
      <c r="AM91">
        <f>VLOOKUP(A91,'Informal %GDP MIMIC'!B:AB,27,FALSE)</f>
        <v>29.349082946777344</v>
      </c>
      <c r="AN91" s="37">
        <f>VLOOKUP(A91,'Pension %LF Pension_p'!B:W,16,FALSE)</f>
        <v>0</v>
      </c>
      <c r="AO91">
        <f>VLOOKUP(A91,'Pension %LF Pension_p'!B:W,17,FALSE)</f>
        <v>86</v>
      </c>
      <c r="AP91">
        <f>VLOOKUP(A91,'Pension %LF Pension_p'!B:W,18,FALSE)</f>
        <v>0</v>
      </c>
      <c r="AQ91">
        <f>VLOOKUP(A91,'Pension %LF Pension_p'!B:W,19,FALSE)</f>
        <v>0</v>
      </c>
      <c r="AR91">
        <f>VLOOKUP(A91,'Pension %LF Pension_p'!B:W,20,FALSE)</f>
        <v>0</v>
      </c>
      <c r="AS91">
        <f>VLOOKUP(A91,'Pension %LF Pension_p'!B:W,21,FALSE)</f>
        <v>0</v>
      </c>
      <c r="AT91">
        <f>VLOOKUP(A91,'Pension %LF Pension_p'!B:W,22,FALSE)</f>
        <v>0</v>
      </c>
      <c r="AU91" s="37" t="e">
        <f>VLOOKUP(A91,' Informal Employment %Emp Infem'!B:U,15,FALSE)</f>
        <v>#N/A</v>
      </c>
      <c r="AV91" t="e">
        <f>VLOOKUP(A91,' Informal Employment %Emp Infem'!B:U,16,FALSE)</f>
        <v>#N/A</v>
      </c>
      <c r="AW91" t="e">
        <f>VLOOKUP(A91,' Informal Employment %Emp Infem'!B:U,17,FALSE)</f>
        <v>#N/A</v>
      </c>
      <c r="AX91" t="e">
        <f>VLOOKUP(A91,' Informal Employment %Emp Infem'!B:U,18,FALSE)</f>
        <v>#N/A</v>
      </c>
      <c r="AY91" t="e">
        <f>VLOOKUP(A91,' Informal Employment %Emp Infem'!B:U,19,FALSE)</f>
        <v>#N/A</v>
      </c>
      <c r="AZ91" t="e">
        <f>VLOOKUP(A91,' Informal Employment %Emp Infem'!B:U,20,FALSE)</f>
        <v>#N/A</v>
      </c>
      <c r="BA91" s="37" t="e">
        <f>VLOOKUP(Main!A91,'Outside LF Employment %Emp  Inf'!B:U,15,FALSE)</f>
        <v>#N/A</v>
      </c>
      <c r="BB91" t="e">
        <f>VLOOKUP(Main!A91,'Outside LF Employment %Emp  Inf'!B:U,16,FALSE)</f>
        <v>#N/A</v>
      </c>
      <c r="BC91" t="e">
        <f>VLOOKUP(Main!A91,'Outside LF Employment %Emp  Inf'!B:U,17,FALSE)</f>
        <v>#N/A</v>
      </c>
      <c r="BD91" t="e">
        <f>VLOOKUP(Main!A91,'Outside LF Employment %Emp  Inf'!B:U,18,FALSE)</f>
        <v>#N/A</v>
      </c>
      <c r="BE91" t="e">
        <f>VLOOKUP(Main!A91,'Outside LF Employment %Emp  Inf'!B:U,19,FALSE)</f>
        <v>#N/A</v>
      </c>
      <c r="BF91" t="e">
        <f>VLOOKUP(Main!A91,'Outside LF Employment %Emp  Inf'!B:U,20,FALSE)</f>
        <v>#N/A</v>
      </c>
      <c r="BG91" s="37">
        <f>VLOOKUP(A91,'Fin Acct Ownership %Pop'!B:E,2,FALSE)</f>
        <v>77.939857482910199</v>
      </c>
      <c r="BH91">
        <f>VLOOKUP(A91,'Fin Acct Ownership %Pop'!B:E,3,FALSE)</f>
        <v>87.518646240234403</v>
      </c>
      <c r="BI91">
        <f>VLOOKUP(A91,'Fin Acct Ownership %Pop'!B:E,4,FALSE)</f>
        <v>85.466522216796903</v>
      </c>
      <c r="BJ91" s="37" t="str">
        <f>VLOOKUP(A91,'JAM Index'!B:H,2,FALSE)</f>
        <v>ECA</v>
      </c>
      <c r="BK91" t="str">
        <f>VLOOKUP(A91,'JAM Index'!B:H,3,FALSE)</f>
        <v>HIC</v>
      </c>
      <c r="BL91" t="str">
        <f>VLOOKUP(A91,'JAM Index'!B:H,3,FALSE)</f>
        <v>HIC</v>
      </c>
      <c r="BM91">
        <f>VLOOKUP(A91,'JAM Index'!B:H,4,FALSE)</f>
        <v>93</v>
      </c>
      <c r="BN91">
        <f>VLOOKUP(A91,'JAM Index'!B:H,5,FALSE)</f>
        <v>85</v>
      </c>
      <c r="BO91">
        <f>VLOOKUP(A91,'JAM Index'!B:H,6,FALSE)</f>
        <v>89</v>
      </c>
      <c r="BP91">
        <f>VLOOKUP(A91,'JAM Index'!B:H,7,FALSE)</f>
        <v>267</v>
      </c>
      <c r="BQ91">
        <f>VLOOKUP(A91,'GDP Per Capita'!B:E,2,FALSE)</f>
        <v>19747.342583793488</v>
      </c>
      <c r="BR91">
        <f>VLOOKUP(A91,'GDP Per Capita'!B:E,3,FALSE)</f>
        <v>19133.757763625435</v>
      </c>
      <c r="BS91">
        <f>VLOOKUP(A91,'GDP Per Capita'!B:E,4,FALSE)</f>
        <v>17622.541003350387</v>
      </c>
    </row>
    <row r="92" spans="1:71" x14ac:dyDescent="0.15">
      <c r="A92" s="24" t="s">
        <v>193</v>
      </c>
      <c r="B92" s="37">
        <f>VLOOKUP(A92,'GDP in $'!B92:G92,4)</f>
        <v>1166523555.5555556</v>
      </c>
      <c r="C92">
        <f>VLOOKUP(A92,'GDP in $'!B92:G92,5)</f>
        <v>1212694407.4074073</v>
      </c>
      <c r="D92" s="38">
        <f>VLOOKUP(A92,'GDP in $'!B92:G92,6)</f>
        <v>1042100555.5555555</v>
      </c>
      <c r="E92" t="str">
        <f>VLOOKUP(A92,'Social Assistance Exp. as %GDP'!C:O,2,FALSE)</f>
        <v>Upper middle income</v>
      </c>
      <c r="F92" t="str">
        <f>VLOOKUP(A92,'Social Assistance Exp. as %GDP'!C:O,3,FALSE)</f>
        <v>LCN</v>
      </c>
      <c r="G92">
        <f>VLOOKUP(A92,'Social Assistance Exp. as %GDP'!C:O,4,FALSE)</f>
        <v>1.958682775</v>
      </c>
      <c r="H92">
        <f>VLOOKUP(A92,'Social Assistance Exp. as %GDP'!C:O,5,FALSE)</f>
        <v>0.41146564499999999</v>
      </c>
      <c r="I92">
        <f>VLOOKUP(A92,'Social Assistance Exp. as %GDP'!C:O,6,FALSE)</f>
        <v>0.39099156899999998</v>
      </c>
      <c r="J92">
        <f>VLOOKUP(A92,'Social Assistance Exp. as %GDP'!C:O,7,FALSE)</f>
        <v>1.3521900000000001E-4</v>
      </c>
      <c r="K92">
        <f>VLOOKUP(A92,'Social Assistance Exp. as %GDP'!C:O,8,FALSE)</f>
        <v>1.7570949999999998E-2</v>
      </c>
      <c r="L92">
        <f>VLOOKUP(A92,'Social Assistance Exp. as %GDP'!C:O,9,FALSE)</f>
        <v>2015</v>
      </c>
      <c r="M92">
        <f>VLOOKUP(A92,'Social Assistance Exp. as %GDP'!C:O,10,FALSE)</f>
        <v>0.236485794</v>
      </c>
      <c r="N92">
        <f>VLOOKUP(A92,'Social Assistance Exp. as %GDP'!C:O,11,FALSE)</f>
        <v>0.76190817399999999</v>
      </c>
      <c r="O92">
        <f>VLOOKUP(A92,'Social Assistance Exp. as %GDP'!C:O,12,FALSE)</f>
        <v>0.115407012</v>
      </c>
      <c r="P92">
        <f>VLOOKUP(A92,'Social Assistance Exp. as %GDP'!C:O,13,FALSE)</f>
        <v>2.4718403999999999E-2</v>
      </c>
      <c r="Q92" s="37">
        <f>VLOOKUP(A92,'Migrant Population %Pop'!B:C,2,FALSE)</f>
        <v>6.6061315235197799</v>
      </c>
      <c r="R92" s="37">
        <f>VLOOKUP(A92,'Literacy Rate %Pop'!B:BC,44,FALSE)</f>
        <v>0</v>
      </c>
      <c r="S92">
        <f>VLOOKUP(A92,'Literacy Rate %Pop'!B:BC,45,FALSE)</f>
        <v>0</v>
      </c>
      <c r="T92">
        <f>VLOOKUP(A92,'Literacy Rate %Pop'!B:BC,46,FALSE)</f>
        <v>0</v>
      </c>
      <c r="U92">
        <f>VLOOKUP(A92,'Literacy Rate %Pop'!B:BC,47,FALSE)</f>
        <v>0</v>
      </c>
      <c r="V92">
        <f>VLOOKUP(A92,'Literacy Rate %Pop'!B:BC,48,FALSE)</f>
        <v>98.599998474121094</v>
      </c>
      <c r="W92">
        <f>VLOOKUP(A92,'Literacy Rate %Pop'!B:BC,49,FALSE)</f>
        <v>0</v>
      </c>
      <c r="X92">
        <f>VLOOKUP(A92,'Literacy Rate %Pop'!B:BC,50,FALSE)</f>
        <v>0</v>
      </c>
      <c r="Y92">
        <f>VLOOKUP(A92,'Literacy Rate %Pop'!B:BC,51,FALSE)</f>
        <v>0</v>
      </c>
      <c r="Z92">
        <f>VLOOKUP(A92,'Literacy Rate %Pop'!B:BC,52,FALSE)</f>
        <v>0</v>
      </c>
      <c r="AA92">
        <f>VLOOKUP(A92,'Literacy Rate %Pop'!B:BC,53,FALSE)</f>
        <v>0</v>
      </c>
      <c r="AB92">
        <f>VLOOKUP(A92,'Literacy Rate %Pop'!B:BC,54,FALSE)</f>
        <v>0</v>
      </c>
      <c r="AC92" s="37">
        <f>VLOOKUP(A92,'Internet Access %Pop'!B:AI,29,FALSE)</f>
        <v>53.81</v>
      </c>
      <c r="AD92">
        <f>VLOOKUP(A92,'Internet Access %Pop'!B:AI,30,FALSE)</f>
        <v>55.856407820000001</v>
      </c>
      <c r="AE92">
        <f>VLOOKUP(A92,'Internet Access %Pop'!B:AI,31,FALSE)</f>
        <v>59.071735359999998</v>
      </c>
      <c r="AF92">
        <f>VLOOKUP(A92,'Internet Access %Pop'!B:AI,32,FALSE)</f>
        <v>0</v>
      </c>
      <c r="AG92">
        <f>VLOOKUP(A92,'Internet Access %Pop'!B:AI,33,FALSE)</f>
        <v>0</v>
      </c>
      <c r="AH92">
        <f>VLOOKUP(A92,'Internet Access %Pop'!B:AI,34,FALSE)</f>
        <v>0</v>
      </c>
      <c r="AI92" s="37" t="e">
        <f>VLOOKUP(A92,'Informal %GDP  DGE'!B:AE,29,FALSE)</f>
        <v>#N/A</v>
      </c>
      <c r="AJ92" t="e">
        <f>VLOOKUP(A92,'Informal %GDP  DGE'!B:AE,30,FALSE)</f>
        <v>#N/A</v>
      </c>
      <c r="AK92" t="e">
        <f>VLOOKUP(A92,'Informal %GDP MIMIC'!B:AB,25,FALSE)</f>
        <v>#N/A</v>
      </c>
      <c r="AL92" t="e">
        <f>VLOOKUP(A92,'Informal %GDP MIMIC'!B:AB,26,FALSE)</f>
        <v>#N/A</v>
      </c>
      <c r="AM92" t="e">
        <f>VLOOKUP(A92,'Informal %GDP MIMIC'!B:AB,27,FALSE)</f>
        <v>#N/A</v>
      </c>
      <c r="AN92" s="37" t="e">
        <f>VLOOKUP(A92,'Pension %LF Pension_p'!B:W,16,FALSE)</f>
        <v>#N/A</v>
      </c>
      <c r="AO92" t="e">
        <f>VLOOKUP(A92,'Pension %LF Pension_p'!B:W,17,FALSE)</f>
        <v>#N/A</v>
      </c>
      <c r="AP92" t="e">
        <f>VLOOKUP(A92,'Pension %LF Pension_p'!B:W,18,FALSE)</f>
        <v>#N/A</v>
      </c>
      <c r="AQ92" t="e">
        <f>VLOOKUP(A92,'Pension %LF Pension_p'!B:W,19,FALSE)</f>
        <v>#N/A</v>
      </c>
      <c r="AR92" t="e">
        <f>VLOOKUP(A92,'Pension %LF Pension_p'!B:W,20,FALSE)</f>
        <v>#N/A</v>
      </c>
      <c r="AS92" t="e">
        <f>VLOOKUP(A92,'Pension %LF Pension_p'!B:W,21,FALSE)</f>
        <v>#N/A</v>
      </c>
      <c r="AT92" t="e">
        <f>VLOOKUP(A92,'Pension %LF Pension_p'!B:W,22,FALSE)</f>
        <v>#N/A</v>
      </c>
      <c r="AU92" s="37" t="e">
        <f>VLOOKUP(A92,' Informal Employment %Emp Infem'!B:U,15,FALSE)</f>
        <v>#N/A</v>
      </c>
      <c r="AV92" t="e">
        <f>VLOOKUP(A92,' Informal Employment %Emp Infem'!B:U,16,FALSE)</f>
        <v>#N/A</v>
      </c>
      <c r="AW92" t="e">
        <f>VLOOKUP(A92,' Informal Employment %Emp Infem'!B:U,17,FALSE)</f>
        <v>#N/A</v>
      </c>
      <c r="AX92" t="e">
        <f>VLOOKUP(A92,' Informal Employment %Emp Infem'!B:U,18,FALSE)</f>
        <v>#N/A</v>
      </c>
      <c r="AY92" t="e">
        <f>VLOOKUP(A92,' Informal Employment %Emp Infem'!B:U,19,FALSE)</f>
        <v>#N/A</v>
      </c>
      <c r="AZ92" t="e">
        <f>VLOOKUP(A92,' Informal Employment %Emp Infem'!B:U,20,FALSE)</f>
        <v>#N/A</v>
      </c>
      <c r="BA92" s="37" t="e">
        <f>VLOOKUP(Main!A92,'Outside LF Employment %Emp  Inf'!B:U,15,FALSE)</f>
        <v>#N/A</v>
      </c>
      <c r="BB92" t="e">
        <f>VLOOKUP(Main!A92,'Outside LF Employment %Emp  Inf'!B:U,16,FALSE)</f>
        <v>#N/A</v>
      </c>
      <c r="BC92" t="e">
        <f>VLOOKUP(Main!A92,'Outside LF Employment %Emp  Inf'!B:U,17,FALSE)</f>
        <v>#N/A</v>
      </c>
      <c r="BD92" t="e">
        <f>VLOOKUP(Main!A92,'Outside LF Employment %Emp  Inf'!B:U,18,FALSE)</f>
        <v>#N/A</v>
      </c>
      <c r="BE92" t="e">
        <f>VLOOKUP(Main!A92,'Outside LF Employment %Emp  Inf'!B:U,19,FALSE)</f>
        <v>#N/A</v>
      </c>
      <c r="BF92" t="e">
        <f>VLOOKUP(Main!A92,'Outside LF Employment %Emp  Inf'!B:U,20,FALSE)</f>
        <v>#N/A</v>
      </c>
      <c r="BG92" s="37">
        <f>VLOOKUP(A92,'Fin Acct Ownership %Pop'!B:E,2,FALSE)</f>
        <v>0</v>
      </c>
      <c r="BH92">
        <f>VLOOKUP(A92,'Fin Acct Ownership %Pop'!B:E,3,FALSE)</f>
        <v>0</v>
      </c>
      <c r="BI92">
        <f>VLOOKUP(A92,'Fin Acct Ownership %Pop'!B:E,4,FALSE)</f>
        <v>0</v>
      </c>
      <c r="BJ92" s="37" t="e">
        <f>VLOOKUP(A92,'JAM Index'!B:H,2,FALSE)</f>
        <v>#N/A</v>
      </c>
      <c r="BK92" t="e">
        <f>VLOOKUP(A92,'JAM Index'!B:H,3,FALSE)</f>
        <v>#N/A</v>
      </c>
      <c r="BL92" t="e">
        <f>VLOOKUP(A92,'JAM Index'!B:H,3,FALSE)</f>
        <v>#N/A</v>
      </c>
      <c r="BM92" t="e">
        <f>VLOOKUP(A92,'JAM Index'!B:H,4,FALSE)</f>
        <v>#N/A</v>
      </c>
      <c r="BN92" t="e">
        <f>VLOOKUP(A92,'JAM Index'!B:H,5,FALSE)</f>
        <v>#N/A</v>
      </c>
      <c r="BO92" t="e">
        <f>VLOOKUP(A92,'JAM Index'!B:H,6,FALSE)</f>
        <v>#N/A</v>
      </c>
      <c r="BP92" t="e">
        <f>VLOOKUP(A92,'JAM Index'!B:H,7,FALSE)</f>
        <v>#N/A</v>
      </c>
      <c r="BQ92">
        <f>VLOOKUP(A92,'GDP Per Capita'!B:E,2,FALSE)</f>
        <v>10466.882211195754</v>
      </c>
      <c r="BR92">
        <f>VLOOKUP(A92,'GDP Per Capita'!B:E,3,FALSE)</f>
        <v>10827.435290507377</v>
      </c>
      <c r="BS92">
        <f>VLOOKUP(A92,'GDP Per Capita'!B:E,4,FALSE)</f>
        <v>9261.5518761769617</v>
      </c>
    </row>
    <row r="93" spans="1:71" x14ac:dyDescent="0.15">
      <c r="A93" s="24" t="s">
        <v>195</v>
      </c>
      <c r="B93" s="37">
        <f>VLOOKUP(A93,'GDP in $'!B93:G93,4)</f>
        <v>3040414278.0223608</v>
      </c>
      <c r="C93">
        <f>VLOOKUP(A93,'GDP in $'!B93:G93,5)</f>
        <v>2982247278.6157675</v>
      </c>
      <c r="D93" s="38">
        <f>VLOOKUP(A93,'GDP in $'!B93:G93,6)</f>
        <v>0</v>
      </c>
      <c r="E93" t="e">
        <f>VLOOKUP(A93,'Social Assistance Exp. as %GDP'!C:O,2,FALSE)</f>
        <v>#N/A</v>
      </c>
      <c r="F93" t="e">
        <f>VLOOKUP(A93,'Social Assistance Exp. as %GDP'!C:O,3,FALSE)</f>
        <v>#N/A</v>
      </c>
      <c r="G93" t="e">
        <f>VLOOKUP(A93,'Social Assistance Exp. as %GDP'!C:O,4,FALSE)</f>
        <v>#N/A</v>
      </c>
      <c r="H93" t="e">
        <f>VLOOKUP(A93,'Social Assistance Exp. as %GDP'!C:O,5,FALSE)</f>
        <v>#N/A</v>
      </c>
      <c r="I93" t="e">
        <f>VLOOKUP(A93,'Social Assistance Exp. as %GDP'!C:O,6,FALSE)</f>
        <v>#N/A</v>
      </c>
      <c r="J93" t="e">
        <f>VLOOKUP(A93,'Social Assistance Exp. as %GDP'!C:O,7,FALSE)</f>
        <v>#N/A</v>
      </c>
      <c r="K93" t="e">
        <f>VLOOKUP(A93,'Social Assistance Exp. as %GDP'!C:O,8,FALSE)</f>
        <v>#N/A</v>
      </c>
      <c r="L93" t="e">
        <f>VLOOKUP(A93,'Social Assistance Exp. as %GDP'!C:O,9,FALSE)</f>
        <v>#N/A</v>
      </c>
      <c r="M93" t="e">
        <f>VLOOKUP(A93,'Social Assistance Exp. as %GDP'!C:O,10,FALSE)</f>
        <v>#N/A</v>
      </c>
      <c r="N93" t="e">
        <f>VLOOKUP(A93,'Social Assistance Exp. as %GDP'!C:O,11,FALSE)</f>
        <v>#N/A</v>
      </c>
      <c r="O93" t="e">
        <f>VLOOKUP(A93,'Social Assistance Exp. as %GDP'!C:O,12,FALSE)</f>
        <v>#N/A</v>
      </c>
      <c r="P93" t="e">
        <f>VLOOKUP(A93,'Social Assistance Exp. as %GDP'!C:O,13,FALSE)</f>
        <v>#N/A</v>
      </c>
      <c r="Q93" s="37">
        <f>VLOOKUP(A93,'Migrant Population %Pop'!B:C,2,FALSE)</f>
        <v>10.694835012280601</v>
      </c>
      <c r="R93" s="37">
        <f>VLOOKUP(A93,'Literacy Rate %Pop'!B:BC,44,FALSE)</f>
        <v>0</v>
      </c>
      <c r="S93">
        <f>VLOOKUP(A93,'Literacy Rate %Pop'!B:BC,45,FALSE)</f>
        <v>0</v>
      </c>
      <c r="T93">
        <f>VLOOKUP(A93,'Literacy Rate %Pop'!B:BC,46,FALSE)</f>
        <v>0</v>
      </c>
      <c r="U93">
        <f>VLOOKUP(A93,'Literacy Rate %Pop'!B:BC,47,FALSE)</f>
        <v>0</v>
      </c>
      <c r="V93">
        <f>VLOOKUP(A93,'Literacy Rate %Pop'!B:BC,48,FALSE)</f>
        <v>0</v>
      </c>
      <c r="W93">
        <f>VLOOKUP(A93,'Literacy Rate %Pop'!B:BC,49,FALSE)</f>
        <v>0</v>
      </c>
      <c r="X93">
        <f>VLOOKUP(A93,'Literacy Rate %Pop'!B:BC,50,FALSE)</f>
        <v>0</v>
      </c>
      <c r="Y93">
        <f>VLOOKUP(A93,'Literacy Rate %Pop'!B:BC,51,FALSE)</f>
        <v>0</v>
      </c>
      <c r="Z93">
        <f>VLOOKUP(A93,'Literacy Rate %Pop'!B:BC,52,FALSE)</f>
        <v>0</v>
      </c>
      <c r="AA93">
        <f>VLOOKUP(A93,'Literacy Rate %Pop'!B:BC,53,FALSE)</f>
        <v>0</v>
      </c>
      <c r="AB93">
        <f>VLOOKUP(A93,'Literacy Rate %Pop'!B:BC,54,FALSE)</f>
        <v>0</v>
      </c>
      <c r="AC93" s="37">
        <f>VLOOKUP(A93,'Internet Access %Pop'!B:AI,29,FALSE)</f>
        <v>67.600443479999996</v>
      </c>
      <c r="AD93">
        <f>VLOOKUP(A93,'Internet Access %Pop'!B:AI,30,FALSE)</f>
        <v>68.500873679999998</v>
      </c>
      <c r="AE93">
        <f>VLOOKUP(A93,'Internet Access %Pop'!B:AI,31,FALSE)</f>
        <v>69.482461779999994</v>
      </c>
      <c r="AF93">
        <f>VLOOKUP(A93,'Internet Access %Pop'!B:AI,32,FALSE)</f>
        <v>0</v>
      </c>
      <c r="AG93">
        <f>VLOOKUP(A93,'Internet Access %Pop'!B:AI,33,FALSE)</f>
        <v>0</v>
      </c>
      <c r="AH93">
        <f>VLOOKUP(A93,'Internet Access %Pop'!B:AI,34,FALSE)</f>
        <v>0</v>
      </c>
      <c r="AI93" s="37" t="e">
        <f>VLOOKUP(A93,'Informal %GDP  DGE'!B:AE,29,FALSE)</f>
        <v>#N/A</v>
      </c>
      <c r="AJ93" t="e">
        <f>VLOOKUP(A93,'Informal %GDP  DGE'!B:AE,30,FALSE)</f>
        <v>#N/A</v>
      </c>
      <c r="AK93" t="e">
        <f>VLOOKUP(A93,'Informal %GDP MIMIC'!B:AB,25,FALSE)</f>
        <v>#N/A</v>
      </c>
      <c r="AL93" t="e">
        <f>VLOOKUP(A93,'Informal %GDP MIMIC'!B:AB,26,FALSE)</f>
        <v>#N/A</v>
      </c>
      <c r="AM93" t="e">
        <f>VLOOKUP(A93,'Informal %GDP MIMIC'!B:AB,27,FALSE)</f>
        <v>#N/A</v>
      </c>
      <c r="AN93" s="37" t="e">
        <f>VLOOKUP(A93,'Pension %LF Pension_p'!B:W,16,FALSE)</f>
        <v>#N/A</v>
      </c>
      <c r="AO93" t="e">
        <f>VLOOKUP(A93,'Pension %LF Pension_p'!B:W,17,FALSE)</f>
        <v>#N/A</v>
      </c>
      <c r="AP93" t="e">
        <f>VLOOKUP(A93,'Pension %LF Pension_p'!B:W,18,FALSE)</f>
        <v>#N/A</v>
      </c>
      <c r="AQ93" t="e">
        <f>VLOOKUP(A93,'Pension %LF Pension_p'!B:W,19,FALSE)</f>
        <v>#N/A</v>
      </c>
      <c r="AR93" t="e">
        <f>VLOOKUP(A93,'Pension %LF Pension_p'!B:W,20,FALSE)</f>
        <v>#N/A</v>
      </c>
      <c r="AS93" t="e">
        <f>VLOOKUP(A93,'Pension %LF Pension_p'!B:W,21,FALSE)</f>
        <v>#N/A</v>
      </c>
      <c r="AT93" t="e">
        <f>VLOOKUP(A93,'Pension %LF Pension_p'!B:W,22,FALSE)</f>
        <v>#N/A</v>
      </c>
      <c r="AU93" s="37" t="e">
        <f>VLOOKUP(A93,' Informal Employment %Emp Infem'!B:U,15,FALSE)</f>
        <v>#N/A</v>
      </c>
      <c r="AV93" t="e">
        <f>VLOOKUP(A93,' Informal Employment %Emp Infem'!B:U,16,FALSE)</f>
        <v>#N/A</v>
      </c>
      <c r="AW93" t="e">
        <f>VLOOKUP(A93,' Informal Employment %Emp Infem'!B:U,17,FALSE)</f>
        <v>#N/A</v>
      </c>
      <c r="AX93" t="e">
        <f>VLOOKUP(A93,' Informal Employment %Emp Infem'!B:U,18,FALSE)</f>
        <v>#N/A</v>
      </c>
      <c r="AY93" t="e">
        <f>VLOOKUP(A93,' Informal Employment %Emp Infem'!B:U,19,FALSE)</f>
        <v>#N/A</v>
      </c>
      <c r="AZ93" t="e">
        <f>VLOOKUP(A93,' Informal Employment %Emp Infem'!B:U,20,FALSE)</f>
        <v>#N/A</v>
      </c>
      <c r="BA93" s="37" t="e">
        <f>VLOOKUP(Main!A93,'Outside LF Employment %Emp  Inf'!B:U,15,FALSE)</f>
        <v>#N/A</v>
      </c>
      <c r="BB93" t="e">
        <f>VLOOKUP(Main!A93,'Outside LF Employment %Emp  Inf'!B:U,16,FALSE)</f>
        <v>#N/A</v>
      </c>
      <c r="BC93" t="e">
        <f>VLOOKUP(Main!A93,'Outside LF Employment %Emp  Inf'!B:U,17,FALSE)</f>
        <v>#N/A</v>
      </c>
      <c r="BD93" t="e">
        <f>VLOOKUP(Main!A93,'Outside LF Employment %Emp  Inf'!B:U,18,FALSE)</f>
        <v>#N/A</v>
      </c>
      <c r="BE93" t="e">
        <f>VLOOKUP(Main!A93,'Outside LF Employment %Emp  Inf'!B:U,19,FALSE)</f>
        <v>#N/A</v>
      </c>
      <c r="BF93" t="e">
        <f>VLOOKUP(Main!A93,'Outside LF Employment %Emp  Inf'!B:U,20,FALSE)</f>
        <v>#N/A</v>
      </c>
      <c r="BG93" s="37">
        <f>VLOOKUP(A93,'Fin Acct Ownership %Pop'!B:E,2,FALSE)</f>
        <v>0</v>
      </c>
      <c r="BH93">
        <f>VLOOKUP(A93,'Fin Acct Ownership %Pop'!B:E,3,FALSE)</f>
        <v>0</v>
      </c>
      <c r="BI93">
        <f>VLOOKUP(A93,'Fin Acct Ownership %Pop'!B:E,4,FALSE)</f>
        <v>0</v>
      </c>
      <c r="BJ93" s="37" t="e">
        <f>VLOOKUP(A93,'JAM Index'!B:H,2,FALSE)</f>
        <v>#N/A</v>
      </c>
      <c r="BK93" t="e">
        <f>VLOOKUP(A93,'JAM Index'!B:H,3,FALSE)</f>
        <v>#N/A</v>
      </c>
      <c r="BL93" t="e">
        <f>VLOOKUP(A93,'JAM Index'!B:H,3,FALSE)</f>
        <v>#N/A</v>
      </c>
      <c r="BM93" t="e">
        <f>VLOOKUP(A93,'JAM Index'!B:H,4,FALSE)</f>
        <v>#N/A</v>
      </c>
      <c r="BN93" t="e">
        <f>VLOOKUP(A93,'JAM Index'!B:H,5,FALSE)</f>
        <v>#N/A</v>
      </c>
      <c r="BO93" t="e">
        <f>VLOOKUP(A93,'JAM Index'!B:H,6,FALSE)</f>
        <v>#N/A</v>
      </c>
      <c r="BP93" t="e">
        <f>VLOOKUP(A93,'JAM Index'!B:H,7,FALSE)</f>
        <v>#N/A</v>
      </c>
      <c r="BQ93">
        <f>VLOOKUP(A93,'GDP Per Capita'!B:E,2,FALSE)</f>
        <v>54270.82230552382</v>
      </c>
      <c r="BR93">
        <f>VLOOKUP(A93,'GDP Per Capita'!B:E,3,FALSE)</f>
        <v>53041.303310195952</v>
      </c>
      <c r="BS93">
        <f>VLOOKUP(A93,'GDP Per Capita'!B:E,4,FALSE)</f>
        <v>0</v>
      </c>
    </row>
    <row r="94" spans="1:71" x14ac:dyDescent="0.15">
      <c r="A94" s="24" t="s">
        <v>197</v>
      </c>
      <c r="B94" s="37">
        <f>VLOOKUP(A94,'GDP in $'!B94:G94,4)</f>
        <v>73208583758.910522</v>
      </c>
      <c r="C94">
        <f>VLOOKUP(A94,'GDP in $'!B94:G94,5)</f>
        <v>77020015201.320053</v>
      </c>
      <c r="D94" s="38">
        <f>VLOOKUP(A94,'GDP in $'!B94:G94,6)</f>
        <v>77604632170.585297</v>
      </c>
      <c r="E94" t="str">
        <f>VLOOKUP(A94,'Social Assistance Exp. as %GDP'!C:O,2,FALSE)</f>
        <v>Upper middle income</v>
      </c>
      <c r="F94" t="str">
        <f>VLOOKUP(A94,'Social Assistance Exp. as %GDP'!C:O,3,FALSE)</f>
        <v>LCN</v>
      </c>
      <c r="G94">
        <f>VLOOKUP(A94,'Social Assistance Exp. as %GDP'!C:O,4,FALSE)</f>
        <v>0.34840094999999999</v>
      </c>
      <c r="H94">
        <f>VLOOKUP(A94,'Social Assistance Exp. as %GDP'!C:O,5,FALSE)</f>
        <v>7.8659290000000007E-3</v>
      </c>
      <c r="I94">
        <f>VLOOKUP(A94,'Social Assistance Exp. as %GDP'!C:O,6,FALSE)</f>
        <v>0.13333536700000001</v>
      </c>
      <c r="J94">
        <f>VLOOKUP(A94,'Social Assistance Exp. as %GDP'!C:O,7,FALSE)</f>
        <v>0</v>
      </c>
      <c r="K94">
        <f>VLOOKUP(A94,'Social Assistance Exp. as %GDP'!C:O,8,FALSE)</f>
        <v>4.9054689999999998E-2</v>
      </c>
      <c r="L94">
        <f>VLOOKUP(A94,'Social Assistance Exp. as %GDP'!C:O,9,FALSE)</f>
        <v>2013</v>
      </c>
      <c r="M94">
        <f>VLOOKUP(A94,'Social Assistance Exp. as %GDP'!C:O,10,FALSE)</f>
        <v>1.5303725000000001E-2</v>
      </c>
      <c r="N94">
        <f>VLOOKUP(A94,'Social Assistance Exp. as %GDP'!C:O,11,FALSE)</f>
        <v>0</v>
      </c>
      <c r="O94">
        <f>VLOOKUP(A94,'Social Assistance Exp. as %GDP'!C:O,12,FALSE)</f>
        <v>0.13649539599999999</v>
      </c>
      <c r="P94">
        <f>VLOOKUP(A94,'Social Assistance Exp. as %GDP'!C:O,13,FALSE)</f>
        <v>6.3458430000000003E-3</v>
      </c>
      <c r="Q94" s="37">
        <f>VLOOKUP(A94,'Migrant Population %Pop'!B:C,2,FALSE)</f>
        <v>0.46718767180629001</v>
      </c>
      <c r="R94" s="37">
        <f>VLOOKUP(A94,'Literacy Rate %Pop'!B:BC,44,FALSE)</f>
        <v>0</v>
      </c>
      <c r="S94">
        <f>VLOOKUP(A94,'Literacy Rate %Pop'!B:BC,45,FALSE)</f>
        <v>0</v>
      </c>
      <c r="T94">
        <f>VLOOKUP(A94,'Literacy Rate %Pop'!B:BC,46,FALSE)</f>
        <v>78.264862060546903</v>
      </c>
      <c r="U94">
        <f>VLOOKUP(A94,'Literacy Rate %Pop'!B:BC,47,FALSE)</f>
        <v>77.038673400878906</v>
      </c>
      <c r="V94">
        <f>VLOOKUP(A94,'Literacy Rate %Pop'!B:BC,48,FALSE)</f>
        <v>81.285896301269503</v>
      </c>
      <c r="W94">
        <f>VLOOKUP(A94,'Literacy Rate %Pop'!B:BC,49,FALSE)</f>
        <v>0</v>
      </c>
      <c r="X94">
        <f>VLOOKUP(A94,'Literacy Rate %Pop'!B:BC,50,FALSE)</f>
        <v>0</v>
      </c>
      <c r="Y94">
        <f>VLOOKUP(A94,'Literacy Rate %Pop'!B:BC,51,FALSE)</f>
        <v>0</v>
      </c>
      <c r="Z94">
        <f>VLOOKUP(A94,'Literacy Rate %Pop'!B:BC,52,FALSE)</f>
        <v>80.810676574707003</v>
      </c>
      <c r="AA94">
        <f>VLOOKUP(A94,'Literacy Rate %Pop'!B:BC,53,FALSE)</f>
        <v>0</v>
      </c>
      <c r="AB94">
        <f>VLOOKUP(A94,'Literacy Rate %Pop'!B:BC,54,FALSE)</f>
        <v>0</v>
      </c>
      <c r="AC94" s="37">
        <f>VLOOKUP(A94,'Internet Access %Pop'!B:AI,29,FALSE)</f>
        <v>28.805941560000001</v>
      </c>
      <c r="AD94">
        <f>VLOOKUP(A94,'Internet Access %Pop'!B:AI,30,FALSE)</f>
        <v>34.509326090000002</v>
      </c>
      <c r="AE94">
        <f>VLOOKUP(A94,'Internet Access %Pop'!B:AI,31,FALSE)</f>
        <v>40.70304908</v>
      </c>
      <c r="AF94">
        <f>VLOOKUP(A94,'Internet Access %Pop'!B:AI,32,FALSE)</f>
        <v>0</v>
      </c>
      <c r="AG94">
        <f>VLOOKUP(A94,'Internet Access %Pop'!B:AI,33,FALSE)</f>
        <v>44.401049839999999</v>
      </c>
      <c r="AH94">
        <f>VLOOKUP(A94,'Internet Access %Pop'!B:AI,34,FALSE)</f>
        <v>0</v>
      </c>
      <c r="AI94" s="37">
        <f>VLOOKUP(A94,'Informal %GDP  DGE'!B:AE,29,FALSE)</f>
        <v>47.079307556152344</v>
      </c>
      <c r="AJ94">
        <f>VLOOKUP(A94,'Informal %GDP  DGE'!B:AE,30,FALSE)</f>
        <v>46.966190338134766</v>
      </c>
      <c r="AK94">
        <f>VLOOKUP(A94,'Informal %GDP MIMIC'!B:AB,25,FALSE)</f>
        <v>50.090530395507812</v>
      </c>
      <c r="AL94">
        <f>VLOOKUP(A94,'Informal %GDP MIMIC'!B:AB,26,FALSE)</f>
        <v>49.937080383300781</v>
      </c>
      <c r="AM94">
        <f>VLOOKUP(A94,'Informal %GDP MIMIC'!B:AB,27,FALSE)</f>
        <v>49.780509948730469</v>
      </c>
      <c r="AN94" s="37">
        <f>VLOOKUP(A94,'Pension %LF Pension_p'!B:W,16,FALSE)</f>
        <v>0</v>
      </c>
      <c r="AO94">
        <f>VLOOKUP(A94,'Pension %LF Pension_p'!B:W,17,FALSE)</f>
        <v>24</v>
      </c>
      <c r="AP94">
        <f>VLOOKUP(A94,'Pension %LF Pension_p'!B:W,18,FALSE)</f>
        <v>0</v>
      </c>
      <c r="AQ94">
        <f>VLOOKUP(A94,'Pension %LF Pension_p'!B:W,19,FALSE)</f>
        <v>0</v>
      </c>
      <c r="AR94">
        <f>VLOOKUP(A94,'Pension %LF Pension_p'!B:W,20,FALSE)</f>
        <v>20.299999237060547</v>
      </c>
      <c r="AS94">
        <f>VLOOKUP(A94,'Pension %LF Pension_p'!B:W,21,FALSE)</f>
        <v>0</v>
      </c>
      <c r="AT94">
        <f>VLOOKUP(A94,'Pension %LF Pension_p'!B:W,22,FALSE)</f>
        <v>0</v>
      </c>
      <c r="AU94" s="37">
        <f>VLOOKUP(A94,' Informal Employment %Emp Infem'!B:U,15,FALSE)</f>
        <v>80.53</v>
      </c>
      <c r="AV94">
        <f>VLOOKUP(A94,' Informal Employment %Emp Infem'!B:U,16,FALSE)</f>
        <v>78.06</v>
      </c>
      <c r="AW94">
        <f>VLOOKUP(A94,' Informal Employment %Emp Infem'!B:U,17,FALSE)</f>
        <v>79.180000000000007</v>
      </c>
      <c r="AX94">
        <f>VLOOKUP(A94,' Informal Employment %Emp Infem'!B:U,18,FALSE)</f>
        <v>79.209999999999994</v>
      </c>
      <c r="AY94">
        <f>VLOOKUP(A94,' Informal Employment %Emp Infem'!B:U,19,FALSE)</f>
        <v>80.11</v>
      </c>
      <c r="AZ94">
        <f>VLOOKUP(A94,' Informal Employment %Emp Infem'!B:U,20,FALSE)</f>
        <v>0</v>
      </c>
      <c r="BA94" s="37">
        <f>VLOOKUP(Main!A94,'Outside LF Employment %Emp  Inf'!B:U,15,FALSE)</f>
        <v>72.3</v>
      </c>
      <c r="BB94">
        <f>VLOOKUP(Main!A94,'Outside LF Employment %Emp  Inf'!B:U,16,FALSE)</f>
        <v>69.349999999999994</v>
      </c>
      <c r="BC94">
        <f>VLOOKUP(Main!A94,'Outside LF Employment %Emp  Inf'!B:U,17,FALSE)</f>
        <v>70.510000000000005</v>
      </c>
      <c r="BD94">
        <f>VLOOKUP(Main!A94,'Outside LF Employment %Emp  Inf'!B:U,18,FALSE)</f>
        <v>70.849999999999994</v>
      </c>
      <c r="BE94">
        <f>VLOOKUP(Main!A94,'Outside LF Employment %Emp  Inf'!B:U,19,FALSE)</f>
        <v>72.3</v>
      </c>
      <c r="BF94">
        <f>VLOOKUP(Main!A94,'Outside LF Employment %Emp  Inf'!B:U,20,FALSE)</f>
        <v>0</v>
      </c>
      <c r="BG94" s="37">
        <f>VLOOKUP(A94,'Fin Acct Ownership %Pop'!B:E,2,FALSE)</f>
        <v>22.318883895873999</v>
      </c>
      <c r="BH94">
        <f>VLOOKUP(A94,'Fin Acct Ownership %Pop'!B:E,3,FALSE)</f>
        <v>41.349216461181598</v>
      </c>
      <c r="BI94">
        <f>VLOOKUP(A94,'Fin Acct Ownership %Pop'!B:E,4,FALSE)</f>
        <v>44.107009887695298</v>
      </c>
      <c r="BJ94" s="37" t="str">
        <f>VLOOKUP(A94,'JAM Index'!B:H,2,FALSE)</f>
        <v>LAC</v>
      </c>
      <c r="BK94" t="str">
        <f>VLOOKUP(A94,'JAM Index'!B:H,3,FALSE)</f>
        <v>UMIC</v>
      </c>
      <c r="BL94" t="str">
        <f>VLOOKUP(A94,'JAM Index'!B:H,3,FALSE)</f>
        <v>UMIC</v>
      </c>
      <c r="BM94">
        <f>VLOOKUP(A94,'JAM Index'!B:H,4,FALSE)</f>
        <v>82</v>
      </c>
      <c r="BN94">
        <f>VLOOKUP(A94,'JAM Index'!B:H,5,FALSE)</f>
        <v>44</v>
      </c>
      <c r="BO94">
        <f>VLOOKUP(A94,'JAM Index'!B:H,6,FALSE)</f>
        <v>76</v>
      </c>
      <c r="BP94">
        <f>VLOOKUP(A94,'JAM Index'!B:H,7,FALSE)</f>
        <v>202</v>
      </c>
      <c r="BQ94">
        <f>VLOOKUP(A94,'GDP Per Capita'!B:E,2,FALSE)</f>
        <v>4478.424645509439</v>
      </c>
      <c r="BR94">
        <f>VLOOKUP(A94,'GDP Per Capita'!B:E,3,FALSE)</f>
        <v>4638.6349431951057</v>
      </c>
      <c r="BS94">
        <f>VLOOKUP(A94,'GDP Per Capita'!B:E,4,FALSE)</f>
        <v>4603.339616709748</v>
      </c>
    </row>
    <row r="95" spans="1:71" x14ac:dyDescent="0.15">
      <c r="A95" s="24" t="s">
        <v>199</v>
      </c>
      <c r="B95" s="37">
        <f>VLOOKUP(A95,'GDP in $'!B95:G95,4)</f>
        <v>6060000000</v>
      </c>
      <c r="C95">
        <f>VLOOKUP(A95,'GDP in $'!B95:G95,5)</f>
        <v>6364000000</v>
      </c>
      <c r="D95" s="38">
        <f>VLOOKUP(A95,'GDP in $'!B95:G95,6)</f>
        <v>5844000000</v>
      </c>
      <c r="E95" t="e">
        <f>VLOOKUP(A95,'Social Assistance Exp. as %GDP'!C:O,2,FALSE)</f>
        <v>#N/A</v>
      </c>
      <c r="F95" t="e">
        <f>VLOOKUP(A95,'Social Assistance Exp. as %GDP'!C:O,3,FALSE)</f>
        <v>#N/A</v>
      </c>
      <c r="G95" t="e">
        <f>VLOOKUP(A95,'Social Assistance Exp. as %GDP'!C:O,4,FALSE)</f>
        <v>#N/A</v>
      </c>
      <c r="H95" t="e">
        <f>VLOOKUP(A95,'Social Assistance Exp. as %GDP'!C:O,5,FALSE)</f>
        <v>#N/A</v>
      </c>
      <c r="I95" t="e">
        <f>VLOOKUP(A95,'Social Assistance Exp. as %GDP'!C:O,6,FALSE)</f>
        <v>#N/A</v>
      </c>
      <c r="J95" t="e">
        <f>VLOOKUP(A95,'Social Assistance Exp. as %GDP'!C:O,7,FALSE)</f>
        <v>#N/A</v>
      </c>
      <c r="K95" t="e">
        <f>VLOOKUP(A95,'Social Assistance Exp. as %GDP'!C:O,8,FALSE)</f>
        <v>#N/A</v>
      </c>
      <c r="L95" t="e">
        <f>VLOOKUP(A95,'Social Assistance Exp. as %GDP'!C:O,9,FALSE)</f>
        <v>#N/A</v>
      </c>
      <c r="M95" t="e">
        <f>VLOOKUP(A95,'Social Assistance Exp. as %GDP'!C:O,10,FALSE)</f>
        <v>#N/A</v>
      </c>
      <c r="N95" t="e">
        <f>VLOOKUP(A95,'Social Assistance Exp. as %GDP'!C:O,11,FALSE)</f>
        <v>#N/A</v>
      </c>
      <c r="O95" t="e">
        <f>VLOOKUP(A95,'Social Assistance Exp. as %GDP'!C:O,12,FALSE)</f>
        <v>#N/A</v>
      </c>
      <c r="P95" t="e">
        <f>VLOOKUP(A95,'Social Assistance Exp. as %GDP'!C:O,13,FALSE)</f>
        <v>#N/A</v>
      </c>
      <c r="Q95" s="37">
        <f>VLOOKUP(A95,'Migrant Population %Pop'!B:C,2,FALSE)</f>
        <v>44.788533419666301</v>
      </c>
      <c r="R95" s="37">
        <f>VLOOKUP(A95,'Literacy Rate %Pop'!B:BC,44,FALSE)</f>
        <v>0</v>
      </c>
      <c r="S95">
        <f>VLOOKUP(A95,'Literacy Rate %Pop'!B:BC,45,FALSE)</f>
        <v>0</v>
      </c>
      <c r="T95">
        <f>VLOOKUP(A95,'Literacy Rate %Pop'!B:BC,46,FALSE)</f>
        <v>0</v>
      </c>
      <c r="U95">
        <f>VLOOKUP(A95,'Literacy Rate %Pop'!B:BC,47,FALSE)</f>
        <v>0</v>
      </c>
      <c r="V95">
        <f>VLOOKUP(A95,'Literacy Rate %Pop'!B:BC,48,FALSE)</f>
        <v>0</v>
      </c>
      <c r="W95">
        <f>VLOOKUP(A95,'Literacy Rate %Pop'!B:BC,49,FALSE)</f>
        <v>0</v>
      </c>
      <c r="X95">
        <f>VLOOKUP(A95,'Literacy Rate %Pop'!B:BC,50,FALSE)</f>
        <v>0</v>
      </c>
      <c r="Y95">
        <f>VLOOKUP(A95,'Literacy Rate %Pop'!B:BC,51,FALSE)</f>
        <v>0</v>
      </c>
      <c r="Z95">
        <f>VLOOKUP(A95,'Literacy Rate %Pop'!B:BC,52,FALSE)</f>
        <v>0</v>
      </c>
      <c r="AA95">
        <f>VLOOKUP(A95,'Literacy Rate %Pop'!B:BC,53,FALSE)</f>
        <v>0</v>
      </c>
      <c r="AB95">
        <f>VLOOKUP(A95,'Literacy Rate %Pop'!B:BC,54,FALSE)</f>
        <v>0</v>
      </c>
      <c r="AC95" s="37">
        <f>VLOOKUP(A95,'Internet Access %Pop'!B:AI,29,FALSE)</f>
        <v>73.139999950000004</v>
      </c>
      <c r="AD95">
        <f>VLOOKUP(A95,'Internet Access %Pop'!B:AI,30,FALSE)</f>
        <v>77.009999890000003</v>
      </c>
      <c r="AE95">
        <f>VLOOKUP(A95,'Internet Access %Pop'!B:AI,31,FALSE)</f>
        <v>80.505465560000005</v>
      </c>
      <c r="AF95">
        <f>VLOOKUP(A95,'Internet Access %Pop'!B:AI,32,FALSE)</f>
        <v>0</v>
      </c>
      <c r="AG95">
        <f>VLOOKUP(A95,'Internet Access %Pop'!B:AI,33,FALSE)</f>
        <v>0</v>
      </c>
      <c r="AH95">
        <f>VLOOKUP(A95,'Internet Access %Pop'!B:AI,34,FALSE)</f>
        <v>0</v>
      </c>
      <c r="AI95" s="37" t="e">
        <f>VLOOKUP(A95,'Informal %GDP  DGE'!B:AE,29,FALSE)</f>
        <v>#N/A</v>
      </c>
      <c r="AJ95" t="e">
        <f>VLOOKUP(A95,'Informal %GDP  DGE'!B:AE,30,FALSE)</f>
        <v>#N/A</v>
      </c>
      <c r="AK95" t="e">
        <f>VLOOKUP(A95,'Informal %GDP MIMIC'!B:AB,25,FALSE)</f>
        <v>#N/A</v>
      </c>
      <c r="AL95" t="e">
        <f>VLOOKUP(A95,'Informal %GDP MIMIC'!B:AB,26,FALSE)</f>
        <v>#N/A</v>
      </c>
      <c r="AM95" t="e">
        <f>VLOOKUP(A95,'Informal %GDP MIMIC'!B:AB,27,FALSE)</f>
        <v>#N/A</v>
      </c>
      <c r="AN95" s="37" t="e">
        <f>VLOOKUP(A95,'Pension %LF Pension_p'!B:W,16,FALSE)</f>
        <v>#N/A</v>
      </c>
      <c r="AO95" t="e">
        <f>VLOOKUP(A95,'Pension %LF Pension_p'!B:W,17,FALSE)</f>
        <v>#N/A</v>
      </c>
      <c r="AP95" t="e">
        <f>VLOOKUP(A95,'Pension %LF Pension_p'!B:W,18,FALSE)</f>
        <v>#N/A</v>
      </c>
      <c r="AQ95" t="e">
        <f>VLOOKUP(A95,'Pension %LF Pension_p'!B:W,19,FALSE)</f>
        <v>#N/A</v>
      </c>
      <c r="AR95" t="e">
        <f>VLOOKUP(A95,'Pension %LF Pension_p'!B:W,20,FALSE)</f>
        <v>#N/A</v>
      </c>
      <c r="AS95" t="e">
        <f>VLOOKUP(A95,'Pension %LF Pension_p'!B:W,21,FALSE)</f>
        <v>#N/A</v>
      </c>
      <c r="AT95" t="e">
        <f>VLOOKUP(A95,'Pension %LF Pension_p'!B:W,22,FALSE)</f>
        <v>#N/A</v>
      </c>
      <c r="AU95" s="37" t="e">
        <f>VLOOKUP(A95,' Informal Employment %Emp Infem'!B:U,15,FALSE)</f>
        <v>#N/A</v>
      </c>
      <c r="AV95" t="e">
        <f>VLOOKUP(A95,' Informal Employment %Emp Infem'!B:U,16,FALSE)</f>
        <v>#N/A</v>
      </c>
      <c r="AW95" t="e">
        <f>VLOOKUP(A95,' Informal Employment %Emp Infem'!B:U,17,FALSE)</f>
        <v>#N/A</v>
      </c>
      <c r="AX95" t="e">
        <f>VLOOKUP(A95,' Informal Employment %Emp Infem'!B:U,18,FALSE)</f>
        <v>#N/A</v>
      </c>
      <c r="AY95" t="e">
        <f>VLOOKUP(A95,' Informal Employment %Emp Infem'!B:U,19,FALSE)</f>
        <v>#N/A</v>
      </c>
      <c r="AZ95" t="e">
        <f>VLOOKUP(A95,' Informal Employment %Emp Infem'!B:U,20,FALSE)</f>
        <v>#N/A</v>
      </c>
      <c r="BA95" s="37" t="e">
        <f>VLOOKUP(Main!A95,'Outside LF Employment %Emp  Inf'!B:U,15,FALSE)</f>
        <v>#N/A</v>
      </c>
      <c r="BB95" t="e">
        <f>VLOOKUP(Main!A95,'Outside LF Employment %Emp  Inf'!B:U,16,FALSE)</f>
        <v>#N/A</v>
      </c>
      <c r="BC95" t="e">
        <f>VLOOKUP(Main!A95,'Outside LF Employment %Emp  Inf'!B:U,17,FALSE)</f>
        <v>#N/A</v>
      </c>
      <c r="BD95" t="e">
        <f>VLOOKUP(Main!A95,'Outside LF Employment %Emp  Inf'!B:U,18,FALSE)</f>
        <v>#N/A</v>
      </c>
      <c r="BE95" t="e">
        <f>VLOOKUP(Main!A95,'Outside LF Employment %Emp  Inf'!B:U,19,FALSE)</f>
        <v>#N/A</v>
      </c>
      <c r="BF95" t="e">
        <f>VLOOKUP(Main!A95,'Outside LF Employment %Emp  Inf'!B:U,20,FALSE)</f>
        <v>#N/A</v>
      </c>
      <c r="BG95" s="37">
        <f>VLOOKUP(A95,'Fin Acct Ownership %Pop'!B:E,2,FALSE)</f>
        <v>0</v>
      </c>
      <c r="BH95">
        <f>VLOOKUP(A95,'Fin Acct Ownership %Pop'!B:E,3,FALSE)</f>
        <v>0</v>
      </c>
      <c r="BI95">
        <f>VLOOKUP(A95,'Fin Acct Ownership %Pop'!B:E,4,FALSE)</f>
        <v>0</v>
      </c>
      <c r="BJ95" s="37" t="e">
        <f>VLOOKUP(A95,'JAM Index'!B:H,2,FALSE)</f>
        <v>#N/A</v>
      </c>
      <c r="BK95" t="e">
        <f>VLOOKUP(A95,'JAM Index'!B:H,3,FALSE)</f>
        <v>#N/A</v>
      </c>
      <c r="BL95" t="e">
        <f>VLOOKUP(A95,'JAM Index'!B:H,3,FALSE)</f>
        <v>#N/A</v>
      </c>
      <c r="BM95" t="e">
        <f>VLOOKUP(A95,'JAM Index'!B:H,4,FALSE)</f>
        <v>#N/A</v>
      </c>
      <c r="BN95" t="e">
        <f>VLOOKUP(A95,'JAM Index'!B:H,5,FALSE)</f>
        <v>#N/A</v>
      </c>
      <c r="BO95" t="e">
        <f>VLOOKUP(A95,'JAM Index'!B:H,6,FALSE)</f>
        <v>#N/A</v>
      </c>
      <c r="BP95" t="e">
        <f>VLOOKUP(A95,'JAM Index'!B:H,7,FALSE)</f>
        <v>#N/A</v>
      </c>
      <c r="BQ95">
        <f>VLOOKUP(A95,'GDP Per Capita'!B:E,2,FALSE)</f>
        <v>36556.674911021291</v>
      </c>
      <c r="BR95">
        <f>VLOOKUP(A95,'GDP Per Capita'!B:E,3,FALSE)</f>
        <v>38040.586987058785</v>
      </c>
      <c r="BS95">
        <f>VLOOKUP(A95,'GDP Per Capita'!B:E,4,FALSE)</f>
        <v>34624.340129041433</v>
      </c>
    </row>
    <row r="96" spans="1:71" x14ac:dyDescent="0.15">
      <c r="A96" s="24" t="s">
        <v>201</v>
      </c>
      <c r="B96" s="37">
        <f>VLOOKUP(A96,'GDP in $'!B96:G96,4)</f>
        <v>4787636237.2404337</v>
      </c>
      <c r="C96">
        <f>VLOOKUP(A96,'GDP in $'!B96:G96,5)</f>
        <v>5173760191.8465223</v>
      </c>
      <c r="D96" s="38">
        <f>VLOOKUP(A96,'GDP in $'!B96:G96,6)</f>
        <v>5471256594.7242203</v>
      </c>
      <c r="E96" t="e">
        <f>VLOOKUP(A96,'Social Assistance Exp. as %GDP'!C:O,2,FALSE)</f>
        <v>#N/A</v>
      </c>
      <c r="F96" t="e">
        <f>VLOOKUP(A96,'Social Assistance Exp. as %GDP'!C:O,3,FALSE)</f>
        <v>#N/A</v>
      </c>
      <c r="G96" t="e">
        <f>VLOOKUP(A96,'Social Assistance Exp. as %GDP'!C:O,4,FALSE)</f>
        <v>#N/A</v>
      </c>
      <c r="H96" t="e">
        <f>VLOOKUP(A96,'Social Assistance Exp. as %GDP'!C:O,5,FALSE)</f>
        <v>#N/A</v>
      </c>
      <c r="I96" t="e">
        <f>VLOOKUP(A96,'Social Assistance Exp. as %GDP'!C:O,6,FALSE)</f>
        <v>#N/A</v>
      </c>
      <c r="J96" t="e">
        <f>VLOOKUP(A96,'Social Assistance Exp. as %GDP'!C:O,7,FALSE)</f>
        <v>#N/A</v>
      </c>
      <c r="K96" t="e">
        <f>VLOOKUP(A96,'Social Assistance Exp. as %GDP'!C:O,8,FALSE)</f>
        <v>#N/A</v>
      </c>
      <c r="L96" t="e">
        <f>VLOOKUP(A96,'Social Assistance Exp. as %GDP'!C:O,9,FALSE)</f>
        <v>#N/A</v>
      </c>
      <c r="M96" t="e">
        <f>VLOOKUP(A96,'Social Assistance Exp. as %GDP'!C:O,10,FALSE)</f>
        <v>#N/A</v>
      </c>
      <c r="N96" t="e">
        <f>VLOOKUP(A96,'Social Assistance Exp. as %GDP'!C:O,11,FALSE)</f>
        <v>#N/A</v>
      </c>
      <c r="O96" t="e">
        <f>VLOOKUP(A96,'Social Assistance Exp. as %GDP'!C:O,12,FALSE)</f>
        <v>#N/A</v>
      </c>
      <c r="P96" t="e">
        <f>VLOOKUP(A96,'Social Assistance Exp. as %GDP'!C:O,13,FALSE)</f>
        <v>#N/A</v>
      </c>
      <c r="Q96" s="37">
        <f>VLOOKUP(A96,'Migrant Population %Pop'!B:C,2,FALSE)</f>
        <v>2.0055143823696202</v>
      </c>
      <c r="R96" s="37">
        <f>VLOOKUP(A96,'Literacy Rate %Pop'!B:BC,44,FALSE)</f>
        <v>0</v>
      </c>
      <c r="S96">
        <f>VLOOKUP(A96,'Literacy Rate %Pop'!B:BC,45,FALSE)</f>
        <v>0</v>
      </c>
      <c r="T96">
        <f>VLOOKUP(A96,'Literacy Rate %Pop'!B:BC,46,FALSE)</f>
        <v>0</v>
      </c>
      <c r="U96">
        <f>VLOOKUP(A96,'Literacy Rate %Pop'!B:BC,47,FALSE)</f>
        <v>0</v>
      </c>
      <c r="V96">
        <f>VLOOKUP(A96,'Literacy Rate %Pop'!B:BC,48,FALSE)</f>
        <v>85.639732360839801</v>
      </c>
      <c r="W96">
        <f>VLOOKUP(A96,'Literacy Rate %Pop'!B:BC,49,FALSE)</f>
        <v>0</v>
      </c>
      <c r="X96">
        <f>VLOOKUP(A96,'Literacy Rate %Pop'!B:BC,50,FALSE)</f>
        <v>0</v>
      </c>
      <c r="Y96">
        <f>VLOOKUP(A96,'Literacy Rate %Pop'!B:BC,51,FALSE)</f>
        <v>0</v>
      </c>
      <c r="Z96">
        <f>VLOOKUP(A96,'Literacy Rate %Pop'!B:BC,52,FALSE)</f>
        <v>0</v>
      </c>
      <c r="AA96">
        <f>VLOOKUP(A96,'Literacy Rate %Pop'!B:BC,53,FALSE)</f>
        <v>0</v>
      </c>
      <c r="AB96">
        <f>VLOOKUP(A96,'Literacy Rate %Pop'!B:BC,54,FALSE)</f>
        <v>0</v>
      </c>
      <c r="AC96" s="37">
        <f>VLOOKUP(A96,'Internet Access %Pop'!B:AI,29,FALSE)</f>
        <v>34</v>
      </c>
      <c r="AD96">
        <f>VLOOKUP(A96,'Internet Access %Pop'!B:AI,30,FALSE)</f>
        <v>35.659999999999997</v>
      </c>
      <c r="AE96">
        <f>VLOOKUP(A96,'Internet Access %Pop'!B:AI,31,FALSE)</f>
        <v>37.325836789999997</v>
      </c>
      <c r="AF96">
        <f>VLOOKUP(A96,'Internet Access %Pop'!B:AI,32,FALSE)</f>
        <v>0</v>
      </c>
      <c r="AG96">
        <f>VLOOKUP(A96,'Internet Access %Pop'!B:AI,33,FALSE)</f>
        <v>0</v>
      </c>
      <c r="AH96">
        <f>VLOOKUP(A96,'Internet Access %Pop'!B:AI,34,FALSE)</f>
        <v>0</v>
      </c>
      <c r="AI96" s="37" t="e">
        <f>VLOOKUP(A96,'Informal %GDP  DGE'!B:AE,29,FALSE)</f>
        <v>#N/A</v>
      </c>
      <c r="AJ96" t="e">
        <f>VLOOKUP(A96,'Informal %GDP  DGE'!B:AE,30,FALSE)</f>
        <v>#N/A</v>
      </c>
      <c r="AK96">
        <f>VLOOKUP(A96,'Informal %GDP MIMIC'!B:AB,25,FALSE)</f>
        <v>30.419679641723633</v>
      </c>
      <c r="AL96">
        <f>VLOOKUP(A96,'Informal %GDP MIMIC'!B:AB,26,FALSE)</f>
        <v>0</v>
      </c>
      <c r="AM96">
        <f>VLOOKUP(A96,'Informal %GDP MIMIC'!B:AB,27,FALSE)</f>
        <v>0</v>
      </c>
      <c r="AN96" s="37" t="e">
        <f>VLOOKUP(A96,'Pension %LF Pension_p'!B:W,16,FALSE)</f>
        <v>#N/A</v>
      </c>
      <c r="AO96" t="e">
        <f>VLOOKUP(A96,'Pension %LF Pension_p'!B:W,17,FALSE)</f>
        <v>#N/A</v>
      </c>
      <c r="AP96" t="e">
        <f>VLOOKUP(A96,'Pension %LF Pension_p'!B:W,18,FALSE)</f>
        <v>#N/A</v>
      </c>
      <c r="AQ96" t="e">
        <f>VLOOKUP(A96,'Pension %LF Pension_p'!B:W,19,FALSE)</f>
        <v>#N/A</v>
      </c>
      <c r="AR96" t="e">
        <f>VLOOKUP(A96,'Pension %LF Pension_p'!B:W,20,FALSE)</f>
        <v>#N/A</v>
      </c>
      <c r="AS96" t="e">
        <f>VLOOKUP(A96,'Pension %LF Pension_p'!B:W,21,FALSE)</f>
        <v>#N/A</v>
      </c>
      <c r="AT96" t="e">
        <f>VLOOKUP(A96,'Pension %LF Pension_p'!B:W,22,FALSE)</f>
        <v>#N/A</v>
      </c>
      <c r="AU96" s="37">
        <f>VLOOKUP(A96,' Informal Employment %Emp Infem'!B:U,15,FALSE)</f>
        <v>0</v>
      </c>
      <c r="AV96">
        <f>VLOOKUP(A96,' Informal Employment %Emp Infem'!B:U,16,FALSE)</f>
        <v>0</v>
      </c>
      <c r="AW96">
        <f>VLOOKUP(A96,' Informal Employment %Emp Infem'!B:U,17,FALSE)</f>
        <v>0</v>
      </c>
      <c r="AX96">
        <f>VLOOKUP(A96,' Informal Employment %Emp Infem'!B:U,18,FALSE)</f>
        <v>0</v>
      </c>
      <c r="AY96">
        <f>VLOOKUP(A96,' Informal Employment %Emp Infem'!B:U,19,FALSE)</f>
        <v>0</v>
      </c>
      <c r="AZ96">
        <f>VLOOKUP(A96,' Informal Employment %Emp Infem'!B:U,20,FALSE)</f>
        <v>58.07</v>
      </c>
      <c r="BA96" s="37">
        <f>VLOOKUP(Main!A96,'Outside LF Employment %Emp  Inf'!B:U,15,FALSE)</f>
        <v>0</v>
      </c>
      <c r="BB96">
        <f>VLOOKUP(Main!A96,'Outside LF Employment %Emp  Inf'!B:U,16,FALSE)</f>
        <v>0</v>
      </c>
      <c r="BC96">
        <f>VLOOKUP(Main!A96,'Outside LF Employment %Emp  Inf'!B:U,17,FALSE)</f>
        <v>0</v>
      </c>
      <c r="BD96">
        <f>VLOOKUP(Main!A96,'Outside LF Employment %Emp  Inf'!B:U,18,FALSE)</f>
        <v>0</v>
      </c>
      <c r="BE96">
        <f>VLOOKUP(Main!A96,'Outside LF Employment %Emp  Inf'!B:U,19,FALSE)</f>
        <v>0</v>
      </c>
      <c r="BF96">
        <f>VLOOKUP(Main!A96,'Outside LF Employment %Emp  Inf'!B:U,20,FALSE)</f>
        <v>35.619999999999997</v>
      </c>
      <c r="BG96" s="37">
        <f>VLOOKUP(A96,'Fin Acct Ownership %Pop'!B:E,2,FALSE)</f>
        <v>0</v>
      </c>
      <c r="BH96">
        <f>VLOOKUP(A96,'Fin Acct Ownership %Pop'!B:E,3,FALSE)</f>
        <v>0</v>
      </c>
      <c r="BI96">
        <f>VLOOKUP(A96,'Fin Acct Ownership %Pop'!B:E,4,FALSE)</f>
        <v>0</v>
      </c>
      <c r="BJ96" s="37" t="e">
        <f>VLOOKUP(A96,'JAM Index'!B:H,2,FALSE)</f>
        <v>#N/A</v>
      </c>
      <c r="BK96" t="e">
        <f>VLOOKUP(A96,'JAM Index'!B:H,3,FALSE)</f>
        <v>#N/A</v>
      </c>
      <c r="BL96" t="e">
        <f>VLOOKUP(A96,'JAM Index'!B:H,3,FALSE)</f>
        <v>#N/A</v>
      </c>
      <c r="BM96" t="e">
        <f>VLOOKUP(A96,'JAM Index'!B:H,4,FALSE)</f>
        <v>#N/A</v>
      </c>
      <c r="BN96" t="e">
        <f>VLOOKUP(A96,'JAM Index'!B:H,5,FALSE)</f>
        <v>#N/A</v>
      </c>
      <c r="BO96" t="e">
        <f>VLOOKUP(A96,'JAM Index'!B:H,6,FALSE)</f>
        <v>#N/A</v>
      </c>
      <c r="BP96" t="e">
        <f>VLOOKUP(A96,'JAM Index'!B:H,7,FALSE)</f>
        <v>#N/A</v>
      </c>
      <c r="BQ96">
        <f>VLOOKUP(A96,'GDP Per Capita'!B:E,2,FALSE)</f>
        <v>6145.8192766437705</v>
      </c>
      <c r="BR96">
        <f>VLOOKUP(A96,'GDP Per Capita'!B:E,3,FALSE)</f>
        <v>6609.5112795458754</v>
      </c>
      <c r="BS96">
        <f>VLOOKUP(A96,'GDP Per Capita'!B:E,4,FALSE)</f>
        <v>6955.9392171778854</v>
      </c>
    </row>
    <row r="97" spans="1:71" x14ac:dyDescent="0.15">
      <c r="A97" s="24" t="s">
        <v>203</v>
      </c>
      <c r="B97" s="37">
        <f>VLOOKUP(A97,'GDP in $'!B97:G97,4)</f>
        <v>54542278698896.445</v>
      </c>
      <c r="C97">
        <f>VLOOKUP(A97,'GDP in $'!B97:G97,5)</f>
        <v>55034358393932.469</v>
      </c>
      <c r="D97" s="38">
        <f>VLOOKUP(A97,'GDP in $'!B97:G97,6)</f>
        <v>53396287182546.156</v>
      </c>
      <c r="E97" t="e">
        <f>VLOOKUP(A97,'Social Assistance Exp. as %GDP'!C:O,2,FALSE)</f>
        <v>#N/A</v>
      </c>
      <c r="F97" t="e">
        <f>VLOOKUP(A97,'Social Assistance Exp. as %GDP'!C:O,3,FALSE)</f>
        <v>#N/A</v>
      </c>
      <c r="G97" t="e">
        <f>VLOOKUP(A97,'Social Assistance Exp. as %GDP'!C:O,4,FALSE)</f>
        <v>#N/A</v>
      </c>
      <c r="H97" t="e">
        <f>VLOOKUP(A97,'Social Assistance Exp. as %GDP'!C:O,5,FALSE)</f>
        <v>#N/A</v>
      </c>
      <c r="I97" t="e">
        <f>VLOOKUP(A97,'Social Assistance Exp. as %GDP'!C:O,6,FALSE)</f>
        <v>#N/A</v>
      </c>
      <c r="J97" t="e">
        <f>VLOOKUP(A97,'Social Assistance Exp. as %GDP'!C:O,7,FALSE)</f>
        <v>#N/A</v>
      </c>
      <c r="K97" t="e">
        <f>VLOOKUP(A97,'Social Assistance Exp. as %GDP'!C:O,8,FALSE)</f>
        <v>#N/A</v>
      </c>
      <c r="L97" t="e">
        <f>VLOOKUP(A97,'Social Assistance Exp. as %GDP'!C:O,9,FALSE)</f>
        <v>#N/A</v>
      </c>
      <c r="M97" t="e">
        <f>VLOOKUP(A97,'Social Assistance Exp. as %GDP'!C:O,10,FALSE)</f>
        <v>#N/A</v>
      </c>
      <c r="N97" t="e">
        <f>VLOOKUP(A97,'Social Assistance Exp. as %GDP'!C:O,11,FALSE)</f>
        <v>#N/A</v>
      </c>
      <c r="O97" t="e">
        <f>VLOOKUP(A97,'Social Assistance Exp. as %GDP'!C:O,12,FALSE)</f>
        <v>#N/A</v>
      </c>
      <c r="P97" t="e">
        <f>VLOOKUP(A97,'Social Assistance Exp. as %GDP'!C:O,13,FALSE)</f>
        <v>#N/A</v>
      </c>
      <c r="Q97" s="37">
        <f>VLOOKUP(A97,'Migrant Population %Pop'!B:C,2,FALSE)</f>
        <v>13.592201838246</v>
      </c>
      <c r="R97" s="37">
        <f>VLOOKUP(A97,'Literacy Rate %Pop'!B:BC,44,FALSE)</f>
        <v>0</v>
      </c>
      <c r="S97">
        <f>VLOOKUP(A97,'Literacy Rate %Pop'!B:BC,45,FALSE)</f>
        <v>0</v>
      </c>
      <c r="T97">
        <f>VLOOKUP(A97,'Literacy Rate %Pop'!B:BC,46,FALSE)</f>
        <v>0</v>
      </c>
      <c r="U97">
        <f>VLOOKUP(A97,'Literacy Rate %Pop'!B:BC,47,FALSE)</f>
        <v>0</v>
      </c>
      <c r="V97">
        <f>VLOOKUP(A97,'Literacy Rate %Pop'!B:BC,48,FALSE)</f>
        <v>0</v>
      </c>
      <c r="W97">
        <f>VLOOKUP(A97,'Literacy Rate %Pop'!B:BC,49,FALSE)</f>
        <v>0</v>
      </c>
      <c r="X97">
        <f>VLOOKUP(A97,'Literacy Rate %Pop'!B:BC,50,FALSE)</f>
        <v>0</v>
      </c>
      <c r="Y97">
        <f>VLOOKUP(A97,'Literacy Rate %Pop'!B:BC,51,FALSE)</f>
        <v>0</v>
      </c>
      <c r="Z97">
        <f>VLOOKUP(A97,'Literacy Rate %Pop'!B:BC,52,FALSE)</f>
        <v>0</v>
      </c>
      <c r="AA97">
        <f>VLOOKUP(A97,'Literacy Rate %Pop'!B:BC,53,FALSE)</f>
        <v>0</v>
      </c>
      <c r="AB97">
        <f>VLOOKUP(A97,'Literacy Rate %Pop'!B:BC,54,FALSE)</f>
        <v>0</v>
      </c>
      <c r="AC97" s="37">
        <f>VLOOKUP(A97,'Internet Access %Pop'!B:AI,29,FALSE)</f>
        <v>79.914243300488806</v>
      </c>
      <c r="AD97">
        <f>VLOOKUP(A97,'Internet Access %Pop'!B:AI,30,FALSE)</f>
        <v>84.263290542959695</v>
      </c>
      <c r="AE97">
        <f>VLOOKUP(A97,'Internet Access %Pop'!B:AI,31,FALSE)</f>
        <v>85.853961230697706</v>
      </c>
      <c r="AF97">
        <f>VLOOKUP(A97,'Internet Access %Pop'!B:AI,32,FALSE)</f>
        <v>87.519507100026502</v>
      </c>
      <c r="AG97">
        <f>VLOOKUP(A97,'Internet Access %Pop'!B:AI,33,FALSE)</f>
        <v>89.095696194707301</v>
      </c>
      <c r="AH97">
        <f>VLOOKUP(A97,'Internet Access %Pop'!B:AI,34,FALSE)</f>
        <v>0</v>
      </c>
      <c r="AI97" s="37" t="e">
        <f>VLOOKUP(A97,'Informal %GDP  DGE'!B:AE,29,FALSE)</f>
        <v>#N/A</v>
      </c>
      <c r="AJ97" t="e">
        <f>VLOOKUP(A97,'Informal %GDP  DGE'!B:AE,30,FALSE)</f>
        <v>#N/A</v>
      </c>
      <c r="AK97" t="e">
        <f>VLOOKUP(A97,'Informal %GDP MIMIC'!B:AB,25,FALSE)</f>
        <v>#N/A</v>
      </c>
      <c r="AL97" t="e">
        <f>VLOOKUP(A97,'Informal %GDP MIMIC'!B:AB,26,FALSE)</f>
        <v>#N/A</v>
      </c>
      <c r="AM97" t="e">
        <f>VLOOKUP(A97,'Informal %GDP MIMIC'!B:AB,27,FALSE)</f>
        <v>#N/A</v>
      </c>
      <c r="AN97" s="37" t="e">
        <f>VLOOKUP(A97,'Pension %LF Pension_p'!B:W,16,FALSE)</f>
        <v>#N/A</v>
      </c>
      <c r="AO97" t="e">
        <f>VLOOKUP(A97,'Pension %LF Pension_p'!B:W,17,FALSE)</f>
        <v>#N/A</v>
      </c>
      <c r="AP97" t="e">
        <f>VLOOKUP(A97,'Pension %LF Pension_p'!B:W,18,FALSE)</f>
        <v>#N/A</v>
      </c>
      <c r="AQ97" t="e">
        <f>VLOOKUP(A97,'Pension %LF Pension_p'!B:W,19,FALSE)</f>
        <v>#N/A</v>
      </c>
      <c r="AR97" t="e">
        <f>VLOOKUP(A97,'Pension %LF Pension_p'!B:W,20,FALSE)</f>
        <v>#N/A</v>
      </c>
      <c r="AS97" t="e">
        <f>VLOOKUP(A97,'Pension %LF Pension_p'!B:W,21,FALSE)</f>
        <v>#N/A</v>
      </c>
      <c r="AT97" t="e">
        <f>VLOOKUP(A97,'Pension %LF Pension_p'!B:W,22,FALSE)</f>
        <v>#N/A</v>
      </c>
      <c r="AU97" s="37" t="e">
        <f>VLOOKUP(A97,' Informal Employment %Emp Infem'!B:U,15,FALSE)</f>
        <v>#N/A</v>
      </c>
      <c r="AV97" t="e">
        <f>VLOOKUP(A97,' Informal Employment %Emp Infem'!B:U,16,FALSE)</f>
        <v>#N/A</v>
      </c>
      <c r="AW97" t="e">
        <f>VLOOKUP(A97,' Informal Employment %Emp Infem'!B:U,17,FALSE)</f>
        <v>#N/A</v>
      </c>
      <c r="AX97" t="e">
        <f>VLOOKUP(A97,' Informal Employment %Emp Infem'!B:U,18,FALSE)</f>
        <v>#N/A</v>
      </c>
      <c r="AY97" t="e">
        <f>VLOOKUP(A97,' Informal Employment %Emp Infem'!B:U,19,FALSE)</f>
        <v>#N/A</v>
      </c>
      <c r="AZ97" t="e">
        <f>VLOOKUP(A97,' Informal Employment %Emp Infem'!B:U,20,FALSE)</f>
        <v>#N/A</v>
      </c>
      <c r="BA97" s="37" t="e">
        <f>VLOOKUP(Main!A97,'Outside LF Employment %Emp  Inf'!B:U,15,FALSE)</f>
        <v>#N/A</v>
      </c>
      <c r="BB97" t="e">
        <f>VLOOKUP(Main!A97,'Outside LF Employment %Emp  Inf'!B:U,16,FALSE)</f>
        <v>#N/A</v>
      </c>
      <c r="BC97" t="e">
        <f>VLOOKUP(Main!A97,'Outside LF Employment %Emp  Inf'!B:U,17,FALSE)</f>
        <v>#N/A</v>
      </c>
      <c r="BD97" t="e">
        <f>VLOOKUP(Main!A97,'Outside LF Employment %Emp  Inf'!B:U,18,FALSE)</f>
        <v>#N/A</v>
      </c>
      <c r="BE97" t="e">
        <f>VLOOKUP(Main!A97,'Outside LF Employment %Emp  Inf'!B:U,19,FALSE)</f>
        <v>#N/A</v>
      </c>
      <c r="BF97" t="e">
        <f>VLOOKUP(Main!A97,'Outside LF Employment %Emp  Inf'!B:U,20,FALSE)</f>
        <v>#N/A</v>
      </c>
      <c r="BG97" s="37">
        <f>VLOOKUP(A97,'Fin Acct Ownership %Pop'!B:E,2,FALSE)</f>
        <v>88.2574462890625</v>
      </c>
      <c r="BH97">
        <f>VLOOKUP(A97,'Fin Acct Ownership %Pop'!B:E,3,FALSE)</f>
        <v>92.827247619628906</v>
      </c>
      <c r="BI97">
        <f>VLOOKUP(A97,'Fin Acct Ownership %Pop'!B:E,4,FALSE)</f>
        <v>93.705871582031307</v>
      </c>
      <c r="BJ97" s="37" t="e">
        <f>VLOOKUP(A97,'JAM Index'!B:H,2,FALSE)</f>
        <v>#N/A</v>
      </c>
      <c r="BK97" t="e">
        <f>VLOOKUP(A97,'JAM Index'!B:H,3,FALSE)</f>
        <v>#N/A</v>
      </c>
      <c r="BL97" t="e">
        <f>VLOOKUP(A97,'JAM Index'!B:H,3,FALSE)</f>
        <v>#N/A</v>
      </c>
      <c r="BM97" t="e">
        <f>VLOOKUP(A97,'JAM Index'!B:H,4,FALSE)</f>
        <v>#N/A</v>
      </c>
      <c r="BN97" t="e">
        <f>VLOOKUP(A97,'JAM Index'!B:H,5,FALSE)</f>
        <v>#N/A</v>
      </c>
      <c r="BO97" t="e">
        <f>VLOOKUP(A97,'JAM Index'!B:H,6,FALSE)</f>
        <v>#N/A</v>
      </c>
      <c r="BP97" t="e">
        <f>VLOOKUP(A97,'JAM Index'!B:H,7,FALSE)</f>
        <v>#N/A</v>
      </c>
      <c r="BQ97">
        <f>VLOOKUP(A97,'GDP Per Capita'!B:E,2,FALSE)</f>
        <v>45240.562753164784</v>
      </c>
      <c r="BR97">
        <f>VLOOKUP(A97,'GDP Per Capita'!B:E,3,FALSE)</f>
        <v>45462.371682245437</v>
      </c>
      <c r="BS97">
        <f>VLOOKUP(A97,'GDP Per Capita'!B:E,4,FALSE)</f>
        <v>44003.41370969866</v>
      </c>
    </row>
    <row r="98" spans="1:71" x14ac:dyDescent="0.15">
      <c r="A98" s="24" t="s">
        <v>204</v>
      </c>
      <c r="B98" s="37">
        <f>VLOOKUP(A98,'GDP in $'!B98:G98,4)</f>
        <v>361691522612.74481</v>
      </c>
      <c r="C98">
        <f>VLOOKUP(A98,'GDP in $'!B98:G98,5)</f>
        <v>363016373358.5166</v>
      </c>
      <c r="D98" s="38">
        <f>VLOOKUP(A98,'GDP in $'!B98:G98,6)</f>
        <v>346585881503.63531</v>
      </c>
      <c r="E98" t="e">
        <f>VLOOKUP(A98,'Social Assistance Exp. as %GDP'!C:O,2,FALSE)</f>
        <v>#N/A</v>
      </c>
      <c r="F98" t="e">
        <f>VLOOKUP(A98,'Social Assistance Exp. as %GDP'!C:O,3,FALSE)</f>
        <v>#N/A</v>
      </c>
      <c r="G98" t="e">
        <f>VLOOKUP(A98,'Social Assistance Exp. as %GDP'!C:O,4,FALSE)</f>
        <v>#N/A</v>
      </c>
      <c r="H98" t="e">
        <f>VLOOKUP(A98,'Social Assistance Exp. as %GDP'!C:O,5,FALSE)</f>
        <v>#N/A</v>
      </c>
      <c r="I98" t="e">
        <f>VLOOKUP(A98,'Social Assistance Exp. as %GDP'!C:O,6,FALSE)</f>
        <v>#N/A</v>
      </c>
      <c r="J98" t="e">
        <f>VLOOKUP(A98,'Social Assistance Exp. as %GDP'!C:O,7,FALSE)</f>
        <v>#N/A</v>
      </c>
      <c r="K98" t="e">
        <f>VLOOKUP(A98,'Social Assistance Exp. as %GDP'!C:O,8,FALSE)</f>
        <v>#N/A</v>
      </c>
      <c r="L98" t="e">
        <f>VLOOKUP(A98,'Social Assistance Exp. as %GDP'!C:O,9,FALSE)</f>
        <v>#N/A</v>
      </c>
      <c r="M98" t="e">
        <f>VLOOKUP(A98,'Social Assistance Exp. as %GDP'!C:O,10,FALSE)</f>
        <v>#N/A</v>
      </c>
      <c r="N98" t="e">
        <f>VLOOKUP(A98,'Social Assistance Exp. as %GDP'!C:O,11,FALSE)</f>
        <v>#N/A</v>
      </c>
      <c r="O98" t="e">
        <f>VLOOKUP(A98,'Social Assistance Exp. as %GDP'!C:O,12,FALSE)</f>
        <v>#N/A</v>
      </c>
      <c r="P98" t="e">
        <f>VLOOKUP(A98,'Social Assistance Exp. as %GDP'!C:O,13,FALSE)</f>
        <v>#N/A</v>
      </c>
      <c r="Q98" s="37">
        <f>VLOOKUP(A98,'Migrant Population %Pop'!B:C,2,FALSE)</f>
        <v>38.949939921649097</v>
      </c>
      <c r="R98" s="37">
        <f>VLOOKUP(A98,'Literacy Rate %Pop'!B:BC,44,FALSE)</f>
        <v>0</v>
      </c>
      <c r="S98">
        <f>VLOOKUP(A98,'Literacy Rate %Pop'!B:BC,45,FALSE)</f>
        <v>0</v>
      </c>
      <c r="T98">
        <f>VLOOKUP(A98,'Literacy Rate %Pop'!B:BC,46,FALSE)</f>
        <v>0</v>
      </c>
      <c r="U98">
        <f>VLOOKUP(A98,'Literacy Rate %Pop'!B:BC,47,FALSE)</f>
        <v>0</v>
      </c>
      <c r="V98">
        <f>VLOOKUP(A98,'Literacy Rate %Pop'!B:BC,48,FALSE)</f>
        <v>0</v>
      </c>
      <c r="W98">
        <f>VLOOKUP(A98,'Literacy Rate %Pop'!B:BC,49,FALSE)</f>
        <v>0</v>
      </c>
      <c r="X98">
        <f>VLOOKUP(A98,'Literacy Rate %Pop'!B:BC,50,FALSE)</f>
        <v>0</v>
      </c>
      <c r="Y98">
        <f>VLOOKUP(A98,'Literacy Rate %Pop'!B:BC,51,FALSE)</f>
        <v>0</v>
      </c>
      <c r="Z98">
        <f>VLOOKUP(A98,'Literacy Rate %Pop'!B:BC,52,FALSE)</f>
        <v>0</v>
      </c>
      <c r="AA98">
        <f>VLOOKUP(A98,'Literacy Rate %Pop'!B:BC,53,FALSE)</f>
        <v>0</v>
      </c>
      <c r="AB98">
        <f>VLOOKUP(A98,'Literacy Rate %Pop'!B:BC,54,FALSE)</f>
        <v>0</v>
      </c>
      <c r="AC98" s="37">
        <f>VLOOKUP(A98,'Internet Access %Pop'!B:AI,29,FALSE)</f>
        <v>84.948352959999994</v>
      </c>
      <c r="AD98">
        <f>VLOOKUP(A98,'Internet Access %Pop'!B:AI,30,FALSE)</f>
        <v>87.479414669999997</v>
      </c>
      <c r="AE98">
        <f>VLOOKUP(A98,'Internet Access %Pop'!B:AI,31,FALSE)</f>
        <v>89.41594465</v>
      </c>
      <c r="AF98">
        <f>VLOOKUP(A98,'Internet Access %Pop'!B:AI,32,FALSE)</f>
        <v>90.507395329999994</v>
      </c>
      <c r="AG98">
        <f>VLOOKUP(A98,'Internet Access %Pop'!B:AI,33,FALSE)</f>
        <v>91.743400390000005</v>
      </c>
      <c r="AH98">
        <f>VLOOKUP(A98,'Internet Access %Pop'!B:AI,34,FALSE)</f>
        <v>92.413136019999996</v>
      </c>
      <c r="AI98" s="37" t="e">
        <f>VLOOKUP(A98,'Informal %GDP  DGE'!B:AE,29,FALSE)</f>
        <v>#N/A</v>
      </c>
      <c r="AJ98" t="e">
        <f>VLOOKUP(A98,'Informal %GDP  DGE'!B:AE,30,FALSE)</f>
        <v>#N/A</v>
      </c>
      <c r="AK98" t="e">
        <f>VLOOKUP(A98,'Informal %GDP MIMIC'!B:AB,25,FALSE)</f>
        <v>#N/A</v>
      </c>
      <c r="AL98" t="e">
        <f>VLOOKUP(A98,'Informal %GDP MIMIC'!B:AB,26,FALSE)</f>
        <v>#N/A</v>
      </c>
      <c r="AM98" t="e">
        <f>VLOOKUP(A98,'Informal %GDP MIMIC'!B:AB,27,FALSE)</f>
        <v>#N/A</v>
      </c>
      <c r="AN98" s="37" t="e">
        <f>VLOOKUP(A98,'Pension %LF Pension_p'!B:W,16,FALSE)</f>
        <v>#N/A</v>
      </c>
      <c r="AO98" t="e">
        <f>VLOOKUP(A98,'Pension %LF Pension_p'!B:W,17,FALSE)</f>
        <v>#N/A</v>
      </c>
      <c r="AP98" t="e">
        <f>VLOOKUP(A98,'Pension %LF Pension_p'!B:W,18,FALSE)</f>
        <v>#N/A</v>
      </c>
      <c r="AQ98" t="e">
        <f>VLOOKUP(A98,'Pension %LF Pension_p'!B:W,19,FALSE)</f>
        <v>#N/A</v>
      </c>
      <c r="AR98" t="e">
        <f>VLOOKUP(A98,'Pension %LF Pension_p'!B:W,20,FALSE)</f>
        <v>#N/A</v>
      </c>
      <c r="AS98" t="e">
        <f>VLOOKUP(A98,'Pension %LF Pension_p'!B:W,21,FALSE)</f>
        <v>#N/A</v>
      </c>
      <c r="AT98" t="e">
        <f>VLOOKUP(A98,'Pension %LF Pension_p'!B:W,22,FALSE)</f>
        <v>#N/A</v>
      </c>
      <c r="AU98" s="37" t="e">
        <f>VLOOKUP(A98,' Informal Employment %Emp Infem'!B:U,15,FALSE)</f>
        <v>#N/A</v>
      </c>
      <c r="AV98" t="e">
        <f>VLOOKUP(A98,' Informal Employment %Emp Infem'!B:U,16,FALSE)</f>
        <v>#N/A</v>
      </c>
      <c r="AW98" t="e">
        <f>VLOOKUP(A98,' Informal Employment %Emp Infem'!B:U,17,FALSE)</f>
        <v>#N/A</v>
      </c>
      <c r="AX98" t="e">
        <f>VLOOKUP(A98,' Informal Employment %Emp Infem'!B:U,18,FALSE)</f>
        <v>#N/A</v>
      </c>
      <c r="AY98" t="e">
        <f>VLOOKUP(A98,' Informal Employment %Emp Infem'!B:U,19,FALSE)</f>
        <v>#N/A</v>
      </c>
      <c r="AZ98" t="e">
        <f>VLOOKUP(A98,' Informal Employment %Emp Infem'!B:U,20,FALSE)</f>
        <v>#N/A</v>
      </c>
      <c r="BA98" s="37" t="e">
        <f>VLOOKUP(Main!A98,'Outside LF Employment %Emp  Inf'!B:U,15,FALSE)</f>
        <v>#N/A</v>
      </c>
      <c r="BB98" t="e">
        <f>VLOOKUP(Main!A98,'Outside LF Employment %Emp  Inf'!B:U,16,FALSE)</f>
        <v>#N/A</v>
      </c>
      <c r="BC98" t="e">
        <f>VLOOKUP(Main!A98,'Outside LF Employment %Emp  Inf'!B:U,17,FALSE)</f>
        <v>#N/A</v>
      </c>
      <c r="BD98" t="e">
        <f>VLOOKUP(Main!A98,'Outside LF Employment %Emp  Inf'!B:U,18,FALSE)</f>
        <v>#N/A</v>
      </c>
      <c r="BE98" t="e">
        <f>VLOOKUP(Main!A98,'Outside LF Employment %Emp  Inf'!B:U,19,FALSE)</f>
        <v>#N/A</v>
      </c>
      <c r="BF98" t="e">
        <f>VLOOKUP(Main!A98,'Outside LF Employment %Emp  Inf'!B:U,20,FALSE)</f>
        <v>#N/A</v>
      </c>
      <c r="BG98" s="37">
        <f>VLOOKUP(A98,'Fin Acct Ownership %Pop'!B:E,2,FALSE)</f>
        <v>88.68603515625</v>
      </c>
      <c r="BH98">
        <f>VLOOKUP(A98,'Fin Acct Ownership %Pop'!B:E,3,FALSE)</f>
        <v>96.147636413574205</v>
      </c>
      <c r="BI98">
        <f>VLOOKUP(A98,'Fin Acct Ownership %Pop'!B:E,4,FALSE)</f>
        <v>95.283256530761705</v>
      </c>
      <c r="BJ98" s="37" t="e">
        <f>VLOOKUP(A98,'JAM Index'!B:H,2,FALSE)</f>
        <v>#N/A</v>
      </c>
      <c r="BK98" t="e">
        <f>VLOOKUP(A98,'JAM Index'!B:H,3,FALSE)</f>
        <v>#N/A</v>
      </c>
      <c r="BL98" t="e">
        <f>VLOOKUP(A98,'JAM Index'!B:H,3,FALSE)</f>
        <v>#N/A</v>
      </c>
      <c r="BM98" t="e">
        <f>VLOOKUP(A98,'JAM Index'!B:H,4,FALSE)</f>
        <v>#N/A</v>
      </c>
      <c r="BN98" t="e">
        <f>VLOOKUP(A98,'JAM Index'!B:H,5,FALSE)</f>
        <v>#N/A</v>
      </c>
      <c r="BO98" t="e">
        <f>VLOOKUP(A98,'JAM Index'!B:H,6,FALSE)</f>
        <v>#N/A</v>
      </c>
      <c r="BP98" t="e">
        <f>VLOOKUP(A98,'JAM Index'!B:H,7,FALSE)</f>
        <v>#N/A</v>
      </c>
      <c r="BQ98">
        <f>VLOOKUP(A98,'GDP Per Capita'!B:E,2,FALSE)</f>
        <v>48542.681869916094</v>
      </c>
      <c r="BR98">
        <f>VLOOKUP(A98,'GDP Per Capita'!B:E,3,FALSE)</f>
        <v>48354.473367413033</v>
      </c>
      <c r="BS98">
        <f>VLOOKUP(A98,'GDP Per Capita'!B:E,4,FALSE)</f>
        <v>46323.863442438356</v>
      </c>
    </row>
    <row r="99" spans="1:71" x14ac:dyDescent="0.15">
      <c r="A99" s="24" t="s">
        <v>206</v>
      </c>
      <c r="B99" s="37">
        <f>VLOOKUP(A99,'GDP in $'!B99:G99,4)</f>
        <v>23900438563.727142</v>
      </c>
      <c r="C99">
        <f>VLOOKUP(A99,'GDP in $'!B99:G99,5)</f>
        <v>24915522849.1544</v>
      </c>
      <c r="D99" s="38">
        <f>VLOOKUP(A99,'GDP in $'!B99:G99,6)</f>
        <v>23662231633.913929</v>
      </c>
      <c r="E99" t="str">
        <f>VLOOKUP(A99,'Social Assistance Exp. as %GDP'!C:O,2,FALSE)</f>
        <v>Lower middle income</v>
      </c>
      <c r="F99" t="str">
        <f>VLOOKUP(A99,'Social Assistance Exp. as %GDP'!C:O,3,FALSE)</f>
        <v>LCN</v>
      </c>
      <c r="G99">
        <f>VLOOKUP(A99,'Social Assistance Exp. as %GDP'!C:O,4,FALSE)</f>
        <v>0.42863041200000002</v>
      </c>
      <c r="H99">
        <f>VLOOKUP(A99,'Social Assistance Exp. as %GDP'!C:O,5,FALSE)</f>
        <v>1.3312064E-2</v>
      </c>
      <c r="I99">
        <f>VLOOKUP(A99,'Social Assistance Exp. as %GDP'!C:O,6,FALSE)</f>
        <v>0.113089681</v>
      </c>
      <c r="J99">
        <f>VLOOKUP(A99,'Social Assistance Exp. as %GDP'!C:O,7,FALSE)</f>
        <v>4.0055572999999997E-2</v>
      </c>
      <c r="K99">
        <f>VLOOKUP(A99,'Social Assistance Exp. as %GDP'!C:O,8,FALSE)</f>
        <v>6.8183041999999999E-2</v>
      </c>
      <c r="L99">
        <f>VLOOKUP(A99,'Social Assistance Exp. as %GDP'!C:O,9,FALSE)</f>
        <v>2018</v>
      </c>
      <c r="M99">
        <f>VLOOKUP(A99,'Social Assistance Exp. as %GDP'!C:O,10,FALSE)</f>
        <v>0.145874217</v>
      </c>
      <c r="N99">
        <f>VLOOKUP(A99,'Social Assistance Exp. as %GDP'!C:O,11,FALSE)</f>
        <v>2.5272761000000001E-2</v>
      </c>
      <c r="O99">
        <f>VLOOKUP(A99,'Social Assistance Exp. as %GDP'!C:O,12,FALSE)</f>
        <v>2.2843082000000001E-2</v>
      </c>
      <c r="P99">
        <f>VLOOKUP(A99,'Social Assistance Exp. as %GDP'!C:O,13,FALSE)</f>
        <v>0</v>
      </c>
      <c r="Q99" s="37">
        <f>VLOOKUP(A99,'Migrant Population %Pop'!B:C,2,FALSE)</f>
        <v>0.34761351618440001</v>
      </c>
      <c r="R99" s="37">
        <f>VLOOKUP(A99,'Literacy Rate %Pop'!B:BC,44,FALSE)</f>
        <v>84.755363464355497</v>
      </c>
      <c r="S99">
        <f>VLOOKUP(A99,'Literacy Rate %Pop'!B:BC,45,FALSE)</f>
        <v>85.123298645019503</v>
      </c>
      <c r="T99">
        <f>VLOOKUP(A99,'Literacy Rate %Pop'!B:BC,46,FALSE)</f>
        <v>85.355552673339801</v>
      </c>
      <c r="U99">
        <f>VLOOKUP(A99,'Literacy Rate %Pop'!B:BC,47,FALSE)</f>
        <v>85.464416503906307</v>
      </c>
      <c r="V99">
        <f>VLOOKUP(A99,'Literacy Rate %Pop'!B:BC,48,FALSE)</f>
        <v>87.197532653808594</v>
      </c>
      <c r="W99">
        <f>VLOOKUP(A99,'Literacy Rate %Pop'!B:BC,49,FALSE)</f>
        <v>87.906829833984403</v>
      </c>
      <c r="X99">
        <f>VLOOKUP(A99,'Literacy Rate %Pop'!B:BC,50,FALSE)</f>
        <v>88.987480163574205</v>
      </c>
      <c r="Y99">
        <f>VLOOKUP(A99,'Literacy Rate %Pop'!B:BC,51,FALSE)</f>
        <v>0</v>
      </c>
      <c r="Z99">
        <f>VLOOKUP(A99,'Literacy Rate %Pop'!B:BC,52,FALSE)</f>
        <v>87.205238342285199</v>
      </c>
      <c r="AA99">
        <f>VLOOKUP(A99,'Literacy Rate %Pop'!B:BC,53,FALSE)</f>
        <v>88.507431030273395</v>
      </c>
      <c r="AB99">
        <f>VLOOKUP(A99,'Literacy Rate %Pop'!B:BC,54,FALSE)</f>
        <v>0</v>
      </c>
      <c r="AC99" s="37">
        <f>VLOOKUP(A99,'Internet Access %Pop'!B:AI,29,FALSE)</f>
        <v>27.1</v>
      </c>
      <c r="AD99">
        <f>VLOOKUP(A99,'Internet Access %Pop'!B:AI,30,FALSE)</f>
        <v>29.5</v>
      </c>
      <c r="AE99">
        <f>VLOOKUP(A99,'Internet Access %Pop'!B:AI,31,FALSE)</f>
        <v>32.136363639999999</v>
      </c>
      <c r="AF99">
        <f>VLOOKUP(A99,'Internet Access %Pop'!B:AI,32,FALSE)</f>
        <v>0</v>
      </c>
      <c r="AG99">
        <f>VLOOKUP(A99,'Internet Access %Pop'!B:AI,33,FALSE)</f>
        <v>0</v>
      </c>
      <c r="AH99">
        <f>VLOOKUP(A99,'Internet Access %Pop'!B:AI,34,FALSE)</f>
        <v>0</v>
      </c>
      <c r="AI99" s="37">
        <f>VLOOKUP(A99,'Informal %GDP  DGE'!B:AE,29,FALSE)</f>
        <v>43.946571350097656</v>
      </c>
      <c r="AJ99">
        <f>VLOOKUP(A99,'Informal %GDP  DGE'!B:AE,30,FALSE)</f>
        <v>0</v>
      </c>
      <c r="AK99">
        <f>VLOOKUP(A99,'Informal %GDP MIMIC'!B:AB,25,FALSE)</f>
        <v>47.328853607177734</v>
      </c>
      <c r="AL99">
        <f>VLOOKUP(A99,'Informal %GDP MIMIC'!B:AB,26,FALSE)</f>
        <v>45.464218139648438</v>
      </c>
      <c r="AM99">
        <f>VLOOKUP(A99,'Informal %GDP MIMIC'!B:AB,27,FALSE)</f>
        <v>45.554008483886719</v>
      </c>
      <c r="AN99" s="37">
        <f>VLOOKUP(A99,'Pension %LF Pension_p'!B:W,16,FALSE)</f>
        <v>0</v>
      </c>
      <c r="AO99">
        <f>VLOOKUP(A99,'Pension %LF Pension_p'!B:W,17,FALSE)</f>
        <v>0</v>
      </c>
      <c r="AP99">
        <f>VLOOKUP(A99,'Pension %LF Pension_p'!B:W,18,FALSE)</f>
        <v>16.100000381469727</v>
      </c>
      <c r="AQ99">
        <f>VLOOKUP(A99,'Pension %LF Pension_p'!B:W,19,FALSE)</f>
        <v>0</v>
      </c>
      <c r="AR99">
        <f>VLOOKUP(A99,'Pension %LF Pension_p'!B:W,20,FALSE)</f>
        <v>17.299999237060547</v>
      </c>
      <c r="AS99">
        <f>VLOOKUP(A99,'Pension %LF Pension_p'!B:W,21,FALSE)</f>
        <v>0</v>
      </c>
      <c r="AT99">
        <f>VLOOKUP(A99,'Pension %LF Pension_p'!B:W,22,FALSE)</f>
        <v>0</v>
      </c>
      <c r="AU99" s="37">
        <f>VLOOKUP(A99,' Informal Employment %Emp Infem'!B:U,15,FALSE)</f>
        <v>93.03</v>
      </c>
      <c r="AV99">
        <f>VLOOKUP(A99,' Informal Employment %Emp Infem'!B:U,16,FALSE)</f>
        <v>91.71</v>
      </c>
      <c r="AW99">
        <f>VLOOKUP(A99,' Informal Employment %Emp Infem'!B:U,17,FALSE)</f>
        <v>88.79</v>
      </c>
      <c r="AX99">
        <f>VLOOKUP(A99,' Informal Employment %Emp Infem'!B:U,18,FALSE)</f>
        <v>90.18</v>
      </c>
      <c r="AY99">
        <f>VLOOKUP(A99,' Informal Employment %Emp Infem'!B:U,19,FALSE)</f>
        <v>82.61</v>
      </c>
      <c r="AZ99">
        <f>VLOOKUP(A99,' Informal Employment %Emp Infem'!B:U,20,FALSE)</f>
        <v>0</v>
      </c>
      <c r="BA99" s="37">
        <f>VLOOKUP(Main!A99,'Outside LF Employment %Emp  Inf'!B:U,15,FALSE)</f>
        <v>87.97</v>
      </c>
      <c r="BB99">
        <f>VLOOKUP(Main!A99,'Outside LF Employment %Emp  Inf'!B:U,16,FALSE)</f>
        <v>86.08</v>
      </c>
      <c r="BC99">
        <f>VLOOKUP(Main!A99,'Outside LF Employment %Emp  Inf'!B:U,17,FALSE)</f>
        <v>82.81</v>
      </c>
      <c r="BD99">
        <f>VLOOKUP(Main!A99,'Outside LF Employment %Emp  Inf'!B:U,18,FALSE)</f>
        <v>83.88</v>
      </c>
      <c r="BE99">
        <f>VLOOKUP(Main!A99,'Outside LF Employment %Emp  Inf'!B:U,19,FALSE)</f>
        <v>80.2</v>
      </c>
      <c r="BF99">
        <f>VLOOKUP(Main!A99,'Outside LF Employment %Emp  Inf'!B:U,20,FALSE)</f>
        <v>0</v>
      </c>
      <c r="BG99" s="37">
        <f>VLOOKUP(A99,'Fin Acct Ownership %Pop'!B:E,2,FALSE)</f>
        <v>20.512264251708999</v>
      </c>
      <c r="BH99">
        <f>VLOOKUP(A99,'Fin Acct Ownership %Pop'!B:E,3,FALSE)</f>
        <v>31.4863586425781</v>
      </c>
      <c r="BI99">
        <f>VLOOKUP(A99,'Fin Acct Ownership %Pop'!B:E,4,FALSE)</f>
        <v>45.342971801757798</v>
      </c>
      <c r="BJ99" s="37" t="str">
        <f>VLOOKUP(A99,'JAM Index'!B:H,2,FALSE)</f>
        <v>LAC</v>
      </c>
      <c r="BK99" t="str">
        <f>VLOOKUP(A99,'JAM Index'!B:H,3,FALSE)</f>
        <v>LMIC</v>
      </c>
      <c r="BL99" t="str">
        <f>VLOOKUP(A99,'JAM Index'!B:H,3,FALSE)</f>
        <v>LMIC</v>
      </c>
      <c r="BM99">
        <f>VLOOKUP(A99,'JAM Index'!B:H,4,FALSE)</f>
        <v>84</v>
      </c>
      <c r="BN99">
        <f>VLOOKUP(A99,'JAM Index'!B:H,5,FALSE)</f>
        <v>45</v>
      </c>
      <c r="BO99">
        <f>VLOOKUP(A99,'JAM Index'!B:H,6,FALSE)</f>
        <v>80</v>
      </c>
      <c r="BP99">
        <f>VLOOKUP(A99,'JAM Index'!B:H,7,FALSE)</f>
        <v>209</v>
      </c>
      <c r="BQ99">
        <f>VLOOKUP(A99,'GDP Per Capita'!B:E,2,FALSE)</f>
        <v>2492.8689676913568</v>
      </c>
      <c r="BR99">
        <f>VLOOKUP(A99,'GDP Per Capita'!B:E,3,FALSE)</f>
        <v>2556.4568906845857</v>
      </c>
      <c r="BS99">
        <f>VLOOKUP(A99,'GDP Per Capita'!B:E,4,FALSE)</f>
        <v>2389.0124307710034</v>
      </c>
    </row>
    <row r="100" spans="1:71" x14ac:dyDescent="0.15">
      <c r="A100" s="24" t="s">
        <v>208</v>
      </c>
      <c r="B100" s="37">
        <f>VLOOKUP(A100,'GDP in $'!B100:G100,4)</f>
        <v>767292162064.77893</v>
      </c>
      <c r="C100">
        <f>VLOOKUP(A100,'GDP in $'!B100:G100,5)</f>
        <v>788297388408.11292</v>
      </c>
      <c r="D100" s="38">
        <f>VLOOKUP(A100,'GDP in $'!B100:G100,6)</f>
        <v>795720445705.88269</v>
      </c>
      <c r="E100" t="e">
        <f>VLOOKUP(A100,'Social Assistance Exp. as %GDP'!C:O,2,FALSE)</f>
        <v>#N/A</v>
      </c>
      <c r="F100" t="e">
        <f>VLOOKUP(A100,'Social Assistance Exp. as %GDP'!C:O,3,FALSE)</f>
        <v>#N/A</v>
      </c>
      <c r="G100" t="e">
        <f>VLOOKUP(A100,'Social Assistance Exp. as %GDP'!C:O,4,FALSE)</f>
        <v>#N/A</v>
      </c>
      <c r="H100" t="e">
        <f>VLOOKUP(A100,'Social Assistance Exp. as %GDP'!C:O,5,FALSE)</f>
        <v>#N/A</v>
      </c>
      <c r="I100" t="e">
        <f>VLOOKUP(A100,'Social Assistance Exp. as %GDP'!C:O,6,FALSE)</f>
        <v>#N/A</v>
      </c>
      <c r="J100" t="e">
        <f>VLOOKUP(A100,'Social Assistance Exp. as %GDP'!C:O,7,FALSE)</f>
        <v>#N/A</v>
      </c>
      <c r="K100" t="e">
        <f>VLOOKUP(A100,'Social Assistance Exp. as %GDP'!C:O,8,FALSE)</f>
        <v>#N/A</v>
      </c>
      <c r="L100" t="e">
        <f>VLOOKUP(A100,'Social Assistance Exp. as %GDP'!C:O,9,FALSE)</f>
        <v>#N/A</v>
      </c>
      <c r="M100" t="e">
        <f>VLOOKUP(A100,'Social Assistance Exp. as %GDP'!C:O,10,FALSE)</f>
        <v>#N/A</v>
      </c>
      <c r="N100" t="e">
        <f>VLOOKUP(A100,'Social Assistance Exp. as %GDP'!C:O,11,FALSE)</f>
        <v>#N/A</v>
      </c>
      <c r="O100" t="e">
        <f>VLOOKUP(A100,'Social Assistance Exp. as %GDP'!C:O,12,FALSE)</f>
        <v>#N/A</v>
      </c>
      <c r="P100" t="e">
        <f>VLOOKUP(A100,'Social Assistance Exp. as %GDP'!C:O,13,FALSE)</f>
        <v>#N/A</v>
      </c>
      <c r="Q100" s="37">
        <f>VLOOKUP(A100,'Migrant Population %Pop'!B:C,2,FALSE)</f>
        <v>1.66841412867813</v>
      </c>
      <c r="R100" s="37">
        <f>VLOOKUP(A100,'Literacy Rate %Pop'!B:BC,44,FALSE)</f>
        <v>54.0748901367188</v>
      </c>
      <c r="S100">
        <f>VLOOKUP(A100,'Literacy Rate %Pop'!B:BC,45,FALSE)</f>
        <v>56.105110168457003</v>
      </c>
      <c r="T100">
        <f>VLOOKUP(A100,'Literacy Rate %Pop'!B:BC,46,FALSE)</f>
        <v>57.333400726318402</v>
      </c>
      <c r="U100">
        <f>VLOOKUP(A100,'Literacy Rate %Pop'!B:BC,47,FALSE)</f>
        <v>58.326179504394503</v>
      </c>
      <c r="V100">
        <f>VLOOKUP(A100,'Literacy Rate %Pop'!B:BC,48,FALSE)</f>
        <v>59.164840698242202</v>
      </c>
      <c r="W100">
        <f>VLOOKUP(A100,'Literacy Rate %Pop'!B:BC,49,FALSE)</f>
        <v>59.646759033203097</v>
      </c>
      <c r="X100">
        <f>VLOOKUP(A100,'Literacy Rate %Pop'!B:BC,50,FALSE)</f>
        <v>60.458808898925803</v>
      </c>
      <c r="Y100">
        <f>VLOOKUP(A100,'Literacy Rate %Pop'!B:BC,51,FALSE)</f>
        <v>61.388931274414098</v>
      </c>
      <c r="Z100">
        <f>VLOOKUP(A100,'Literacy Rate %Pop'!B:BC,52,FALSE)</f>
        <v>61.882888793945298</v>
      </c>
      <c r="AA100">
        <f>VLOOKUP(A100,'Literacy Rate %Pop'!B:BC,53,FALSE)</f>
        <v>62.505191802978501</v>
      </c>
      <c r="AB100">
        <f>VLOOKUP(A100,'Literacy Rate %Pop'!B:BC,54,FALSE)</f>
        <v>63.050411224365199</v>
      </c>
      <c r="AC100" s="37">
        <f>VLOOKUP(A100,'Internet Access %Pop'!B:AI,29,FALSE)</f>
        <v>11.681820353571499</v>
      </c>
      <c r="AD100">
        <f>VLOOKUP(A100,'Internet Access %Pop'!B:AI,30,FALSE)</f>
        <v>13.9572304382094</v>
      </c>
      <c r="AE100">
        <f>VLOOKUP(A100,'Internet Access %Pop'!B:AI,31,FALSE)</f>
        <v>17.741217556556901</v>
      </c>
      <c r="AF100">
        <f>VLOOKUP(A100,'Internet Access %Pop'!B:AI,32,FALSE)</f>
        <v>20.9970267242043</v>
      </c>
      <c r="AG100">
        <f>VLOOKUP(A100,'Internet Access %Pop'!B:AI,33,FALSE)</f>
        <v>24.001454215889702</v>
      </c>
      <c r="AH100">
        <f>VLOOKUP(A100,'Internet Access %Pop'!B:AI,34,FALSE)</f>
        <v>0</v>
      </c>
      <c r="AI100" s="37" t="e">
        <f>VLOOKUP(A100,'Informal %GDP  DGE'!B:AE,29,FALSE)</f>
        <v>#N/A</v>
      </c>
      <c r="AJ100" t="e">
        <f>VLOOKUP(A100,'Informal %GDP  DGE'!B:AE,30,FALSE)</f>
        <v>#N/A</v>
      </c>
      <c r="AK100" t="e">
        <f>VLOOKUP(A100,'Informal %GDP MIMIC'!B:AB,25,FALSE)</f>
        <v>#N/A</v>
      </c>
      <c r="AL100" t="e">
        <f>VLOOKUP(A100,'Informal %GDP MIMIC'!B:AB,26,FALSE)</f>
        <v>#N/A</v>
      </c>
      <c r="AM100" t="e">
        <f>VLOOKUP(A100,'Informal %GDP MIMIC'!B:AB,27,FALSE)</f>
        <v>#N/A</v>
      </c>
      <c r="AN100" s="37" t="e">
        <f>VLOOKUP(A100,'Pension %LF Pension_p'!B:W,16,FALSE)</f>
        <v>#N/A</v>
      </c>
      <c r="AO100" t="e">
        <f>VLOOKUP(A100,'Pension %LF Pension_p'!B:W,17,FALSE)</f>
        <v>#N/A</v>
      </c>
      <c r="AP100" t="e">
        <f>VLOOKUP(A100,'Pension %LF Pension_p'!B:W,18,FALSE)</f>
        <v>#N/A</v>
      </c>
      <c r="AQ100" t="e">
        <f>VLOOKUP(A100,'Pension %LF Pension_p'!B:W,19,FALSE)</f>
        <v>#N/A</v>
      </c>
      <c r="AR100" t="e">
        <f>VLOOKUP(A100,'Pension %LF Pension_p'!B:W,20,FALSE)</f>
        <v>#N/A</v>
      </c>
      <c r="AS100" t="e">
        <f>VLOOKUP(A100,'Pension %LF Pension_p'!B:W,21,FALSE)</f>
        <v>#N/A</v>
      </c>
      <c r="AT100" t="e">
        <f>VLOOKUP(A100,'Pension %LF Pension_p'!B:W,22,FALSE)</f>
        <v>#N/A</v>
      </c>
      <c r="AU100" s="37" t="e">
        <f>VLOOKUP(A100,' Informal Employment %Emp Infem'!B:U,15,FALSE)</f>
        <v>#N/A</v>
      </c>
      <c r="AV100" t="e">
        <f>VLOOKUP(A100,' Informal Employment %Emp Infem'!B:U,16,FALSE)</f>
        <v>#N/A</v>
      </c>
      <c r="AW100" t="e">
        <f>VLOOKUP(A100,' Informal Employment %Emp Infem'!B:U,17,FALSE)</f>
        <v>#N/A</v>
      </c>
      <c r="AX100" t="e">
        <f>VLOOKUP(A100,' Informal Employment %Emp Infem'!B:U,18,FALSE)</f>
        <v>#N/A</v>
      </c>
      <c r="AY100" t="e">
        <f>VLOOKUP(A100,' Informal Employment %Emp Infem'!B:U,19,FALSE)</f>
        <v>#N/A</v>
      </c>
      <c r="AZ100" t="e">
        <f>VLOOKUP(A100,' Informal Employment %Emp Infem'!B:U,20,FALSE)</f>
        <v>#N/A</v>
      </c>
      <c r="BA100" s="37" t="e">
        <f>VLOOKUP(Main!A100,'Outside LF Employment %Emp  Inf'!B:U,15,FALSE)</f>
        <v>#N/A</v>
      </c>
      <c r="BB100" t="e">
        <f>VLOOKUP(Main!A100,'Outside LF Employment %Emp  Inf'!B:U,16,FALSE)</f>
        <v>#N/A</v>
      </c>
      <c r="BC100" t="e">
        <f>VLOOKUP(Main!A100,'Outside LF Employment %Emp  Inf'!B:U,17,FALSE)</f>
        <v>#N/A</v>
      </c>
      <c r="BD100" t="e">
        <f>VLOOKUP(Main!A100,'Outside LF Employment %Emp  Inf'!B:U,18,FALSE)</f>
        <v>#N/A</v>
      </c>
      <c r="BE100" t="e">
        <f>VLOOKUP(Main!A100,'Outside LF Employment %Emp  Inf'!B:U,19,FALSE)</f>
        <v>#N/A</v>
      </c>
      <c r="BF100" t="e">
        <f>VLOOKUP(Main!A100,'Outside LF Employment %Emp  Inf'!B:U,20,FALSE)</f>
        <v>#N/A</v>
      </c>
      <c r="BG100" s="37">
        <f>VLOOKUP(A100,'Fin Acct Ownership %Pop'!B:E,2,FALSE)</f>
        <v>0</v>
      </c>
      <c r="BH100">
        <f>VLOOKUP(A100,'Fin Acct Ownership %Pop'!B:E,3,FALSE)</f>
        <v>0</v>
      </c>
      <c r="BI100">
        <f>VLOOKUP(A100,'Fin Acct Ownership %Pop'!B:E,4,FALSE)</f>
        <v>0</v>
      </c>
      <c r="BJ100" s="37" t="e">
        <f>VLOOKUP(A100,'JAM Index'!B:H,2,FALSE)</f>
        <v>#N/A</v>
      </c>
      <c r="BK100" t="e">
        <f>VLOOKUP(A100,'JAM Index'!B:H,3,FALSE)</f>
        <v>#N/A</v>
      </c>
      <c r="BL100" t="e">
        <f>VLOOKUP(A100,'JAM Index'!B:H,3,FALSE)</f>
        <v>#N/A</v>
      </c>
      <c r="BM100" t="e">
        <f>VLOOKUP(A100,'JAM Index'!B:H,4,FALSE)</f>
        <v>#N/A</v>
      </c>
      <c r="BN100" t="e">
        <f>VLOOKUP(A100,'JAM Index'!B:H,5,FALSE)</f>
        <v>#N/A</v>
      </c>
      <c r="BO100" t="e">
        <f>VLOOKUP(A100,'JAM Index'!B:H,6,FALSE)</f>
        <v>#N/A</v>
      </c>
      <c r="BP100" t="e">
        <f>VLOOKUP(A100,'JAM Index'!B:H,7,FALSE)</f>
        <v>#N/A</v>
      </c>
      <c r="BQ100">
        <f>VLOOKUP(A100,'GDP Per Capita'!B:E,2,FALSE)</f>
        <v>984.86052381138904</v>
      </c>
      <c r="BR100">
        <f>VLOOKUP(A100,'GDP Per Capita'!B:E,3,FALSE)</f>
        <v>985.18628383494809</v>
      </c>
      <c r="BS100">
        <f>VLOOKUP(A100,'GDP Per Capita'!B:E,4,FALSE)</f>
        <v>968.69049980590603</v>
      </c>
    </row>
    <row r="101" spans="1:71" x14ac:dyDescent="0.15">
      <c r="A101" s="24" t="s">
        <v>210</v>
      </c>
      <c r="B101" s="37">
        <f>VLOOKUP(A101,'GDP in $'!B101:G101,4)</f>
        <v>62247874948.822502</v>
      </c>
      <c r="C101">
        <f>VLOOKUP(A101,'GDP in $'!B101:G101,5)</f>
        <v>62246206340.546936</v>
      </c>
      <c r="D101" s="38">
        <f>VLOOKUP(A101,'GDP in $'!B101:G101,6)</f>
        <v>57203783203.025887</v>
      </c>
      <c r="E101" t="str">
        <f>VLOOKUP(A101,'Social Assistance Exp. as %GDP'!C:O,2,FALSE)</f>
        <v>High income</v>
      </c>
      <c r="F101" t="str">
        <f>VLOOKUP(A101,'Social Assistance Exp. as %GDP'!C:O,3,FALSE)</f>
        <v>ECS</v>
      </c>
      <c r="G101">
        <f>VLOOKUP(A101,'Social Assistance Exp. as %GDP'!C:O,4,FALSE)</f>
        <v>3.2644953729999999</v>
      </c>
      <c r="H101">
        <f>VLOOKUP(A101,'Social Assistance Exp. as %GDP'!C:O,5,FALSE)</f>
        <v>1.580555916</v>
      </c>
      <c r="I101">
        <f>VLOOKUP(A101,'Social Assistance Exp. as %GDP'!C:O,6,FALSE)</f>
        <v>0</v>
      </c>
      <c r="J101">
        <f>VLOOKUP(A101,'Social Assistance Exp. as %GDP'!C:O,7,FALSE)</f>
        <v>0</v>
      </c>
      <c r="K101">
        <f>VLOOKUP(A101,'Social Assistance Exp. as %GDP'!C:O,8,FALSE)</f>
        <v>0</v>
      </c>
      <c r="L101">
        <f>VLOOKUP(A101,'Social Assistance Exp. as %GDP'!C:O,9,FALSE)</f>
        <v>2017</v>
      </c>
      <c r="M101">
        <f>VLOOKUP(A101,'Social Assistance Exp. as %GDP'!C:O,10,FALSE)</f>
        <v>0</v>
      </c>
      <c r="N101">
        <f>VLOOKUP(A101,'Social Assistance Exp. as %GDP'!C:O,11,FALSE)</f>
        <v>4.8235051000000001E-2</v>
      </c>
      <c r="O101">
        <f>VLOOKUP(A101,'Social Assistance Exp. as %GDP'!C:O,12,FALSE)</f>
        <v>0</v>
      </c>
      <c r="P101">
        <f>VLOOKUP(A101,'Social Assistance Exp. as %GDP'!C:O,13,FALSE)</f>
        <v>1.6357043979999999</v>
      </c>
      <c r="Q101" s="37">
        <f>VLOOKUP(A101,'Migrant Population %Pop'!B:C,2,FALSE)</f>
        <v>13.6047139871854</v>
      </c>
      <c r="R101" s="37">
        <f>VLOOKUP(A101,'Literacy Rate %Pop'!B:BC,44,FALSE)</f>
        <v>0</v>
      </c>
      <c r="S101">
        <f>VLOOKUP(A101,'Literacy Rate %Pop'!B:BC,45,FALSE)</f>
        <v>99.125358581542997</v>
      </c>
      <c r="T101">
        <f>VLOOKUP(A101,'Literacy Rate %Pop'!B:BC,46,FALSE)</f>
        <v>0</v>
      </c>
      <c r="U101">
        <f>VLOOKUP(A101,'Literacy Rate %Pop'!B:BC,47,FALSE)</f>
        <v>0</v>
      </c>
      <c r="V101">
        <f>VLOOKUP(A101,'Literacy Rate %Pop'!B:BC,48,FALSE)</f>
        <v>0</v>
      </c>
      <c r="W101">
        <f>VLOOKUP(A101,'Literacy Rate %Pop'!B:BC,49,FALSE)</f>
        <v>0</v>
      </c>
      <c r="X101">
        <f>VLOOKUP(A101,'Literacy Rate %Pop'!B:BC,50,FALSE)</f>
        <v>0</v>
      </c>
      <c r="Y101">
        <f>VLOOKUP(A101,'Literacy Rate %Pop'!B:BC,51,FALSE)</f>
        <v>0</v>
      </c>
      <c r="Z101">
        <f>VLOOKUP(A101,'Literacy Rate %Pop'!B:BC,52,FALSE)</f>
        <v>0</v>
      </c>
      <c r="AA101">
        <f>VLOOKUP(A101,'Literacy Rate %Pop'!B:BC,53,FALSE)</f>
        <v>0</v>
      </c>
      <c r="AB101">
        <f>VLOOKUP(A101,'Literacy Rate %Pop'!B:BC,54,FALSE)</f>
        <v>0</v>
      </c>
      <c r="AC101" s="37">
        <f>VLOOKUP(A101,'Internet Access %Pop'!B:AI,29,FALSE)</f>
        <v>69.845035920000001</v>
      </c>
      <c r="AD101">
        <f>VLOOKUP(A101,'Internet Access %Pop'!B:AI,30,FALSE)</f>
        <v>72.697269669999997</v>
      </c>
      <c r="AE101">
        <f>VLOOKUP(A101,'Internet Access %Pop'!B:AI,31,FALSE)</f>
        <v>67.096192040000005</v>
      </c>
      <c r="AF101">
        <f>VLOOKUP(A101,'Internet Access %Pop'!B:AI,32,FALSE)</f>
        <v>75.29462599</v>
      </c>
      <c r="AG101">
        <f>VLOOKUP(A101,'Internet Access %Pop'!B:AI,33,FALSE)</f>
        <v>79.079783680000006</v>
      </c>
      <c r="AH101">
        <f>VLOOKUP(A101,'Internet Access %Pop'!B:AI,34,FALSE)</f>
        <v>78.320932740000003</v>
      </c>
      <c r="AI101" s="37">
        <f>VLOOKUP(A101,'Informal %GDP  DGE'!B:AE,29,FALSE)</f>
        <v>28.673171997070312</v>
      </c>
      <c r="AJ101">
        <f>VLOOKUP(A101,'Informal %GDP  DGE'!B:AE,30,FALSE)</f>
        <v>28.661224365234375</v>
      </c>
      <c r="AK101">
        <f>VLOOKUP(A101,'Informal %GDP MIMIC'!B:AB,25,FALSE)</f>
        <v>30.808849334716797</v>
      </c>
      <c r="AL101">
        <f>VLOOKUP(A101,'Informal %GDP MIMIC'!B:AB,26,FALSE)</f>
        <v>30.298728942871094</v>
      </c>
      <c r="AM101">
        <f>VLOOKUP(A101,'Informal %GDP MIMIC'!B:AB,27,FALSE)</f>
        <v>29.959253311157227</v>
      </c>
      <c r="AN101" s="37">
        <f>VLOOKUP(A101,'Pension %LF Pension_p'!B:W,16,FALSE)</f>
        <v>71</v>
      </c>
      <c r="AO101">
        <f>VLOOKUP(A101,'Pension %LF Pension_p'!B:W,17,FALSE)</f>
        <v>77</v>
      </c>
      <c r="AP101">
        <f>VLOOKUP(A101,'Pension %LF Pension_p'!B:W,18,FALSE)</f>
        <v>0</v>
      </c>
      <c r="AQ101">
        <f>VLOOKUP(A101,'Pension %LF Pension_p'!B:W,19,FALSE)</f>
        <v>75.199996948242188</v>
      </c>
      <c r="AR101">
        <f>VLOOKUP(A101,'Pension %LF Pension_p'!B:W,20,FALSE)</f>
        <v>0</v>
      </c>
      <c r="AS101">
        <f>VLOOKUP(A101,'Pension %LF Pension_p'!B:W,21,FALSE)</f>
        <v>0</v>
      </c>
      <c r="AT101">
        <f>VLOOKUP(A101,'Pension %LF Pension_p'!B:W,22,FALSE)</f>
        <v>82.900001525878906</v>
      </c>
      <c r="AU101" s="37" t="e">
        <f>VLOOKUP(A101,' Informal Employment %Emp Infem'!B:U,15,FALSE)</f>
        <v>#N/A</v>
      </c>
      <c r="AV101" t="e">
        <f>VLOOKUP(A101,' Informal Employment %Emp Infem'!B:U,16,FALSE)</f>
        <v>#N/A</v>
      </c>
      <c r="AW101" t="e">
        <f>VLOOKUP(A101,' Informal Employment %Emp Infem'!B:U,17,FALSE)</f>
        <v>#N/A</v>
      </c>
      <c r="AX101" t="e">
        <f>VLOOKUP(A101,' Informal Employment %Emp Infem'!B:U,18,FALSE)</f>
        <v>#N/A</v>
      </c>
      <c r="AY101" t="e">
        <f>VLOOKUP(A101,' Informal Employment %Emp Infem'!B:U,19,FALSE)</f>
        <v>#N/A</v>
      </c>
      <c r="AZ101" t="e">
        <f>VLOOKUP(A101,' Informal Employment %Emp Infem'!B:U,20,FALSE)</f>
        <v>#N/A</v>
      </c>
      <c r="BA101" s="37" t="e">
        <f>VLOOKUP(Main!A101,'Outside LF Employment %Emp  Inf'!B:U,15,FALSE)</f>
        <v>#N/A</v>
      </c>
      <c r="BB101" t="e">
        <f>VLOOKUP(Main!A101,'Outside LF Employment %Emp  Inf'!B:U,16,FALSE)</f>
        <v>#N/A</v>
      </c>
      <c r="BC101" t="e">
        <f>VLOOKUP(Main!A101,'Outside LF Employment %Emp  Inf'!B:U,17,FALSE)</f>
        <v>#N/A</v>
      </c>
      <c r="BD101" t="e">
        <f>VLOOKUP(Main!A101,'Outside LF Employment %Emp  Inf'!B:U,18,FALSE)</f>
        <v>#N/A</v>
      </c>
      <c r="BE101" t="e">
        <f>VLOOKUP(Main!A101,'Outside LF Employment %Emp  Inf'!B:U,19,FALSE)</f>
        <v>#N/A</v>
      </c>
      <c r="BF101" t="e">
        <f>VLOOKUP(Main!A101,'Outside LF Employment %Emp  Inf'!B:U,20,FALSE)</f>
        <v>#N/A</v>
      </c>
      <c r="BG101" s="37">
        <f>VLOOKUP(A101,'Fin Acct Ownership %Pop'!B:E,2,FALSE)</f>
        <v>88.391021728515597</v>
      </c>
      <c r="BH101">
        <f>VLOOKUP(A101,'Fin Acct Ownership %Pop'!B:E,3,FALSE)</f>
        <v>86.025093078613295</v>
      </c>
      <c r="BI101">
        <f>VLOOKUP(A101,'Fin Acct Ownership %Pop'!B:E,4,FALSE)</f>
        <v>86.143455505371094</v>
      </c>
      <c r="BJ101" s="37" t="str">
        <f>VLOOKUP(A101,'JAM Index'!B:H,2,FALSE)</f>
        <v>ECA</v>
      </c>
      <c r="BK101" t="str">
        <f>VLOOKUP(A101,'JAM Index'!B:H,3,FALSE)</f>
        <v>HIC</v>
      </c>
      <c r="BL101" t="str">
        <f>VLOOKUP(A101,'JAM Index'!B:H,3,FALSE)</f>
        <v>HIC</v>
      </c>
      <c r="BM101">
        <f>VLOOKUP(A101,'JAM Index'!B:H,4,FALSE)</f>
        <v>99</v>
      </c>
      <c r="BN101">
        <f>VLOOKUP(A101,'JAM Index'!B:H,5,FALSE)</f>
        <v>86</v>
      </c>
      <c r="BO101">
        <f>VLOOKUP(A101,'JAM Index'!B:H,6,FALSE)</f>
        <v>87</v>
      </c>
      <c r="BP101">
        <f>VLOOKUP(A101,'JAM Index'!B:H,7,FALSE)</f>
        <v>272</v>
      </c>
      <c r="BQ101">
        <f>VLOOKUP(A101,'GDP Per Capita'!B:E,2,FALSE)</f>
        <v>15227.560096809613</v>
      </c>
      <c r="BR101">
        <f>VLOOKUP(A101,'GDP Per Capita'!B:E,3,FALSE)</f>
        <v>15311.766903695032</v>
      </c>
      <c r="BS101">
        <f>VLOOKUP(A101,'GDP Per Capita'!B:E,4,FALSE)</f>
        <v>14134.162681119264</v>
      </c>
    </row>
    <row r="102" spans="1:71" x14ac:dyDescent="0.15">
      <c r="A102" s="24" t="s">
        <v>212</v>
      </c>
      <c r="B102" s="37">
        <f>VLOOKUP(A102,'GDP in $'!B102:G102,4)</f>
        <v>16455034352.767084</v>
      </c>
      <c r="C102">
        <f>VLOOKUP(A102,'GDP in $'!B102:G102,5)</f>
        <v>14785839382.900204</v>
      </c>
      <c r="D102" s="38">
        <f>VLOOKUP(A102,'GDP in $'!B102:G102,6)</f>
        <v>14508218017.403208</v>
      </c>
      <c r="E102" t="e">
        <f>VLOOKUP(A102,'Social Assistance Exp. as %GDP'!C:O,2,FALSE)</f>
        <v>#N/A</v>
      </c>
      <c r="F102" t="e">
        <f>VLOOKUP(A102,'Social Assistance Exp. as %GDP'!C:O,3,FALSE)</f>
        <v>#N/A</v>
      </c>
      <c r="G102" t="e">
        <f>VLOOKUP(A102,'Social Assistance Exp. as %GDP'!C:O,4,FALSE)</f>
        <v>#N/A</v>
      </c>
      <c r="H102" t="e">
        <f>VLOOKUP(A102,'Social Assistance Exp. as %GDP'!C:O,5,FALSE)</f>
        <v>#N/A</v>
      </c>
      <c r="I102" t="e">
        <f>VLOOKUP(A102,'Social Assistance Exp. as %GDP'!C:O,6,FALSE)</f>
        <v>#N/A</v>
      </c>
      <c r="J102" t="e">
        <f>VLOOKUP(A102,'Social Assistance Exp. as %GDP'!C:O,7,FALSE)</f>
        <v>#N/A</v>
      </c>
      <c r="K102" t="e">
        <f>VLOOKUP(A102,'Social Assistance Exp. as %GDP'!C:O,8,FALSE)</f>
        <v>#N/A</v>
      </c>
      <c r="L102" t="e">
        <f>VLOOKUP(A102,'Social Assistance Exp. as %GDP'!C:O,9,FALSE)</f>
        <v>#N/A</v>
      </c>
      <c r="M102" t="e">
        <f>VLOOKUP(A102,'Social Assistance Exp. as %GDP'!C:O,10,FALSE)</f>
        <v>#N/A</v>
      </c>
      <c r="N102" t="e">
        <f>VLOOKUP(A102,'Social Assistance Exp. as %GDP'!C:O,11,FALSE)</f>
        <v>#N/A</v>
      </c>
      <c r="O102" t="e">
        <f>VLOOKUP(A102,'Social Assistance Exp. as %GDP'!C:O,12,FALSE)</f>
        <v>#N/A</v>
      </c>
      <c r="P102" t="e">
        <f>VLOOKUP(A102,'Social Assistance Exp. as %GDP'!C:O,13,FALSE)</f>
        <v>#N/A</v>
      </c>
      <c r="Q102" s="37">
        <f>VLOOKUP(A102,'Migrant Population %Pop'!B:C,2,FALSE)</f>
        <v>0.369048200333356</v>
      </c>
      <c r="R102" s="37">
        <f>VLOOKUP(A102,'Literacy Rate %Pop'!B:BC,44,FALSE)</f>
        <v>0</v>
      </c>
      <c r="S102">
        <f>VLOOKUP(A102,'Literacy Rate %Pop'!B:BC,45,FALSE)</f>
        <v>0</v>
      </c>
      <c r="T102">
        <f>VLOOKUP(A102,'Literacy Rate %Pop'!B:BC,46,FALSE)</f>
        <v>0</v>
      </c>
      <c r="U102">
        <f>VLOOKUP(A102,'Literacy Rate %Pop'!B:BC,47,FALSE)</f>
        <v>0</v>
      </c>
      <c r="V102">
        <f>VLOOKUP(A102,'Literacy Rate %Pop'!B:BC,48,FALSE)</f>
        <v>0</v>
      </c>
      <c r="W102">
        <f>VLOOKUP(A102,'Literacy Rate %Pop'!B:BC,49,FALSE)</f>
        <v>0</v>
      </c>
      <c r="X102">
        <f>VLOOKUP(A102,'Literacy Rate %Pop'!B:BC,50,FALSE)</f>
        <v>61.691349029541001</v>
      </c>
      <c r="Y102">
        <f>VLOOKUP(A102,'Literacy Rate %Pop'!B:BC,51,FALSE)</f>
        <v>0</v>
      </c>
      <c r="Z102">
        <f>VLOOKUP(A102,'Literacy Rate %Pop'!B:BC,52,FALSE)</f>
        <v>0</v>
      </c>
      <c r="AA102">
        <f>VLOOKUP(A102,'Literacy Rate %Pop'!B:BC,53,FALSE)</f>
        <v>0</v>
      </c>
      <c r="AB102">
        <f>VLOOKUP(A102,'Literacy Rate %Pop'!B:BC,54,FALSE)</f>
        <v>0</v>
      </c>
      <c r="AC102" s="37">
        <f>VLOOKUP(A102,'Internet Access %Pop'!B:AI,29,FALSE)</f>
        <v>12.197699999999999</v>
      </c>
      <c r="AD102">
        <f>VLOOKUP(A102,'Internet Access %Pop'!B:AI,30,FALSE)</f>
        <v>12.23260161</v>
      </c>
      <c r="AE102">
        <f>VLOOKUP(A102,'Internet Access %Pop'!B:AI,31,FALSE)</f>
        <v>31</v>
      </c>
      <c r="AF102">
        <f>VLOOKUP(A102,'Internet Access %Pop'!B:AI,32,FALSE)</f>
        <v>32.473627129999997</v>
      </c>
      <c r="AG102">
        <f>VLOOKUP(A102,'Internet Access %Pop'!B:AI,33,FALSE)</f>
        <v>32.5</v>
      </c>
      <c r="AH102">
        <f>VLOOKUP(A102,'Internet Access %Pop'!B:AI,34,FALSE)</f>
        <v>0</v>
      </c>
      <c r="AI102" s="37" t="e">
        <f>VLOOKUP(A102,'Informal %GDP  DGE'!B:AE,29,FALSE)</f>
        <v>#N/A</v>
      </c>
      <c r="AJ102" t="e">
        <f>VLOOKUP(A102,'Informal %GDP  DGE'!B:AE,30,FALSE)</f>
        <v>#N/A</v>
      </c>
      <c r="AK102">
        <f>VLOOKUP(A102,'Informal %GDP MIMIC'!B:AB,25,FALSE)</f>
        <v>60.003810882568359</v>
      </c>
      <c r="AL102">
        <f>VLOOKUP(A102,'Informal %GDP MIMIC'!B:AB,26,FALSE)</f>
        <v>59.705265045166016</v>
      </c>
      <c r="AM102">
        <f>VLOOKUP(A102,'Informal %GDP MIMIC'!B:AB,27,FALSE)</f>
        <v>59.085697174072266</v>
      </c>
      <c r="AN102" s="37" t="e">
        <f>VLOOKUP(A102,'Pension %LF Pension_p'!B:W,16,FALSE)</f>
        <v>#N/A</v>
      </c>
      <c r="AO102" t="e">
        <f>VLOOKUP(A102,'Pension %LF Pension_p'!B:W,17,FALSE)</f>
        <v>#N/A</v>
      </c>
      <c r="AP102" t="e">
        <f>VLOOKUP(A102,'Pension %LF Pension_p'!B:W,18,FALSE)</f>
        <v>#N/A</v>
      </c>
      <c r="AQ102" t="e">
        <f>VLOOKUP(A102,'Pension %LF Pension_p'!B:W,19,FALSE)</f>
        <v>#N/A</v>
      </c>
      <c r="AR102" t="e">
        <f>VLOOKUP(A102,'Pension %LF Pension_p'!B:W,20,FALSE)</f>
        <v>#N/A</v>
      </c>
      <c r="AS102" t="e">
        <f>VLOOKUP(A102,'Pension %LF Pension_p'!B:W,21,FALSE)</f>
        <v>#N/A</v>
      </c>
      <c r="AT102" t="e">
        <f>VLOOKUP(A102,'Pension %LF Pension_p'!B:W,22,FALSE)</f>
        <v>#N/A</v>
      </c>
      <c r="AU102" s="37">
        <f>VLOOKUP(A102,' Informal Employment %Emp Infem'!B:U,15,FALSE)</f>
        <v>0</v>
      </c>
      <c r="AV102">
        <f>VLOOKUP(A102,' Informal Employment %Emp Infem'!B:U,16,FALSE)</f>
        <v>0</v>
      </c>
      <c r="AW102">
        <f>VLOOKUP(A102,' Informal Employment %Emp Infem'!B:U,17,FALSE)</f>
        <v>0</v>
      </c>
      <c r="AX102">
        <f>VLOOKUP(A102,' Informal Employment %Emp Infem'!B:U,18,FALSE)</f>
        <v>0</v>
      </c>
      <c r="AY102">
        <f>VLOOKUP(A102,' Informal Employment %Emp Infem'!B:U,19,FALSE)</f>
        <v>0</v>
      </c>
      <c r="AZ102">
        <f>VLOOKUP(A102,' Informal Employment %Emp Infem'!B:U,20,FALSE)</f>
        <v>0</v>
      </c>
      <c r="BA102" s="37">
        <f>VLOOKUP(Main!A102,'Outside LF Employment %Emp  Inf'!B:U,15,FALSE)</f>
        <v>0</v>
      </c>
      <c r="BB102">
        <f>VLOOKUP(Main!A102,'Outside LF Employment %Emp  Inf'!B:U,16,FALSE)</f>
        <v>0</v>
      </c>
      <c r="BC102">
        <f>VLOOKUP(Main!A102,'Outside LF Employment %Emp  Inf'!B:U,17,FALSE)</f>
        <v>0</v>
      </c>
      <c r="BD102">
        <f>VLOOKUP(Main!A102,'Outside LF Employment %Emp  Inf'!B:U,18,FALSE)</f>
        <v>0</v>
      </c>
      <c r="BE102">
        <f>VLOOKUP(Main!A102,'Outside LF Employment %Emp  Inf'!B:U,19,FALSE)</f>
        <v>0</v>
      </c>
      <c r="BF102">
        <f>VLOOKUP(Main!A102,'Outside LF Employment %Emp  Inf'!B:U,20,FALSE)</f>
        <v>0</v>
      </c>
      <c r="BG102" s="37">
        <f>VLOOKUP(A102,'Fin Acct Ownership %Pop'!B:E,2,FALSE)</f>
        <v>22.007268905639599</v>
      </c>
      <c r="BH102">
        <f>VLOOKUP(A102,'Fin Acct Ownership %Pop'!B:E,3,FALSE)</f>
        <v>18.858676910400401</v>
      </c>
      <c r="BI102">
        <f>VLOOKUP(A102,'Fin Acct Ownership %Pop'!B:E,4,FALSE)</f>
        <v>32.621185302734403</v>
      </c>
      <c r="BJ102" s="37" t="str">
        <f>VLOOKUP(A102,'JAM Index'!B:H,2,FALSE)</f>
        <v>LAC</v>
      </c>
      <c r="BK102" t="str">
        <f>VLOOKUP(A102,'JAM Index'!B:H,3,FALSE)</f>
        <v>LIC</v>
      </c>
      <c r="BL102" t="str">
        <f>VLOOKUP(A102,'JAM Index'!B:H,3,FALSE)</f>
        <v>LIC</v>
      </c>
      <c r="BM102">
        <f>VLOOKUP(A102,'JAM Index'!B:H,4,FALSE)</f>
        <v>73</v>
      </c>
      <c r="BN102">
        <f>VLOOKUP(A102,'JAM Index'!B:H,5,FALSE)</f>
        <v>33</v>
      </c>
      <c r="BO102">
        <f>VLOOKUP(A102,'JAM Index'!B:H,6,FALSE)</f>
        <v>68</v>
      </c>
      <c r="BP102">
        <f>VLOOKUP(A102,'JAM Index'!B:H,7,FALSE)</f>
        <v>174</v>
      </c>
      <c r="BQ102">
        <f>VLOOKUP(A102,'GDP Per Capita'!B:E,2,FALSE)</f>
        <v>1479.3458268884981</v>
      </c>
      <c r="BR102">
        <f>VLOOKUP(A102,'GDP Per Capita'!B:E,3,FALSE)</f>
        <v>1312.7706360667632</v>
      </c>
      <c r="BS102">
        <f>VLOOKUP(A102,'GDP Per Capita'!B:E,4,FALSE)</f>
        <v>1272.3679920420495</v>
      </c>
    </row>
    <row r="103" spans="1:71" x14ac:dyDescent="0.15">
      <c r="A103" s="24" t="s">
        <v>214</v>
      </c>
      <c r="B103" s="37">
        <f>VLOOKUP(A103,'GDP in $'!B103:G103,4)</f>
        <v>160586833778.45743</v>
      </c>
      <c r="C103">
        <f>VLOOKUP(A103,'GDP in $'!B103:G103,5)</f>
        <v>163526491433.28973</v>
      </c>
      <c r="D103" s="38">
        <f>VLOOKUP(A103,'GDP in $'!B103:G103,6)</f>
        <v>155808436238.48724</v>
      </c>
      <c r="E103" t="str">
        <f>VLOOKUP(A103,'Social Assistance Exp. as %GDP'!C:O,2,FALSE)</f>
        <v>High income</v>
      </c>
      <c r="F103" t="str">
        <f>VLOOKUP(A103,'Social Assistance Exp. as %GDP'!C:O,3,FALSE)</f>
        <v>ECS</v>
      </c>
      <c r="G103">
        <f>VLOOKUP(A103,'Social Assistance Exp. as %GDP'!C:O,4,FALSE)</f>
        <v>1.852215648</v>
      </c>
      <c r="H103">
        <f>VLOOKUP(A103,'Social Assistance Exp. as %GDP'!C:O,5,FALSE)</f>
        <v>1.070925355</v>
      </c>
      <c r="I103">
        <f>VLOOKUP(A103,'Social Assistance Exp. as %GDP'!C:O,6,FALSE)</f>
        <v>0</v>
      </c>
      <c r="J103">
        <f>VLOOKUP(A103,'Social Assistance Exp. as %GDP'!C:O,7,FALSE)</f>
        <v>0</v>
      </c>
      <c r="K103">
        <f>VLOOKUP(A103,'Social Assistance Exp. as %GDP'!C:O,8,FALSE)</f>
        <v>1.8470378999999999E-2</v>
      </c>
      <c r="L103">
        <f>VLOOKUP(A103,'Social Assistance Exp. as %GDP'!C:O,9,FALSE)</f>
        <v>2017</v>
      </c>
      <c r="M103">
        <f>VLOOKUP(A103,'Social Assistance Exp. as %GDP'!C:O,10,FALSE)</f>
        <v>0</v>
      </c>
      <c r="N103">
        <f>VLOOKUP(A103,'Social Assistance Exp. as %GDP'!C:O,11,FALSE)</f>
        <v>0.740902901</v>
      </c>
      <c r="O103">
        <f>VLOOKUP(A103,'Social Assistance Exp. as %GDP'!C:O,12,FALSE)</f>
        <v>0</v>
      </c>
      <c r="P103">
        <f>VLOOKUP(A103,'Social Assistance Exp. as %GDP'!C:O,13,FALSE)</f>
        <v>2.1916953999999999E-2</v>
      </c>
      <c r="Q103" s="37">
        <f>VLOOKUP(A103,'Migrant Population %Pop'!B:C,2,FALSE)</f>
        <v>4.5624652524910401</v>
      </c>
      <c r="R103" s="37">
        <f>VLOOKUP(A103,'Literacy Rate %Pop'!B:BC,44,FALSE)</f>
        <v>0</v>
      </c>
      <c r="S103">
        <f>VLOOKUP(A103,'Literacy Rate %Pop'!B:BC,45,FALSE)</f>
        <v>0</v>
      </c>
      <c r="T103">
        <f>VLOOKUP(A103,'Literacy Rate %Pop'!B:BC,46,FALSE)</f>
        <v>0</v>
      </c>
      <c r="U103">
        <f>VLOOKUP(A103,'Literacy Rate %Pop'!B:BC,47,FALSE)</f>
        <v>0</v>
      </c>
      <c r="V103">
        <f>VLOOKUP(A103,'Literacy Rate %Pop'!B:BC,48,FALSE)</f>
        <v>99.099998474121094</v>
      </c>
      <c r="W103">
        <f>VLOOKUP(A103,'Literacy Rate %Pop'!B:BC,49,FALSE)</f>
        <v>0</v>
      </c>
      <c r="X103">
        <f>VLOOKUP(A103,'Literacy Rate %Pop'!B:BC,50,FALSE)</f>
        <v>0</v>
      </c>
      <c r="Y103">
        <f>VLOOKUP(A103,'Literacy Rate %Pop'!B:BC,51,FALSE)</f>
        <v>0</v>
      </c>
      <c r="Z103">
        <f>VLOOKUP(A103,'Literacy Rate %Pop'!B:BC,52,FALSE)</f>
        <v>0</v>
      </c>
      <c r="AA103">
        <f>VLOOKUP(A103,'Literacy Rate %Pop'!B:BC,53,FALSE)</f>
        <v>0</v>
      </c>
      <c r="AB103">
        <f>VLOOKUP(A103,'Literacy Rate %Pop'!B:BC,54,FALSE)</f>
        <v>0</v>
      </c>
      <c r="AC103" s="37">
        <f>VLOOKUP(A103,'Internet Access %Pop'!B:AI,29,FALSE)</f>
        <v>72.834737029999999</v>
      </c>
      <c r="AD103">
        <f>VLOOKUP(A103,'Internet Access %Pop'!B:AI,30,FALSE)</f>
        <v>79.259412130000001</v>
      </c>
      <c r="AE103">
        <f>VLOOKUP(A103,'Internet Access %Pop'!B:AI,31,FALSE)</f>
        <v>76.750547119999993</v>
      </c>
      <c r="AF103">
        <f>VLOOKUP(A103,'Internet Access %Pop'!B:AI,32,FALSE)</f>
        <v>76.074360639999995</v>
      </c>
      <c r="AG103">
        <f>VLOOKUP(A103,'Internet Access %Pop'!B:AI,33,FALSE)</f>
        <v>80.371693609999994</v>
      </c>
      <c r="AH103">
        <f>VLOOKUP(A103,'Internet Access %Pop'!B:AI,34,FALSE)</f>
        <v>84.771152020000002</v>
      </c>
      <c r="AI103" s="37">
        <f>VLOOKUP(A103,'Informal %GDP  DGE'!B:AE,29,FALSE)</f>
        <v>23.31645393371582</v>
      </c>
      <c r="AJ103">
        <f>VLOOKUP(A103,'Informal %GDP  DGE'!B:AE,30,FALSE)</f>
        <v>23.223573684692383</v>
      </c>
      <c r="AK103">
        <f>VLOOKUP(A103,'Informal %GDP MIMIC'!B:AB,25,FALSE)</f>
        <v>23.537296295166016</v>
      </c>
      <c r="AL103">
        <f>VLOOKUP(A103,'Informal %GDP MIMIC'!B:AB,26,FALSE)</f>
        <v>23.215511322021484</v>
      </c>
      <c r="AM103">
        <f>VLOOKUP(A103,'Informal %GDP MIMIC'!B:AB,27,FALSE)</f>
        <v>22.775291442871094</v>
      </c>
      <c r="AN103" s="37">
        <f>VLOOKUP(A103,'Pension %LF Pension_p'!B:W,16,FALSE)</f>
        <v>0</v>
      </c>
      <c r="AO103">
        <f>VLOOKUP(A103,'Pension %LF Pension_p'!B:W,17,FALSE)</f>
        <v>0</v>
      </c>
      <c r="AP103">
        <f>VLOOKUP(A103,'Pension %LF Pension_p'!B:W,18,FALSE)</f>
        <v>0</v>
      </c>
      <c r="AQ103">
        <f>VLOOKUP(A103,'Pension %LF Pension_p'!B:W,19,FALSE)</f>
        <v>93</v>
      </c>
      <c r="AR103">
        <f>VLOOKUP(A103,'Pension %LF Pension_p'!B:W,20,FALSE)</f>
        <v>92</v>
      </c>
      <c r="AS103">
        <f>VLOOKUP(A103,'Pension %LF Pension_p'!B:W,21,FALSE)</f>
        <v>0</v>
      </c>
      <c r="AT103">
        <f>VLOOKUP(A103,'Pension %LF Pension_p'!B:W,22,FALSE)</f>
        <v>0</v>
      </c>
      <c r="AU103" s="37" t="e">
        <f>VLOOKUP(A103,' Informal Employment %Emp Infem'!B:U,15,FALSE)</f>
        <v>#N/A</v>
      </c>
      <c r="AV103" t="e">
        <f>VLOOKUP(A103,' Informal Employment %Emp Infem'!B:U,16,FALSE)</f>
        <v>#N/A</v>
      </c>
      <c r="AW103" t="e">
        <f>VLOOKUP(A103,' Informal Employment %Emp Infem'!B:U,17,FALSE)</f>
        <v>#N/A</v>
      </c>
      <c r="AX103" t="e">
        <f>VLOOKUP(A103,' Informal Employment %Emp Infem'!B:U,18,FALSE)</f>
        <v>#N/A</v>
      </c>
      <c r="AY103" t="e">
        <f>VLOOKUP(A103,' Informal Employment %Emp Infem'!B:U,19,FALSE)</f>
        <v>#N/A</v>
      </c>
      <c r="AZ103" t="e">
        <f>VLOOKUP(A103,' Informal Employment %Emp Infem'!B:U,20,FALSE)</f>
        <v>#N/A</v>
      </c>
      <c r="BA103" s="37" t="e">
        <f>VLOOKUP(Main!A103,'Outside LF Employment %Emp  Inf'!B:U,15,FALSE)</f>
        <v>#N/A</v>
      </c>
      <c r="BB103" t="e">
        <f>VLOOKUP(Main!A103,'Outside LF Employment %Emp  Inf'!B:U,16,FALSE)</f>
        <v>#N/A</v>
      </c>
      <c r="BC103" t="e">
        <f>VLOOKUP(Main!A103,'Outside LF Employment %Emp  Inf'!B:U,17,FALSE)</f>
        <v>#N/A</v>
      </c>
      <c r="BD103" t="e">
        <f>VLOOKUP(Main!A103,'Outside LF Employment %Emp  Inf'!B:U,18,FALSE)</f>
        <v>#N/A</v>
      </c>
      <c r="BE103" t="e">
        <f>VLOOKUP(Main!A103,'Outside LF Employment %Emp  Inf'!B:U,19,FALSE)</f>
        <v>#N/A</v>
      </c>
      <c r="BF103" t="e">
        <f>VLOOKUP(Main!A103,'Outside LF Employment %Emp  Inf'!B:U,20,FALSE)</f>
        <v>#N/A</v>
      </c>
      <c r="BG103" s="37">
        <f>VLOOKUP(A103,'Fin Acct Ownership %Pop'!B:E,2,FALSE)</f>
        <v>72.674324035644503</v>
      </c>
      <c r="BH103">
        <f>VLOOKUP(A103,'Fin Acct Ownership %Pop'!B:E,3,FALSE)</f>
        <v>72.256828308105497</v>
      </c>
      <c r="BI103">
        <f>VLOOKUP(A103,'Fin Acct Ownership %Pop'!B:E,4,FALSE)</f>
        <v>74.944969177246094</v>
      </c>
      <c r="BJ103" s="37" t="str">
        <f>VLOOKUP(A103,'JAM Index'!B:H,2,FALSE)</f>
        <v>ECA</v>
      </c>
      <c r="BK103" t="str">
        <f>VLOOKUP(A103,'JAM Index'!B:H,3,FALSE)</f>
        <v>HIC</v>
      </c>
      <c r="BL103" t="str">
        <f>VLOOKUP(A103,'JAM Index'!B:H,3,FALSE)</f>
        <v>HIC</v>
      </c>
      <c r="BM103">
        <f>VLOOKUP(A103,'JAM Index'!B:H,4,FALSE)</f>
        <v>100</v>
      </c>
      <c r="BN103">
        <f>VLOOKUP(A103,'JAM Index'!B:H,5,FALSE)</f>
        <v>75</v>
      </c>
      <c r="BO103">
        <f>VLOOKUP(A103,'JAM Index'!B:H,6,FALSE)</f>
        <v>89</v>
      </c>
      <c r="BP103">
        <f>VLOOKUP(A103,'JAM Index'!B:H,7,FALSE)</f>
        <v>264</v>
      </c>
      <c r="BQ103">
        <f>VLOOKUP(A103,'GDP Per Capita'!B:E,2,FALSE)</f>
        <v>16427.372761147839</v>
      </c>
      <c r="BR103">
        <f>VLOOKUP(A103,'GDP Per Capita'!B:E,3,FALSE)</f>
        <v>16735.659779476086</v>
      </c>
      <c r="BS103">
        <f>VLOOKUP(A103,'GDP Per Capita'!B:E,4,FALSE)</f>
        <v>15980.740889649034</v>
      </c>
    </row>
    <row r="104" spans="1:71" x14ac:dyDescent="0.15">
      <c r="A104" s="24" t="s">
        <v>216</v>
      </c>
      <c r="B104" s="37">
        <f>VLOOKUP(A104,'GDP in $'!B104:G104,4)</f>
        <v>30478923454219.652</v>
      </c>
      <c r="C104">
        <f>VLOOKUP(A104,'GDP in $'!B104:G104,5)</f>
        <v>31184076970102.051</v>
      </c>
      <c r="D104" s="38">
        <f>VLOOKUP(A104,'GDP in $'!B104:G104,6)</f>
        <v>29900583521576.812</v>
      </c>
      <c r="E104" t="e">
        <f>VLOOKUP(A104,'Social Assistance Exp. as %GDP'!C:O,2,FALSE)</f>
        <v>#N/A</v>
      </c>
      <c r="F104" t="e">
        <f>VLOOKUP(A104,'Social Assistance Exp. as %GDP'!C:O,3,FALSE)</f>
        <v>#N/A</v>
      </c>
      <c r="G104" t="e">
        <f>VLOOKUP(A104,'Social Assistance Exp. as %GDP'!C:O,4,FALSE)</f>
        <v>#N/A</v>
      </c>
      <c r="H104" t="e">
        <f>VLOOKUP(A104,'Social Assistance Exp. as %GDP'!C:O,5,FALSE)</f>
        <v>#N/A</v>
      </c>
      <c r="I104" t="e">
        <f>VLOOKUP(A104,'Social Assistance Exp. as %GDP'!C:O,6,FALSE)</f>
        <v>#N/A</v>
      </c>
      <c r="J104" t="e">
        <f>VLOOKUP(A104,'Social Assistance Exp. as %GDP'!C:O,7,FALSE)</f>
        <v>#N/A</v>
      </c>
      <c r="K104" t="e">
        <f>VLOOKUP(A104,'Social Assistance Exp. as %GDP'!C:O,8,FALSE)</f>
        <v>#N/A</v>
      </c>
      <c r="L104" t="e">
        <f>VLOOKUP(A104,'Social Assistance Exp. as %GDP'!C:O,9,FALSE)</f>
        <v>#N/A</v>
      </c>
      <c r="M104" t="e">
        <f>VLOOKUP(A104,'Social Assistance Exp. as %GDP'!C:O,10,FALSE)</f>
        <v>#N/A</v>
      </c>
      <c r="N104" t="e">
        <f>VLOOKUP(A104,'Social Assistance Exp. as %GDP'!C:O,11,FALSE)</f>
        <v>#N/A</v>
      </c>
      <c r="O104" t="e">
        <f>VLOOKUP(A104,'Social Assistance Exp. as %GDP'!C:O,12,FALSE)</f>
        <v>#N/A</v>
      </c>
      <c r="P104" t="e">
        <f>VLOOKUP(A104,'Social Assistance Exp. as %GDP'!C:O,13,FALSE)</f>
        <v>#N/A</v>
      </c>
      <c r="Q104" s="37">
        <f>VLOOKUP(A104,'Migrant Population %Pop'!B:C,2,FALSE)</f>
        <v>1.3662992812238901</v>
      </c>
      <c r="R104" s="37">
        <f>VLOOKUP(A104,'Literacy Rate %Pop'!B:BC,44,FALSE)</f>
        <v>86.834930419921903</v>
      </c>
      <c r="S104">
        <f>VLOOKUP(A104,'Literacy Rate %Pop'!B:BC,45,FALSE)</f>
        <v>87.195327758789105</v>
      </c>
      <c r="T104">
        <f>VLOOKUP(A104,'Literacy Rate %Pop'!B:BC,46,FALSE)</f>
        <v>87.699562072753906</v>
      </c>
      <c r="U104">
        <f>VLOOKUP(A104,'Literacy Rate %Pop'!B:BC,47,FALSE)</f>
        <v>87.869560241699205</v>
      </c>
      <c r="V104">
        <f>VLOOKUP(A104,'Literacy Rate %Pop'!B:BC,48,FALSE)</f>
        <v>88.340957641601605</v>
      </c>
      <c r="W104">
        <f>VLOOKUP(A104,'Literacy Rate %Pop'!B:BC,49,FALSE)</f>
        <v>88.451377868652301</v>
      </c>
      <c r="X104">
        <f>VLOOKUP(A104,'Literacy Rate %Pop'!B:BC,50,FALSE)</f>
        <v>88.8177490234375</v>
      </c>
      <c r="Y104">
        <f>VLOOKUP(A104,'Literacy Rate %Pop'!B:BC,51,FALSE)</f>
        <v>89.044357299804702</v>
      </c>
      <c r="Z104">
        <f>VLOOKUP(A104,'Literacy Rate %Pop'!B:BC,52,FALSE)</f>
        <v>89.066543579101605</v>
      </c>
      <c r="AA104">
        <f>VLOOKUP(A104,'Literacy Rate %Pop'!B:BC,53,FALSE)</f>
        <v>89.365531921386705</v>
      </c>
      <c r="AB104">
        <f>VLOOKUP(A104,'Literacy Rate %Pop'!B:BC,54,FALSE)</f>
        <v>89.626640319824205</v>
      </c>
      <c r="AC104" s="37">
        <f>VLOOKUP(A104,'Internet Access %Pop'!B:AI,29,FALSE)</f>
        <v>39.145113341172298</v>
      </c>
      <c r="AD104">
        <f>VLOOKUP(A104,'Internet Access %Pop'!B:AI,30,FALSE)</f>
        <v>42.185838190286702</v>
      </c>
      <c r="AE104">
        <f>VLOOKUP(A104,'Internet Access %Pop'!B:AI,31,FALSE)</f>
        <v>45.010817323363597</v>
      </c>
      <c r="AF104">
        <f>VLOOKUP(A104,'Internet Access %Pop'!B:AI,32,FALSE)</f>
        <v>48.397023392464902</v>
      </c>
      <c r="AG104">
        <f>VLOOKUP(A104,'Internet Access %Pop'!B:AI,33,FALSE)</f>
        <v>57.899034496163701</v>
      </c>
      <c r="AH104">
        <f>VLOOKUP(A104,'Internet Access %Pop'!B:AI,34,FALSE)</f>
        <v>0</v>
      </c>
      <c r="AI104" s="37" t="e">
        <f>VLOOKUP(A104,'Informal %GDP  DGE'!B:AE,29,FALSE)</f>
        <v>#N/A</v>
      </c>
      <c r="AJ104" t="e">
        <f>VLOOKUP(A104,'Informal %GDP  DGE'!B:AE,30,FALSE)</f>
        <v>#N/A</v>
      </c>
      <c r="AK104" t="e">
        <f>VLOOKUP(A104,'Informal %GDP MIMIC'!B:AB,25,FALSE)</f>
        <v>#N/A</v>
      </c>
      <c r="AL104" t="e">
        <f>VLOOKUP(A104,'Informal %GDP MIMIC'!B:AB,26,FALSE)</f>
        <v>#N/A</v>
      </c>
      <c r="AM104" t="e">
        <f>VLOOKUP(A104,'Informal %GDP MIMIC'!B:AB,27,FALSE)</f>
        <v>#N/A</v>
      </c>
      <c r="AN104" s="37" t="e">
        <f>VLOOKUP(A104,'Pension %LF Pension_p'!B:W,16,FALSE)</f>
        <v>#N/A</v>
      </c>
      <c r="AO104" t="e">
        <f>VLOOKUP(A104,'Pension %LF Pension_p'!B:W,17,FALSE)</f>
        <v>#N/A</v>
      </c>
      <c r="AP104" t="e">
        <f>VLOOKUP(A104,'Pension %LF Pension_p'!B:W,18,FALSE)</f>
        <v>#N/A</v>
      </c>
      <c r="AQ104" t="e">
        <f>VLOOKUP(A104,'Pension %LF Pension_p'!B:W,19,FALSE)</f>
        <v>#N/A</v>
      </c>
      <c r="AR104" t="e">
        <f>VLOOKUP(A104,'Pension %LF Pension_p'!B:W,20,FALSE)</f>
        <v>#N/A</v>
      </c>
      <c r="AS104" t="e">
        <f>VLOOKUP(A104,'Pension %LF Pension_p'!B:W,21,FALSE)</f>
        <v>#N/A</v>
      </c>
      <c r="AT104" t="e">
        <f>VLOOKUP(A104,'Pension %LF Pension_p'!B:W,22,FALSE)</f>
        <v>#N/A</v>
      </c>
      <c r="AU104" s="37" t="e">
        <f>VLOOKUP(A104,' Informal Employment %Emp Infem'!B:U,15,FALSE)</f>
        <v>#N/A</v>
      </c>
      <c r="AV104" t="e">
        <f>VLOOKUP(A104,' Informal Employment %Emp Infem'!B:U,16,FALSE)</f>
        <v>#N/A</v>
      </c>
      <c r="AW104" t="e">
        <f>VLOOKUP(A104,' Informal Employment %Emp Infem'!B:U,17,FALSE)</f>
        <v>#N/A</v>
      </c>
      <c r="AX104" t="e">
        <f>VLOOKUP(A104,' Informal Employment %Emp Infem'!B:U,18,FALSE)</f>
        <v>#N/A</v>
      </c>
      <c r="AY104" t="e">
        <f>VLOOKUP(A104,' Informal Employment %Emp Infem'!B:U,19,FALSE)</f>
        <v>#N/A</v>
      </c>
      <c r="AZ104" t="e">
        <f>VLOOKUP(A104,' Informal Employment %Emp Infem'!B:U,20,FALSE)</f>
        <v>#N/A</v>
      </c>
      <c r="BA104" s="37" t="e">
        <f>VLOOKUP(Main!A104,'Outside LF Employment %Emp  Inf'!B:U,15,FALSE)</f>
        <v>#N/A</v>
      </c>
      <c r="BB104" t="e">
        <f>VLOOKUP(Main!A104,'Outside LF Employment %Emp  Inf'!B:U,16,FALSE)</f>
        <v>#N/A</v>
      </c>
      <c r="BC104" t="e">
        <f>VLOOKUP(Main!A104,'Outside LF Employment %Emp  Inf'!B:U,17,FALSE)</f>
        <v>#N/A</v>
      </c>
      <c r="BD104" t="e">
        <f>VLOOKUP(Main!A104,'Outside LF Employment %Emp  Inf'!B:U,18,FALSE)</f>
        <v>#N/A</v>
      </c>
      <c r="BE104" t="e">
        <f>VLOOKUP(Main!A104,'Outside LF Employment %Emp  Inf'!B:U,19,FALSE)</f>
        <v>#N/A</v>
      </c>
      <c r="BF104" t="e">
        <f>VLOOKUP(Main!A104,'Outside LF Employment %Emp  Inf'!B:U,20,FALSE)</f>
        <v>#N/A</v>
      </c>
      <c r="BG104" s="37">
        <f>VLOOKUP(A104,'Fin Acct Ownership %Pop'!B:E,2,FALSE)</f>
        <v>0</v>
      </c>
      <c r="BH104">
        <f>VLOOKUP(A104,'Fin Acct Ownership %Pop'!B:E,3,FALSE)</f>
        <v>0</v>
      </c>
      <c r="BI104">
        <f>VLOOKUP(A104,'Fin Acct Ownership %Pop'!B:E,4,FALSE)</f>
        <v>0</v>
      </c>
      <c r="BJ104" s="37" t="e">
        <f>VLOOKUP(A104,'JAM Index'!B:H,2,FALSE)</f>
        <v>#N/A</v>
      </c>
      <c r="BK104" t="e">
        <f>VLOOKUP(A104,'JAM Index'!B:H,3,FALSE)</f>
        <v>#N/A</v>
      </c>
      <c r="BL104" t="e">
        <f>VLOOKUP(A104,'JAM Index'!B:H,3,FALSE)</f>
        <v>#N/A</v>
      </c>
      <c r="BM104" t="e">
        <f>VLOOKUP(A104,'JAM Index'!B:H,4,FALSE)</f>
        <v>#N/A</v>
      </c>
      <c r="BN104" t="e">
        <f>VLOOKUP(A104,'JAM Index'!B:H,5,FALSE)</f>
        <v>#N/A</v>
      </c>
      <c r="BO104" t="e">
        <f>VLOOKUP(A104,'JAM Index'!B:H,6,FALSE)</f>
        <v>#N/A</v>
      </c>
      <c r="BP104" t="e">
        <f>VLOOKUP(A104,'JAM Index'!B:H,7,FALSE)</f>
        <v>#N/A</v>
      </c>
      <c r="BQ104">
        <f>VLOOKUP(A104,'GDP Per Capita'!B:E,2,FALSE)</f>
        <v>6366.5626728483212</v>
      </c>
      <c r="BR104">
        <f>VLOOKUP(A104,'GDP Per Capita'!B:E,3,FALSE)</f>
        <v>6461.3345446003032</v>
      </c>
      <c r="BS104">
        <f>VLOOKUP(A104,'GDP Per Capita'!B:E,4,FALSE)</f>
        <v>6149.3615444319712</v>
      </c>
    </row>
    <row r="105" spans="1:71" x14ac:dyDescent="0.15">
      <c r="A105" s="24" t="s">
        <v>218</v>
      </c>
      <c r="B105" s="37">
        <f>VLOOKUP(A105,'GDP in $'!B105:G105,4)</f>
        <v>32622680829699.078</v>
      </c>
      <c r="C105">
        <f>VLOOKUP(A105,'GDP in $'!B105:G105,5)</f>
        <v>33421015918870.145</v>
      </c>
      <c r="D105" s="38">
        <f>VLOOKUP(A105,'GDP in $'!B105:G105,6)</f>
        <v>32137318048800.551</v>
      </c>
      <c r="E105" t="e">
        <f>VLOOKUP(A105,'Social Assistance Exp. as %GDP'!C:O,2,FALSE)</f>
        <v>#N/A</v>
      </c>
      <c r="F105" t="e">
        <f>VLOOKUP(A105,'Social Assistance Exp. as %GDP'!C:O,3,FALSE)</f>
        <v>#N/A</v>
      </c>
      <c r="G105" t="e">
        <f>VLOOKUP(A105,'Social Assistance Exp. as %GDP'!C:O,4,FALSE)</f>
        <v>#N/A</v>
      </c>
      <c r="H105" t="e">
        <f>VLOOKUP(A105,'Social Assistance Exp. as %GDP'!C:O,5,FALSE)</f>
        <v>#N/A</v>
      </c>
      <c r="I105" t="e">
        <f>VLOOKUP(A105,'Social Assistance Exp. as %GDP'!C:O,6,FALSE)</f>
        <v>#N/A</v>
      </c>
      <c r="J105" t="e">
        <f>VLOOKUP(A105,'Social Assistance Exp. as %GDP'!C:O,7,FALSE)</f>
        <v>#N/A</v>
      </c>
      <c r="K105" t="e">
        <f>VLOOKUP(A105,'Social Assistance Exp. as %GDP'!C:O,8,FALSE)</f>
        <v>#N/A</v>
      </c>
      <c r="L105" t="e">
        <f>VLOOKUP(A105,'Social Assistance Exp. as %GDP'!C:O,9,FALSE)</f>
        <v>#N/A</v>
      </c>
      <c r="M105" t="e">
        <f>VLOOKUP(A105,'Social Assistance Exp. as %GDP'!C:O,10,FALSE)</f>
        <v>#N/A</v>
      </c>
      <c r="N105" t="e">
        <f>VLOOKUP(A105,'Social Assistance Exp. as %GDP'!C:O,11,FALSE)</f>
        <v>#N/A</v>
      </c>
      <c r="O105" t="e">
        <f>VLOOKUP(A105,'Social Assistance Exp. as %GDP'!C:O,12,FALSE)</f>
        <v>#N/A</v>
      </c>
      <c r="P105" t="e">
        <f>VLOOKUP(A105,'Social Assistance Exp. as %GDP'!C:O,13,FALSE)</f>
        <v>#N/A</v>
      </c>
      <c r="Q105" s="37">
        <f>VLOOKUP(A105,'Migrant Population %Pop'!B:C,2,FALSE)</f>
        <v>1.4237500419785201</v>
      </c>
      <c r="R105" s="37">
        <f>VLOOKUP(A105,'Literacy Rate %Pop'!B:BC,44,FALSE)</f>
        <v>81.570137023925795</v>
      </c>
      <c r="S105">
        <f>VLOOKUP(A105,'Literacy Rate %Pop'!B:BC,45,FALSE)</f>
        <v>81.8302001953125</v>
      </c>
      <c r="T105">
        <f>VLOOKUP(A105,'Literacy Rate %Pop'!B:BC,46,FALSE)</f>
        <v>82.357360839843807</v>
      </c>
      <c r="U105">
        <f>VLOOKUP(A105,'Literacy Rate %Pop'!B:BC,47,FALSE)</f>
        <v>82.594673156738295</v>
      </c>
      <c r="V105">
        <f>VLOOKUP(A105,'Literacy Rate %Pop'!B:BC,48,FALSE)</f>
        <v>83.070610046386705</v>
      </c>
      <c r="W105">
        <f>VLOOKUP(A105,'Literacy Rate %Pop'!B:BC,49,FALSE)</f>
        <v>83.2806396484375</v>
      </c>
      <c r="X105">
        <f>VLOOKUP(A105,'Literacy Rate %Pop'!B:BC,50,FALSE)</f>
        <v>83.815582275390597</v>
      </c>
      <c r="Y105">
        <f>VLOOKUP(A105,'Literacy Rate %Pop'!B:BC,51,FALSE)</f>
        <v>84.096412658691406</v>
      </c>
      <c r="Z105">
        <f>VLOOKUP(A105,'Literacy Rate %Pop'!B:BC,52,FALSE)</f>
        <v>84.125137329101605</v>
      </c>
      <c r="AA105">
        <f>VLOOKUP(A105,'Literacy Rate %Pop'!B:BC,53,FALSE)</f>
        <v>84.406951904296903</v>
      </c>
      <c r="AB105">
        <f>VLOOKUP(A105,'Literacy Rate %Pop'!B:BC,54,FALSE)</f>
        <v>84.653793334960895</v>
      </c>
      <c r="AC105" s="37">
        <f>VLOOKUP(A105,'Internet Access %Pop'!B:AI,29,FALSE)</f>
        <v>33.426328980802197</v>
      </c>
      <c r="AD105">
        <f>VLOOKUP(A105,'Internet Access %Pop'!B:AI,30,FALSE)</f>
        <v>36.116564492870602</v>
      </c>
      <c r="AE105">
        <f>VLOOKUP(A105,'Internet Access %Pop'!B:AI,31,FALSE)</f>
        <v>38.940538188729299</v>
      </c>
      <c r="AF105">
        <f>VLOOKUP(A105,'Internet Access %Pop'!B:AI,32,FALSE)</f>
        <v>42.580486692434597</v>
      </c>
      <c r="AG105">
        <f>VLOOKUP(A105,'Internet Access %Pop'!B:AI,33,FALSE)</f>
        <v>50.612914749904697</v>
      </c>
      <c r="AH105">
        <f>VLOOKUP(A105,'Internet Access %Pop'!B:AI,34,FALSE)</f>
        <v>0</v>
      </c>
      <c r="AI105" s="37" t="e">
        <f>VLOOKUP(A105,'Informal %GDP  DGE'!B:AE,29,FALSE)</f>
        <v>#N/A</v>
      </c>
      <c r="AJ105" t="e">
        <f>VLOOKUP(A105,'Informal %GDP  DGE'!B:AE,30,FALSE)</f>
        <v>#N/A</v>
      </c>
      <c r="AK105" t="e">
        <f>VLOOKUP(A105,'Informal %GDP MIMIC'!B:AB,25,FALSE)</f>
        <v>#N/A</v>
      </c>
      <c r="AL105" t="e">
        <f>VLOOKUP(A105,'Informal %GDP MIMIC'!B:AB,26,FALSE)</f>
        <v>#N/A</v>
      </c>
      <c r="AM105" t="e">
        <f>VLOOKUP(A105,'Informal %GDP MIMIC'!B:AB,27,FALSE)</f>
        <v>#N/A</v>
      </c>
      <c r="AN105" s="37" t="e">
        <f>VLOOKUP(A105,'Pension %LF Pension_p'!B:W,16,FALSE)</f>
        <v>#N/A</v>
      </c>
      <c r="AO105" t="e">
        <f>VLOOKUP(A105,'Pension %LF Pension_p'!B:W,17,FALSE)</f>
        <v>#N/A</v>
      </c>
      <c r="AP105" t="e">
        <f>VLOOKUP(A105,'Pension %LF Pension_p'!B:W,18,FALSE)</f>
        <v>#N/A</v>
      </c>
      <c r="AQ105" t="e">
        <f>VLOOKUP(A105,'Pension %LF Pension_p'!B:W,19,FALSE)</f>
        <v>#N/A</v>
      </c>
      <c r="AR105" t="e">
        <f>VLOOKUP(A105,'Pension %LF Pension_p'!B:W,20,FALSE)</f>
        <v>#N/A</v>
      </c>
      <c r="AS105" t="e">
        <f>VLOOKUP(A105,'Pension %LF Pension_p'!B:W,21,FALSE)</f>
        <v>#N/A</v>
      </c>
      <c r="AT105" t="e">
        <f>VLOOKUP(A105,'Pension %LF Pension_p'!B:W,22,FALSE)</f>
        <v>#N/A</v>
      </c>
      <c r="AU105" s="37" t="e">
        <f>VLOOKUP(A105,' Informal Employment %Emp Infem'!B:U,15,FALSE)</f>
        <v>#N/A</v>
      </c>
      <c r="AV105" t="e">
        <f>VLOOKUP(A105,' Informal Employment %Emp Infem'!B:U,16,FALSE)</f>
        <v>#N/A</v>
      </c>
      <c r="AW105" t="e">
        <f>VLOOKUP(A105,' Informal Employment %Emp Infem'!B:U,17,FALSE)</f>
        <v>#N/A</v>
      </c>
      <c r="AX105" t="e">
        <f>VLOOKUP(A105,' Informal Employment %Emp Infem'!B:U,18,FALSE)</f>
        <v>#N/A</v>
      </c>
      <c r="AY105" t="e">
        <f>VLOOKUP(A105,' Informal Employment %Emp Infem'!B:U,19,FALSE)</f>
        <v>#N/A</v>
      </c>
      <c r="AZ105" t="e">
        <f>VLOOKUP(A105,' Informal Employment %Emp Infem'!B:U,20,FALSE)</f>
        <v>#N/A</v>
      </c>
      <c r="BA105" s="37" t="e">
        <f>VLOOKUP(Main!A105,'Outside LF Employment %Emp  Inf'!B:U,15,FALSE)</f>
        <v>#N/A</v>
      </c>
      <c r="BB105" t="e">
        <f>VLOOKUP(Main!A105,'Outside LF Employment %Emp  Inf'!B:U,16,FALSE)</f>
        <v>#N/A</v>
      </c>
      <c r="BC105" t="e">
        <f>VLOOKUP(Main!A105,'Outside LF Employment %Emp  Inf'!B:U,17,FALSE)</f>
        <v>#N/A</v>
      </c>
      <c r="BD105" t="e">
        <f>VLOOKUP(Main!A105,'Outside LF Employment %Emp  Inf'!B:U,18,FALSE)</f>
        <v>#N/A</v>
      </c>
      <c r="BE105" t="e">
        <f>VLOOKUP(Main!A105,'Outside LF Employment %Emp  Inf'!B:U,19,FALSE)</f>
        <v>#N/A</v>
      </c>
      <c r="BF105" t="e">
        <f>VLOOKUP(Main!A105,'Outside LF Employment %Emp  Inf'!B:U,20,FALSE)</f>
        <v>#N/A</v>
      </c>
      <c r="BG105" s="37">
        <f>VLOOKUP(A105,'Fin Acct Ownership %Pop'!B:E,2,FALSE)</f>
        <v>0</v>
      </c>
      <c r="BH105">
        <f>VLOOKUP(A105,'Fin Acct Ownership %Pop'!B:E,3,FALSE)</f>
        <v>0</v>
      </c>
      <c r="BI105">
        <f>VLOOKUP(A105,'Fin Acct Ownership %Pop'!B:E,4,FALSE)</f>
        <v>0</v>
      </c>
      <c r="BJ105" s="37" t="e">
        <f>VLOOKUP(A105,'JAM Index'!B:H,2,FALSE)</f>
        <v>#N/A</v>
      </c>
      <c r="BK105" t="e">
        <f>VLOOKUP(A105,'JAM Index'!B:H,3,FALSE)</f>
        <v>#N/A</v>
      </c>
      <c r="BL105" t="e">
        <f>VLOOKUP(A105,'JAM Index'!B:H,3,FALSE)</f>
        <v>#N/A</v>
      </c>
      <c r="BM105" t="e">
        <f>VLOOKUP(A105,'JAM Index'!B:H,4,FALSE)</f>
        <v>#N/A</v>
      </c>
      <c r="BN105" t="e">
        <f>VLOOKUP(A105,'JAM Index'!B:H,5,FALSE)</f>
        <v>#N/A</v>
      </c>
      <c r="BO105" t="e">
        <f>VLOOKUP(A105,'JAM Index'!B:H,6,FALSE)</f>
        <v>#N/A</v>
      </c>
      <c r="BP105" t="e">
        <f>VLOOKUP(A105,'JAM Index'!B:H,7,FALSE)</f>
        <v>#N/A</v>
      </c>
      <c r="BQ105">
        <f>VLOOKUP(A105,'GDP Per Capita'!B:E,2,FALSE)</f>
        <v>5080.8757485764854</v>
      </c>
      <c r="BR105">
        <f>VLOOKUP(A105,'GDP Per Capita'!B:E,3,FALSE)</f>
        <v>5144.3453375625422</v>
      </c>
      <c r="BS105">
        <f>VLOOKUP(A105,'GDP Per Capita'!B:E,4,FALSE)</f>
        <v>4891.0902553760707</v>
      </c>
    </row>
    <row r="106" spans="1:71" x14ac:dyDescent="0.15">
      <c r="A106" s="24" t="s">
        <v>220</v>
      </c>
      <c r="B106" s="37">
        <f>VLOOKUP(A106,'GDP in $'!B106:G106,4)</f>
        <v>2145000924736.8411</v>
      </c>
      <c r="C106">
        <f>VLOOKUP(A106,'GDP in $'!B106:G106,5)</f>
        <v>2237800910514.1201</v>
      </c>
      <c r="D106" s="38">
        <f>VLOOKUP(A106,'GDP in $'!B106:G106,6)</f>
        <v>2237442999478.2432</v>
      </c>
      <c r="E106" t="e">
        <f>VLOOKUP(A106,'Social Assistance Exp. as %GDP'!C:O,2,FALSE)</f>
        <v>#N/A</v>
      </c>
      <c r="F106" t="e">
        <f>VLOOKUP(A106,'Social Assistance Exp. as %GDP'!C:O,3,FALSE)</f>
        <v>#N/A</v>
      </c>
      <c r="G106" t="e">
        <f>VLOOKUP(A106,'Social Assistance Exp. as %GDP'!C:O,4,FALSE)</f>
        <v>#N/A</v>
      </c>
      <c r="H106" t="e">
        <f>VLOOKUP(A106,'Social Assistance Exp. as %GDP'!C:O,5,FALSE)</f>
        <v>#N/A</v>
      </c>
      <c r="I106" t="e">
        <f>VLOOKUP(A106,'Social Assistance Exp. as %GDP'!C:O,6,FALSE)</f>
        <v>#N/A</v>
      </c>
      <c r="J106" t="e">
        <f>VLOOKUP(A106,'Social Assistance Exp. as %GDP'!C:O,7,FALSE)</f>
        <v>#N/A</v>
      </c>
      <c r="K106" t="e">
        <f>VLOOKUP(A106,'Social Assistance Exp. as %GDP'!C:O,8,FALSE)</f>
        <v>#N/A</v>
      </c>
      <c r="L106" t="e">
        <f>VLOOKUP(A106,'Social Assistance Exp. as %GDP'!C:O,9,FALSE)</f>
        <v>#N/A</v>
      </c>
      <c r="M106" t="e">
        <f>VLOOKUP(A106,'Social Assistance Exp. as %GDP'!C:O,10,FALSE)</f>
        <v>#N/A</v>
      </c>
      <c r="N106" t="e">
        <f>VLOOKUP(A106,'Social Assistance Exp. as %GDP'!C:O,11,FALSE)</f>
        <v>#N/A</v>
      </c>
      <c r="O106" t="e">
        <f>VLOOKUP(A106,'Social Assistance Exp. as %GDP'!C:O,12,FALSE)</f>
        <v>#N/A</v>
      </c>
      <c r="P106" t="e">
        <f>VLOOKUP(A106,'Social Assistance Exp. as %GDP'!C:O,13,FALSE)</f>
        <v>#N/A</v>
      </c>
      <c r="Q106" s="37">
        <f>VLOOKUP(A106,'Migrant Population %Pop'!B:C,2,FALSE)</f>
        <v>1.5995466283386</v>
      </c>
      <c r="R106" s="37">
        <f>VLOOKUP(A106,'Literacy Rate %Pop'!B:BC,44,FALSE)</f>
        <v>60.021171569824197</v>
      </c>
      <c r="S106">
        <f>VLOOKUP(A106,'Literacy Rate %Pop'!B:BC,45,FALSE)</f>
        <v>60.142940521240199</v>
      </c>
      <c r="T106">
        <f>VLOOKUP(A106,'Literacy Rate %Pop'!B:BC,46,FALSE)</f>
        <v>61.037319183349602</v>
      </c>
      <c r="U106">
        <f>VLOOKUP(A106,'Literacy Rate %Pop'!B:BC,47,FALSE)</f>
        <v>61.819530487060497</v>
      </c>
      <c r="V106">
        <f>VLOOKUP(A106,'Literacy Rate %Pop'!B:BC,48,FALSE)</f>
        <v>62.5942192077637</v>
      </c>
      <c r="W106">
        <f>VLOOKUP(A106,'Literacy Rate %Pop'!B:BC,49,FALSE)</f>
        <v>63.475959777832003</v>
      </c>
      <c r="X106">
        <f>VLOOKUP(A106,'Literacy Rate %Pop'!B:BC,50,FALSE)</f>
        <v>64.929267883300795</v>
      </c>
      <c r="Y106">
        <f>VLOOKUP(A106,'Literacy Rate %Pop'!B:BC,51,FALSE)</f>
        <v>65.690513610839801</v>
      </c>
      <c r="Z106">
        <f>VLOOKUP(A106,'Literacy Rate %Pop'!B:BC,52,FALSE)</f>
        <v>66.024307250976605</v>
      </c>
      <c r="AA106">
        <f>VLOOKUP(A106,'Literacy Rate %Pop'!B:BC,53,FALSE)</f>
        <v>66.526329040527301</v>
      </c>
      <c r="AB106">
        <f>VLOOKUP(A106,'Literacy Rate %Pop'!B:BC,54,FALSE)</f>
        <v>67.007369995117202</v>
      </c>
      <c r="AC106" s="37">
        <f>VLOOKUP(A106,'Internet Access %Pop'!B:AI,29,FALSE)</f>
        <v>14.530699205062801</v>
      </c>
      <c r="AD106">
        <f>VLOOKUP(A106,'Internet Access %Pop'!B:AI,30,FALSE)</f>
        <v>16.418750310271498</v>
      </c>
      <c r="AE106">
        <f>VLOOKUP(A106,'Internet Access %Pop'!B:AI,31,FALSE)</f>
        <v>19.350025504825801</v>
      </c>
      <c r="AF106">
        <f>VLOOKUP(A106,'Internet Access %Pop'!B:AI,32,FALSE)</f>
        <v>21.8234401794574</v>
      </c>
      <c r="AG106">
        <f>VLOOKUP(A106,'Internet Access %Pop'!B:AI,33,FALSE)</f>
        <v>24.619051739468102</v>
      </c>
      <c r="AH106">
        <f>VLOOKUP(A106,'Internet Access %Pop'!B:AI,34,FALSE)</f>
        <v>0</v>
      </c>
      <c r="AI106" s="37" t="e">
        <f>VLOOKUP(A106,'Informal %GDP  DGE'!B:AE,29,FALSE)</f>
        <v>#N/A</v>
      </c>
      <c r="AJ106" t="e">
        <f>VLOOKUP(A106,'Informal %GDP  DGE'!B:AE,30,FALSE)</f>
        <v>#N/A</v>
      </c>
      <c r="AK106" t="e">
        <f>VLOOKUP(A106,'Informal %GDP MIMIC'!B:AB,25,FALSE)</f>
        <v>#N/A</v>
      </c>
      <c r="AL106" t="e">
        <f>VLOOKUP(A106,'Informal %GDP MIMIC'!B:AB,26,FALSE)</f>
        <v>#N/A</v>
      </c>
      <c r="AM106" t="e">
        <f>VLOOKUP(A106,'Informal %GDP MIMIC'!B:AB,27,FALSE)</f>
        <v>#N/A</v>
      </c>
      <c r="AN106" s="37" t="e">
        <f>VLOOKUP(A106,'Pension %LF Pension_p'!B:W,16,FALSE)</f>
        <v>#N/A</v>
      </c>
      <c r="AO106" t="e">
        <f>VLOOKUP(A106,'Pension %LF Pension_p'!B:W,17,FALSE)</f>
        <v>#N/A</v>
      </c>
      <c r="AP106" t="e">
        <f>VLOOKUP(A106,'Pension %LF Pension_p'!B:W,18,FALSE)</f>
        <v>#N/A</v>
      </c>
      <c r="AQ106" t="e">
        <f>VLOOKUP(A106,'Pension %LF Pension_p'!B:W,19,FALSE)</f>
        <v>#N/A</v>
      </c>
      <c r="AR106" t="e">
        <f>VLOOKUP(A106,'Pension %LF Pension_p'!B:W,20,FALSE)</f>
        <v>#N/A</v>
      </c>
      <c r="AS106" t="e">
        <f>VLOOKUP(A106,'Pension %LF Pension_p'!B:W,21,FALSE)</f>
        <v>#N/A</v>
      </c>
      <c r="AT106" t="e">
        <f>VLOOKUP(A106,'Pension %LF Pension_p'!B:W,22,FALSE)</f>
        <v>#N/A</v>
      </c>
      <c r="AU106" s="37" t="e">
        <f>VLOOKUP(A106,' Informal Employment %Emp Infem'!B:U,15,FALSE)</f>
        <v>#N/A</v>
      </c>
      <c r="AV106" t="e">
        <f>VLOOKUP(A106,' Informal Employment %Emp Infem'!B:U,16,FALSE)</f>
        <v>#N/A</v>
      </c>
      <c r="AW106" t="e">
        <f>VLOOKUP(A106,' Informal Employment %Emp Infem'!B:U,17,FALSE)</f>
        <v>#N/A</v>
      </c>
      <c r="AX106" t="e">
        <f>VLOOKUP(A106,' Informal Employment %Emp Infem'!B:U,18,FALSE)</f>
        <v>#N/A</v>
      </c>
      <c r="AY106" t="e">
        <f>VLOOKUP(A106,' Informal Employment %Emp Infem'!B:U,19,FALSE)</f>
        <v>#N/A</v>
      </c>
      <c r="AZ106" t="e">
        <f>VLOOKUP(A106,' Informal Employment %Emp Infem'!B:U,20,FALSE)</f>
        <v>#N/A</v>
      </c>
      <c r="BA106" s="37" t="e">
        <f>VLOOKUP(Main!A106,'Outside LF Employment %Emp  Inf'!B:U,15,FALSE)</f>
        <v>#N/A</v>
      </c>
      <c r="BB106" t="e">
        <f>VLOOKUP(Main!A106,'Outside LF Employment %Emp  Inf'!B:U,16,FALSE)</f>
        <v>#N/A</v>
      </c>
      <c r="BC106" t="e">
        <f>VLOOKUP(Main!A106,'Outside LF Employment %Emp  Inf'!B:U,17,FALSE)</f>
        <v>#N/A</v>
      </c>
      <c r="BD106" t="e">
        <f>VLOOKUP(Main!A106,'Outside LF Employment %Emp  Inf'!B:U,18,FALSE)</f>
        <v>#N/A</v>
      </c>
      <c r="BE106" t="e">
        <f>VLOOKUP(Main!A106,'Outside LF Employment %Emp  Inf'!B:U,19,FALSE)</f>
        <v>#N/A</v>
      </c>
      <c r="BF106" t="e">
        <f>VLOOKUP(Main!A106,'Outside LF Employment %Emp  Inf'!B:U,20,FALSE)</f>
        <v>#N/A</v>
      </c>
      <c r="BG106" s="37">
        <f>VLOOKUP(A106,'Fin Acct Ownership %Pop'!B:E,2,FALSE)</f>
        <v>0</v>
      </c>
      <c r="BH106">
        <f>VLOOKUP(A106,'Fin Acct Ownership %Pop'!B:E,3,FALSE)</f>
        <v>0</v>
      </c>
      <c r="BI106">
        <f>VLOOKUP(A106,'Fin Acct Ownership %Pop'!B:E,4,FALSE)</f>
        <v>0</v>
      </c>
      <c r="BJ106" s="37" t="e">
        <f>VLOOKUP(A106,'JAM Index'!B:H,2,FALSE)</f>
        <v>#N/A</v>
      </c>
      <c r="BK106" t="e">
        <f>VLOOKUP(A106,'JAM Index'!B:H,3,FALSE)</f>
        <v>#N/A</v>
      </c>
      <c r="BL106" t="e">
        <f>VLOOKUP(A106,'JAM Index'!B:H,3,FALSE)</f>
        <v>#N/A</v>
      </c>
      <c r="BM106" t="e">
        <f>VLOOKUP(A106,'JAM Index'!B:H,4,FALSE)</f>
        <v>#N/A</v>
      </c>
      <c r="BN106" t="e">
        <f>VLOOKUP(A106,'JAM Index'!B:H,5,FALSE)</f>
        <v>#N/A</v>
      </c>
      <c r="BO106" t="e">
        <f>VLOOKUP(A106,'JAM Index'!B:H,6,FALSE)</f>
        <v>#N/A</v>
      </c>
      <c r="BP106" t="e">
        <f>VLOOKUP(A106,'JAM Index'!B:H,7,FALSE)</f>
        <v>#N/A</v>
      </c>
      <c r="BQ106">
        <f>VLOOKUP(A106,'GDP Per Capita'!B:E,2,FALSE)</f>
        <v>1313.7741200428447</v>
      </c>
      <c r="BR106">
        <f>VLOOKUP(A106,'GDP Per Capita'!B:E,3,FALSE)</f>
        <v>1340.363459428753</v>
      </c>
      <c r="BS106">
        <f>VLOOKUP(A106,'GDP Per Capita'!B:E,4,FALSE)</f>
        <v>1310.6751603021971</v>
      </c>
    </row>
    <row r="107" spans="1:71" x14ac:dyDescent="0.15">
      <c r="A107" s="24" t="s">
        <v>222</v>
      </c>
      <c r="B107" s="37">
        <f>VLOOKUP(A107,'GDP in $'!B107:G107,4)</f>
        <v>966188380162.91187</v>
      </c>
      <c r="C107">
        <f>VLOOKUP(A107,'GDP in $'!B107:G107,5)</f>
        <v>998391254201.58228</v>
      </c>
      <c r="D107" s="38">
        <f>VLOOKUP(A107,'GDP in $'!B107:G107,6)</f>
        <v>961669400838.28198</v>
      </c>
      <c r="E107" t="e">
        <f>VLOOKUP(A107,'Social Assistance Exp. as %GDP'!C:O,2,FALSE)</f>
        <v>#N/A</v>
      </c>
      <c r="F107" t="e">
        <f>VLOOKUP(A107,'Social Assistance Exp. as %GDP'!C:O,3,FALSE)</f>
        <v>#N/A</v>
      </c>
      <c r="G107" t="e">
        <f>VLOOKUP(A107,'Social Assistance Exp. as %GDP'!C:O,4,FALSE)</f>
        <v>#N/A</v>
      </c>
      <c r="H107" t="e">
        <f>VLOOKUP(A107,'Social Assistance Exp. as %GDP'!C:O,5,FALSE)</f>
        <v>#N/A</v>
      </c>
      <c r="I107" t="e">
        <f>VLOOKUP(A107,'Social Assistance Exp. as %GDP'!C:O,6,FALSE)</f>
        <v>#N/A</v>
      </c>
      <c r="J107" t="e">
        <f>VLOOKUP(A107,'Social Assistance Exp. as %GDP'!C:O,7,FALSE)</f>
        <v>#N/A</v>
      </c>
      <c r="K107" t="e">
        <f>VLOOKUP(A107,'Social Assistance Exp. as %GDP'!C:O,8,FALSE)</f>
        <v>#N/A</v>
      </c>
      <c r="L107" t="e">
        <f>VLOOKUP(A107,'Social Assistance Exp. as %GDP'!C:O,9,FALSE)</f>
        <v>#N/A</v>
      </c>
      <c r="M107" t="e">
        <f>VLOOKUP(A107,'Social Assistance Exp. as %GDP'!C:O,10,FALSE)</f>
        <v>#N/A</v>
      </c>
      <c r="N107" t="e">
        <f>VLOOKUP(A107,'Social Assistance Exp. as %GDP'!C:O,11,FALSE)</f>
        <v>#N/A</v>
      </c>
      <c r="O107" t="e">
        <f>VLOOKUP(A107,'Social Assistance Exp. as %GDP'!C:O,12,FALSE)</f>
        <v>#N/A</v>
      </c>
      <c r="P107" t="e">
        <f>VLOOKUP(A107,'Social Assistance Exp. as %GDP'!C:O,13,FALSE)</f>
        <v>#N/A</v>
      </c>
      <c r="Q107" s="37">
        <f>VLOOKUP(A107,'Migrant Population %Pop'!B:C,2,FALSE)</f>
        <v>1.6809367315369199</v>
      </c>
      <c r="R107" s="37">
        <f>VLOOKUP(A107,'Literacy Rate %Pop'!B:BC,44,FALSE)</f>
        <v>62.397048950195298</v>
      </c>
      <c r="S107">
        <f>VLOOKUP(A107,'Literacy Rate %Pop'!B:BC,45,FALSE)</f>
        <v>62.470458984375</v>
      </c>
      <c r="T107">
        <f>VLOOKUP(A107,'Literacy Rate %Pop'!B:BC,46,FALSE)</f>
        <v>63.876308441162102</v>
      </c>
      <c r="U107">
        <f>VLOOKUP(A107,'Literacy Rate %Pop'!B:BC,47,FALSE)</f>
        <v>63.735828399658203</v>
      </c>
      <c r="V107">
        <f>VLOOKUP(A107,'Literacy Rate %Pop'!B:BC,48,FALSE)</f>
        <v>64.5992431640625</v>
      </c>
      <c r="W107">
        <f>VLOOKUP(A107,'Literacy Rate %Pop'!B:BC,49,FALSE)</f>
        <v>65.027740478515597</v>
      </c>
      <c r="X107">
        <f>VLOOKUP(A107,'Literacy Rate %Pop'!B:BC,50,FALSE)</f>
        <v>65.728057861328097</v>
      </c>
      <c r="Y107">
        <f>VLOOKUP(A107,'Literacy Rate %Pop'!B:BC,51,FALSE)</f>
        <v>66.583831787109403</v>
      </c>
      <c r="Z107">
        <f>VLOOKUP(A107,'Literacy Rate %Pop'!B:BC,52,FALSE)</f>
        <v>66.569351196289105</v>
      </c>
      <c r="AA107">
        <f>VLOOKUP(A107,'Literacy Rate %Pop'!B:BC,53,FALSE)</f>
        <v>66.981452941894503</v>
      </c>
      <c r="AB107">
        <f>VLOOKUP(A107,'Literacy Rate %Pop'!B:BC,54,FALSE)</f>
        <v>67.392326354980497</v>
      </c>
      <c r="AC107" s="37">
        <f>VLOOKUP(A107,'Internet Access %Pop'!B:AI,29,FALSE)</f>
        <v>18.9299514533737</v>
      </c>
      <c r="AD107">
        <f>VLOOKUP(A107,'Internet Access %Pop'!B:AI,30,FALSE)</f>
        <v>20.293703082554401</v>
      </c>
      <c r="AE107">
        <f>VLOOKUP(A107,'Internet Access %Pop'!B:AI,31,FALSE)</f>
        <v>22.097358362928802</v>
      </c>
      <c r="AF107">
        <f>VLOOKUP(A107,'Internet Access %Pop'!B:AI,32,FALSE)</f>
        <v>25.257079150558098</v>
      </c>
      <c r="AG107">
        <f>VLOOKUP(A107,'Internet Access %Pop'!B:AI,33,FALSE)</f>
        <v>27.981143366447199</v>
      </c>
      <c r="AH107">
        <f>VLOOKUP(A107,'Internet Access %Pop'!B:AI,34,FALSE)</f>
        <v>0</v>
      </c>
      <c r="AI107" s="37" t="e">
        <f>VLOOKUP(A107,'Informal %GDP  DGE'!B:AE,29,FALSE)</f>
        <v>#N/A</v>
      </c>
      <c r="AJ107" t="e">
        <f>VLOOKUP(A107,'Informal %GDP  DGE'!B:AE,30,FALSE)</f>
        <v>#N/A</v>
      </c>
      <c r="AK107" t="e">
        <f>VLOOKUP(A107,'Informal %GDP MIMIC'!B:AB,25,FALSE)</f>
        <v>#N/A</v>
      </c>
      <c r="AL107" t="e">
        <f>VLOOKUP(A107,'Informal %GDP MIMIC'!B:AB,26,FALSE)</f>
        <v>#N/A</v>
      </c>
      <c r="AM107" t="e">
        <f>VLOOKUP(A107,'Informal %GDP MIMIC'!B:AB,27,FALSE)</f>
        <v>#N/A</v>
      </c>
      <c r="AN107" s="37" t="e">
        <f>VLOOKUP(A107,'Pension %LF Pension_p'!B:W,16,FALSE)</f>
        <v>#N/A</v>
      </c>
      <c r="AO107" t="e">
        <f>VLOOKUP(A107,'Pension %LF Pension_p'!B:W,17,FALSE)</f>
        <v>#N/A</v>
      </c>
      <c r="AP107" t="e">
        <f>VLOOKUP(A107,'Pension %LF Pension_p'!B:W,18,FALSE)</f>
        <v>#N/A</v>
      </c>
      <c r="AQ107" t="e">
        <f>VLOOKUP(A107,'Pension %LF Pension_p'!B:W,19,FALSE)</f>
        <v>#N/A</v>
      </c>
      <c r="AR107" t="e">
        <f>VLOOKUP(A107,'Pension %LF Pension_p'!B:W,20,FALSE)</f>
        <v>#N/A</v>
      </c>
      <c r="AS107" t="e">
        <f>VLOOKUP(A107,'Pension %LF Pension_p'!B:W,21,FALSE)</f>
        <v>#N/A</v>
      </c>
      <c r="AT107" t="e">
        <f>VLOOKUP(A107,'Pension %LF Pension_p'!B:W,22,FALSE)</f>
        <v>#N/A</v>
      </c>
      <c r="AU107" s="37" t="e">
        <f>VLOOKUP(A107,' Informal Employment %Emp Infem'!B:U,15,FALSE)</f>
        <v>#N/A</v>
      </c>
      <c r="AV107" t="e">
        <f>VLOOKUP(A107,' Informal Employment %Emp Infem'!B:U,16,FALSE)</f>
        <v>#N/A</v>
      </c>
      <c r="AW107" t="e">
        <f>VLOOKUP(A107,' Informal Employment %Emp Infem'!B:U,17,FALSE)</f>
        <v>#N/A</v>
      </c>
      <c r="AX107" t="e">
        <f>VLOOKUP(A107,' Informal Employment %Emp Infem'!B:U,18,FALSE)</f>
        <v>#N/A</v>
      </c>
      <c r="AY107" t="e">
        <f>VLOOKUP(A107,' Informal Employment %Emp Infem'!B:U,19,FALSE)</f>
        <v>#N/A</v>
      </c>
      <c r="AZ107" t="e">
        <f>VLOOKUP(A107,' Informal Employment %Emp Infem'!B:U,20,FALSE)</f>
        <v>#N/A</v>
      </c>
      <c r="BA107" s="37" t="e">
        <f>VLOOKUP(Main!A107,'Outside LF Employment %Emp  Inf'!B:U,15,FALSE)</f>
        <v>#N/A</v>
      </c>
      <c r="BB107" t="e">
        <f>VLOOKUP(Main!A107,'Outside LF Employment %Emp  Inf'!B:U,16,FALSE)</f>
        <v>#N/A</v>
      </c>
      <c r="BC107" t="e">
        <f>VLOOKUP(Main!A107,'Outside LF Employment %Emp  Inf'!B:U,17,FALSE)</f>
        <v>#N/A</v>
      </c>
      <c r="BD107" t="e">
        <f>VLOOKUP(Main!A107,'Outside LF Employment %Emp  Inf'!B:U,18,FALSE)</f>
        <v>#N/A</v>
      </c>
      <c r="BE107" t="e">
        <f>VLOOKUP(Main!A107,'Outside LF Employment %Emp  Inf'!B:U,19,FALSE)</f>
        <v>#N/A</v>
      </c>
      <c r="BF107" t="e">
        <f>VLOOKUP(Main!A107,'Outside LF Employment %Emp  Inf'!B:U,20,FALSE)</f>
        <v>#N/A</v>
      </c>
      <c r="BG107" s="37">
        <f>VLOOKUP(A107,'Fin Acct Ownership %Pop'!B:E,2,FALSE)</f>
        <v>0</v>
      </c>
      <c r="BH107">
        <f>VLOOKUP(A107,'Fin Acct Ownership %Pop'!B:E,3,FALSE)</f>
        <v>0</v>
      </c>
      <c r="BI107">
        <f>VLOOKUP(A107,'Fin Acct Ownership %Pop'!B:E,4,FALSE)</f>
        <v>0</v>
      </c>
      <c r="BJ107" s="37" t="e">
        <f>VLOOKUP(A107,'JAM Index'!B:H,2,FALSE)</f>
        <v>#N/A</v>
      </c>
      <c r="BK107" t="e">
        <f>VLOOKUP(A107,'JAM Index'!B:H,3,FALSE)</f>
        <v>#N/A</v>
      </c>
      <c r="BL107" t="e">
        <f>VLOOKUP(A107,'JAM Index'!B:H,3,FALSE)</f>
        <v>#N/A</v>
      </c>
      <c r="BM107" t="e">
        <f>VLOOKUP(A107,'JAM Index'!B:H,4,FALSE)</f>
        <v>#N/A</v>
      </c>
      <c r="BN107" t="e">
        <f>VLOOKUP(A107,'JAM Index'!B:H,5,FALSE)</f>
        <v>#N/A</v>
      </c>
      <c r="BO107" t="e">
        <f>VLOOKUP(A107,'JAM Index'!B:H,6,FALSE)</f>
        <v>#N/A</v>
      </c>
      <c r="BP107" t="e">
        <f>VLOOKUP(A107,'JAM Index'!B:H,7,FALSE)</f>
        <v>#N/A</v>
      </c>
      <c r="BQ107">
        <f>VLOOKUP(A107,'GDP Per Capita'!B:E,2,FALSE)</f>
        <v>1759.4963646831163</v>
      </c>
      <c r="BR107">
        <f>VLOOKUP(A107,'GDP Per Capita'!B:E,3,FALSE)</f>
        <v>1777.8510688371362</v>
      </c>
      <c r="BS107">
        <f>VLOOKUP(A107,'GDP Per Capita'!B:E,4,FALSE)</f>
        <v>1674.9178706588521</v>
      </c>
    </row>
    <row r="108" spans="1:71" x14ac:dyDescent="0.15">
      <c r="A108" s="24" t="s">
        <v>224</v>
      </c>
      <c r="B108" s="37">
        <f>VLOOKUP(A108,'GDP in $'!B108:G108,4)</f>
        <v>1042271531011.9897</v>
      </c>
      <c r="C108">
        <f>VLOOKUP(A108,'GDP in $'!B108:G108,5)</f>
        <v>1119091259074.6206</v>
      </c>
      <c r="D108" s="38">
        <f>VLOOKUP(A108,'GDP in $'!B108:G108,6)</f>
        <v>1058423838345.1445</v>
      </c>
      <c r="E108" t="str">
        <f>VLOOKUP(A108,'Social Assistance Exp. as %GDP'!C:O,2,FALSE)</f>
        <v>Upper middle income</v>
      </c>
      <c r="F108" t="str">
        <f>VLOOKUP(A108,'Social Assistance Exp. as %GDP'!C:O,3,FALSE)</f>
        <v>EAS</v>
      </c>
      <c r="G108">
        <f>VLOOKUP(A108,'Social Assistance Exp. as %GDP'!C:O,4,FALSE)</f>
        <v>0.71886658699999995</v>
      </c>
      <c r="H108">
        <f>VLOOKUP(A108,'Social Assistance Exp. as %GDP'!C:O,5,FALSE)</f>
        <v>1.7318066E-2</v>
      </c>
      <c r="I108">
        <f>VLOOKUP(A108,'Social Assistance Exp. as %GDP'!C:O,6,FALSE)</f>
        <v>6.8877495999999996E-2</v>
      </c>
      <c r="J108">
        <f>VLOOKUP(A108,'Social Assistance Exp. as %GDP'!C:O,7,FALSE)</f>
        <v>0.20009307600000001</v>
      </c>
      <c r="K108">
        <f>VLOOKUP(A108,'Social Assistance Exp. as %GDP'!C:O,8,FALSE)</f>
        <v>0.34233492599999998</v>
      </c>
      <c r="L108">
        <f>VLOOKUP(A108,'Social Assistance Exp. as %GDP'!C:O,9,FALSE)</f>
        <v>2016</v>
      </c>
      <c r="M108">
        <f>VLOOKUP(A108,'Social Assistance Exp. as %GDP'!C:O,10,FALSE)</f>
        <v>8.6114623000000001E-2</v>
      </c>
      <c r="N108">
        <f>VLOOKUP(A108,'Social Assistance Exp. as %GDP'!C:O,11,FALSE)</f>
        <v>0</v>
      </c>
      <c r="O108">
        <f>VLOOKUP(A108,'Social Assistance Exp. as %GDP'!C:O,12,FALSE)</f>
        <v>0</v>
      </c>
      <c r="P108">
        <f>VLOOKUP(A108,'Social Assistance Exp. as %GDP'!C:O,13,FALSE)</f>
        <v>4.1284570000000003E-3</v>
      </c>
      <c r="Q108" s="37">
        <f>VLOOKUP(A108,'Migrant Population %Pop'!B:C,2,FALSE)</f>
        <v>0.12767554324352601</v>
      </c>
      <c r="R108" s="37">
        <f>VLOOKUP(A108,'Literacy Rate %Pop'!B:BC,44,FALSE)</f>
        <v>0</v>
      </c>
      <c r="S108">
        <f>VLOOKUP(A108,'Literacy Rate %Pop'!B:BC,45,FALSE)</f>
        <v>92.811912536621094</v>
      </c>
      <c r="T108">
        <f>VLOOKUP(A108,'Literacy Rate %Pop'!B:BC,46,FALSE)</f>
        <v>0</v>
      </c>
      <c r="U108">
        <f>VLOOKUP(A108,'Literacy Rate %Pop'!B:BC,47,FALSE)</f>
        <v>0</v>
      </c>
      <c r="V108">
        <f>VLOOKUP(A108,'Literacy Rate %Pop'!B:BC,48,FALSE)</f>
        <v>95.116218566894503</v>
      </c>
      <c r="W108">
        <f>VLOOKUP(A108,'Literacy Rate %Pop'!B:BC,49,FALSE)</f>
        <v>95.217933654785199</v>
      </c>
      <c r="X108">
        <f>VLOOKUP(A108,'Literacy Rate %Pop'!B:BC,50,FALSE)</f>
        <v>95.376968383789105</v>
      </c>
      <c r="Y108">
        <f>VLOOKUP(A108,'Literacy Rate %Pop'!B:BC,51,FALSE)</f>
        <v>0</v>
      </c>
      <c r="Z108">
        <f>VLOOKUP(A108,'Literacy Rate %Pop'!B:BC,52,FALSE)</f>
        <v>95.658561706542997</v>
      </c>
      <c r="AA108">
        <f>VLOOKUP(A108,'Literacy Rate %Pop'!B:BC,53,FALSE)</f>
        <v>0</v>
      </c>
      <c r="AB108">
        <f>VLOOKUP(A108,'Literacy Rate %Pop'!B:BC,54,FALSE)</f>
        <v>95.999008178710895</v>
      </c>
      <c r="AC108" s="37">
        <f>VLOOKUP(A108,'Internet Access %Pop'!B:AI,29,FALSE)</f>
        <v>22.0627426</v>
      </c>
      <c r="AD108">
        <f>VLOOKUP(A108,'Internet Access %Pop'!B:AI,30,FALSE)</f>
        <v>25.447353700000001</v>
      </c>
      <c r="AE108">
        <f>VLOOKUP(A108,'Internet Access %Pop'!B:AI,31,FALSE)</f>
        <v>32.335806249999997</v>
      </c>
      <c r="AF108">
        <f>VLOOKUP(A108,'Internet Access %Pop'!B:AI,32,FALSE)</f>
        <v>39.904638640000002</v>
      </c>
      <c r="AG108">
        <f>VLOOKUP(A108,'Internet Access %Pop'!B:AI,33,FALSE)</f>
        <v>47.690648979999999</v>
      </c>
      <c r="AH108">
        <f>VLOOKUP(A108,'Internet Access %Pop'!B:AI,34,FALSE)</f>
        <v>53.72649449</v>
      </c>
      <c r="AI108" s="37">
        <f>VLOOKUP(A108,'Informal %GDP  DGE'!B:AE,29,FALSE)</f>
        <v>15.537893295288086</v>
      </c>
      <c r="AJ108">
        <f>VLOOKUP(A108,'Informal %GDP  DGE'!B:AE,30,FALSE)</f>
        <v>15.284904479980469</v>
      </c>
      <c r="AK108">
        <f>VLOOKUP(A108,'Informal %GDP MIMIC'!B:AB,25,FALSE)</f>
        <v>18.389829635620117</v>
      </c>
      <c r="AL108">
        <f>VLOOKUP(A108,'Informal %GDP MIMIC'!B:AB,26,FALSE)</f>
        <v>18.110591888427734</v>
      </c>
      <c r="AM108">
        <f>VLOOKUP(A108,'Informal %GDP MIMIC'!B:AB,27,FALSE)</f>
        <v>17.884134292602539</v>
      </c>
      <c r="AN108" s="37">
        <f>VLOOKUP(A108,'Pension %LF Pension_p'!B:W,16,FALSE)</f>
        <v>0</v>
      </c>
      <c r="AO108">
        <f>VLOOKUP(A108,'Pension %LF Pension_p'!B:W,17,FALSE)</f>
        <v>0</v>
      </c>
      <c r="AP108">
        <f>VLOOKUP(A108,'Pension %LF Pension_p'!B:W,18,FALSE)</f>
        <v>0</v>
      </c>
      <c r="AQ108">
        <f>VLOOKUP(A108,'Pension %LF Pension_p'!B:W,19,FALSE)</f>
        <v>0</v>
      </c>
      <c r="AR108">
        <f>VLOOKUP(A108,'Pension %LF Pension_p'!B:W,20,FALSE)</f>
        <v>7.0999999046325684</v>
      </c>
      <c r="AS108">
        <f>VLOOKUP(A108,'Pension %LF Pension_p'!B:W,21,FALSE)</f>
        <v>0</v>
      </c>
      <c r="AT108">
        <f>VLOOKUP(A108,'Pension %LF Pension_p'!B:W,22,FALSE)</f>
        <v>0</v>
      </c>
      <c r="AU108" s="37">
        <f>VLOOKUP(A108,' Informal Employment %Emp Infem'!B:U,15,FALSE)</f>
        <v>0</v>
      </c>
      <c r="AV108">
        <f>VLOOKUP(A108,' Informal Employment %Emp Infem'!B:U,16,FALSE)</f>
        <v>0</v>
      </c>
      <c r="AW108">
        <f>VLOOKUP(A108,' Informal Employment %Emp Infem'!B:U,17,FALSE)</f>
        <v>0</v>
      </c>
      <c r="AX108">
        <f>VLOOKUP(A108,' Informal Employment %Emp Infem'!B:U,18,FALSE)</f>
        <v>84.31</v>
      </c>
      <c r="AY108">
        <f>VLOOKUP(A108,' Informal Employment %Emp Infem'!B:U,19,FALSE)</f>
        <v>84.24</v>
      </c>
      <c r="AZ108">
        <f>VLOOKUP(A108,' Informal Employment %Emp Infem'!B:U,20,FALSE)</f>
        <v>82.38</v>
      </c>
      <c r="BA108" s="37">
        <f>VLOOKUP(Main!A108,'Outside LF Employment %Emp  Inf'!B:U,15,FALSE)</f>
        <v>0</v>
      </c>
      <c r="BB108">
        <f>VLOOKUP(Main!A108,'Outside LF Employment %Emp  Inf'!B:U,16,FALSE)</f>
        <v>0</v>
      </c>
      <c r="BC108">
        <f>VLOOKUP(Main!A108,'Outside LF Employment %Emp  Inf'!B:U,17,FALSE)</f>
        <v>0</v>
      </c>
      <c r="BD108">
        <f>VLOOKUP(Main!A108,'Outside LF Employment %Emp  Inf'!B:U,18,FALSE)</f>
        <v>78.680000000000007</v>
      </c>
      <c r="BE108">
        <f>VLOOKUP(Main!A108,'Outside LF Employment %Emp  Inf'!B:U,19,FALSE)</f>
        <v>84.25</v>
      </c>
      <c r="BF108">
        <f>VLOOKUP(Main!A108,'Outside LF Employment %Emp  Inf'!B:U,20,FALSE)</f>
        <v>59.19</v>
      </c>
      <c r="BG108" s="37">
        <f>VLOOKUP(A108,'Fin Acct Ownership %Pop'!B:E,2,FALSE)</f>
        <v>19.5819911956787</v>
      </c>
      <c r="BH108">
        <f>VLOOKUP(A108,'Fin Acct Ownership %Pop'!B:E,3,FALSE)</f>
        <v>36.058990478515597</v>
      </c>
      <c r="BI108">
        <f>VLOOKUP(A108,'Fin Acct Ownership %Pop'!B:E,4,FALSE)</f>
        <v>48.857452392578097</v>
      </c>
      <c r="BJ108" s="37" t="str">
        <f>VLOOKUP(A108,'JAM Index'!B:H,2,FALSE)</f>
        <v>EAP</v>
      </c>
      <c r="BK108" t="str">
        <f>VLOOKUP(A108,'JAM Index'!B:H,3,FALSE)</f>
        <v>LMIC</v>
      </c>
      <c r="BL108" t="str">
        <f>VLOOKUP(A108,'JAM Index'!B:H,3,FALSE)</f>
        <v>LMIC</v>
      </c>
      <c r="BM108">
        <f>VLOOKUP(A108,'JAM Index'!B:H,4,FALSE)</f>
        <v>90</v>
      </c>
      <c r="BN108">
        <f>VLOOKUP(A108,'JAM Index'!B:H,5,FALSE)</f>
        <v>49</v>
      </c>
      <c r="BO108">
        <f>VLOOKUP(A108,'JAM Index'!B:H,6,FALSE)</f>
        <v>77</v>
      </c>
      <c r="BP108">
        <f>VLOOKUP(A108,'JAM Index'!B:H,7,FALSE)</f>
        <v>216</v>
      </c>
      <c r="BQ108">
        <f>VLOOKUP(A108,'GDP Per Capita'!B:E,2,FALSE)</f>
        <v>3893.8595781487702</v>
      </c>
      <c r="BR108">
        <f>VLOOKUP(A108,'GDP Per Capita'!B:E,3,FALSE)</f>
        <v>4135.2015313269367</v>
      </c>
      <c r="BS108">
        <f>VLOOKUP(A108,'GDP Per Capita'!B:E,4,FALSE)</f>
        <v>3869.5884270453721</v>
      </c>
    </row>
    <row r="109" spans="1:71" x14ac:dyDescent="0.15">
      <c r="A109" s="24" t="s">
        <v>226</v>
      </c>
      <c r="B109" s="37">
        <f>VLOOKUP(A109,'GDP in $'!B109:G109,4)</f>
        <v>1178812544573.9294</v>
      </c>
      <c r="C109">
        <f>VLOOKUP(A109,'GDP in $'!B109:G109,5)</f>
        <v>1239409656312.5386</v>
      </c>
      <c r="D109" s="38">
        <f>VLOOKUP(A109,'GDP in $'!B109:G109,6)</f>
        <v>1276458118690.9001</v>
      </c>
      <c r="E109" t="e">
        <f>VLOOKUP(A109,'Social Assistance Exp. as %GDP'!C:O,2,FALSE)</f>
        <v>#N/A</v>
      </c>
      <c r="F109" t="e">
        <f>VLOOKUP(A109,'Social Assistance Exp. as %GDP'!C:O,3,FALSE)</f>
        <v>#N/A</v>
      </c>
      <c r="G109" t="e">
        <f>VLOOKUP(A109,'Social Assistance Exp. as %GDP'!C:O,4,FALSE)</f>
        <v>#N/A</v>
      </c>
      <c r="H109" t="e">
        <f>VLOOKUP(A109,'Social Assistance Exp. as %GDP'!C:O,5,FALSE)</f>
        <v>#N/A</v>
      </c>
      <c r="I109" t="e">
        <f>VLOOKUP(A109,'Social Assistance Exp. as %GDP'!C:O,6,FALSE)</f>
        <v>#N/A</v>
      </c>
      <c r="J109" t="e">
        <f>VLOOKUP(A109,'Social Assistance Exp. as %GDP'!C:O,7,FALSE)</f>
        <v>#N/A</v>
      </c>
      <c r="K109" t="e">
        <f>VLOOKUP(A109,'Social Assistance Exp. as %GDP'!C:O,8,FALSE)</f>
        <v>#N/A</v>
      </c>
      <c r="L109" t="e">
        <f>VLOOKUP(A109,'Social Assistance Exp. as %GDP'!C:O,9,FALSE)</f>
        <v>#N/A</v>
      </c>
      <c r="M109" t="e">
        <f>VLOOKUP(A109,'Social Assistance Exp. as %GDP'!C:O,10,FALSE)</f>
        <v>#N/A</v>
      </c>
      <c r="N109" t="e">
        <f>VLOOKUP(A109,'Social Assistance Exp. as %GDP'!C:O,11,FALSE)</f>
        <v>#N/A</v>
      </c>
      <c r="O109" t="e">
        <f>VLOOKUP(A109,'Social Assistance Exp. as %GDP'!C:O,12,FALSE)</f>
        <v>#N/A</v>
      </c>
      <c r="P109" t="e">
        <f>VLOOKUP(A109,'Social Assistance Exp. as %GDP'!C:O,13,FALSE)</f>
        <v>#N/A</v>
      </c>
      <c r="Q109" s="37">
        <f>VLOOKUP(A109,'Migrant Population %Pop'!B:C,2,FALSE)</f>
        <v>1.55818446770008</v>
      </c>
      <c r="R109" s="37">
        <f>VLOOKUP(A109,'Literacy Rate %Pop'!B:BC,44,FALSE)</f>
        <v>58.464431762695298</v>
      </c>
      <c r="S109">
        <f>VLOOKUP(A109,'Literacy Rate %Pop'!B:BC,45,FALSE)</f>
        <v>58.618640899658203</v>
      </c>
      <c r="T109">
        <f>VLOOKUP(A109,'Literacy Rate %Pop'!B:BC,46,FALSE)</f>
        <v>59.265769958496101</v>
      </c>
      <c r="U109">
        <f>VLOOKUP(A109,'Literacy Rate %Pop'!B:BC,47,FALSE)</f>
        <v>60.530361175537102</v>
      </c>
      <c r="V109">
        <f>VLOOKUP(A109,'Literacy Rate %Pop'!B:BC,48,FALSE)</f>
        <v>61.271560668945298</v>
      </c>
      <c r="W109">
        <f>VLOOKUP(A109,'Literacy Rate %Pop'!B:BC,49,FALSE)</f>
        <v>62.397869110107401</v>
      </c>
      <c r="X109">
        <f>VLOOKUP(A109,'Literacy Rate %Pop'!B:BC,50,FALSE)</f>
        <v>64.252952575683594</v>
      </c>
      <c r="Y109">
        <f>VLOOKUP(A109,'Literacy Rate %Pop'!B:BC,51,FALSE)</f>
        <v>64.979278564453097</v>
      </c>
      <c r="Z109">
        <f>VLOOKUP(A109,'Literacy Rate %Pop'!B:BC,52,FALSE)</f>
        <v>65.498870849609403</v>
      </c>
      <c r="AA109">
        <f>VLOOKUP(A109,'Literacy Rate %Pop'!B:BC,53,FALSE)</f>
        <v>66.056571960449205</v>
      </c>
      <c r="AB109">
        <f>VLOOKUP(A109,'Literacy Rate %Pop'!B:BC,54,FALSE)</f>
        <v>66.582649230957003</v>
      </c>
      <c r="AC109" s="37">
        <f>VLOOKUP(A109,'Internet Access %Pop'!B:AI,29,FALSE)</f>
        <v>11.924557251035999</v>
      </c>
      <c r="AD109">
        <f>VLOOKUP(A109,'Internet Access %Pop'!B:AI,30,FALSE)</f>
        <v>14.137703651968501</v>
      </c>
      <c r="AE109">
        <f>VLOOKUP(A109,'Internet Access %Pop'!B:AI,31,FALSE)</f>
        <v>17.7022260623398</v>
      </c>
      <c r="AF109">
        <f>VLOOKUP(A109,'Internet Access %Pop'!B:AI,32,FALSE)</f>
        <v>19.319539421320702</v>
      </c>
      <c r="AG109">
        <f>VLOOKUP(A109,'Internet Access %Pop'!B:AI,33,FALSE)</f>
        <v>22.220778495883199</v>
      </c>
      <c r="AH109">
        <f>VLOOKUP(A109,'Internet Access %Pop'!B:AI,34,FALSE)</f>
        <v>0</v>
      </c>
      <c r="AI109" s="37" t="e">
        <f>VLOOKUP(A109,'Informal %GDP  DGE'!B:AE,29,FALSE)</f>
        <v>#N/A</v>
      </c>
      <c r="AJ109" t="e">
        <f>VLOOKUP(A109,'Informal %GDP  DGE'!B:AE,30,FALSE)</f>
        <v>#N/A</v>
      </c>
      <c r="AK109" t="e">
        <f>VLOOKUP(A109,'Informal %GDP MIMIC'!B:AB,25,FALSE)</f>
        <v>#N/A</v>
      </c>
      <c r="AL109" t="e">
        <f>VLOOKUP(A109,'Informal %GDP MIMIC'!B:AB,26,FALSE)</f>
        <v>#N/A</v>
      </c>
      <c r="AM109" t="e">
        <f>VLOOKUP(A109,'Informal %GDP MIMIC'!B:AB,27,FALSE)</f>
        <v>#N/A</v>
      </c>
      <c r="AN109" s="37" t="e">
        <f>VLOOKUP(A109,'Pension %LF Pension_p'!B:W,16,FALSE)</f>
        <v>#N/A</v>
      </c>
      <c r="AO109" t="e">
        <f>VLOOKUP(A109,'Pension %LF Pension_p'!B:W,17,FALSE)</f>
        <v>#N/A</v>
      </c>
      <c r="AP109" t="e">
        <f>VLOOKUP(A109,'Pension %LF Pension_p'!B:W,18,FALSE)</f>
        <v>#N/A</v>
      </c>
      <c r="AQ109" t="e">
        <f>VLOOKUP(A109,'Pension %LF Pension_p'!B:W,19,FALSE)</f>
        <v>#N/A</v>
      </c>
      <c r="AR109" t="e">
        <f>VLOOKUP(A109,'Pension %LF Pension_p'!B:W,20,FALSE)</f>
        <v>#N/A</v>
      </c>
      <c r="AS109" t="e">
        <f>VLOOKUP(A109,'Pension %LF Pension_p'!B:W,21,FALSE)</f>
        <v>#N/A</v>
      </c>
      <c r="AT109" t="e">
        <f>VLOOKUP(A109,'Pension %LF Pension_p'!B:W,22,FALSE)</f>
        <v>#N/A</v>
      </c>
      <c r="AU109" s="37" t="e">
        <f>VLOOKUP(A109,' Informal Employment %Emp Infem'!B:U,15,FALSE)</f>
        <v>#N/A</v>
      </c>
      <c r="AV109" t="e">
        <f>VLOOKUP(A109,' Informal Employment %Emp Infem'!B:U,16,FALSE)</f>
        <v>#N/A</v>
      </c>
      <c r="AW109" t="e">
        <f>VLOOKUP(A109,' Informal Employment %Emp Infem'!B:U,17,FALSE)</f>
        <v>#N/A</v>
      </c>
      <c r="AX109" t="e">
        <f>VLOOKUP(A109,' Informal Employment %Emp Infem'!B:U,18,FALSE)</f>
        <v>#N/A</v>
      </c>
      <c r="AY109" t="e">
        <f>VLOOKUP(A109,' Informal Employment %Emp Infem'!B:U,19,FALSE)</f>
        <v>#N/A</v>
      </c>
      <c r="AZ109" t="e">
        <f>VLOOKUP(A109,' Informal Employment %Emp Infem'!B:U,20,FALSE)</f>
        <v>#N/A</v>
      </c>
      <c r="BA109" s="37" t="e">
        <f>VLOOKUP(Main!A109,'Outside LF Employment %Emp  Inf'!B:U,15,FALSE)</f>
        <v>#N/A</v>
      </c>
      <c r="BB109" t="e">
        <f>VLOOKUP(Main!A109,'Outside LF Employment %Emp  Inf'!B:U,16,FALSE)</f>
        <v>#N/A</v>
      </c>
      <c r="BC109" t="e">
        <f>VLOOKUP(Main!A109,'Outside LF Employment %Emp  Inf'!B:U,17,FALSE)</f>
        <v>#N/A</v>
      </c>
      <c r="BD109" t="e">
        <f>VLOOKUP(Main!A109,'Outside LF Employment %Emp  Inf'!B:U,18,FALSE)</f>
        <v>#N/A</v>
      </c>
      <c r="BE109" t="e">
        <f>VLOOKUP(Main!A109,'Outside LF Employment %Emp  Inf'!B:U,19,FALSE)</f>
        <v>#N/A</v>
      </c>
      <c r="BF109" t="e">
        <f>VLOOKUP(Main!A109,'Outside LF Employment %Emp  Inf'!B:U,20,FALSE)</f>
        <v>#N/A</v>
      </c>
      <c r="BG109" s="37">
        <f>VLOOKUP(A109,'Fin Acct Ownership %Pop'!B:E,2,FALSE)</f>
        <v>0</v>
      </c>
      <c r="BH109">
        <f>VLOOKUP(A109,'Fin Acct Ownership %Pop'!B:E,3,FALSE)</f>
        <v>0</v>
      </c>
      <c r="BI109">
        <f>VLOOKUP(A109,'Fin Acct Ownership %Pop'!B:E,4,FALSE)</f>
        <v>0</v>
      </c>
      <c r="BJ109" s="37" t="e">
        <f>VLOOKUP(A109,'JAM Index'!B:H,2,FALSE)</f>
        <v>#N/A</v>
      </c>
      <c r="BK109" t="e">
        <f>VLOOKUP(A109,'JAM Index'!B:H,3,FALSE)</f>
        <v>#N/A</v>
      </c>
      <c r="BL109" t="e">
        <f>VLOOKUP(A109,'JAM Index'!B:H,3,FALSE)</f>
        <v>#N/A</v>
      </c>
      <c r="BM109" t="e">
        <f>VLOOKUP(A109,'JAM Index'!B:H,4,FALSE)</f>
        <v>#N/A</v>
      </c>
      <c r="BN109" t="e">
        <f>VLOOKUP(A109,'JAM Index'!B:H,5,FALSE)</f>
        <v>#N/A</v>
      </c>
      <c r="BO109" t="e">
        <f>VLOOKUP(A109,'JAM Index'!B:H,6,FALSE)</f>
        <v>#N/A</v>
      </c>
      <c r="BP109" t="e">
        <f>VLOOKUP(A109,'JAM Index'!B:H,7,FALSE)</f>
        <v>#N/A</v>
      </c>
      <c r="BQ109">
        <f>VLOOKUP(A109,'GDP Per Capita'!B:E,2,FALSE)</f>
        <v>1088.0724738451329</v>
      </c>
      <c r="BR109">
        <f>VLOOKUP(A109,'GDP Per Capita'!B:E,3,FALSE)</f>
        <v>1118.853956535449</v>
      </c>
      <c r="BS109">
        <f>VLOOKUP(A109,'GDP Per Capita'!B:E,4,FALSE)</f>
        <v>1126.9324672958828</v>
      </c>
    </row>
    <row r="110" spans="1:71" x14ac:dyDescent="0.15">
      <c r="A110" s="24" t="s">
        <v>228</v>
      </c>
      <c r="B110" s="37">
        <f>VLOOKUP(A110,'GDP in $'!B110:G110,4)</f>
        <v>7491969312.8752499</v>
      </c>
      <c r="C110">
        <f>VLOOKUP(A110,'GDP in $'!B110:G110,5)</f>
        <v>7315388052.0806742</v>
      </c>
      <c r="D110" s="38">
        <f>VLOOKUP(A110,'GDP in $'!B110:G110,6)</f>
        <v>0</v>
      </c>
      <c r="E110" t="e">
        <f>VLOOKUP(A110,'Social Assistance Exp. as %GDP'!C:O,2,FALSE)</f>
        <v>#N/A</v>
      </c>
      <c r="F110" t="e">
        <f>VLOOKUP(A110,'Social Assistance Exp. as %GDP'!C:O,3,FALSE)</f>
        <v>#N/A</v>
      </c>
      <c r="G110" t="e">
        <f>VLOOKUP(A110,'Social Assistance Exp. as %GDP'!C:O,4,FALSE)</f>
        <v>#N/A</v>
      </c>
      <c r="H110" t="e">
        <f>VLOOKUP(A110,'Social Assistance Exp. as %GDP'!C:O,5,FALSE)</f>
        <v>#N/A</v>
      </c>
      <c r="I110" t="e">
        <f>VLOOKUP(A110,'Social Assistance Exp. as %GDP'!C:O,6,FALSE)</f>
        <v>#N/A</v>
      </c>
      <c r="J110" t="e">
        <f>VLOOKUP(A110,'Social Assistance Exp. as %GDP'!C:O,7,FALSE)</f>
        <v>#N/A</v>
      </c>
      <c r="K110" t="e">
        <f>VLOOKUP(A110,'Social Assistance Exp. as %GDP'!C:O,8,FALSE)</f>
        <v>#N/A</v>
      </c>
      <c r="L110" t="e">
        <f>VLOOKUP(A110,'Social Assistance Exp. as %GDP'!C:O,9,FALSE)</f>
        <v>#N/A</v>
      </c>
      <c r="M110" t="e">
        <f>VLOOKUP(A110,'Social Assistance Exp. as %GDP'!C:O,10,FALSE)</f>
        <v>#N/A</v>
      </c>
      <c r="N110" t="e">
        <f>VLOOKUP(A110,'Social Assistance Exp. as %GDP'!C:O,11,FALSE)</f>
        <v>#N/A</v>
      </c>
      <c r="O110" t="e">
        <f>VLOOKUP(A110,'Social Assistance Exp. as %GDP'!C:O,12,FALSE)</f>
        <v>#N/A</v>
      </c>
      <c r="P110" t="e">
        <f>VLOOKUP(A110,'Social Assistance Exp. as %GDP'!C:O,13,FALSE)</f>
        <v>#N/A</v>
      </c>
      <c r="Q110" s="37">
        <f>VLOOKUP(A110,'Migrant Population %Pop'!B:C,2,FALSE)</f>
        <v>51.516290726816997</v>
      </c>
      <c r="R110" s="37">
        <f>VLOOKUP(A110,'Literacy Rate %Pop'!B:BC,44,FALSE)</f>
        <v>0</v>
      </c>
      <c r="S110">
        <f>VLOOKUP(A110,'Literacy Rate %Pop'!B:BC,45,FALSE)</f>
        <v>0</v>
      </c>
      <c r="T110">
        <f>VLOOKUP(A110,'Literacy Rate %Pop'!B:BC,46,FALSE)</f>
        <v>0</v>
      </c>
      <c r="U110">
        <f>VLOOKUP(A110,'Literacy Rate %Pop'!B:BC,47,FALSE)</f>
        <v>0</v>
      </c>
      <c r="V110">
        <f>VLOOKUP(A110,'Literacy Rate %Pop'!B:BC,48,FALSE)</f>
        <v>0</v>
      </c>
      <c r="W110">
        <f>VLOOKUP(A110,'Literacy Rate %Pop'!B:BC,49,FALSE)</f>
        <v>0</v>
      </c>
      <c r="X110">
        <f>VLOOKUP(A110,'Literacy Rate %Pop'!B:BC,50,FALSE)</f>
        <v>0</v>
      </c>
      <c r="Y110">
        <f>VLOOKUP(A110,'Literacy Rate %Pop'!B:BC,51,FALSE)</f>
        <v>0</v>
      </c>
      <c r="Z110">
        <f>VLOOKUP(A110,'Literacy Rate %Pop'!B:BC,52,FALSE)</f>
        <v>0</v>
      </c>
      <c r="AA110">
        <f>VLOOKUP(A110,'Literacy Rate %Pop'!B:BC,53,FALSE)</f>
        <v>0</v>
      </c>
      <c r="AB110">
        <f>VLOOKUP(A110,'Literacy Rate %Pop'!B:BC,54,FALSE)</f>
        <v>0</v>
      </c>
      <c r="AC110" s="37">
        <f>VLOOKUP(A110,'Internet Access %Pop'!B:AI,29,FALSE)</f>
        <v>0</v>
      </c>
      <c r="AD110">
        <f>VLOOKUP(A110,'Internet Access %Pop'!B:AI,30,FALSE)</f>
        <v>0</v>
      </c>
      <c r="AE110">
        <f>VLOOKUP(A110,'Internet Access %Pop'!B:AI,31,FALSE)</f>
        <v>0</v>
      </c>
      <c r="AF110">
        <f>VLOOKUP(A110,'Internet Access %Pop'!B:AI,32,FALSE)</f>
        <v>0</v>
      </c>
      <c r="AG110">
        <f>VLOOKUP(A110,'Internet Access %Pop'!B:AI,33,FALSE)</f>
        <v>0</v>
      </c>
      <c r="AH110">
        <f>VLOOKUP(A110,'Internet Access %Pop'!B:AI,34,FALSE)</f>
        <v>0</v>
      </c>
      <c r="AI110" s="37" t="e">
        <f>VLOOKUP(A110,'Informal %GDP  DGE'!B:AE,29,FALSE)</f>
        <v>#N/A</v>
      </c>
      <c r="AJ110" t="e">
        <f>VLOOKUP(A110,'Informal %GDP  DGE'!B:AE,30,FALSE)</f>
        <v>#N/A</v>
      </c>
      <c r="AK110" t="e">
        <f>VLOOKUP(A110,'Informal %GDP MIMIC'!B:AB,25,FALSE)</f>
        <v>#N/A</v>
      </c>
      <c r="AL110" t="e">
        <f>VLOOKUP(A110,'Informal %GDP MIMIC'!B:AB,26,FALSE)</f>
        <v>#N/A</v>
      </c>
      <c r="AM110" t="e">
        <f>VLOOKUP(A110,'Informal %GDP MIMIC'!B:AB,27,FALSE)</f>
        <v>#N/A</v>
      </c>
      <c r="AN110" s="37" t="e">
        <f>VLOOKUP(A110,'Pension %LF Pension_p'!B:W,16,FALSE)</f>
        <v>#N/A</v>
      </c>
      <c r="AO110" t="e">
        <f>VLOOKUP(A110,'Pension %LF Pension_p'!B:W,17,FALSE)</f>
        <v>#N/A</v>
      </c>
      <c r="AP110" t="e">
        <f>VLOOKUP(A110,'Pension %LF Pension_p'!B:W,18,FALSE)</f>
        <v>#N/A</v>
      </c>
      <c r="AQ110" t="e">
        <f>VLOOKUP(A110,'Pension %LF Pension_p'!B:W,19,FALSE)</f>
        <v>#N/A</v>
      </c>
      <c r="AR110" t="e">
        <f>VLOOKUP(A110,'Pension %LF Pension_p'!B:W,20,FALSE)</f>
        <v>#N/A</v>
      </c>
      <c r="AS110" t="e">
        <f>VLOOKUP(A110,'Pension %LF Pension_p'!B:W,21,FALSE)</f>
        <v>#N/A</v>
      </c>
      <c r="AT110" t="e">
        <f>VLOOKUP(A110,'Pension %LF Pension_p'!B:W,22,FALSE)</f>
        <v>#N/A</v>
      </c>
      <c r="AU110" s="37" t="e">
        <f>VLOOKUP(A110,' Informal Employment %Emp Infem'!B:U,15,FALSE)</f>
        <v>#N/A</v>
      </c>
      <c r="AV110" t="e">
        <f>VLOOKUP(A110,' Informal Employment %Emp Infem'!B:U,16,FALSE)</f>
        <v>#N/A</v>
      </c>
      <c r="AW110" t="e">
        <f>VLOOKUP(A110,' Informal Employment %Emp Infem'!B:U,17,FALSE)</f>
        <v>#N/A</v>
      </c>
      <c r="AX110" t="e">
        <f>VLOOKUP(A110,' Informal Employment %Emp Infem'!B:U,18,FALSE)</f>
        <v>#N/A</v>
      </c>
      <c r="AY110" t="e">
        <f>VLOOKUP(A110,' Informal Employment %Emp Infem'!B:U,19,FALSE)</f>
        <v>#N/A</v>
      </c>
      <c r="AZ110" t="e">
        <f>VLOOKUP(A110,' Informal Employment %Emp Infem'!B:U,20,FALSE)</f>
        <v>#N/A</v>
      </c>
      <c r="BA110" s="37" t="e">
        <f>VLOOKUP(Main!A110,'Outside LF Employment %Emp  Inf'!B:U,15,FALSE)</f>
        <v>#N/A</v>
      </c>
      <c r="BB110" t="e">
        <f>VLOOKUP(Main!A110,'Outside LF Employment %Emp  Inf'!B:U,16,FALSE)</f>
        <v>#N/A</v>
      </c>
      <c r="BC110" t="e">
        <f>VLOOKUP(Main!A110,'Outside LF Employment %Emp  Inf'!B:U,17,FALSE)</f>
        <v>#N/A</v>
      </c>
      <c r="BD110" t="e">
        <f>VLOOKUP(Main!A110,'Outside LF Employment %Emp  Inf'!B:U,18,FALSE)</f>
        <v>#N/A</v>
      </c>
      <c r="BE110" t="e">
        <f>VLOOKUP(Main!A110,'Outside LF Employment %Emp  Inf'!B:U,19,FALSE)</f>
        <v>#N/A</v>
      </c>
      <c r="BF110" t="e">
        <f>VLOOKUP(Main!A110,'Outside LF Employment %Emp  Inf'!B:U,20,FALSE)</f>
        <v>#N/A</v>
      </c>
      <c r="BG110" s="37">
        <f>VLOOKUP(A110,'Fin Acct Ownership %Pop'!B:E,2,FALSE)</f>
        <v>0</v>
      </c>
      <c r="BH110">
        <f>VLOOKUP(A110,'Fin Acct Ownership %Pop'!B:E,3,FALSE)</f>
        <v>0</v>
      </c>
      <c r="BI110">
        <f>VLOOKUP(A110,'Fin Acct Ownership %Pop'!B:E,4,FALSE)</f>
        <v>0</v>
      </c>
      <c r="BJ110" s="37" t="e">
        <f>VLOOKUP(A110,'JAM Index'!B:H,2,FALSE)</f>
        <v>#N/A</v>
      </c>
      <c r="BK110" t="e">
        <f>VLOOKUP(A110,'JAM Index'!B:H,3,FALSE)</f>
        <v>#N/A</v>
      </c>
      <c r="BL110" t="e">
        <f>VLOOKUP(A110,'JAM Index'!B:H,3,FALSE)</f>
        <v>#N/A</v>
      </c>
      <c r="BM110" t="e">
        <f>VLOOKUP(A110,'JAM Index'!B:H,4,FALSE)</f>
        <v>#N/A</v>
      </c>
      <c r="BN110" t="e">
        <f>VLOOKUP(A110,'JAM Index'!B:H,5,FALSE)</f>
        <v>#N/A</v>
      </c>
      <c r="BO110" t="e">
        <f>VLOOKUP(A110,'JAM Index'!B:H,6,FALSE)</f>
        <v>#N/A</v>
      </c>
      <c r="BP110" t="e">
        <f>VLOOKUP(A110,'JAM Index'!B:H,7,FALSE)</f>
        <v>#N/A</v>
      </c>
      <c r="BQ110">
        <f>VLOOKUP(A110,'GDP Per Capita'!B:E,2,FALSE)</f>
        <v>89112.667715857053</v>
      </c>
      <c r="BR110">
        <f>VLOOKUP(A110,'GDP Per Capita'!B:E,3,FALSE)</f>
        <v>86481.552590533931</v>
      </c>
      <c r="BS110">
        <f>VLOOKUP(A110,'GDP Per Capita'!B:E,4,FALSE)</f>
        <v>0</v>
      </c>
    </row>
    <row r="111" spans="1:71" x14ac:dyDescent="0.15">
      <c r="A111" s="24" t="s">
        <v>230</v>
      </c>
      <c r="B111" s="37">
        <f>VLOOKUP(A111,'GDP in $'!B111:G111,4)</f>
        <v>2701111782775.0278</v>
      </c>
      <c r="C111">
        <f>VLOOKUP(A111,'GDP in $'!B111:G111,5)</f>
        <v>2870504096717.7734</v>
      </c>
      <c r="D111" s="38">
        <f>VLOOKUP(A111,'GDP in $'!B111:G111,6)</f>
        <v>2660245248867.6323</v>
      </c>
      <c r="E111" t="str">
        <f>VLOOKUP(A111,'Social Assistance Exp. as %GDP'!C:O,2,FALSE)</f>
        <v>Lower middle income</v>
      </c>
      <c r="F111" t="str">
        <f>VLOOKUP(A111,'Social Assistance Exp. as %GDP'!C:O,3,FALSE)</f>
        <v>SAS</v>
      </c>
      <c r="G111">
        <f>VLOOKUP(A111,'Social Assistance Exp. as %GDP'!C:O,4,FALSE)</f>
        <v>1.4961698059999999</v>
      </c>
      <c r="H111">
        <f>VLOOKUP(A111,'Social Assistance Exp. as %GDP'!C:O,5,FALSE)</f>
        <v>3.5549280000000002E-3</v>
      </c>
      <c r="I111">
        <f>VLOOKUP(A111,'Social Assistance Exp. as %GDP'!C:O,6,FALSE)</f>
        <v>0</v>
      </c>
      <c r="J111">
        <f>VLOOKUP(A111,'Social Assistance Exp. as %GDP'!C:O,7,FALSE)</f>
        <v>9.1513440000000001E-2</v>
      </c>
      <c r="K111">
        <f>VLOOKUP(A111,'Social Assistance Exp. as %GDP'!C:O,8,FALSE)</f>
        <v>1.0151827339999999</v>
      </c>
      <c r="L111">
        <f>VLOOKUP(A111,'Social Assistance Exp. as %GDP'!C:O,9,FALSE)</f>
        <v>2016</v>
      </c>
      <c r="M111">
        <f>VLOOKUP(A111,'Social Assistance Exp. as %GDP'!C:O,10,FALSE)</f>
        <v>2.4189254E-2</v>
      </c>
      <c r="N111">
        <f>VLOOKUP(A111,'Social Assistance Exp. as %GDP'!C:O,11,FALSE)</f>
        <v>0.24633401599999999</v>
      </c>
      <c r="O111">
        <f>VLOOKUP(A111,'Social Assistance Exp. as %GDP'!C:O,12,FALSE)</f>
        <v>5.9414543E-2</v>
      </c>
      <c r="P111">
        <f>VLOOKUP(A111,'Social Assistance Exp. as %GDP'!C:O,13,FALSE)</f>
        <v>5.5980931999999997E-2</v>
      </c>
      <c r="Q111" s="37">
        <f>VLOOKUP(A111,'Migrant Population %Pop'!B:C,2,FALSE)</f>
        <v>0.39975270914940098</v>
      </c>
      <c r="R111" s="37">
        <f>VLOOKUP(A111,'Literacy Rate %Pop'!B:BC,44,FALSE)</f>
        <v>0</v>
      </c>
      <c r="S111">
        <f>VLOOKUP(A111,'Literacy Rate %Pop'!B:BC,45,FALSE)</f>
        <v>69.302558898925795</v>
      </c>
      <c r="T111">
        <f>VLOOKUP(A111,'Literacy Rate %Pop'!B:BC,46,FALSE)</f>
        <v>0</v>
      </c>
      <c r="U111">
        <f>VLOOKUP(A111,'Literacy Rate %Pop'!B:BC,47,FALSE)</f>
        <v>0</v>
      </c>
      <c r="V111">
        <f>VLOOKUP(A111,'Literacy Rate %Pop'!B:BC,48,FALSE)</f>
        <v>0</v>
      </c>
      <c r="W111">
        <f>VLOOKUP(A111,'Literacy Rate %Pop'!B:BC,49,FALSE)</f>
        <v>0</v>
      </c>
      <c r="X111">
        <f>VLOOKUP(A111,'Literacy Rate %Pop'!B:BC,50,FALSE)</f>
        <v>0</v>
      </c>
      <c r="Y111">
        <f>VLOOKUP(A111,'Literacy Rate %Pop'!B:BC,51,FALSE)</f>
        <v>0</v>
      </c>
      <c r="Z111">
        <f>VLOOKUP(A111,'Literacy Rate %Pop'!B:BC,52,FALSE)</f>
        <v>74.372993469238295</v>
      </c>
      <c r="AA111">
        <f>VLOOKUP(A111,'Literacy Rate %Pop'!B:BC,53,FALSE)</f>
        <v>0</v>
      </c>
      <c r="AB111">
        <f>VLOOKUP(A111,'Literacy Rate %Pop'!B:BC,54,FALSE)</f>
        <v>0</v>
      </c>
      <c r="AC111" s="37">
        <f>VLOOKUP(A111,'Internet Access %Pop'!B:AI,29,FALSE)</f>
        <v>14.9</v>
      </c>
      <c r="AD111">
        <f>VLOOKUP(A111,'Internet Access %Pop'!B:AI,30,FALSE)</f>
        <v>16.5</v>
      </c>
      <c r="AE111">
        <f>VLOOKUP(A111,'Internet Access %Pop'!B:AI,31,FALSE)</f>
        <v>18.2</v>
      </c>
      <c r="AF111">
        <f>VLOOKUP(A111,'Internet Access %Pop'!B:AI,32,FALSE)</f>
        <v>20.081300039999999</v>
      </c>
      <c r="AG111">
        <f>VLOOKUP(A111,'Internet Access %Pop'!B:AI,33,FALSE)</f>
        <v>41</v>
      </c>
      <c r="AH111">
        <f>VLOOKUP(A111,'Internet Access %Pop'!B:AI,34,FALSE)</f>
        <v>0</v>
      </c>
      <c r="AI111" s="37">
        <f>VLOOKUP(A111,'Informal %GDP  DGE'!B:AE,29,FALSE)</f>
        <v>16.960294723510742</v>
      </c>
      <c r="AJ111">
        <f>VLOOKUP(A111,'Informal %GDP  DGE'!B:AE,30,FALSE)</f>
        <v>16.653045654296875</v>
      </c>
      <c r="AK111">
        <f>VLOOKUP(A111,'Informal %GDP MIMIC'!B:AB,25,FALSE)</f>
        <v>19.932491302490234</v>
      </c>
      <c r="AL111">
        <f>VLOOKUP(A111,'Informal %GDP MIMIC'!B:AB,26,FALSE)</f>
        <v>20.066373825073242</v>
      </c>
      <c r="AM111">
        <f>VLOOKUP(A111,'Informal %GDP MIMIC'!B:AB,27,FALSE)</f>
        <v>19.729753494262695</v>
      </c>
      <c r="AN111" s="37">
        <f>VLOOKUP(A111,'Pension %LF Pension_p'!B:W,16,FALSE)</f>
        <v>9</v>
      </c>
      <c r="AO111">
        <f>VLOOKUP(A111,'Pension %LF Pension_p'!B:W,17,FALSE)</f>
        <v>0</v>
      </c>
      <c r="AP111">
        <f>VLOOKUP(A111,'Pension %LF Pension_p'!B:W,18,FALSE)</f>
        <v>10.300000190734863</v>
      </c>
      <c r="AQ111">
        <f>VLOOKUP(A111,'Pension %LF Pension_p'!B:W,19,FALSE)</f>
        <v>0</v>
      </c>
      <c r="AR111">
        <f>VLOOKUP(A111,'Pension %LF Pension_p'!B:W,20,FALSE)</f>
        <v>0</v>
      </c>
      <c r="AS111">
        <f>VLOOKUP(A111,'Pension %LF Pension_p'!B:W,21,FALSE)</f>
        <v>0</v>
      </c>
      <c r="AT111">
        <f>VLOOKUP(A111,'Pension %LF Pension_p'!B:W,22,FALSE)</f>
        <v>0</v>
      </c>
      <c r="AU111" s="37">
        <f>VLOOKUP(A111,' Informal Employment %Emp Infem'!B:U,15,FALSE)</f>
        <v>0</v>
      </c>
      <c r="AV111">
        <f>VLOOKUP(A111,' Informal Employment %Emp Infem'!B:U,16,FALSE)</f>
        <v>0</v>
      </c>
      <c r="AW111">
        <f>VLOOKUP(A111,' Informal Employment %Emp Infem'!B:U,17,FALSE)</f>
        <v>0</v>
      </c>
      <c r="AX111">
        <f>VLOOKUP(A111,' Informal Employment %Emp Infem'!B:U,18,FALSE)</f>
        <v>0</v>
      </c>
      <c r="AY111">
        <f>VLOOKUP(A111,' Informal Employment %Emp Infem'!B:U,19,FALSE)</f>
        <v>0</v>
      </c>
      <c r="AZ111">
        <f>VLOOKUP(A111,' Informal Employment %Emp Infem'!B:U,20,FALSE)</f>
        <v>88.63</v>
      </c>
      <c r="BA111" s="37">
        <f>VLOOKUP(Main!A111,'Outside LF Employment %Emp  Inf'!B:U,15,FALSE)</f>
        <v>0</v>
      </c>
      <c r="BB111">
        <f>VLOOKUP(Main!A111,'Outside LF Employment %Emp  Inf'!B:U,16,FALSE)</f>
        <v>0</v>
      </c>
      <c r="BC111">
        <f>VLOOKUP(Main!A111,'Outside LF Employment %Emp  Inf'!B:U,17,FALSE)</f>
        <v>0</v>
      </c>
      <c r="BD111">
        <f>VLOOKUP(Main!A111,'Outside LF Employment %Emp  Inf'!B:U,18,FALSE)</f>
        <v>0</v>
      </c>
      <c r="BE111">
        <f>VLOOKUP(Main!A111,'Outside LF Employment %Emp  Inf'!B:U,19,FALSE)</f>
        <v>0</v>
      </c>
      <c r="BF111">
        <f>VLOOKUP(Main!A111,'Outside LF Employment %Emp  Inf'!B:U,20,FALSE)</f>
        <v>81.34</v>
      </c>
      <c r="BG111" s="37">
        <f>VLOOKUP(A111,'Fin Acct Ownership %Pop'!B:E,2,FALSE)</f>
        <v>35.231838226318402</v>
      </c>
      <c r="BH111">
        <f>VLOOKUP(A111,'Fin Acct Ownership %Pop'!B:E,3,FALSE)</f>
        <v>53.141551971435497</v>
      </c>
      <c r="BI111">
        <f>VLOOKUP(A111,'Fin Acct Ownership %Pop'!B:E,4,FALSE)</f>
        <v>79.875328063964801</v>
      </c>
      <c r="BJ111" s="37" t="str">
        <f>VLOOKUP(A111,'JAM Index'!B:H,2,FALSE)</f>
        <v>SAR</v>
      </c>
      <c r="BK111" t="str">
        <f>VLOOKUP(A111,'JAM Index'!B:H,3,FALSE)</f>
        <v>LMIC</v>
      </c>
      <c r="BL111" t="str">
        <f>VLOOKUP(A111,'JAM Index'!B:H,3,FALSE)</f>
        <v>LMIC</v>
      </c>
      <c r="BM111">
        <f>VLOOKUP(A111,'JAM Index'!B:H,4,FALSE)</f>
        <v>97</v>
      </c>
      <c r="BN111">
        <f>VLOOKUP(A111,'JAM Index'!B:H,5,FALSE)</f>
        <v>80</v>
      </c>
      <c r="BO111">
        <f>VLOOKUP(A111,'JAM Index'!B:H,6,FALSE)</f>
        <v>69</v>
      </c>
      <c r="BP111">
        <f>VLOOKUP(A111,'JAM Index'!B:H,7,FALSE)</f>
        <v>246</v>
      </c>
      <c r="BQ111">
        <f>VLOOKUP(A111,'GDP Per Capita'!B:E,2,FALSE)</f>
        <v>1996.9150873978911</v>
      </c>
      <c r="BR111">
        <f>VLOOKUP(A111,'GDP Per Capita'!B:E,3,FALSE)</f>
        <v>2100.7514606080495</v>
      </c>
      <c r="BS111">
        <f>VLOOKUP(A111,'GDP Per Capita'!B:E,4,FALSE)</f>
        <v>1927.7078230933537</v>
      </c>
    </row>
    <row r="112" spans="1:71" x14ac:dyDescent="0.15">
      <c r="A112" s="24" t="s">
        <v>535</v>
      </c>
      <c r="B112" s="37">
        <f>VLOOKUP(A112,'GDP in $'!B112:G112,4)</f>
        <v>0</v>
      </c>
      <c r="C112">
        <f>VLOOKUP(A112,'GDP in $'!B112:G112,5)</f>
        <v>0</v>
      </c>
      <c r="D112" s="38">
        <f>VLOOKUP(A112,'GDP in $'!B112:G112,6)</f>
        <v>0</v>
      </c>
      <c r="E112" t="e">
        <f>VLOOKUP(A112,'Social Assistance Exp. as %GDP'!C:O,2,FALSE)</f>
        <v>#N/A</v>
      </c>
      <c r="F112" t="e">
        <f>VLOOKUP(A112,'Social Assistance Exp. as %GDP'!C:O,3,FALSE)</f>
        <v>#N/A</v>
      </c>
      <c r="G112" t="e">
        <f>VLOOKUP(A112,'Social Assistance Exp. as %GDP'!C:O,4,FALSE)</f>
        <v>#N/A</v>
      </c>
      <c r="H112" t="e">
        <f>VLOOKUP(A112,'Social Assistance Exp. as %GDP'!C:O,5,FALSE)</f>
        <v>#N/A</v>
      </c>
      <c r="I112" t="e">
        <f>VLOOKUP(A112,'Social Assistance Exp. as %GDP'!C:O,6,FALSE)</f>
        <v>#N/A</v>
      </c>
      <c r="J112" t="e">
        <f>VLOOKUP(A112,'Social Assistance Exp. as %GDP'!C:O,7,FALSE)</f>
        <v>#N/A</v>
      </c>
      <c r="K112" t="e">
        <f>VLOOKUP(A112,'Social Assistance Exp. as %GDP'!C:O,8,FALSE)</f>
        <v>#N/A</v>
      </c>
      <c r="L112" t="e">
        <f>VLOOKUP(A112,'Social Assistance Exp. as %GDP'!C:O,9,FALSE)</f>
        <v>#N/A</v>
      </c>
      <c r="M112" t="e">
        <f>VLOOKUP(A112,'Social Assistance Exp. as %GDP'!C:O,10,FALSE)</f>
        <v>#N/A</v>
      </c>
      <c r="N112" t="e">
        <f>VLOOKUP(A112,'Social Assistance Exp. as %GDP'!C:O,11,FALSE)</f>
        <v>#N/A</v>
      </c>
      <c r="O112" t="e">
        <f>VLOOKUP(A112,'Social Assistance Exp. as %GDP'!C:O,12,FALSE)</f>
        <v>#N/A</v>
      </c>
      <c r="P112" t="e">
        <f>VLOOKUP(A112,'Social Assistance Exp. as %GDP'!C:O,13,FALSE)</f>
        <v>#N/A</v>
      </c>
      <c r="Q112" s="37">
        <f>VLOOKUP(A112,'Migrant Population %Pop'!B:C,2,FALSE)</f>
        <v>0</v>
      </c>
      <c r="R112" s="37">
        <f>VLOOKUP(A112,'Literacy Rate %Pop'!B:BC,44,FALSE)</f>
        <v>0</v>
      </c>
      <c r="S112">
        <f>VLOOKUP(A112,'Literacy Rate %Pop'!B:BC,45,FALSE)</f>
        <v>0</v>
      </c>
      <c r="T112">
        <f>VLOOKUP(A112,'Literacy Rate %Pop'!B:BC,46,FALSE)</f>
        <v>0</v>
      </c>
      <c r="U112">
        <f>VLOOKUP(A112,'Literacy Rate %Pop'!B:BC,47,FALSE)</f>
        <v>0</v>
      </c>
      <c r="V112">
        <f>VLOOKUP(A112,'Literacy Rate %Pop'!B:BC,48,FALSE)</f>
        <v>0</v>
      </c>
      <c r="W112">
        <f>VLOOKUP(A112,'Literacy Rate %Pop'!B:BC,49,FALSE)</f>
        <v>0</v>
      </c>
      <c r="X112">
        <f>VLOOKUP(A112,'Literacy Rate %Pop'!B:BC,50,FALSE)</f>
        <v>0</v>
      </c>
      <c r="Y112">
        <f>VLOOKUP(A112,'Literacy Rate %Pop'!B:BC,51,FALSE)</f>
        <v>0</v>
      </c>
      <c r="Z112">
        <f>VLOOKUP(A112,'Literacy Rate %Pop'!B:BC,52,FALSE)</f>
        <v>0</v>
      </c>
      <c r="AA112">
        <f>VLOOKUP(A112,'Literacy Rate %Pop'!B:BC,53,FALSE)</f>
        <v>0</v>
      </c>
      <c r="AB112">
        <f>VLOOKUP(A112,'Literacy Rate %Pop'!B:BC,54,FALSE)</f>
        <v>0</v>
      </c>
      <c r="AC112" s="37">
        <f>VLOOKUP(A112,'Internet Access %Pop'!B:AI,29,FALSE)</f>
        <v>0</v>
      </c>
      <c r="AD112">
        <f>VLOOKUP(A112,'Internet Access %Pop'!B:AI,30,FALSE)</f>
        <v>0</v>
      </c>
      <c r="AE112">
        <f>VLOOKUP(A112,'Internet Access %Pop'!B:AI,31,FALSE)</f>
        <v>0</v>
      </c>
      <c r="AF112">
        <f>VLOOKUP(A112,'Internet Access %Pop'!B:AI,32,FALSE)</f>
        <v>0</v>
      </c>
      <c r="AG112">
        <f>VLOOKUP(A112,'Internet Access %Pop'!B:AI,33,FALSE)</f>
        <v>0</v>
      </c>
      <c r="AH112">
        <f>VLOOKUP(A112,'Internet Access %Pop'!B:AI,34,FALSE)</f>
        <v>0</v>
      </c>
      <c r="AI112" s="37" t="e">
        <f>VLOOKUP(A112,'Informal %GDP  DGE'!B:AE,29,FALSE)</f>
        <v>#N/A</v>
      </c>
      <c r="AJ112" t="e">
        <f>VLOOKUP(A112,'Informal %GDP  DGE'!B:AE,30,FALSE)</f>
        <v>#N/A</v>
      </c>
      <c r="AK112" t="e">
        <f>VLOOKUP(A112,'Informal %GDP MIMIC'!B:AB,25,FALSE)</f>
        <v>#N/A</v>
      </c>
      <c r="AL112" t="e">
        <f>VLOOKUP(A112,'Informal %GDP MIMIC'!B:AB,26,FALSE)</f>
        <v>#N/A</v>
      </c>
      <c r="AM112" t="e">
        <f>VLOOKUP(A112,'Informal %GDP MIMIC'!B:AB,27,FALSE)</f>
        <v>#N/A</v>
      </c>
      <c r="AN112" s="37" t="e">
        <f>VLOOKUP(A112,'Pension %LF Pension_p'!B:W,16,FALSE)</f>
        <v>#N/A</v>
      </c>
      <c r="AO112" t="e">
        <f>VLOOKUP(A112,'Pension %LF Pension_p'!B:W,17,FALSE)</f>
        <v>#N/A</v>
      </c>
      <c r="AP112" t="e">
        <f>VLOOKUP(A112,'Pension %LF Pension_p'!B:W,18,FALSE)</f>
        <v>#N/A</v>
      </c>
      <c r="AQ112" t="e">
        <f>VLOOKUP(A112,'Pension %LF Pension_p'!B:W,19,FALSE)</f>
        <v>#N/A</v>
      </c>
      <c r="AR112" t="e">
        <f>VLOOKUP(A112,'Pension %LF Pension_p'!B:W,20,FALSE)</f>
        <v>#N/A</v>
      </c>
      <c r="AS112" t="e">
        <f>VLOOKUP(A112,'Pension %LF Pension_p'!B:W,21,FALSE)</f>
        <v>#N/A</v>
      </c>
      <c r="AT112" t="e">
        <f>VLOOKUP(A112,'Pension %LF Pension_p'!B:W,22,FALSE)</f>
        <v>#N/A</v>
      </c>
      <c r="AU112" s="37" t="e">
        <f>VLOOKUP(A112,' Informal Employment %Emp Infem'!B:U,15,FALSE)</f>
        <v>#N/A</v>
      </c>
      <c r="AV112" t="e">
        <f>VLOOKUP(A112,' Informal Employment %Emp Infem'!B:U,16,FALSE)</f>
        <v>#N/A</v>
      </c>
      <c r="AW112" t="e">
        <f>VLOOKUP(A112,' Informal Employment %Emp Infem'!B:U,17,FALSE)</f>
        <v>#N/A</v>
      </c>
      <c r="AX112" t="e">
        <f>VLOOKUP(A112,' Informal Employment %Emp Infem'!B:U,18,FALSE)</f>
        <v>#N/A</v>
      </c>
      <c r="AY112" t="e">
        <f>VLOOKUP(A112,' Informal Employment %Emp Infem'!B:U,19,FALSE)</f>
        <v>#N/A</v>
      </c>
      <c r="AZ112" t="e">
        <f>VLOOKUP(A112,' Informal Employment %Emp Infem'!B:U,20,FALSE)</f>
        <v>#N/A</v>
      </c>
      <c r="BA112" s="37" t="e">
        <f>VLOOKUP(Main!A112,'Outside LF Employment %Emp  Inf'!B:U,15,FALSE)</f>
        <v>#N/A</v>
      </c>
      <c r="BB112" t="e">
        <f>VLOOKUP(Main!A112,'Outside LF Employment %Emp  Inf'!B:U,16,FALSE)</f>
        <v>#N/A</v>
      </c>
      <c r="BC112" t="e">
        <f>VLOOKUP(Main!A112,'Outside LF Employment %Emp  Inf'!B:U,17,FALSE)</f>
        <v>#N/A</v>
      </c>
      <c r="BD112" t="e">
        <f>VLOOKUP(Main!A112,'Outside LF Employment %Emp  Inf'!B:U,18,FALSE)</f>
        <v>#N/A</v>
      </c>
      <c r="BE112" t="e">
        <f>VLOOKUP(Main!A112,'Outside LF Employment %Emp  Inf'!B:U,19,FALSE)</f>
        <v>#N/A</v>
      </c>
      <c r="BF112" t="e">
        <f>VLOOKUP(Main!A112,'Outside LF Employment %Emp  Inf'!B:U,20,FALSE)</f>
        <v>#N/A</v>
      </c>
      <c r="BG112" s="37">
        <f>VLOOKUP(A112,'Fin Acct Ownership %Pop'!B:E,2,FALSE)</f>
        <v>0</v>
      </c>
      <c r="BH112">
        <f>VLOOKUP(A112,'Fin Acct Ownership %Pop'!B:E,3,FALSE)</f>
        <v>0</v>
      </c>
      <c r="BI112">
        <f>VLOOKUP(A112,'Fin Acct Ownership %Pop'!B:E,4,FALSE)</f>
        <v>0</v>
      </c>
      <c r="BJ112" s="37" t="e">
        <f>VLOOKUP(A112,'JAM Index'!B:H,2,FALSE)</f>
        <v>#N/A</v>
      </c>
      <c r="BK112" t="e">
        <f>VLOOKUP(A112,'JAM Index'!B:H,3,FALSE)</f>
        <v>#N/A</v>
      </c>
      <c r="BL112" t="e">
        <f>VLOOKUP(A112,'JAM Index'!B:H,3,FALSE)</f>
        <v>#N/A</v>
      </c>
      <c r="BM112" t="e">
        <f>VLOOKUP(A112,'JAM Index'!B:H,4,FALSE)</f>
        <v>#N/A</v>
      </c>
      <c r="BN112" t="e">
        <f>VLOOKUP(A112,'JAM Index'!B:H,5,FALSE)</f>
        <v>#N/A</v>
      </c>
      <c r="BO112" t="e">
        <f>VLOOKUP(A112,'JAM Index'!B:H,6,FALSE)</f>
        <v>#N/A</v>
      </c>
      <c r="BP112" t="e">
        <f>VLOOKUP(A112,'JAM Index'!B:H,7,FALSE)</f>
        <v>#N/A</v>
      </c>
      <c r="BQ112">
        <f>VLOOKUP(A112,'GDP Per Capita'!B:E,2,FALSE)</f>
        <v>0</v>
      </c>
      <c r="BR112">
        <f>VLOOKUP(A112,'GDP Per Capita'!B:E,3,FALSE)</f>
        <v>0</v>
      </c>
      <c r="BS112">
        <f>VLOOKUP(A112,'GDP Per Capita'!B:E,4,FALSE)</f>
        <v>0</v>
      </c>
    </row>
    <row r="113" spans="1:71" x14ac:dyDescent="0.15">
      <c r="A113" s="24" t="s">
        <v>232</v>
      </c>
      <c r="B113" s="37">
        <f>VLOOKUP(A113,'GDP in $'!B113:G113,4)</f>
        <v>384853685231.01764</v>
      </c>
      <c r="C113">
        <f>VLOOKUP(A113,'GDP in $'!B113:G113,5)</f>
        <v>399122063504.14838</v>
      </c>
      <c r="D113" s="38">
        <f>VLOOKUP(A113,'GDP in $'!B113:G113,6)</f>
        <v>425888950992.00275</v>
      </c>
      <c r="E113" t="e">
        <f>VLOOKUP(A113,'Social Assistance Exp. as %GDP'!C:O,2,FALSE)</f>
        <v>#N/A</v>
      </c>
      <c r="F113" t="e">
        <f>VLOOKUP(A113,'Social Assistance Exp. as %GDP'!C:O,3,FALSE)</f>
        <v>#N/A</v>
      </c>
      <c r="G113" t="e">
        <f>VLOOKUP(A113,'Social Assistance Exp. as %GDP'!C:O,4,FALSE)</f>
        <v>#N/A</v>
      </c>
      <c r="H113" t="e">
        <f>VLOOKUP(A113,'Social Assistance Exp. as %GDP'!C:O,5,FALSE)</f>
        <v>#N/A</v>
      </c>
      <c r="I113" t="e">
        <f>VLOOKUP(A113,'Social Assistance Exp. as %GDP'!C:O,6,FALSE)</f>
        <v>#N/A</v>
      </c>
      <c r="J113" t="e">
        <f>VLOOKUP(A113,'Social Assistance Exp. as %GDP'!C:O,7,FALSE)</f>
        <v>#N/A</v>
      </c>
      <c r="K113" t="e">
        <f>VLOOKUP(A113,'Social Assistance Exp. as %GDP'!C:O,8,FALSE)</f>
        <v>#N/A</v>
      </c>
      <c r="L113" t="e">
        <f>VLOOKUP(A113,'Social Assistance Exp. as %GDP'!C:O,9,FALSE)</f>
        <v>#N/A</v>
      </c>
      <c r="M113" t="e">
        <f>VLOOKUP(A113,'Social Assistance Exp. as %GDP'!C:O,10,FALSE)</f>
        <v>#N/A</v>
      </c>
      <c r="N113" t="e">
        <f>VLOOKUP(A113,'Social Assistance Exp. as %GDP'!C:O,11,FALSE)</f>
        <v>#N/A</v>
      </c>
      <c r="O113" t="e">
        <f>VLOOKUP(A113,'Social Assistance Exp. as %GDP'!C:O,12,FALSE)</f>
        <v>#N/A</v>
      </c>
      <c r="P113" t="e">
        <f>VLOOKUP(A113,'Social Assistance Exp. as %GDP'!C:O,13,FALSE)</f>
        <v>#N/A</v>
      </c>
      <c r="Q113" s="37">
        <f>VLOOKUP(A113,'Migrant Population %Pop'!B:C,2,FALSE)</f>
        <v>15.9169365666588</v>
      </c>
      <c r="R113" s="37">
        <f>VLOOKUP(A113,'Literacy Rate %Pop'!B:BC,44,FALSE)</f>
        <v>0</v>
      </c>
      <c r="S113">
        <f>VLOOKUP(A113,'Literacy Rate %Pop'!B:BC,45,FALSE)</f>
        <v>0</v>
      </c>
      <c r="T113">
        <f>VLOOKUP(A113,'Literacy Rate %Pop'!B:BC,46,FALSE)</f>
        <v>0</v>
      </c>
      <c r="U113">
        <f>VLOOKUP(A113,'Literacy Rate %Pop'!B:BC,47,FALSE)</f>
        <v>0</v>
      </c>
      <c r="V113">
        <f>VLOOKUP(A113,'Literacy Rate %Pop'!B:BC,48,FALSE)</f>
        <v>0</v>
      </c>
      <c r="W113">
        <f>VLOOKUP(A113,'Literacy Rate %Pop'!B:BC,49,FALSE)</f>
        <v>0</v>
      </c>
      <c r="X113">
        <f>VLOOKUP(A113,'Literacy Rate %Pop'!B:BC,50,FALSE)</f>
        <v>0</v>
      </c>
      <c r="Y113">
        <f>VLOOKUP(A113,'Literacy Rate %Pop'!B:BC,51,FALSE)</f>
        <v>0</v>
      </c>
      <c r="Z113">
        <f>VLOOKUP(A113,'Literacy Rate %Pop'!B:BC,52,FALSE)</f>
        <v>0</v>
      </c>
      <c r="AA113">
        <f>VLOOKUP(A113,'Literacy Rate %Pop'!B:BC,53,FALSE)</f>
        <v>0</v>
      </c>
      <c r="AB113">
        <f>VLOOKUP(A113,'Literacy Rate %Pop'!B:BC,54,FALSE)</f>
        <v>0</v>
      </c>
      <c r="AC113" s="37">
        <f>VLOOKUP(A113,'Internet Access %Pop'!B:AI,29,FALSE)</f>
        <v>83.494791669999998</v>
      </c>
      <c r="AD113">
        <f>VLOOKUP(A113,'Internet Access %Pop'!B:AI,30,FALSE)</f>
        <v>83.5</v>
      </c>
      <c r="AE113">
        <f>VLOOKUP(A113,'Internet Access %Pop'!B:AI,31,FALSE)</f>
        <v>84.114007060000006</v>
      </c>
      <c r="AF113">
        <f>VLOOKUP(A113,'Internet Access %Pop'!B:AI,32,FALSE)</f>
        <v>87.000140110000004</v>
      </c>
      <c r="AG113">
        <f>VLOOKUP(A113,'Internet Access %Pop'!B:AI,33,FALSE)</f>
        <v>87.000055239999995</v>
      </c>
      <c r="AH113">
        <f>VLOOKUP(A113,'Internet Access %Pop'!B:AI,34,FALSE)</f>
        <v>91.999890969999996</v>
      </c>
      <c r="AI113" s="37">
        <f>VLOOKUP(A113,'Informal %GDP  DGE'!B:AE,29,FALSE)</f>
        <v>13.802472114562988</v>
      </c>
      <c r="AJ113">
        <f>VLOOKUP(A113,'Informal %GDP  DGE'!B:AE,30,FALSE)</f>
        <v>13.805371284484863</v>
      </c>
      <c r="AK113">
        <f>VLOOKUP(A113,'Informal %GDP MIMIC'!B:AB,25,FALSE)</f>
        <v>14.995302200317383</v>
      </c>
      <c r="AL113">
        <f>VLOOKUP(A113,'Informal %GDP MIMIC'!B:AB,26,FALSE)</f>
        <v>14.743144989013672</v>
      </c>
      <c r="AM113">
        <f>VLOOKUP(A113,'Informal %GDP MIMIC'!B:AB,27,FALSE)</f>
        <v>14.404099464416504</v>
      </c>
      <c r="AN113" s="37">
        <f>VLOOKUP(A113,'Pension %LF Pension_p'!B:W,16,FALSE)</f>
        <v>0</v>
      </c>
      <c r="AO113">
        <f>VLOOKUP(A113,'Pension %LF Pension_p'!B:W,17,FALSE)</f>
        <v>88.900001525878906</v>
      </c>
      <c r="AP113">
        <f>VLOOKUP(A113,'Pension %LF Pension_p'!B:W,18,FALSE)</f>
        <v>0</v>
      </c>
      <c r="AQ113">
        <f>VLOOKUP(A113,'Pension %LF Pension_p'!B:W,19,FALSE)</f>
        <v>0</v>
      </c>
      <c r="AR113">
        <f>VLOOKUP(A113,'Pension %LF Pension_p'!B:W,20,FALSE)</f>
        <v>0</v>
      </c>
      <c r="AS113">
        <f>VLOOKUP(A113,'Pension %LF Pension_p'!B:W,21,FALSE)</f>
        <v>0</v>
      </c>
      <c r="AT113">
        <f>VLOOKUP(A113,'Pension %LF Pension_p'!B:W,22,FALSE)</f>
        <v>0</v>
      </c>
      <c r="AU113" s="37" t="e">
        <f>VLOOKUP(A113,' Informal Employment %Emp Infem'!B:U,15,FALSE)</f>
        <v>#N/A</v>
      </c>
      <c r="AV113" t="e">
        <f>VLOOKUP(A113,' Informal Employment %Emp Infem'!B:U,16,FALSE)</f>
        <v>#N/A</v>
      </c>
      <c r="AW113" t="e">
        <f>VLOOKUP(A113,' Informal Employment %Emp Infem'!B:U,17,FALSE)</f>
        <v>#N/A</v>
      </c>
      <c r="AX113" t="e">
        <f>VLOOKUP(A113,' Informal Employment %Emp Infem'!B:U,18,FALSE)</f>
        <v>#N/A</v>
      </c>
      <c r="AY113" t="e">
        <f>VLOOKUP(A113,' Informal Employment %Emp Infem'!B:U,19,FALSE)</f>
        <v>#N/A</v>
      </c>
      <c r="AZ113" t="e">
        <f>VLOOKUP(A113,' Informal Employment %Emp Infem'!B:U,20,FALSE)</f>
        <v>#N/A</v>
      </c>
      <c r="BA113" s="37" t="e">
        <f>VLOOKUP(Main!A113,'Outside LF Employment %Emp  Inf'!B:U,15,FALSE)</f>
        <v>#N/A</v>
      </c>
      <c r="BB113" t="e">
        <f>VLOOKUP(Main!A113,'Outside LF Employment %Emp  Inf'!B:U,16,FALSE)</f>
        <v>#N/A</v>
      </c>
      <c r="BC113" t="e">
        <f>VLOOKUP(Main!A113,'Outside LF Employment %Emp  Inf'!B:U,17,FALSE)</f>
        <v>#N/A</v>
      </c>
      <c r="BD113" t="e">
        <f>VLOOKUP(Main!A113,'Outside LF Employment %Emp  Inf'!B:U,18,FALSE)</f>
        <v>#N/A</v>
      </c>
      <c r="BE113" t="e">
        <f>VLOOKUP(Main!A113,'Outside LF Employment %Emp  Inf'!B:U,19,FALSE)</f>
        <v>#N/A</v>
      </c>
      <c r="BF113" t="e">
        <f>VLOOKUP(Main!A113,'Outside LF Employment %Emp  Inf'!B:U,20,FALSE)</f>
        <v>#N/A</v>
      </c>
      <c r="BG113" s="37">
        <f>VLOOKUP(A113,'Fin Acct Ownership %Pop'!B:E,2,FALSE)</f>
        <v>93.888351440429702</v>
      </c>
      <c r="BH113">
        <f>VLOOKUP(A113,'Fin Acct Ownership %Pop'!B:E,3,FALSE)</f>
        <v>94.710144042968807</v>
      </c>
      <c r="BI113">
        <f>VLOOKUP(A113,'Fin Acct Ownership %Pop'!B:E,4,FALSE)</f>
        <v>95.3404541015625</v>
      </c>
      <c r="BJ113" s="37" t="e">
        <f>VLOOKUP(A113,'JAM Index'!B:H,2,FALSE)</f>
        <v>#N/A</v>
      </c>
      <c r="BK113" t="e">
        <f>VLOOKUP(A113,'JAM Index'!B:H,3,FALSE)</f>
        <v>#N/A</v>
      </c>
      <c r="BL113" t="e">
        <f>VLOOKUP(A113,'JAM Index'!B:H,3,FALSE)</f>
        <v>#N/A</v>
      </c>
      <c r="BM113" t="e">
        <f>VLOOKUP(A113,'JAM Index'!B:H,4,FALSE)</f>
        <v>#N/A</v>
      </c>
      <c r="BN113" t="e">
        <f>VLOOKUP(A113,'JAM Index'!B:H,5,FALSE)</f>
        <v>#N/A</v>
      </c>
      <c r="BO113" t="e">
        <f>VLOOKUP(A113,'JAM Index'!B:H,6,FALSE)</f>
        <v>#N/A</v>
      </c>
      <c r="BP113" t="e">
        <f>VLOOKUP(A113,'JAM Index'!B:H,7,FALSE)</f>
        <v>#N/A</v>
      </c>
      <c r="BQ113">
        <f>VLOOKUP(A113,'GDP Per Capita'!B:E,2,FALSE)</f>
        <v>79068.974611678728</v>
      </c>
      <c r="BR113">
        <f>VLOOKUP(A113,'GDP Per Capita'!B:E,3,FALSE)</f>
        <v>80886.615738710418</v>
      </c>
      <c r="BS113">
        <f>VLOOKUP(A113,'GDP Per Capita'!B:E,4,FALSE)</f>
        <v>85267.764743758162</v>
      </c>
    </row>
    <row r="114" spans="1:71" x14ac:dyDescent="0.15">
      <c r="A114" s="24" t="s">
        <v>234</v>
      </c>
      <c r="B114" s="37">
        <f>VLOOKUP(A114,'GDP in $'!B114:G114,4)</f>
        <v>294356680624.65833</v>
      </c>
      <c r="C114">
        <f>VLOOKUP(A114,'GDP in $'!B114:G114,5)</f>
        <v>258245497664.39365</v>
      </c>
      <c r="D114" s="38">
        <f>VLOOKUP(A114,'GDP in $'!B114:G114,6)</f>
        <v>203471303952.34406</v>
      </c>
      <c r="E114" t="e">
        <f>VLOOKUP(A114,'Social Assistance Exp. as %GDP'!C:O,2,FALSE)</f>
        <v>#N/A</v>
      </c>
      <c r="F114" t="e">
        <f>VLOOKUP(A114,'Social Assistance Exp. as %GDP'!C:O,3,FALSE)</f>
        <v>#N/A</v>
      </c>
      <c r="G114" t="e">
        <f>VLOOKUP(A114,'Social Assistance Exp. as %GDP'!C:O,4,FALSE)</f>
        <v>#N/A</v>
      </c>
      <c r="H114" t="e">
        <f>VLOOKUP(A114,'Social Assistance Exp. as %GDP'!C:O,5,FALSE)</f>
        <v>#N/A</v>
      </c>
      <c r="I114" t="e">
        <f>VLOOKUP(A114,'Social Assistance Exp. as %GDP'!C:O,6,FALSE)</f>
        <v>#N/A</v>
      </c>
      <c r="J114" t="e">
        <f>VLOOKUP(A114,'Social Assistance Exp. as %GDP'!C:O,7,FALSE)</f>
        <v>#N/A</v>
      </c>
      <c r="K114" t="e">
        <f>VLOOKUP(A114,'Social Assistance Exp. as %GDP'!C:O,8,FALSE)</f>
        <v>#N/A</v>
      </c>
      <c r="L114" t="e">
        <f>VLOOKUP(A114,'Social Assistance Exp. as %GDP'!C:O,9,FALSE)</f>
        <v>#N/A</v>
      </c>
      <c r="M114" t="e">
        <f>VLOOKUP(A114,'Social Assistance Exp. as %GDP'!C:O,10,FALSE)</f>
        <v>#N/A</v>
      </c>
      <c r="N114" t="e">
        <f>VLOOKUP(A114,'Social Assistance Exp. as %GDP'!C:O,11,FALSE)</f>
        <v>#N/A</v>
      </c>
      <c r="O114" t="e">
        <f>VLOOKUP(A114,'Social Assistance Exp. as %GDP'!C:O,12,FALSE)</f>
        <v>#N/A</v>
      </c>
      <c r="P114" t="e">
        <f>VLOOKUP(A114,'Social Assistance Exp. as %GDP'!C:O,13,FALSE)</f>
        <v>#N/A</v>
      </c>
      <c r="Q114" s="37">
        <f>VLOOKUP(A114,'Migrant Population %Pop'!B:C,2,FALSE)</f>
        <v>3.4463975347921298</v>
      </c>
      <c r="R114" s="37">
        <f>VLOOKUP(A114,'Literacy Rate %Pop'!B:BC,44,FALSE)</f>
        <v>0</v>
      </c>
      <c r="S114">
        <f>VLOOKUP(A114,'Literacy Rate %Pop'!B:BC,45,FALSE)</f>
        <v>0</v>
      </c>
      <c r="T114">
        <f>VLOOKUP(A114,'Literacy Rate %Pop'!B:BC,46,FALSE)</f>
        <v>83.625991821289105</v>
      </c>
      <c r="U114">
        <f>VLOOKUP(A114,'Literacy Rate %Pop'!B:BC,47,FALSE)</f>
        <v>84.626800537109403</v>
      </c>
      <c r="V114">
        <f>VLOOKUP(A114,'Literacy Rate %Pop'!B:BC,48,FALSE)</f>
        <v>84.705238342285199</v>
      </c>
      <c r="W114">
        <f>VLOOKUP(A114,'Literacy Rate %Pop'!B:BC,49,FALSE)</f>
        <v>0</v>
      </c>
      <c r="X114">
        <f>VLOOKUP(A114,'Literacy Rate %Pop'!B:BC,50,FALSE)</f>
        <v>85.544250488281307</v>
      </c>
      <c r="Y114">
        <f>VLOOKUP(A114,'Literacy Rate %Pop'!B:BC,51,FALSE)</f>
        <v>0</v>
      </c>
      <c r="Z114">
        <f>VLOOKUP(A114,'Literacy Rate %Pop'!B:BC,52,FALSE)</f>
        <v>0</v>
      </c>
      <c r="AA114">
        <f>VLOOKUP(A114,'Literacy Rate %Pop'!B:BC,53,FALSE)</f>
        <v>0</v>
      </c>
      <c r="AB114">
        <f>VLOOKUP(A114,'Literacy Rate %Pop'!B:BC,54,FALSE)</f>
        <v>0</v>
      </c>
      <c r="AC114" s="37">
        <f>VLOOKUP(A114,'Internet Access %Pop'!B:AI,29,FALSE)</f>
        <v>45.334976150000003</v>
      </c>
      <c r="AD114">
        <f>VLOOKUP(A114,'Internet Access %Pop'!B:AI,30,FALSE)</f>
        <v>53.226771669999998</v>
      </c>
      <c r="AE114">
        <f>VLOOKUP(A114,'Internet Access %Pop'!B:AI,31,FALSE)</f>
        <v>64.043973620000003</v>
      </c>
      <c r="AF114">
        <f>VLOOKUP(A114,'Internet Access %Pop'!B:AI,32,FALSE)</f>
        <v>70.200564999999997</v>
      </c>
      <c r="AG114">
        <f>VLOOKUP(A114,'Internet Access %Pop'!B:AI,33,FALSE)</f>
        <v>77.770838459999993</v>
      </c>
      <c r="AH114">
        <f>VLOOKUP(A114,'Internet Access %Pop'!B:AI,34,FALSE)</f>
        <v>84.110870019999993</v>
      </c>
      <c r="AI114" s="37">
        <f>VLOOKUP(A114,'Informal %GDP  DGE'!B:AE,29,FALSE)</f>
        <v>16.098518371582031</v>
      </c>
      <c r="AJ114">
        <f>VLOOKUP(A114,'Informal %GDP  DGE'!B:AE,30,FALSE)</f>
        <v>16.093971252441406</v>
      </c>
      <c r="AK114">
        <f>VLOOKUP(A114,'Informal %GDP MIMIC'!B:AB,25,FALSE)</f>
        <v>17.626981735229492</v>
      </c>
      <c r="AL114">
        <f>VLOOKUP(A114,'Informal %GDP MIMIC'!B:AB,26,FALSE)</f>
        <v>17.50091552734375</v>
      </c>
      <c r="AM114">
        <f>VLOOKUP(A114,'Informal %GDP MIMIC'!B:AB,27,FALSE)</f>
        <v>17.762594223022461</v>
      </c>
      <c r="AN114" s="37">
        <f>VLOOKUP(A114,'Pension %LF Pension_p'!B:W,16,FALSE)</f>
        <v>0</v>
      </c>
      <c r="AO114">
        <f>VLOOKUP(A114,'Pension %LF Pension_p'!B:W,17,FALSE)</f>
        <v>0</v>
      </c>
      <c r="AP114">
        <f>VLOOKUP(A114,'Pension %LF Pension_p'!B:W,18,FALSE)</f>
        <v>0</v>
      </c>
      <c r="AQ114">
        <f>VLOOKUP(A114,'Pension %LF Pension_p'!B:W,19,FALSE)</f>
        <v>0</v>
      </c>
      <c r="AR114">
        <f>VLOOKUP(A114,'Pension %LF Pension_p'!B:W,20,FALSE)</f>
        <v>0</v>
      </c>
      <c r="AS114">
        <f>VLOOKUP(A114,'Pension %LF Pension_p'!B:W,21,FALSE)</f>
        <v>0</v>
      </c>
      <c r="AT114">
        <f>VLOOKUP(A114,'Pension %LF Pension_p'!B:W,22,FALSE)</f>
        <v>0</v>
      </c>
      <c r="AU114" s="37" t="e">
        <f>VLOOKUP(A114,' Informal Employment %Emp Infem'!B:U,15,FALSE)</f>
        <v>#N/A</v>
      </c>
      <c r="AV114" t="e">
        <f>VLOOKUP(A114,' Informal Employment %Emp Infem'!B:U,16,FALSE)</f>
        <v>#N/A</v>
      </c>
      <c r="AW114" t="e">
        <f>VLOOKUP(A114,' Informal Employment %Emp Infem'!B:U,17,FALSE)</f>
        <v>#N/A</v>
      </c>
      <c r="AX114" t="e">
        <f>VLOOKUP(A114,' Informal Employment %Emp Infem'!B:U,18,FALSE)</f>
        <v>#N/A</v>
      </c>
      <c r="AY114" t="e">
        <f>VLOOKUP(A114,' Informal Employment %Emp Infem'!B:U,19,FALSE)</f>
        <v>#N/A</v>
      </c>
      <c r="AZ114" t="e">
        <f>VLOOKUP(A114,' Informal Employment %Emp Infem'!B:U,20,FALSE)</f>
        <v>#N/A</v>
      </c>
      <c r="BA114" s="37" t="e">
        <f>VLOOKUP(Main!A114,'Outside LF Employment %Emp  Inf'!B:U,15,FALSE)</f>
        <v>#N/A</v>
      </c>
      <c r="BB114" t="e">
        <f>VLOOKUP(Main!A114,'Outside LF Employment %Emp  Inf'!B:U,16,FALSE)</f>
        <v>#N/A</v>
      </c>
      <c r="BC114" t="e">
        <f>VLOOKUP(Main!A114,'Outside LF Employment %Emp  Inf'!B:U,17,FALSE)</f>
        <v>#N/A</v>
      </c>
      <c r="BD114" t="e">
        <f>VLOOKUP(Main!A114,'Outside LF Employment %Emp  Inf'!B:U,18,FALSE)</f>
        <v>#N/A</v>
      </c>
      <c r="BE114" t="e">
        <f>VLOOKUP(Main!A114,'Outside LF Employment %Emp  Inf'!B:U,19,FALSE)</f>
        <v>#N/A</v>
      </c>
      <c r="BF114" t="e">
        <f>VLOOKUP(Main!A114,'Outside LF Employment %Emp  Inf'!B:U,20,FALSE)</f>
        <v>#N/A</v>
      </c>
      <c r="BG114" s="37">
        <f>VLOOKUP(A114,'Fin Acct Ownership %Pop'!B:E,2,FALSE)</f>
        <v>73.683853149414105</v>
      </c>
      <c r="BH114">
        <f>VLOOKUP(A114,'Fin Acct Ownership %Pop'!B:E,3,FALSE)</f>
        <v>92.280250549316406</v>
      </c>
      <c r="BI114">
        <f>VLOOKUP(A114,'Fin Acct Ownership %Pop'!B:E,4,FALSE)</f>
        <v>93.981918334960895</v>
      </c>
      <c r="BJ114" s="37" t="e">
        <f>VLOOKUP(A114,'JAM Index'!B:H,2,FALSE)</f>
        <v>#N/A</v>
      </c>
      <c r="BK114" t="e">
        <f>VLOOKUP(A114,'JAM Index'!B:H,3,FALSE)</f>
        <v>#N/A</v>
      </c>
      <c r="BL114" t="e">
        <f>VLOOKUP(A114,'JAM Index'!B:H,3,FALSE)</f>
        <v>#N/A</v>
      </c>
      <c r="BM114" t="e">
        <f>VLOOKUP(A114,'JAM Index'!B:H,4,FALSE)</f>
        <v>#N/A</v>
      </c>
      <c r="BN114" t="e">
        <f>VLOOKUP(A114,'JAM Index'!B:H,5,FALSE)</f>
        <v>#N/A</v>
      </c>
      <c r="BO114" t="e">
        <f>VLOOKUP(A114,'JAM Index'!B:H,6,FALSE)</f>
        <v>#N/A</v>
      </c>
      <c r="BP114" t="e">
        <f>VLOOKUP(A114,'JAM Index'!B:H,7,FALSE)</f>
        <v>#N/A</v>
      </c>
      <c r="BQ114">
        <f>VLOOKUP(A114,'GDP Per Capita'!B:E,2,FALSE)</f>
        <v>3598.4834539612925</v>
      </c>
      <c r="BR114">
        <f>VLOOKUP(A114,'GDP Per Capita'!B:E,3,FALSE)</f>
        <v>3114.6227528406325</v>
      </c>
      <c r="BS114">
        <f>VLOOKUP(A114,'GDP Per Capita'!B:E,4,FALSE)</f>
        <v>2422.4806568277704</v>
      </c>
    </row>
    <row r="115" spans="1:71" x14ac:dyDescent="0.15">
      <c r="A115" s="24" t="s">
        <v>236</v>
      </c>
      <c r="B115" s="37">
        <f>VLOOKUP(A115,'GDP in $'!B115:G115,4)</f>
        <v>227367469034.03085</v>
      </c>
      <c r="C115">
        <f>VLOOKUP(A115,'GDP in $'!B115:G115,5)</f>
        <v>235097182233.5025</v>
      </c>
      <c r="D115" s="38">
        <f>VLOOKUP(A115,'GDP in $'!B115:G115,6)</f>
        <v>166756984395.97314</v>
      </c>
      <c r="E115" t="str">
        <f>VLOOKUP(A115,'Social Assistance Exp. as %GDP'!C:O,2,FALSE)</f>
        <v>Upper middle income</v>
      </c>
      <c r="F115" t="str">
        <f>VLOOKUP(A115,'Social Assistance Exp. as %GDP'!C:O,3,FALSE)</f>
        <v>MEA</v>
      </c>
      <c r="G115">
        <f>VLOOKUP(A115,'Social Assistance Exp. as %GDP'!C:O,4,FALSE)</f>
        <v>2.5651609899999999</v>
      </c>
      <c r="H115">
        <f>VLOOKUP(A115,'Social Assistance Exp. as %GDP'!C:O,5,FALSE)</f>
        <v>0.35964912199999999</v>
      </c>
      <c r="I115">
        <f>VLOOKUP(A115,'Social Assistance Exp. as %GDP'!C:O,6,FALSE)</f>
        <v>0</v>
      </c>
      <c r="J115">
        <f>VLOOKUP(A115,'Social Assistance Exp. as %GDP'!C:O,7,FALSE)</f>
        <v>0</v>
      </c>
      <c r="K115">
        <f>VLOOKUP(A115,'Social Assistance Exp. as %GDP'!C:O,8,FALSE)</f>
        <v>2.2047243120000002</v>
      </c>
      <c r="L115">
        <f>VLOOKUP(A115,'Social Assistance Exp. as %GDP'!C:O,9,FALSE)</f>
        <v>2013</v>
      </c>
      <c r="M115">
        <f>VLOOKUP(A115,'Social Assistance Exp. as %GDP'!C:O,10,FALSE)</f>
        <v>7.8740199999999998E-4</v>
      </c>
      <c r="N115">
        <f>VLOOKUP(A115,'Social Assistance Exp. as %GDP'!C:O,11,FALSE)</f>
        <v>0</v>
      </c>
      <c r="O115">
        <f>VLOOKUP(A115,'Social Assistance Exp. as %GDP'!C:O,12,FALSE)</f>
        <v>0</v>
      </c>
      <c r="P115">
        <f>VLOOKUP(A115,'Social Assistance Exp. as %GDP'!C:O,13,FALSE)</f>
        <v>0</v>
      </c>
      <c r="Q115" s="37">
        <f>VLOOKUP(A115,'Migrant Population %Pop'!B:C,2,FALSE)</f>
        <v>0.9715760982742</v>
      </c>
      <c r="R115" s="37">
        <f>VLOOKUP(A115,'Literacy Rate %Pop'!B:BC,44,FALSE)</f>
        <v>0</v>
      </c>
      <c r="S115">
        <f>VLOOKUP(A115,'Literacy Rate %Pop'!B:BC,45,FALSE)</f>
        <v>0</v>
      </c>
      <c r="T115">
        <f>VLOOKUP(A115,'Literacy Rate %Pop'!B:BC,46,FALSE)</f>
        <v>77.199996948242202</v>
      </c>
      <c r="U115">
        <f>VLOOKUP(A115,'Literacy Rate %Pop'!B:BC,47,FALSE)</f>
        <v>72.699996948242202</v>
      </c>
      <c r="V115">
        <f>VLOOKUP(A115,'Literacy Rate %Pop'!B:BC,48,FALSE)</f>
        <v>82.199996948242202</v>
      </c>
      <c r="W115">
        <f>VLOOKUP(A115,'Literacy Rate %Pop'!B:BC,49,FALSE)</f>
        <v>0</v>
      </c>
      <c r="X115">
        <f>VLOOKUP(A115,'Literacy Rate %Pop'!B:BC,50,FALSE)</f>
        <v>83.300003051757798</v>
      </c>
      <c r="Y115">
        <f>VLOOKUP(A115,'Literacy Rate %Pop'!B:BC,51,FALSE)</f>
        <v>85.599998474121094</v>
      </c>
      <c r="Z115">
        <f>VLOOKUP(A115,'Literacy Rate %Pop'!B:BC,52,FALSE)</f>
        <v>0</v>
      </c>
      <c r="AA115">
        <f>VLOOKUP(A115,'Literacy Rate %Pop'!B:BC,53,FALSE)</f>
        <v>0</v>
      </c>
      <c r="AB115">
        <f>VLOOKUP(A115,'Literacy Rate %Pop'!B:BC,54,FALSE)</f>
        <v>0</v>
      </c>
      <c r="AC115" s="37">
        <f>VLOOKUP(A115,'Internet Access %Pop'!B:AI,29,FALSE)</f>
        <v>16.8</v>
      </c>
      <c r="AD115">
        <f>VLOOKUP(A115,'Internet Access %Pop'!B:AI,30,FALSE)</f>
        <v>36.700000000000003</v>
      </c>
      <c r="AE115">
        <f>VLOOKUP(A115,'Internet Access %Pop'!B:AI,31,FALSE)</f>
        <v>49.35999889</v>
      </c>
      <c r="AF115">
        <f>VLOOKUP(A115,'Internet Access %Pop'!B:AI,32,FALSE)</f>
        <v>0</v>
      </c>
      <c r="AG115">
        <f>VLOOKUP(A115,'Internet Access %Pop'!B:AI,33,FALSE)</f>
        <v>0</v>
      </c>
      <c r="AH115">
        <f>VLOOKUP(A115,'Internet Access %Pop'!B:AI,34,FALSE)</f>
        <v>0</v>
      </c>
      <c r="AI115" s="37" t="e">
        <f>VLOOKUP(A115,'Informal %GDP  DGE'!B:AE,29,FALSE)</f>
        <v>#N/A</v>
      </c>
      <c r="AJ115" t="e">
        <f>VLOOKUP(A115,'Informal %GDP  DGE'!B:AE,30,FALSE)</f>
        <v>#N/A</v>
      </c>
      <c r="AK115" t="e">
        <f>VLOOKUP(A115,'Informal %GDP MIMIC'!B:AB,25,FALSE)</f>
        <v>#N/A</v>
      </c>
      <c r="AL115" t="e">
        <f>VLOOKUP(A115,'Informal %GDP MIMIC'!B:AB,26,FALSE)</f>
        <v>#N/A</v>
      </c>
      <c r="AM115" t="e">
        <f>VLOOKUP(A115,'Informal %GDP MIMIC'!B:AB,27,FALSE)</f>
        <v>#N/A</v>
      </c>
      <c r="AN115" s="37">
        <f>VLOOKUP(A115,'Pension %LF Pension_p'!B:W,16,FALSE)</f>
        <v>18.399999618530273</v>
      </c>
      <c r="AO115">
        <f>VLOOKUP(A115,'Pension %LF Pension_p'!B:W,17,FALSE)</f>
        <v>0</v>
      </c>
      <c r="AP115">
        <f>VLOOKUP(A115,'Pension %LF Pension_p'!B:W,18,FALSE)</f>
        <v>0</v>
      </c>
      <c r="AQ115">
        <f>VLOOKUP(A115,'Pension %LF Pension_p'!B:W,19,FALSE)</f>
        <v>0</v>
      </c>
      <c r="AR115">
        <f>VLOOKUP(A115,'Pension %LF Pension_p'!B:W,20,FALSE)</f>
        <v>0</v>
      </c>
      <c r="AS115">
        <f>VLOOKUP(A115,'Pension %LF Pension_p'!B:W,21,FALSE)</f>
        <v>35.599998474121094</v>
      </c>
      <c r="AT115">
        <f>VLOOKUP(A115,'Pension %LF Pension_p'!B:W,22,FALSE)</f>
        <v>0</v>
      </c>
      <c r="AU115" s="37" t="e">
        <f>VLOOKUP(A115,' Informal Employment %Emp Infem'!B:U,15,FALSE)</f>
        <v>#N/A</v>
      </c>
      <c r="AV115" t="e">
        <f>VLOOKUP(A115,' Informal Employment %Emp Infem'!B:U,16,FALSE)</f>
        <v>#N/A</v>
      </c>
      <c r="AW115" t="e">
        <f>VLOOKUP(A115,' Informal Employment %Emp Infem'!B:U,17,FALSE)</f>
        <v>#N/A</v>
      </c>
      <c r="AX115" t="e">
        <f>VLOOKUP(A115,' Informal Employment %Emp Infem'!B:U,18,FALSE)</f>
        <v>#N/A</v>
      </c>
      <c r="AY115" t="e">
        <f>VLOOKUP(A115,' Informal Employment %Emp Infem'!B:U,19,FALSE)</f>
        <v>#N/A</v>
      </c>
      <c r="AZ115" t="e">
        <f>VLOOKUP(A115,' Informal Employment %Emp Infem'!B:U,20,FALSE)</f>
        <v>#N/A</v>
      </c>
      <c r="BA115" s="37" t="e">
        <f>VLOOKUP(Main!A115,'Outside LF Employment %Emp  Inf'!B:U,15,FALSE)</f>
        <v>#N/A</v>
      </c>
      <c r="BB115" t="e">
        <f>VLOOKUP(Main!A115,'Outside LF Employment %Emp  Inf'!B:U,16,FALSE)</f>
        <v>#N/A</v>
      </c>
      <c r="BC115" t="e">
        <f>VLOOKUP(Main!A115,'Outside LF Employment %Emp  Inf'!B:U,17,FALSE)</f>
        <v>#N/A</v>
      </c>
      <c r="BD115" t="e">
        <f>VLOOKUP(Main!A115,'Outside LF Employment %Emp  Inf'!B:U,18,FALSE)</f>
        <v>#N/A</v>
      </c>
      <c r="BE115" t="e">
        <f>VLOOKUP(Main!A115,'Outside LF Employment %Emp  Inf'!B:U,19,FALSE)</f>
        <v>#N/A</v>
      </c>
      <c r="BF115" t="e">
        <f>VLOOKUP(Main!A115,'Outside LF Employment %Emp  Inf'!B:U,20,FALSE)</f>
        <v>#N/A</v>
      </c>
      <c r="BG115" s="37">
        <f>VLOOKUP(A115,'Fin Acct Ownership %Pop'!B:E,2,FALSE)</f>
        <v>10.5537452697754</v>
      </c>
      <c r="BH115">
        <f>VLOOKUP(A115,'Fin Acct Ownership %Pop'!B:E,3,FALSE)</f>
        <v>10.972349166870099</v>
      </c>
      <c r="BI115">
        <f>VLOOKUP(A115,'Fin Acct Ownership %Pop'!B:E,4,FALSE)</f>
        <v>22.6651515960693</v>
      </c>
      <c r="BJ115" s="37" t="e">
        <f>VLOOKUP(A115,'JAM Index'!B:H,2,FALSE)</f>
        <v>#N/A</v>
      </c>
      <c r="BK115" t="e">
        <f>VLOOKUP(A115,'JAM Index'!B:H,3,FALSE)</f>
        <v>#N/A</v>
      </c>
      <c r="BL115" t="e">
        <f>VLOOKUP(A115,'JAM Index'!B:H,3,FALSE)</f>
        <v>#N/A</v>
      </c>
      <c r="BM115" t="e">
        <f>VLOOKUP(A115,'JAM Index'!B:H,4,FALSE)</f>
        <v>#N/A</v>
      </c>
      <c r="BN115" t="e">
        <f>VLOOKUP(A115,'JAM Index'!B:H,5,FALSE)</f>
        <v>#N/A</v>
      </c>
      <c r="BO115" t="e">
        <f>VLOOKUP(A115,'JAM Index'!B:H,6,FALSE)</f>
        <v>#N/A</v>
      </c>
      <c r="BP115" t="e">
        <f>VLOOKUP(A115,'JAM Index'!B:H,7,FALSE)</f>
        <v>#N/A</v>
      </c>
      <c r="BQ115">
        <f>VLOOKUP(A115,'GDP Per Capita'!B:E,2,FALSE)</f>
        <v>5915.8508536964382</v>
      </c>
      <c r="BR115">
        <f>VLOOKUP(A115,'GDP Per Capita'!B:E,3,FALSE)</f>
        <v>5980.6269179797046</v>
      </c>
      <c r="BS115">
        <f>VLOOKUP(A115,'GDP Per Capita'!B:E,4,FALSE)</f>
        <v>4145.8629363760165</v>
      </c>
    </row>
    <row r="116" spans="1:71" x14ac:dyDescent="0.15">
      <c r="A116" s="24" t="s">
        <v>238</v>
      </c>
      <c r="B116" s="37">
        <f>VLOOKUP(A116,'GDP in $'!B116:G116,4)</f>
        <v>26267063757.54953</v>
      </c>
      <c r="C116">
        <f>VLOOKUP(A116,'GDP in $'!B116:G116,5)</f>
        <v>24857740445.040115</v>
      </c>
      <c r="D116" s="38">
        <f>VLOOKUP(A116,'GDP in $'!B116:G116,6)</f>
        <v>21718075725.205379</v>
      </c>
      <c r="E116" t="e">
        <f>VLOOKUP(A116,'Social Assistance Exp. as %GDP'!C:O,2,FALSE)</f>
        <v>#N/A</v>
      </c>
      <c r="F116" t="e">
        <f>VLOOKUP(A116,'Social Assistance Exp. as %GDP'!C:O,3,FALSE)</f>
        <v>#N/A</v>
      </c>
      <c r="G116" t="e">
        <f>VLOOKUP(A116,'Social Assistance Exp. as %GDP'!C:O,4,FALSE)</f>
        <v>#N/A</v>
      </c>
      <c r="H116" t="e">
        <f>VLOOKUP(A116,'Social Assistance Exp. as %GDP'!C:O,5,FALSE)</f>
        <v>#N/A</v>
      </c>
      <c r="I116" t="e">
        <f>VLOOKUP(A116,'Social Assistance Exp. as %GDP'!C:O,6,FALSE)</f>
        <v>#N/A</v>
      </c>
      <c r="J116" t="e">
        <f>VLOOKUP(A116,'Social Assistance Exp. as %GDP'!C:O,7,FALSE)</f>
        <v>#N/A</v>
      </c>
      <c r="K116" t="e">
        <f>VLOOKUP(A116,'Social Assistance Exp. as %GDP'!C:O,8,FALSE)</f>
        <v>#N/A</v>
      </c>
      <c r="L116" t="e">
        <f>VLOOKUP(A116,'Social Assistance Exp. as %GDP'!C:O,9,FALSE)</f>
        <v>#N/A</v>
      </c>
      <c r="M116" t="e">
        <f>VLOOKUP(A116,'Social Assistance Exp. as %GDP'!C:O,10,FALSE)</f>
        <v>#N/A</v>
      </c>
      <c r="N116" t="e">
        <f>VLOOKUP(A116,'Social Assistance Exp. as %GDP'!C:O,11,FALSE)</f>
        <v>#N/A</v>
      </c>
      <c r="O116" t="e">
        <f>VLOOKUP(A116,'Social Assistance Exp. as %GDP'!C:O,12,FALSE)</f>
        <v>#N/A</v>
      </c>
      <c r="P116" t="e">
        <f>VLOOKUP(A116,'Social Assistance Exp. as %GDP'!C:O,13,FALSE)</f>
        <v>#N/A</v>
      </c>
      <c r="Q116" s="37">
        <f>VLOOKUP(A116,'Migrant Population %Pop'!B:C,2,FALSE)</f>
        <v>11.390149502921799</v>
      </c>
      <c r="R116" s="37">
        <f>VLOOKUP(A116,'Literacy Rate %Pop'!B:BC,44,FALSE)</f>
        <v>0</v>
      </c>
      <c r="S116">
        <f>VLOOKUP(A116,'Literacy Rate %Pop'!B:BC,45,FALSE)</f>
        <v>0</v>
      </c>
      <c r="T116">
        <f>VLOOKUP(A116,'Literacy Rate %Pop'!B:BC,46,FALSE)</f>
        <v>0</v>
      </c>
      <c r="U116">
        <f>VLOOKUP(A116,'Literacy Rate %Pop'!B:BC,47,FALSE)</f>
        <v>0</v>
      </c>
      <c r="V116">
        <f>VLOOKUP(A116,'Literacy Rate %Pop'!B:BC,48,FALSE)</f>
        <v>0</v>
      </c>
      <c r="W116">
        <f>VLOOKUP(A116,'Literacy Rate %Pop'!B:BC,49,FALSE)</f>
        <v>0</v>
      </c>
      <c r="X116">
        <f>VLOOKUP(A116,'Literacy Rate %Pop'!B:BC,50,FALSE)</f>
        <v>0</v>
      </c>
      <c r="Y116">
        <f>VLOOKUP(A116,'Literacy Rate %Pop'!B:BC,51,FALSE)</f>
        <v>0</v>
      </c>
      <c r="Z116">
        <f>VLOOKUP(A116,'Literacy Rate %Pop'!B:BC,52,FALSE)</f>
        <v>0</v>
      </c>
      <c r="AA116">
        <f>VLOOKUP(A116,'Literacy Rate %Pop'!B:BC,53,FALSE)</f>
        <v>0</v>
      </c>
      <c r="AB116">
        <f>VLOOKUP(A116,'Literacy Rate %Pop'!B:BC,54,FALSE)</f>
        <v>0</v>
      </c>
      <c r="AC116" s="37">
        <f>VLOOKUP(A116,'Internet Access %Pop'!B:AI,29,FALSE)</f>
        <v>98.2</v>
      </c>
      <c r="AD116">
        <f>VLOOKUP(A116,'Internet Access %Pop'!B:AI,30,FALSE)</f>
        <v>98.240016299999994</v>
      </c>
      <c r="AE116">
        <f>VLOOKUP(A116,'Internet Access %Pop'!B:AI,31,FALSE)</f>
        <v>98.255201189999994</v>
      </c>
      <c r="AF116">
        <f>VLOOKUP(A116,'Internet Access %Pop'!B:AI,32,FALSE)</f>
        <v>99.010953990000004</v>
      </c>
      <c r="AG116">
        <f>VLOOKUP(A116,'Internet Access %Pop'!B:AI,33,FALSE)</f>
        <v>99</v>
      </c>
      <c r="AH116">
        <f>VLOOKUP(A116,'Internet Access %Pop'!B:AI,34,FALSE)</f>
        <v>0</v>
      </c>
      <c r="AI116" s="37">
        <f>VLOOKUP(A116,'Informal %GDP  DGE'!B:AE,29,FALSE)</f>
        <v>15.043957710266113</v>
      </c>
      <c r="AJ116">
        <f>VLOOKUP(A116,'Informal %GDP  DGE'!B:AE,30,FALSE)</f>
        <v>14.996015548706055</v>
      </c>
      <c r="AK116">
        <f>VLOOKUP(A116,'Informal %GDP MIMIC'!B:AB,25,FALSE)</f>
        <v>15.221318244934082</v>
      </c>
      <c r="AL116">
        <f>VLOOKUP(A116,'Informal %GDP MIMIC'!B:AB,26,FALSE)</f>
        <v>15.202729225158691</v>
      </c>
      <c r="AM116">
        <f>VLOOKUP(A116,'Informal %GDP MIMIC'!B:AB,27,FALSE)</f>
        <v>15.147697448730469</v>
      </c>
      <c r="AN116" s="37" t="e">
        <f>VLOOKUP(A116,'Pension %LF Pension_p'!B:W,16,FALSE)</f>
        <v>#N/A</v>
      </c>
      <c r="AO116" t="e">
        <f>VLOOKUP(A116,'Pension %LF Pension_p'!B:W,17,FALSE)</f>
        <v>#N/A</v>
      </c>
      <c r="AP116" t="e">
        <f>VLOOKUP(A116,'Pension %LF Pension_p'!B:W,18,FALSE)</f>
        <v>#N/A</v>
      </c>
      <c r="AQ116" t="e">
        <f>VLOOKUP(A116,'Pension %LF Pension_p'!B:W,19,FALSE)</f>
        <v>#N/A</v>
      </c>
      <c r="AR116" t="e">
        <f>VLOOKUP(A116,'Pension %LF Pension_p'!B:W,20,FALSE)</f>
        <v>#N/A</v>
      </c>
      <c r="AS116" t="e">
        <f>VLOOKUP(A116,'Pension %LF Pension_p'!B:W,21,FALSE)</f>
        <v>#N/A</v>
      </c>
      <c r="AT116" t="e">
        <f>VLOOKUP(A116,'Pension %LF Pension_p'!B:W,22,FALSE)</f>
        <v>#N/A</v>
      </c>
      <c r="AU116" s="37" t="e">
        <f>VLOOKUP(A116,' Informal Employment %Emp Infem'!B:U,15,FALSE)</f>
        <v>#N/A</v>
      </c>
      <c r="AV116" t="e">
        <f>VLOOKUP(A116,' Informal Employment %Emp Infem'!B:U,16,FALSE)</f>
        <v>#N/A</v>
      </c>
      <c r="AW116" t="e">
        <f>VLOOKUP(A116,' Informal Employment %Emp Infem'!B:U,17,FALSE)</f>
        <v>#N/A</v>
      </c>
      <c r="AX116" t="e">
        <f>VLOOKUP(A116,' Informal Employment %Emp Infem'!B:U,18,FALSE)</f>
        <v>#N/A</v>
      </c>
      <c r="AY116" t="e">
        <f>VLOOKUP(A116,' Informal Employment %Emp Infem'!B:U,19,FALSE)</f>
        <v>#N/A</v>
      </c>
      <c r="AZ116" t="e">
        <f>VLOOKUP(A116,' Informal Employment %Emp Infem'!B:U,20,FALSE)</f>
        <v>#N/A</v>
      </c>
      <c r="BA116" s="37" t="e">
        <f>VLOOKUP(Main!A116,'Outside LF Employment %Emp  Inf'!B:U,15,FALSE)</f>
        <v>#N/A</v>
      </c>
      <c r="BB116" t="e">
        <f>VLOOKUP(Main!A116,'Outside LF Employment %Emp  Inf'!B:U,16,FALSE)</f>
        <v>#N/A</v>
      </c>
      <c r="BC116" t="e">
        <f>VLOOKUP(Main!A116,'Outside LF Employment %Emp  Inf'!B:U,17,FALSE)</f>
        <v>#N/A</v>
      </c>
      <c r="BD116" t="e">
        <f>VLOOKUP(Main!A116,'Outside LF Employment %Emp  Inf'!B:U,18,FALSE)</f>
        <v>#N/A</v>
      </c>
      <c r="BE116" t="e">
        <f>VLOOKUP(Main!A116,'Outside LF Employment %Emp  Inf'!B:U,19,FALSE)</f>
        <v>#N/A</v>
      </c>
      <c r="BF116" t="e">
        <f>VLOOKUP(Main!A116,'Outside LF Employment %Emp  Inf'!B:U,20,FALSE)</f>
        <v>#N/A</v>
      </c>
      <c r="BG116" s="37">
        <f>VLOOKUP(A116,'Fin Acct Ownership %Pop'!B:E,2,FALSE)</f>
        <v>0</v>
      </c>
      <c r="BH116">
        <f>VLOOKUP(A116,'Fin Acct Ownership %Pop'!B:E,3,FALSE)</f>
        <v>0</v>
      </c>
      <c r="BI116">
        <f>VLOOKUP(A116,'Fin Acct Ownership %Pop'!B:E,4,FALSE)</f>
        <v>0</v>
      </c>
      <c r="BJ116" s="37" t="e">
        <f>VLOOKUP(A116,'JAM Index'!B:H,2,FALSE)</f>
        <v>#N/A</v>
      </c>
      <c r="BK116" t="e">
        <f>VLOOKUP(A116,'JAM Index'!B:H,3,FALSE)</f>
        <v>#N/A</v>
      </c>
      <c r="BL116" t="e">
        <f>VLOOKUP(A116,'JAM Index'!B:H,3,FALSE)</f>
        <v>#N/A</v>
      </c>
      <c r="BM116" t="e">
        <f>VLOOKUP(A116,'JAM Index'!B:H,4,FALSE)</f>
        <v>#N/A</v>
      </c>
      <c r="BN116" t="e">
        <f>VLOOKUP(A116,'JAM Index'!B:H,5,FALSE)</f>
        <v>#N/A</v>
      </c>
      <c r="BO116" t="e">
        <f>VLOOKUP(A116,'JAM Index'!B:H,6,FALSE)</f>
        <v>#N/A</v>
      </c>
      <c r="BP116" t="e">
        <f>VLOOKUP(A116,'JAM Index'!B:H,7,FALSE)</f>
        <v>#N/A</v>
      </c>
      <c r="BQ116">
        <f>VLOOKUP(A116,'GDP Per Capita'!B:E,2,FALSE)</f>
        <v>74469.804059155911</v>
      </c>
      <c r="BR116">
        <f>VLOOKUP(A116,'GDP Per Capita'!B:E,3,FALSE)</f>
        <v>68941.46222723939</v>
      </c>
      <c r="BS116">
        <f>VLOOKUP(A116,'GDP Per Capita'!B:E,4,FALSE)</f>
        <v>59270.180051048315</v>
      </c>
    </row>
    <row r="117" spans="1:71" x14ac:dyDescent="0.15">
      <c r="A117" s="24" t="s">
        <v>240</v>
      </c>
      <c r="B117" s="37">
        <f>VLOOKUP(A117,'GDP in $'!B117:G117,4)</f>
        <v>373641241440.78943</v>
      </c>
      <c r="C117">
        <f>VLOOKUP(A117,'GDP in $'!B117:G117,5)</f>
        <v>397934596952.56036</v>
      </c>
      <c r="D117" s="38">
        <f>VLOOKUP(A117,'GDP in $'!B117:G117,6)</f>
        <v>407100736594.06439</v>
      </c>
      <c r="E117" t="e">
        <f>VLOOKUP(A117,'Social Assistance Exp. as %GDP'!C:O,2,FALSE)</f>
        <v>#N/A</v>
      </c>
      <c r="F117" t="e">
        <f>VLOOKUP(A117,'Social Assistance Exp. as %GDP'!C:O,3,FALSE)</f>
        <v>#N/A</v>
      </c>
      <c r="G117" t="e">
        <f>VLOOKUP(A117,'Social Assistance Exp. as %GDP'!C:O,4,FALSE)</f>
        <v>#N/A</v>
      </c>
      <c r="H117" t="e">
        <f>VLOOKUP(A117,'Social Assistance Exp. as %GDP'!C:O,5,FALSE)</f>
        <v>#N/A</v>
      </c>
      <c r="I117" t="e">
        <f>VLOOKUP(A117,'Social Assistance Exp. as %GDP'!C:O,6,FALSE)</f>
        <v>#N/A</v>
      </c>
      <c r="J117" t="e">
        <f>VLOOKUP(A117,'Social Assistance Exp. as %GDP'!C:O,7,FALSE)</f>
        <v>#N/A</v>
      </c>
      <c r="K117" t="e">
        <f>VLOOKUP(A117,'Social Assistance Exp. as %GDP'!C:O,8,FALSE)</f>
        <v>#N/A</v>
      </c>
      <c r="L117" t="e">
        <f>VLOOKUP(A117,'Social Assistance Exp. as %GDP'!C:O,9,FALSE)</f>
        <v>#N/A</v>
      </c>
      <c r="M117" t="e">
        <f>VLOOKUP(A117,'Social Assistance Exp. as %GDP'!C:O,10,FALSE)</f>
        <v>#N/A</v>
      </c>
      <c r="N117" t="e">
        <f>VLOOKUP(A117,'Social Assistance Exp. as %GDP'!C:O,11,FALSE)</f>
        <v>#N/A</v>
      </c>
      <c r="O117" t="e">
        <f>VLOOKUP(A117,'Social Assistance Exp. as %GDP'!C:O,12,FALSE)</f>
        <v>#N/A</v>
      </c>
      <c r="P117" t="e">
        <f>VLOOKUP(A117,'Social Assistance Exp. as %GDP'!C:O,13,FALSE)</f>
        <v>#N/A</v>
      </c>
      <c r="Q117" s="37">
        <f>VLOOKUP(A117,'Migrant Population %Pop'!B:C,2,FALSE)</f>
        <v>24.946900038640699</v>
      </c>
      <c r="R117" s="37">
        <f>VLOOKUP(A117,'Literacy Rate %Pop'!B:BC,44,FALSE)</f>
        <v>0</v>
      </c>
      <c r="S117">
        <f>VLOOKUP(A117,'Literacy Rate %Pop'!B:BC,45,FALSE)</f>
        <v>0</v>
      </c>
      <c r="T117">
        <f>VLOOKUP(A117,'Literacy Rate %Pop'!B:BC,46,FALSE)</f>
        <v>0</v>
      </c>
      <c r="U117">
        <f>VLOOKUP(A117,'Literacy Rate %Pop'!B:BC,47,FALSE)</f>
        <v>0</v>
      </c>
      <c r="V117">
        <f>VLOOKUP(A117,'Literacy Rate %Pop'!B:BC,48,FALSE)</f>
        <v>0</v>
      </c>
      <c r="W117">
        <f>VLOOKUP(A117,'Literacy Rate %Pop'!B:BC,49,FALSE)</f>
        <v>0</v>
      </c>
      <c r="X117">
        <f>VLOOKUP(A117,'Literacy Rate %Pop'!B:BC,50,FALSE)</f>
        <v>0</v>
      </c>
      <c r="Y117">
        <f>VLOOKUP(A117,'Literacy Rate %Pop'!B:BC,51,FALSE)</f>
        <v>0</v>
      </c>
      <c r="Z117">
        <f>VLOOKUP(A117,'Literacy Rate %Pop'!B:BC,52,FALSE)</f>
        <v>0</v>
      </c>
      <c r="AA117">
        <f>VLOOKUP(A117,'Literacy Rate %Pop'!B:BC,53,FALSE)</f>
        <v>0</v>
      </c>
      <c r="AB117">
        <f>VLOOKUP(A117,'Literacy Rate %Pop'!B:BC,54,FALSE)</f>
        <v>0</v>
      </c>
      <c r="AC117" s="37">
        <f>VLOOKUP(A117,'Internet Access %Pop'!B:AI,29,FALSE)</f>
        <v>77.352089660000004</v>
      </c>
      <c r="AD117">
        <f>VLOOKUP(A117,'Internet Access %Pop'!B:AI,30,FALSE)</f>
        <v>79.653124180000006</v>
      </c>
      <c r="AE117">
        <f>VLOOKUP(A117,'Internet Access %Pop'!B:AI,31,FALSE)</f>
        <v>81.581183589999995</v>
      </c>
      <c r="AF117">
        <f>VLOOKUP(A117,'Internet Access %Pop'!B:AI,32,FALSE)</f>
        <v>83.733156960000002</v>
      </c>
      <c r="AG117">
        <f>VLOOKUP(A117,'Internet Access %Pop'!B:AI,33,FALSE)</f>
        <v>86.787877620000003</v>
      </c>
      <c r="AH117">
        <f>VLOOKUP(A117,'Internet Access %Pop'!B:AI,34,FALSE)</f>
        <v>0</v>
      </c>
      <c r="AI117" s="37">
        <f>VLOOKUP(A117,'Informal %GDP  DGE'!B:AE,29,FALSE)</f>
        <v>19.814519882202148</v>
      </c>
      <c r="AJ117">
        <f>VLOOKUP(A117,'Informal %GDP  DGE'!B:AE,30,FALSE)</f>
        <v>19.63728141784668</v>
      </c>
      <c r="AK117">
        <f>VLOOKUP(A117,'Informal %GDP MIMIC'!B:AB,25,FALSE)</f>
        <v>19.710121154785156</v>
      </c>
      <c r="AL117">
        <f>VLOOKUP(A117,'Informal %GDP MIMIC'!B:AB,26,FALSE)</f>
        <v>19.569618225097656</v>
      </c>
      <c r="AM117">
        <f>VLOOKUP(A117,'Informal %GDP MIMIC'!B:AB,27,FALSE)</f>
        <v>19.66254997253418</v>
      </c>
      <c r="AN117" s="37">
        <f>VLOOKUP(A117,'Pension %LF Pension_p'!B:W,16,FALSE)</f>
        <v>0</v>
      </c>
      <c r="AO117">
        <f>VLOOKUP(A117,'Pension %LF Pension_p'!B:W,17,FALSE)</f>
        <v>0</v>
      </c>
      <c r="AP117">
        <f>VLOOKUP(A117,'Pension %LF Pension_p'!B:W,18,FALSE)</f>
        <v>0</v>
      </c>
      <c r="AQ117">
        <f>VLOOKUP(A117,'Pension %LF Pension_p'!B:W,19,FALSE)</f>
        <v>0</v>
      </c>
      <c r="AR117">
        <f>VLOOKUP(A117,'Pension %LF Pension_p'!B:W,20,FALSE)</f>
        <v>0</v>
      </c>
      <c r="AS117">
        <f>VLOOKUP(A117,'Pension %LF Pension_p'!B:W,21,FALSE)</f>
        <v>0</v>
      </c>
      <c r="AT117">
        <f>VLOOKUP(A117,'Pension %LF Pension_p'!B:W,22,FALSE)</f>
        <v>0</v>
      </c>
      <c r="AU117" s="37" t="e">
        <f>VLOOKUP(A117,' Informal Employment %Emp Infem'!B:U,15,FALSE)</f>
        <v>#N/A</v>
      </c>
      <c r="AV117" t="e">
        <f>VLOOKUP(A117,' Informal Employment %Emp Infem'!B:U,16,FALSE)</f>
        <v>#N/A</v>
      </c>
      <c r="AW117" t="e">
        <f>VLOOKUP(A117,' Informal Employment %Emp Infem'!B:U,17,FALSE)</f>
        <v>#N/A</v>
      </c>
      <c r="AX117" t="e">
        <f>VLOOKUP(A117,' Informal Employment %Emp Infem'!B:U,18,FALSE)</f>
        <v>#N/A</v>
      </c>
      <c r="AY117" t="e">
        <f>VLOOKUP(A117,' Informal Employment %Emp Infem'!B:U,19,FALSE)</f>
        <v>#N/A</v>
      </c>
      <c r="AZ117" t="e">
        <f>VLOOKUP(A117,' Informal Employment %Emp Infem'!B:U,20,FALSE)</f>
        <v>#N/A</v>
      </c>
      <c r="BA117" s="37" t="e">
        <f>VLOOKUP(Main!A117,'Outside LF Employment %Emp  Inf'!B:U,15,FALSE)</f>
        <v>#N/A</v>
      </c>
      <c r="BB117" t="e">
        <f>VLOOKUP(Main!A117,'Outside LF Employment %Emp  Inf'!B:U,16,FALSE)</f>
        <v>#N/A</v>
      </c>
      <c r="BC117" t="e">
        <f>VLOOKUP(Main!A117,'Outside LF Employment %Emp  Inf'!B:U,17,FALSE)</f>
        <v>#N/A</v>
      </c>
      <c r="BD117" t="e">
        <f>VLOOKUP(Main!A117,'Outside LF Employment %Emp  Inf'!B:U,18,FALSE)</f>
        <v>#N/A</v>
      </c>
      <c r="BE117" t="e">
        <f>VLOOKUP(Main!A117,'Outside LF Employment %Emp  Inf'!B:U,19,FALSE)</f>
        <v>#N/A</v>
      </c>
      <c r="BF117" t="e">
        <f>VLOOKUP(Main!A117,'Outside LF Employment %Emp  Inf'!B:U,20,FALSE)</f>
        <v>#N/A</v>
      </c>
      <c r="BG117" s="37">
        <f>VLOOKUP(A117,'Fin Acct Ownership %Pop'!B:E,2,FALSE)</f>
        <v>90.468635559082003</v>
      </c>
      <c r="BH117">
        <f>VLOOKUP(A117,'Fin Acct Ownership %Pop'!B:E,3,FALSE)</f>
        <v>89.952774047851605</v>
      </c>
      <c r="BI117">
        <f>VLOOKUP(A117,'Fin Acct Ownership %Pop'!B:E,4,FALSE)</f>
        <v>92.814964294433594</v>
      </c>
      <c r="BJ117" s="37" t="str">
        <f>VLOOKUP(A117,'JAM Index'!B:H,2,FALSE)</f>
        <v>MNA</v>
      </c>
      <c r="BK117" t="str">
        <f>VLOOKUP(A117,'JAM Index'!B:H,3,FALSE)</f>
        <v>HIC</v>
      </c>
      <c r="BL117" t="str">
        <f>VLOOKUP(A117,'JAM Index'!B:H,3,FALSE)</f>
        <v>HIC</v>
      </c>
      <c r="BM117">
        <f>VLOOKUP(A117,'JAM Index'!B:H,4,FALSE)</f>
        <v>98</v>
      </c>
      <c r="BN117">
        <f>VLOOKUP(A117,'JAM Index'!B:H,5,FALSE)</f>
        <v>93</v>
      </c>
      <c r="BO117">
        <f>VLOOKUP(A117,'JAM Index'!B:H,6,FALSE)</f>
        <v>99</v>
      </c>
      <c r="BP117">
        <f>VLOOKUP(A117,'JAM Index'!B:H,7,FALSE)</f>
        <v>290</v>
      </c>
      <c r="BQ117">
        <f>VLOOKUP(A117,'GDP Per Capita'!B:E,2,FALSE)</f>
        <v>42063.453127481138</v>
      </c>
      <c r="BR117">
        <f>VLOOKUP(A117,'GDP Per Capita'!B:E,3,FALSE)</f>
        <v>43951.247730567746</v>
      </c>
      <c r="BS117">
        <f>VLOOKUP(A117,'GDP Per Capita'!B:E,4,FALSE)</f>
        <v>44168.943635502648</v>
      </c>
    </row>
    <row r="118" spans="1:71" x14ac:dyDescent="0.15">
      <c r="A118" s="24" t="s">
        <v>242</v>
      </c>
      <c r="B118" s="37">
        <f>VLOOKUP(A118,'GDP in $'!B118:G118,4)</f>
        <v>2090910879119.3279</v>
      </c>
      <c r="C118">
        <f>VLOOKUP(A118,'GDP in $'!B118:G118,5)</f>
        <v>2009383867307.4478</v>
      </c>
      <c r="D118" s="38">
        <f>VLOOKUP(A118,'GDP in $'!B118:G118,6)</f>
        <v>1888709443687.4761</v>
      </c>
      <c r="E118" t="e">
        <f>VLOOKUP(A118,'Social Assistance Exp. as %GDP'!C:O,2,FALSE)</f>
        <v>#N/A</v>
      </c>
      <c r="F118" t="e">
        <f>VLOOKUP(A118,'Social Assistance Exp. as %GDP'!C:O,3,FALSE)</f>
        <v>#N/A</v>
      </c>
      <c r="G118" t="e">
        <f>VLOOKUP(A118,'Social Assistance Exp. as %GDP'!C:O,4,FALSE)</f>
        <v>#N/A</v>
      </c>
      <c r="H118" t="e">
        <f>VLOOKUP(A118,'Social Assistance Exp. as %GDP'!C:O,5,FALSE)</f>
        <v>#N/A</v>
      </c>
      <c r="I118" t="e">
        <f>VLOOKUP(A118,'Social Assistance Exp. as %GDP'!C:O,6,FALSE)</f>
        <v>#N/A</v>
      </c>
      <c r="J118" t="e">
        <f>VLOOKUP(A118,'Social Assistance Exp. as %GDP'!C:O,7,FALSE)</f>
        <v>#N/A</v>
      </c>
      <c r="K118" t="e">
        <f>VLOOKUP(A118,'Social Assistance Exp. as %GDP'!C:O,8,FALSE)</f>
        <v>#N/A</v>
      </c>
      <c r="L118" t="e">
        <f>VLOOKUP(A118,'Social Assistance Exp. as %GDP'!C:O,9,FALSE)</f>
        <v>#N/A</v>
      </c>
      <c r="M118" t="e">
        <f>VLOOKUP(A118,'Social Assistance Exp. as %GDP'!C:O,10,FALSE)</f>
        <v>#N/A</v>
      </c>
      <c r="N118" t="e">
        <f>VLOOKUP(A118,'Social Assistance Exp. as %GDP'!C:O,11,FALSE)</f>
        <v>#N/A</v>
      </c>
      <c r="O118" t="e">
        <f>VLOOKUP(A118,'Social Assistance Exp. as %GDP'!C:O,12,FALSE)</f>
        <v>#N/A</v>
      </c>
      <c r="P118" t="e">
        <f>VLOOKUP(A118,'Social Assistance Exp. as %GDP'!C:O,13,FALSE)</f>
        <v>#N/A</v>
      </c>
      <c r="Q118" s="37">
        <f>VLOOKUP(A118,'Migrant Population %Pop'!B:C,2,FALSE)</f>
        <v>9.6807677420956999</v>
      </c>
      <c r="R118" s="37">
        <f>VLOOKUP(A118,'Literacy Rate %Pop'!B:BC,44,FALSE)</f>
        <v>0</v>
      </c>
      <c r="S118">
        <f>VLOOKUP(A118,'Literacy Rate %Pop'!B:BC,45,FALSE)</f>
        <v>98.848281860351605</v>
      </c>
      <c r="T118">
        <f>VLOOKUP(A118,'Literacy Rate %Pop'!B:BC,46,FALSE)</f>
        <v>0</v>
      </c>
      <c r="U118">
        <f>VLOOKUP(A118,'Literacy Rate %Pop'!B:BC,47,FALSE)</f>
        <v>0</v>
      </c>
      <c r="V118">
        <f>VLOOKUP(A118,'Literacy Rate %Pop'!B:BC,48,FALSE)</f>
        <v>0</v>
      </c>
      <c r="W118">
        <f>VLOOKUP(A118,'Literacy Rate %Pop'!B:BC,49,FALSE)</f>
        <v>0</v>
      </c>
      <c r="X118">
        <f>VLOOKUP(A118,'Literacy Rate %Pop'!B:BC,50,FALSE)</f>
        <v>0</v>
      </c>
      <c r="Y118">
        <f>VLOOKUP(A118,'Literacy Rate %Pop'!B:BC,51,FALSE)</f>
        <v>0</v>
      </c>
      <c r="Z118">
        <f>VLOOKUP(A118,'Literacy Rate %Pop'!B:BC,52,FALSE)</f>
        <v>99.15576171875</v>
      </c>
      <c r="AA118">
        <f>VLOOKUP(A118,'Literacy Rate %Pop'!B:BC,53,FALSE)</f>
        <v>0</v>
      </c>
      <c r="AB118">
        <f>VLOOKUP(A118,'Literacy Rate %Pop'!B:BC,54,FALSE)</f>
        <v>0</v>
      </c>
      <c r="AC118" s="37">
        <f>VLOOKUP(A118,'Internet Access %Pop'!B:AI,29,FALSE)</f>
        <v>58.141734960000001</v>
      </c>
      <c r="AD118">
        <f>VLOOKUP(A118,'Internet Access %Pop'!B:AI,30,FALSE)</f>
        <v>61.324252770000001</v>
      </c>
      <c r="AE118">
        <f>VLOOKUP(A118,'Internet Access %Pop'!B:AI,31,FALSE)</f>
        <v>63.077347000000003</v>
      </c>
      <c r="AF118">
        <f>VLOOKUP(A118,'Internet Access %Pop'!B:AI,32,FALSE)</f>
        <v>74.387182920000001</v>
      </c>
      <c r="AG118">
        <f>VLOOKUP(A118,'Internet Access %Pop'!B:AI,33,FALSE)</f>
        <v>76.099999999999994</v>
      </c>
      <c r="AH118">
        <f>VLOOKUP(A118,'Internet Access %Pop'!B:AI,34,FALSE)</f>
        <v>0</v>
      </c>
      <c r="AI118" s="37">
        <f>VLOOKUP(A118,'Informal %GDP  DGE'!B:AE,29,FALSE)</f>
        <v>26.098173141479492</v>
      </c>
      <c r="AJ118">
        <f>VLOOKUP(A118,'Informal %GDP  DGE'!B:AE,30,FALSE)</f>
        <v>26.081108093261719</v>
      </c>
      <c r="AK118">
        <f>VLOOKUP(A118,'Informal %GDP MIMIC'!B:AB,25,FALSE)</f>
        <v>28.923198699951172</v>
      </c>
      <c r="AL118">
        <f>VLOOKUP(A118,'Informal %GDP MIMIC'!B:AB,26,FALSE)</f>
        <v>28.481582641601562</v>
      </c>
      <c r="AM118">
        <f>VLOOKUP(A118,'Informal %GDP MIMIC'!B:AB,27,FALSE)</f>
        <v>28.414623260498047</v>
      </c>
      <c r="AN118" s="37">
        <f>VLOOKUP(A118,'Pension %LF Pension_p'!B:W,16,FALSE)</f>
        <v>0</v>
      </c>
      <c r="AO118">
        <f>VLOOKUP(A118,'Pension %LF Pension_p'!B:W,17,FALSE)</f>
        <v>90.099998474121094</v>
      </c>
      <c r="AP118">
        <f>VLOOKUP(A118,'Pension %LF Pension_p'!B:W,18,FALSE)</f>
        <v>0</v>
      </c>
      <c r="AQ118">
        <f>VLOOKUP(A118,'Pension %LF Pension_p'!B:W,19,FALSE)</f>
        <v>0</v>
      </c>
      <c r="AR118">
        <f>VLOOKUP(A118,'Pension %LF Pension_p'!B:W,20,FALSE)</f>
        <v>0</v>
      </c>
      <c r="AS118">
        <f>VLOOKUP(A118,'Pension %LF Pension_p'!B:W,21,FALSE)</f>
        <v>0</v>
      </c>
      <c r="AT118">
        <f>VLOOKUP(A118,'Pension %LF Pension_p'!B:W,22,FALSE)</f>
        <v>0</v>
      </c>
      <c r="AU118" s="37" t="e">
        <f>VLOOKUP(A118,' Informal Employment %Emp Infem'!B:U,15,FALSE)</f>
        <v>#N/A</v>
      </c>
      <c r="AV118" t="e">
        <f>VLOOKUP(A118,' Informal Employment %Emp Infem'!B:U,16,FALSE)</f>
        <v>#N/A</v>
      </c>
      <c r="AW118" t="e">
        <f>VLOOKUP(A118,' Informal Employment %Emp Infem'!B:U,17,FALSE)</f>
        <v>#N/A</v>
      </c>
      <c r="AX118" t="e">
        <f>VLOOKUP(A118,' Informal Employment %Emp Infem'!B:U,18,FALSE)</f>
        <v>#N/A</v>
      </c>
      <c r="AY118" t="e">
        <f>VLOOKUP(A118,' Informal Employment %Emp Infem'!B:U,19,FALSE)</f>
        <v>#N/A</v>
      </c>
      <c r="AZ118" t="e">
        <f>VLOOKUP(A118,' Informal Employment %Emp Infem'!B:U,20,FALSE)</f>
        <v>#N/A</v>
      </c>
      <c r="BA118" s="37" t="e">
        <f>VLOOKUP(Main!A118,'Outside LF Employment %Emp  Inf'!B:U,15,FALSE)</f>
        <v>#N/A</v>
      </c>
      <c r="BB118" t="e">
        <f>VLOOKUP(Main!A118,'Outside LF Employment %Emp  Inf'!B:U,16,FALSE)</f>
        <v>#N/A</v>
      </c>
      <c r="BC118" t="e">
        <f>VLOOKUP(Main!A118,'Outside LF Employment %Emp  Inf'!B:U,17,FALSE)</f>
        <v>#N/A</v>
      </c>
      <c r="BD118" t="e">
        <f>VLOOKUP(Main!A118,'Outside LF Employment %Emp  Inf'!B:U,18,FALSE)</f>
        <v>#N/A</v>
      </c>
      <c r="BE118" t="e">
        <f>VLOOKUP(Main!A118,'Outside LF Employment %Emp  Inf'!B:U,19,FALSE)</f>
        <v>#N/A</v>
      </c>
      <c r="BF118" t="e">
        <f>VLOOKUP(Main!A118,'Outside LF Employment %Emp  Inf'!B:U,20,FALSE)</f>
        <v>#N/A</v>
      </c>
      <c r="BG118" s="37">
        <f>VLOOKUP(A118,'Fin Acct Ownership %Pop'!B:E,2,FALSE)</f>
        <v>71.008529663085895</v>
      </c>
      <c r="BH118">
        <f>VLOOKUP(A118,'Fin Acct Ownership %Pop'!B:E,3,FALSE)</f>
        <v>87.334579467773395</v>
      </c>
      <c r="BI118">
        <f>VLOOKUP(A118,'Fin Acct Ownership %Pop'!B:E,4,FALSE)</f>
        <v>93.785018920898395</v>
      </c>
      <c r="BJ118" s="37" t="e">
        <f>VLOOKUP(A118,'JAM Index'!B:H,2,FALSE)</f>
        <v>#N/A</v>
      </c>
      <c r="BK118" t="e">
        <f>VLOOKUP(A118,'JAM Index'!B:H,3,FALSE)</f>
        <v>#N/A</v>
      </c>
      <c r="BL118" t="e">
        <f>VLOOKUP(A118,'JAM Index'!B:H,3,FALSE)</f>
        <v>#N/A</v>
      </c>
      <c r="BM118" t="e">
        <f>VLOOKUP(A118,'JAM Index'!B:H,4,FALSE)</f>
        <v>#N/A</v>
      </c>
      <c r="BN118" t="e">
        <f>VLOOKUP(A118,'JAM Index'!B:H,5,FALSE)</f>
        <v>#N/A</v>
      </c>
      <c r="BO118" t="e">
        <f>VLOOKUP(A118,'JAM Index'!B:H,6,FALSE)</f>
        <v>#N/A</v>
      </c>
      <c r="BP118" t="e">
        <f>VLOOKUP(A118,'JAM Index'!B:H,7,FALSE)</f>
        <v>#N/A</v>
      </c>
      <c r="BQ118">
        <f>VLOOKUP(A118,'GDP Per Capita'!B:E,2,FALSE)</f>
        <v>34605.26272520575</v>
      </c>
      <c r="BR118">
        <f>VLOOKUP(A118,'GDP Per Capita'!B:E,3,FALSE)</f>
        <v>33641.63375136222</v>
      </c>
      <c r="BS118">
        <f>VLOOKUP(A118,'GDP Per Capita'!B:E,4,FALSE)</f>
        <v>31714.220946710451</v>
      </c>
    </row>
    <row r="119" spans="1:71" x14ac:dyDescent="0.15">
      <c r="A119" s="24" t="s">
        <v>244</v>
      </c>
      <c r="B119" s="37">
        <f>VLOOKUP(A119,'GDP in $'!B119:G119,4)</f>
        <v>15730793852.791348</v>
      </c>
      <c r="C119">
        <f>VLOOKUP(A119,'GDP in $'!B119:G119,5)</f>
        <v>15830768549.891571</v>
      </c>
      <c r="D119" s="38">
        <f>VLOOKUP(A119,'GDP in $'!B119:G119,6)</f>
        <v>13812425036.586357</v>
      </c>
      <c r="E119" t="str">
        <f>VLOOKUP(A119,'Social Assistance Exp. as %GDP'!C:O,2,FALSE)</f>
        <v>Upper middle income</v>
      </c>
      <c r="F119" t="str">
        <f>VLOOKUP(A119,'Social Assistance Exp. as %GDP'!C:O,3,FALSE)</f>
        <v>LCN</v>
      </c>
      <c r="G119">
        <f>VLOOKUP(A119,'Social Assistance Exp. as %GDP'!C:O,4,FALSE)</f>
        <v>1.5078527930000001</v>
      </c>
      <c r="H119">
        <f>VLOOKUP(A119,'Social Assistance Exp. as %GDP'!C:O,5,FALSE)</f>
        <v>2.4460129000000001E-2</v>
      </c>
      <c r="I119">
        <f>VLOOKUP(A119,'Social Assistance Exp. as %GDP'!C:O,6,FALSE)</f>
        <v>0.36319062099999999</v>
      </c>
      <c r="J119">
        <f>VLOOKUP(A119,'Social Assistance Exp. as %GDP'!C:O,7,FALSE)</f>
        <v>0.51276367899999997</v>
      </c>
      <c r="K119">
        <f>VLOOKUP(A119,'Social Assistance Exp. as %GDP'!C:O,8,FALSE)</f>
        <v>4.0541756999999998E-2</v>
      </c>
      <c r="L119">
        <f>VLOOKUP(A119,'Social Assistance Exp. as %GDP'!C:O,9,FALSE)</f>
        <v>2018</v>
      </c>
      <c r="M119">
        <f>VLOOKUP(A119,'Social Assistance Exp. as %GDP'!C:O,10,FALSE)</f>
        <v>0.262911648</v>
      </c>
      <c r="N119">
        <f>VLOOKUP(A119,'Social Assistance Exp. as %GDP'!C:O,11,FALSE)</f>
        <v>0</v>
      </c>
      <c r="O119">
        <f>VLOOKUP(A119,'Social Assistance Exp. as %GDP'!C:O,12,FALSE)</f>
        <v>0.30398502900000002</v>
      </c>
      <c r="P119">
        <f>VLOOKUP(A119,'Social Assistance Exp. as %GDP'!C:O,13,FALSE)</f>
        <v>0</v>
      </c>
      <c r="Q119" s="37">
        <f>VLOOKUP(A119,'Migrant Population %Pop'!B:C,2,FALSE)</f>
        <v>0.829367046917036</v>
      </c>
      <c r="R119" s="37">
        <f>VLOOKUP(A119,'Literacy Rate %Pop'!B:BC,44,FALSE)</f>
        <v>0</v>
      </c>
      <c r="S119">
        <f>VLOOKUP(A119,'Literacy Rate %Pop'!B:BC,45,FALSE)</f>
        <v>0</v>
      </c>
      <c r="T119">
        <f>VLOOKUP(A119,'Literacy Rate %Pop'!B:BC,46,FALSE)</f>
        <v>0</v>
      </c>
      <c r="U119">
        <f>VLOOKUP(A119,'Literacy Rate %Pop'!B:BC,47,FALSE)</f>
        <v>0</v>
      </c>
      <c r="V119">
        <f>VLOOKUP(A119,'Literacy Rate %Pop'!B:BC,48,FALSE)</f>
        <v>88.099998474121094</v>
      </c>
      <c r="W119">
        <f>VLOOKUP(A119,'Literacy Rate %Pop'!B:BC,49,FALSE)</f>
        <v>0</v>
      </c>
      <c r="X119">
        <f>VLOOKUP(A119,'Literacy Rate %Pop'!B:BC,50,FALSE)</f>
        <v>0</v>
      </c>
      <c r="Y119">
        <f>VLOOKUP(A119,'Literacy Rate %Pop'!B:BC,51,FALSE)</f>
        <v>0</v>
      </c>
      <c r="Z119">
        <f>VLOOKUP(A119,'Literacy Rate %Pop'!B:BC,52,FALSE)</f>
        <v>0</v>
      </c>
      <c r="AA119">
        <f>VLOOKUP(A119,'Literacy Rate %Pop'!B:BC,53,FALSE)</f>
        <v>0</v>
      </c>
      <c r="AB119">
        <f>VLOOKUP(A119,'Literacy Rate %Pop'!B:BC,54,FALSE)</f>
        <v>0</v>
      </c>
      <c r="AC119" s="37">
        <f>VLOOKUP(A119,'Internet Access %Pop'!B:AI,29,FALSE)</f>
        <v>42.221221190000001</v>
      </c>
      <c r="AD119">
        <f>VLOOKUP(A119,'Internet Access %Pop'!B:AI,30,FALSE)</f>
        <v>44.366856370000001</v>
      </c>
      <c r="AE119">
        <f>VLOOKUP(A119,'Internet Access %Pop'!B:AI,31,FALSE)</f>
        <v>55.072067050000001</v>
      </c>
      <c r="AF119">
        <f>VLOOKUP(A119,'Internet Access %Pop'!B:AI,32,FALSE)</f>
        <v>68.214517090000001</v>
      </c>
      <c r="AG119">
        <f>VLOOKUP(A119,'Internet Access %Pop'!B:AI,33,FALSE)</f>
        <v>0</v>
      </c>
      <c r="AH119">
        <f>VLOOKUP(A119,'Internet Access %Pop'!B:AI,34,FALSE)</f>
        <v>0</v>
      </c>
      <c r="AI119" s="37">
        <f>VLOOKUP(A119,'Informal %GDP  DGE'!B:AE,29,FALSE)</f>
        <v>31.776714324951172</v>
      </c>
      <c r="AJ119">
        <f>VLOOKUP(A119,'Informal %GDP  DGE'!B:AE,30,FALSE)</f>
        <v>31.724811553955078</v>
      </c>
      <c r="AK119">
        <f>VLOOKUP(A119,'Informal %GDP MIMIC'!B:AB,25,FALSE)</f>
        <v>34.687286376953125</v>
      </c>
      <c r="AL119">
        <f>VLOOKUP(A119,'Informal %GDP MIMIC'!B:AB,26,FALSE)</f>
        <v>34.089149475097656</v>
      </c>
      <c r="AM119">
        <f>VLOOKUP(A119,'Informal %GDP MIMIC'!B:AB,27,FALSE)</f>
        <v>33.230480194091797</v>
      </c>
      <c r="AN119" s="37">
        <f>VLOOKUP(A119,'Pension %LF Pension_p'!B:W,16,FALSE)</f>
        <v>17.200000762939453</v>
      </c>
      <c r="AO119">
        <f>VLOOKUP(A119,'Pension %LF Pension_p'!B:W,17,FALSE)</f>
        <v>0</v>
      </c>
      <c r="AP119">
        <f>VLOOKUP(A119,'Pension %LF Pension_p'!B:W,18,FALSE)</f>
        <v>0</v>
      </c>
      <c r="AQ119">
        <f>VLOOKUP(A119,'Pension %LF Pension_p'!B:W,19,FALSE)</f>
        <v>0</v>
      </c>
      <c r="AR119">
        <f>VLOOKUP(A119,'Pension %LF Pension_p'!B:W,20,FALSE)</f>
        <v>0</v>
      </c>
      <c r="AS119">
        <f>VLOOKUP(A119,'Pension %LF Pension_p'!B:W,21,FALSE)</f>
        <v>0</v>
      </c>
      <c r="AT119">
        <f>VLOOKUP(A119,'Pension %LF Pension_p'!B:W,22,FALSE)</f>
        <v>0</v>
      </c>
      <c r="AU119" s="37" t="e">
        <f>VLOOKUP(A119,' Informal Employment %Emp Infem'!B:U,15,FALSE)</f>
        <v>#N/A</v>
      </c>
      <c r="AV119" t="e">
        <f>VLOOKUP(A119,' Informal Employment %Emp Infem'!B:U,16,FALSE)</f>
        <v>#N/A</v>
      </c>
      <c r="AW119" t="e">
        <f>VLOOKUP(A119,' Informal Employment %Emp Infem'!B:U,17,FALSE)</f>
        <v>#N/A</v>
      </c>
      <c r="AX119" t="e">
        <f>VLOOKUP(A119,' Informal Employment %Emp Infem'!B:U,18,FALSE)</f>
        <v>#N/A</v>
      </c>
      <c r="AY119" t="e">
        <f>VLOOKUP(A119,' Informal Employment %Emp Infem'!B:U,19,FALSE)</f>
        <v>#N/A</v>
      </c>
      <c r="AZ119" t="e">
        <f>VLOOKUP(A119,' Informal Employment %Emp Infem'!B:U,20,FALSE)</f>
        <v>#N/A</v>
      </c>
      <c r="BA119" s="37" t="e">
        <f>VLOOKUP(Main!A119,'Outside LF Employment %Emp  Inf'!B:U,15,FALSE)</f>
        <v>#N/A</v>
      </c>
      <c r="BB119" t="e">
        <f>VLOOKUP(Main!A119,'Outside LF Employment %Emp  Inf'!B:U,16,FALSE)</f>
        <v>#N/A</v>
      </c>
      <c r="BC119" t="e">
        <f>VLOOKUP(Main!A119,'Outside LF Employment %Emp  Inf'!B:U,17,FALSE)</f>
        <v>#N/A</v>
      </c>
      <c r="BD119" t="e">
        <f>VLOOKUP(Main!A119,'Outside LF Employment %Emp  Inf'!B:U,18,FALSE)</f>
        <v>#N/A</v>
      </c>
      <c r="BE119" t="e">
        <f>VLOOKUP(Main!A119,'Outside LF Employment %Emp  Inf'!B:U,19,FALSE)</f>
        <v>#N/A</v>
      </c>
      <c r="BF119" t="e">
        <f>VLOOKUP(Main!A119,'Outside LF Employment %Emp  Inf'!B:U,20,FALSE)</f>
        <v>#N/A</v>
      </c>
      <c r="BG119" s="37">
        <f>VLOOKUP(A119,'Fin Acct Ownership %Pop'!B:E,2,FALSE)</f>
        <v>70.991500854492202</v>
      </c>
      <c r="BH119">
        <f>VLOOKUP(A119,'Fin Acct Ownership %Pop'!B:E,3,FALSE)</f>
        <v>78.458206176757798</v>
      </c>
      <c r="BI119">
        <f>VLOOKUP(A119,'Fin Acct Ownership %Pop'!B:E,4,FALSE)</f>
        <v>0</v>
      </c>
      <c r="BJ119" s="37" t="e">
        <f>VLOOKUP(A119,'JAM Index'!B:H,2,FALSE)</f>
        <v>#N/A</v>
      </c>
      <c r="BK119" t="e">
        <f>VLOOKUP(A119,'JAM Index'!B:H,3,FALSE)</f>
        <v>#N/A</v>
      </c>
      <c r="BL119" t="e">
        <f>VLOOKUP(A119,'JAM Index'!B:H,3,FALSE)</f>
        <v>#N/A</v>
      </c>
      <c r="BM119" t="e">
        <f>VLOOKUP(A119,'JAM Index'!B:H,4,FALSE)</f>
        <v>#N/A</v>
      </c>
      <c r="BN119" t="e">
        <f>VLOOKUP(A119,'JAM Index'!B:H,5,FALSE)</f>
        <v>#N/A</v>
      </c>
      <c r="BO119" t="e">
        <f>VLOOKUP(A119,'JAM Index'!B:H,6,FALSE)</f>
        <v>#N/A</v>
      </c>
      <c r="BP119" t="e">
        <f>VLOOKUP(A119,'JAM Index'!B:H,7,FALSE)</f>
        <v>#N/A</v>
      </c>
      <c r="BQ119">
        <f>VLOOKUP(A119,'GDP Per Capita'!B:E,2,FALSE)</f>
        <v>5359.9937893963843</v>
      </c>
      <c r="BR119">
        <f>VLOOKUP(A119,'GDP Per Capita'!B:E,3,FALSE)</f>
        <v>5369.4983713849042</v>
      </c>
      <c r="BS119">
        <f>VLOOKUP(A119,'GDP Per Capita'!B:E,4,FALSE)</f>
        <v>4664.5302422213308</v>
      </c>
    </row>
    <row r="120" spans="1:71" x14ac:dyDescent="0.15">
      <c r="A120" s="24" t="s">
        <v>246</v>
      </c>
      <c r="B120" s="37">
        <f>VLOOKUP(A120,'GDP in $'!B120:G120,4)</f>
        <v>42932112676.056343</v>
      </c>
      <c r="C120">
        <f>VLOOKUP(A120,'GDP in $'!B120:G120,5)</f>
        <v>44502895915.492958</v>
      </c>
      <c r="D120" s="38">
        <f>VLOOKUP(A120,'GDP in $'!B120:G120,6)</f>
        <v>43697659295.774651</v>
      </c>
      <c r="E120" t="str">
        <f>VLOOKUP(A120,'Social Assistance Exp. as %GDP'!C:O,2,FALSE)</f>
        <v>Upper middle income</v>
      </c>
      <c r="F120" t="str">
        <f>VLOOKUP(A120,'Social Assistance Exp. as %GDP'!C:O,3,FALSE)</f>
        <v>MEA</v>
      </c>
      <c r="G120">
        <f>VLOOKUP(A120,'Social Assistance Exp. as %GDP'!C:O,4,FALSE)</f>
        <v>1.0756511689999999</v>
      </c>
      <c r="H120">
        <f>VLOOKUP(A120,'Social Assistance Exp. as %GDP'!C:O,5,FALSE)</f>
        <v>0.39257788700000001</v>
      </c>
      <c r="I120">
        <f>VLOOKUP(A120,'Social Assistance Exp. as %GDP'!C:O,6,FALSE)</f>
        <v>0</v>
      </c>
      <c r="J120">
        <f>VLOOKUP(A120,'Social Assistance Exp. as %GDP'!C:O,7,FALSE)</f>
        <v>0.656227589</v>
      </c>
      <c r="K120">
        <f>VLOOKUP(A120,'Social Assistance Exp. as %GDP'!C:O,8,FALSE)</f>
        <v>7.7339399999999999E-3</v>
      </c>
      <c r="L120">
        <f>VLOOKUP(A120,'Social Assistance Exp. as %GDP'!C:O,9,FALSE)</f>
        <v>2015</v>
      </c>
      <c r="M120">
        <f>VLOOKUP(A120,'Social Assistance Exp. as %GDP'!C:O,10,FALSE)</f>
        <v>0</v>
      </c>
      <c r="N120">
        <f>VLOOKUP(A120,'Social Assistance Exp. as %GDP'!C:O,11,FALSE)</f>
        <v>0</v>
      </c>
      <c r="O120">
        <f>VLOOKUP(A120,'Social Assistance Exp. as %GDP'!C:O,12,FALSE)</f>
        <v>1.9111814000000001E-2</v>
      </c>
      <c r="P120">
        <f>VLOOKUP(A120,'Social Assistance Exp. as %GDP'!C:O,13,FALSE)</f>
        <v>0</v>
      </c>
      <c r="Q120" s="37">
        <f>VLOOKUP(A120,'Migrant Population %Pop'!B:C,2,FALSE)</f>
        <v>40.977111603891601</v>
      </c>
      <c r="R120" s="37">
        <f>VLOOKUP(A120,'Literacy Rate %Pop'!B:BC,44,FALSE)</f>
        <v>92.551040649414105</v>
      </c>
      <c r="S120">
        <f>VLOOKUP(A120,'Literacy Rate %Pop'!B:BC,45,FALSE)</f>
        <v>95.904449462890597</v>
      </c>
      <c r="T120">
        <f>VLOOKUP(A120,'Literacy Rate %Pop'!B:BC,46,FALSE)</f>
        <v>97.890319824218807</v>
      </c>
      <c r="U120">
        <f>VLOOKUP(A120,'Literacy Rate %Pop'!B:BC,47,FALSE)</f>
        <v>0</v>
      </c>
      <c r="V120">
        <f>VLOOKUP(A120,'Literacy Rate %Pop'!B:BC,48,FALSE)</f>
        <v>0</v>
      </c>
      <c r="W120">
        <f>VLOOKUP(A120,'Literacy Rate %Pop'!B:BC,49,FALSE)</f>
        <v>0</v>
      </c>
      <c r="X120">
        <f>VLOOKUP(A120,'Literacy Rate %Pop'!B:BC,50,FALSE)</f>
        <v>0</v>
      </c>
      <c r="Y120">
        <f>VLOOKUP(A120,'Literacy Rate %Pop'!B:BC,51,FALSE)</f>
        <v>0</v>
      </c>
      <c r="Z120">
        <f>VLOOKUP(A120,'Literacy Rate %Pop'!B:BC,52,FALSE)</f>
        <v>98.227111816406307</v>
      </c>
      <c r="AA120">
        <f>VLOOKUP(A120,'Literacy Rate %Pop'!B:BC,53,FALSE)</f>
        <v>0</v>
      </c>
      <c r="AB120">
        <f>VLOOKUP(A120,'Literacy Rate %Pop'!B:BC,54,FALSE)</f>
        <v>0</v>
      </c>
      <c r="AC120" s="37">
        <f>VLOOKUP(A120,'Internet Access %Pop'!B:AI,29,FALSE)</f>
        <v>60.114382689999999</v>
      </c>
      <c r="AD120">
        <f>VLOOKUP(A120,'Internet Access %Pop'!B:AI,30,FALSE)</f>
        <v>62.302192570000003</v>
      </c>
      <c r="AE120">
        <f>VLOOKUP(A120,'Internet Access %Pop'!B:AI,31,FALSE)</f>
        <v>66.790314429999995</v>
      </c>
      <c r="AF120">
        <f>VLOOKUP(A120,'Internet Access %Pop'!B:AI,32,FALSE)</f>
        <v>0</v>
      </c>
      <c r="AG120">
        <f>VLOOKUP(A120,'Internet Access %Pop'!B:AI,33,FALSE)</f>
        <v>0</v>
      </c>
      <c r="AH120">
        <f>VLOOKUP(A120,'Internet Access %Pop'!B:AI,34,FALSE)</f>
        <v>0</v>
      </c>
      <c r="AI120" s="37">
        <f>VLOOKUP(A120,'Informal %GDP  DGE'!B:AE,29,FALSE)</f>
        <v>15.824355125427246</v>
      </c>
      <c r="AJ120">
        <f>VLOOKUP(A120,'Informal %GDP  DGE'!B:AE,30,FALSE)</f>
        <v>15.758955001831055</v>
      </c>
      <c r="AK120">
        <f>VLOOKUP(A120,'Informal %GDP MIMIC'!B:AB,25,FALSE)</f>
        <v>17.971538543701172</v>
      </c>
      <c r="AL120">
        <f>VLOOKUP(A120,'Informal %GDP MIMIC'!B:AB,26,FALSE)</f>
        <v>17.997432708740234</v>
      </c>
      <c r="AM120">
        <f>VLOOKUP(A120,'Informal %GDP MIMIC'!B:AB,27,FALSE)</f>
        <v>17.973659515380859</v>
      </c>
      <c r="AN120" s="37">
        <f>VLOOKUP(A120,'Pension %LF Pension_p'!B:W,16,FALSE)</f>
        <v>32.200000762939453</v>
      </c>
      <c r="AO120">
        <f>VLOOKUP(A120,'Pension %LF Pension_p'!B:W,17,FALSE)</f>
        <v>0</v>
      </c>
      <c r="AP120">
        <f>VLOOKUP(A120,'Pension %LF Pension_p'!B:W,18,FALSE)</f>
        <v>38.400001525878906</v>
      </c>
      <c r="AQ120">
        <f>VLOOKUP(A120,'Pension %LF Pension_p'!B:W,19,FALSE)</f>
        <v>0</v>
      </c>
      <c r="AR120">
        <f>VLOOKUP(A120,'Pension %LF Pension_p'!B:W,20,FALSE)</f>
        <v>0</v>
      </c>
      <c r="AS120">
        <f>VLOOKUP(A120,'Pension %LF Pension_p'!B:W,21,FALSE)</f>
        <v>0</v>
      </c>
      <c r="AT120">
        <f>VLOOKUP(A120,'Pension %LF Pension_p'!B:W,22,FALSE)</f>
        <v>0</v>
      </c>
      <c r="AU120" s="37" t="e">
        <f>VLOOKUP(A120,' Informal Employment %Emp Infem'!B:U,15,FALSE)</f>
        <v>#N/A</v>
      </c>
      <c r="AV120" t="e">
        <f>VLOOKUP(A120,' Informal Employment %Emp Infem'!B:U,16,FALSE)</f>
        <v>#N/A</v>
      </c>
      <c r="AW120" t="e">
        <f>VLOOKUP(A120,' Informal Employment %Emp Infem'!B:U,17,FALSE)</f>
        <v>#N/A</v>
      </c>
      <c r="AX120" t="e">
        <f>VLOOKUP(A120,' Informal Employment %Emp Infem'!B:U,18,FALSE)</f>
        <v>#N/A</v>
      </c>
      <c r="AY120" t="e">
        <f>VLOOKUP(A120,' Informal Employment %Emp Infem'!B:U,19,FALSE)</f>
        <v>#N/A</v>
      </c>
      <c r="AZ120" t="e">
        <f>VLOOKUP(A120,' Informal Employment %Emp Infem'!B:U,20,FALSE)</f>
        <v>#N/A</v>
      </c>
      <c r="BA120" s="37" t="e">
        <f>VLOOKUP(Main!A120,'Outside LF Employment %Emp  Inf'!B:U,15,FALSE)</f>
        <v>#N/A</v>
      </c>
      <c r="BB120" t="e">
        <f>VLOOKUP(Main!A120,'Outside LF Employment %Emp  Inf'!B:U,16,FALSE)</f>
        <v>#N/A</v>
      </c>
      <c r="BC120" t="e">
        <f>VLOOKUP(Main!A120,'Outside LF Employment %Emp  Inf'!B:U,17,FALSE)</f>
        <v>#N/A</v>
      </c>
      <c r="BD120" t="e">
        <f>VLOOKUP(Main!A120,'Outside LF Employment %Emp  Inf'!B:U,18,FALSE)</f>
        <v>#N/A</v>
      </c>
      <c r="BE120" t="e">
        <f>VLOOKUP(Main!A120,'Outside LF Employment %Emp  Inf'!B:U,19,FALSE)</f>
        <v>#N/A</v>
      </c>
      <c r="BF120" t="e">
        <f>VLOOKUP(Main!A120,'Outside LF Employment %Emp  Inf'!B:U,20,FALSE)</f>
        <v>#N/A</v>
      </c>
      <c r="BG120" s="37">
        <f>VLOOKUP(A120,'Fin Acct Ownership %Pop'!B:E,2,FALSE)</f>
        <v>25.471097946166999</v>
      </c>
      <c r="BH120">
        <f>VLOOKUP(A120,'Fin Acct Ownership %Pop'!B:E,3,FALSE)</f>
        <v>24.615911483764599</v>
      </c>
      <c r="BI120">
        <f>VLOOKUP(A120,'Fin Acct Ownership %Pop'!B:E,4,FALSE)</f>
        <v>42.4930229187012</v>
      </c>
      <c r="BJ120" s="37" t="e">
        <f>VLOOKUP(A120,'JAM Index'!B:H,2,FALSE)</f>
        <v>#N/A</v>
      </c>
      <c r="BK120" t="e">
        <f>VLOOKUP(A120,'JAM Index'!B:H,3,FALSE)</f>
        <v>#N/A</v>
      </c>
      <c r="BL120" t="e">
        <f>VLOOKUP(A120,'JAM Index'!B:H,3,FALSE)</f>
        <v>#N/A</v>
      </c>
      <c r="BM120" t="e">
        <f>VLOOKUP(A120,'JAM Index'!B:H,4,FALSE)</f>
        <v>#N/A</v>
      </c>
      <c r="BN120" t="e">
        <f>VLOOKUP(A120,'JAM Index'!B:H,5,FALSE)</f>
        <v>#N/A</v>
      </c>
      <c r="BO120" t="e">
        <f>VLOOKUP(A120,'JAM Index'!B:H,6,FALSE)</f>
        <v>#N/A</v>
      </c>
      <c r="BP120" t="e">
        <f>VLOOKUP(A120,'JAM Index'!B:H,7,FALSE)</f>
        <v>#N/A</v>
      </c>
      <c r="BQ120">
        <f>VLOOKUP(A120,'GDP Per Capita'!B:E,2,FALSE)</f>
        <v>4308.151073899704</v>
      </c>
      <c r="BR120">
        <f>VLOOKUP(A120,'GDP Per Capita'!B:E,3,FALSE)</f>
        <v>4405.4871092939093</v>
      </c>
      <c r="BS120">
        <f>VLOOKUP(A120,'GDP Per Capita'!B:E,4,FALSE)</f>
        <v>4282.7658246162109</v>
      </c>
    </row>
    <row r="121" spans="1:71" x14ac:dyDescent="0.15">
      <c r="A121" s="24" t="s">
        <v>248</v>
      </c>
      <c r="B121" s="37">
        <f>VLOOKUP(A121,'GDP in $'!B121:G121,4)</f>
        <v>5036891740656.3496</v>
      </c>
      <c r="C121">
        <f>VLOOKUP(A121,'GDP in $'!B121:G121,5)</f>
        <v>5148781948478.1729</v>
      </c>
      <c r="D121" s="38">
        <f>VLOOKUP(A121,'GDP in $'!B121:G121,6)</f>
        <v>5057758958706.6416</v>
      </c>
      <c r="E121" t="e">
        <f>VLOOKUP(A121,'Social Assistance Exp. as %GDP'!C:O,2,FALSE)</f>
        <v>#N/A</v>
      </c>
      <c r="F121" t="e">
        <f>VLOOKUP(A121,'Social Assistance Exp. as %GDP'!C:O,3,FALSE)</f>
        <v>#N/A</v>
      </c>
      <c r="G121" t="e">
        <f>VLOOKUP(A121,'Social Assistance Exp. as %GDP'!C:O,4,FALSE)</f>
        <v>#N/A</v>
      </c>
      <c r="H121" t="e">
        <f>VLOOKUP(A121,'Social Assistance Exp. as %GDP'!C:O,5,FALSE)</f>
        <v>#N/A</v>
      </c>
      <c r="I121" t="e">
        <f>VLOOKUP(A121,'Social Assistance Exp. as %GDP'!C:O,6,FALSE)</f>
        <v>#N/A</v>
      </c>
      <c r="J121" t="e">
        <f>VLOOKUP(A121,'Social Assistance Exp. as %GDP'!C:O,7,FALSE)</f>
        <v>#N/A</v>
      </c>
      <c r="K121" t="e">
        <f>VLOOKUP(A121,'Social Assistance Exp. as %GDP'!C:O,8,FALSE)</f>
        <v>#N/A</v>
      </c>
      <c r="L121" t="e">
        <f>VLOOKUP(A121,'Social Assistance Exp. as %GDP'!C:O,9,FALSE)</f>
        <v>#N/A</v>
      </c>
      <c r="M121" t="e">
        <f>VLOOKUP(A121,'Social Assistance Exp. as %GDP'!C:O,10,FALSE)</f>
        <v>#N/A</v>
      </c>
      <c r="N121" t="e">
        <f>VLOOKUP(A121,'Social Assistance Exp. as %GDP'!C:O,11,FALSE)</f>
        <v>#N/A</v>
      </c>
      <c r="O121" t="e">
        <f>VLOOKUP(A121,'Social Assistance Exp. as %GDP'!C:O,12,FALSE)</f>
        <v>#N/A</v>
      </c>
      <c r="P121" t="e">
        <f>VLOOKUP(A121,'Social Assistance Exp. as %GDP'!C:O,13,FALSE)</f>
        <v>#N/A</v>
      </c>
      <c r="Q121" s="37">
        <f>VLOOKUP(A121,'Migrant Population %Pop'!B:C,2,FALSE)</f>
        <v>1.61477505702794</v>
      </c>
      <c r="R121" s="37">
        <f>VLOOKUP(A121,'Literacy Rate %Pop'!B:BC,44,FALSE)</f>
        <v>0</v>
      </c>
      <c r="S121">
        <f>VLOOKUP(A121,'Literacy Rate %Pop'!B:BC,45,FALSE)</f>
        <v>0</v>
      </c>
      <c r="T121">
        <f>VLOOKUP(A121,'Literacy Rate %Pop'!B:BC,46,FALSE)</f>
        <v>0</v>
      </c>
      <c r="U121">
        <f>VLOOKUP(A121,'Literacy Rate %Pop'!B:BC,47,FALSE)</f>
        <v>0</v>
      </c>
      <c r="V121">
        <f>VLOOKUP(A121,'Literacy Rate %Pop'!B:BC,48,FALSE)</f>
        <v>0</v>
      </c>
      <c r="W121">
        <f>VLOOKUP(A121,'Literacy Rate %Pop'!B:BC,49,FALSE)</f>
        <v>0</v>
      </c>
      <c r="X121">
        <f>VLOOKUP(A121,'Literacy Rate %Pop'!B:BC,50,FALSE)</f>
        <v>0</v>
      </c>
      <c r="Y121">
        <f>VLOOKUP(A121,'Literacy Rate %Pop'!B:BC,51,FALSE)</f>
        <v>0</v>
      </c>
      <c r="Z121">
        <f>VLOOKUP(A121,'Literacy Rate %Pop'!B:BC,52,FALSE)</f>
        <v>0</v>
      </c>
      <c r="AA121">
        <f>VLOOKUP(A121,'Literacy Rate %Pop'!B:BC,53,FALSE)</f>
        <v>0</v>
      </c>
      <c r="AB121">
        <f>VLOOKUP(A121,'Literacy Rate %Pop'!B:BC,54,FALSE)</f>
        <v>0</v>
      </c>
      <c r="AC121" s="37">
        <f>VLOOKUP(A121,'Internet Access %Pop'!B:AI,29,FALSE)</f>
        <v>91.058028390000004</v>
      </c>
      <c r="AD121">
        <f>VLOOKUP(A121,'Internet Access %Pop'!B:AI,30,FALSE)</f>
        <v>93.182721279999996</v>
      </c>
      <c r="AE121">
        <f>VLOOKUP(A121,'Internet Access %Pop'!B:AI,31,FALSE)</f>
        <v>91.726547240000002</v>
      </c>
      <c r="AF121">
        <f>VLOOKUP(A121,'Internet Access %Pop'!B:AI,32,FALSE)</f>
        <v>91.28</v>
      </c>
      <c r="AG121">
        <f>VLOOKUP(A121,'Internet Access %Pop'!B:AI,33,FALSE)</f>
        <v>92.730397809999999</v>
      </c>
      <c r="AH121">
        <f>VLOOKUP(A121,'Internet Access %Pop'!B:AI,34,FALSE)</f>
        <v>0</v>
      </c>
      <c r="AI121" s="37">
        <f>VLOOKUP(A121,'Informal %GDP  DGE'!B:AE,29,FALSE)</f>
        <v>10.212284088134766</v>
      </c>
      <c r="AJ121">
        <f>VLOOKUP(A121,'Informal %GDP  DGE'!B:AE,30,FALSE)</f>
        <v>10.196504592895508</v>
      </c>
      <c r="AK121">
        <f>VLOOKUP(A121,'Informal %GDP MIMIC'!B:AB,25,FALSE)</f>
        <v>10.44891357421875</v>
      </c>
      <c r="AL121">
        <f>VLOOKUP(A121,'Informal %GDP MIMIC'!B:AB,26,FALSE)</f>
        <v>10.317000389099121</v>
      </c>
      <c r="AM121">
        <f>VLOOKUP(A121,'Informal %GDP MIMIC'!B:AB,27,FALSE)</f>
        <v>10.207539558410645</v>
      </c>
      <c r="AN121" s="37">
        <f>VLOOKUP(A121,'Pension %LF Pension_p'!B:W,16,FALSE)</f>
        <v>0</v>
      </c>
      <c r="AO121">
        <f>VLOOKUP(A121,'Pension %LF Pension_p'!B:W,17,FALSE)</f>
        <v>95.400001525878906</v>
      </c>
      <c r="AP121">
        <f>VLOOKUP(A121,'Pension %LF Pension_p'!B:W,18,FALSE)</f>
        <v>0</v>
      </c>
      <c r="AQ121">
        <f>VLOOKUP(A121,'Pension %LF Pension_p'!B:W,19,FALSE)</f>
        <v>0</v>
      </c>
      <c r="AR121">
        <f>VLOOKUP(A121,'Pension %LF Pension_p'!B:W,20,FALSE)</f>
        <v>0</v>
      </c>
      <c r="AS121">
        <f>VLOOKUP(A121,'Pension %LF Pension_p'!B:W,21,FALSE)</f>
        <v>0</v>
      </c>
      <c r="AT121">
        <f>VLOOKUP(A121,'Pension %LF Pension_p'!B:W,22,FALSE)</f>
        <v>0</v>
      </c>
      <c r="AU121" s="37" t="e">
        <f>VLOOKUP(A121,' Informal Employment %Emp Infem'!B:U,15,FALSE)</f>
        <v>#N/A</v>
      </c>
      <c r="AV121" t="e">
        <f>VLOOKUP(A121,' Informal Employment %Emp Infem'!B:U,16,FALSE)</f>
        <v>#N/A</v>
      </c>
      <c r="AW121" t="e">
        <f>VLOOKUP(A121,' Informal Employment %Emp Infem'!B:U,17,FALSE)</f>
        <v>#N/A</v>
      </c>
      <c r="AX121" t="e">
        <f>VLOOKUP(A121,' Informal Employment %Emp Infem'!B:U,18,FALSE)</f>
        <v>#N/A</v>
      </c>
      <c r="AY121" t="e">
        <f>VLOOKUP(A121,' Informal Employment %Emp Infem'!B:U,19,FALSE)</f>
        <v>#N/A</v>
      </c>
      <c r="AZ121" t="e">
        <f>VLOOKUP(A121,' Informal Employment %Emp Infem'!B:U,20,FALSE)</f>
        <v>#N/A</v>
      </c>
      <c r="BA121" s="37" t="e">
        <f>VLOOKUP(Main!A121,'Outside LF Employment %Emp  Inf'!B:U,15,FALSE)</f>
        <v>#N/A</v>
      </c>
      <c r="BB121" t="e">
        <f>VLOOKUP(Main!A121,'Outside LF Employment %Emp  Inf'!B:U,16,FALSE)</f>
        <v>#N/A</v>
      </c>
      <c r="BC121" t="e">
        <f>VLOOKUP(Main!A121,'Outside LF Employment %Emp  Inf'!B:U,17,FALSE)</f>
        <v>#N/A</v>
      </c>
      <c r="BD121" t="e">
        <f>VLOOKUP(Main!A121,'Outside LF Employment %Emp  Inf'!B:U,18,FALSE)</f>
        <v>#N/A</v>
      </c>
      <c r="BE121" t="e">
        <f>VLOOKUP(Main!A121,'Outside LF Employment %Emp  Inf'!B:U,19,FALSE)</f>
        <v>#N/A</v>
      </c>
      <c r="BF121" t="e">
        <f>VLOOKUP(Main!A121,'Outside LF Employment %Emp  Inf'!B:U,20,FALSE)</f>
        <v>#N/A</v>
      </c>
      <c r="BG121" s="37">
        <f>VLOOKUP(A121,'Fin Acct Ownership %Pop'!B:E,2,FALSE)</f>
        <v>96.422042846679702</v>
      </c>
      <c r="BH121">
        <f>VLOOKUP(A121,'Fin Acct Ownership %Pop'!B:E,3,FALSE)</f>
        <v>96.645584106445298</v>
      </c>
      <c r="BI121">
        <f>VLOOKUP(A121,'Fin Acct Ownership %Pop'!B:E,4,FALSE)</f>
        <v>98.243392944335895</v>
      </c>
      <c r="BJ121" s="37" t="e">
        <f>VLOOKUP(A121,'JAM Index'!B:H,2,FALSE)</f>
        <v>#N/A</v>
      </c>
      <c r="BK121" t="e">
        <f>VLOOKUP(A121,'JAM Index'!B:H,3,FALSE)</f>
        <v>#N/A</v>
      </c>
      <c r="BL121" t="e">
        <f>VLOOKUP(A121,'JAM Index'!B:H,3,FALSE)</f>
        <v>#N/A</v>
      </c>
      <c r="BM121" t="e">
        <f>VLOOKUP(A121,'JAM Index'!B:H,4,FALSE)</f>
        <v>#N/A</v>
      </c>
      <c r="BN121" t="e">
        <f>VLOOKUP(A121,'JAM Index'!B:H,5,FALSE)</f>
        <v>#N/A</v>
      </c>
      <c r="BO121" t="e">
        <f>VLOOKUP(A121,'JAM Index'!B:H,6,FALSE)</f>
        <v>#N/A</v>
      </c>
      <c r="BP121" t="e">
        <f>VLOOKUP(A121,'JAM Index'!B:H,7,FALSE)</f>
        <v>#N/A</v>
      </c>
      <c r="BQ121">
        <f>VLOOKUP(A121,'GDP Per Capita'!B:E,2,FALSE)</f>
        <v>39808.168560879276</v>
      </c>
      <c r="BR121">
        <f>VLOOKUP(A121,'GDP Per Capita'!B:E,3,FALSE)</f>
        <v>40777.608697051226</v>
      </c>
      <c r="BS121">
        <f>VLOOKUP(A121,'GDP Per Capita'!B:E,4,FALSE)</f>
        <v>40193.252444835663</v>
      </c>
    </row>
    <row r="122" spans="1:71" x14ac:dyDescent="0.15">
      <c r="A122" s="24" t="s">
        <v>250</v>
      </c>
      <c r="B122" s="37">
        <f>VLOOKUP(A122,'GDP in $'!B122:G122,4)</f>
        <v>179339994859.38443</v>
      </c>
      <c r="C122">
        <f>VLOOKUP(A122,'GDP in $'!B122:G122,5)</f>
        <v>181667190075.54071</v>
      </c>
      <c r="D122" s="38">
        <f>VLOOKUP(A122,'GDP in $'!B122:G122,6)</f>
        <v>171082379532.98834</v>
      </c>
      <c r="E122" t="str">
        <f>VLOOKUP(A122,'Social Assistance Exp. as %GDP'!C:O,2,FALSE)</f>
        <v>Upper middle income</v>
      </c>
      <c r="F122" t="str">
        <f>VLOOKUP(A122,'Social Assistance Exp. as %GDP'!C:O,3,FALSE)</f>
        <v>ECS</v>
      </c>
      <c r="G122">
        <f>VLOOKUP(A122,'Social Assistance Exp. as %GDP'!C:O,4,FALSE)</f>
        <v>1.708080649</v>
      </c>
      <c r="H122">
        <f>VLOOKUP(A122,'Social Assistance Exp. as %GDP'!C:O,5,FALSE)</f>
        <v>0.43554276200000003</v>
      </c>
      <c r="I122">
        <f>VLOOKUP(A122,'Social Assistance Exp. as %GDP'!C:O,6,FALSE)</f>
        <v>4.1935953999999998E-2</v>
      </c>
      <c r="J122">
        <f>VLOOKUP(A122,'Social Assistance Exp. as %GDP'!C:O,7,FALSE)</f>
        <v>0</v>
      </c>
      <c r="K122">
        <f>VLOOKUP(A122,'Social Assistance Exp. as %GDP'!C:O,8,FALSE)</f>
        <v>0</v>
      </c>
      <c r="L122">
        <f>VLOOKUP(A122,'Social Assistance Exp. as %GDP'!C:O,9,FALSE)</f>
        <v>2017</v>
      </c>
      <c r="M122">
        <f>VLOOKUP(A122,'Social Assistance Exp. as %GDP'!C:O,10,FALSE)</f>
        <v>0.13351397200000001</v>
      </c>
      <c r="N122">
        <f>VLOOKUP(A122,'Social Assistance Exp. as %GDP'!C:O,11,FALSE)</f>
        <v>2.7987508000000001E-2</v>
      </c>
      <c r="O122">
        <f>VLOOKUP(A122,'Social Assistance Exp. as %GDP'!C:O,12,FALSE)</f>
        <v>0</v>
      </c>
      <c r="P122">
        <f>VLOOKUP(A122,'Social Assistance Exp. as %GDP'!C:O,13,FALSE)</f>
        <v>1.0691004989999999</v>
      </c>
      <c r="Q122" s="37">
        <f>VLOOKUP(A122,'Migrant Population %Pop'!B:C,2,FALSE)</f>
        <v>20.123305085563199</v>
      </c>
      <c r="R122" s="37">
        <f>VLOOKUP(A122,'Literacy Rate %Pop'!B:BC,44,FALSE)</f>
        <v>99.781631469726605</v>
      </c>
      <c r="S122">
        <f>VLOOKUP(A122,'Literacy Rate %Pop'!B:BC,45,FALSE)</f>
        <v>0</v>
      </c>
      <c r="T122">
        <f>VLOOKUP(A122,'Literacy Rate %Pop'!B:BC,46,FALSE)</f>
        <v>0</v>
      </c>
      <c r="U122">
        <f>VLOOKUP(A122,'Literacy Rate %Pop'!B:BC,47,FALSE)</f>
        <v>0</v>
      </c>
      <c r="V122">
        <f>VLOOKUP(A122,'Literacy Rate %Pop'!B:BC,48,FALSE)</f>
        <v>0</v>
      </c>
      <c r="W122">
        <f>VLOOKUP(A122,'Literacy Rate %Pop'!B:BC,49,FALSE)</f>
        <v>0</v>
      </c>
      <c r="X122">
        <f>VLOOKUP(A122,'Literacy Rate %Pop'!B:BC,50,FALSE)</f>
        <v>0</v>
      </c>
      <c r="Y122">
        <f>VLOOKUP(A122,'Literacy Rate %Pop'!B:BC,51,FALSE)</f>
        <v>0</v>
      </c>
      <c r="Z122">
        <f>VLOOKUP(A122,'Literacy Rate %Pop'!B:BC,52,FALSE)</f>
        <v>99.781631469726605</v>
      </c>
      <c r="AA122">
        <f>VLOOKUP(A122,'Literacy Rate %Pop'!B:BC,53,FALSE)</f>
        <v>0</v>
      </c>
      <c r="AB122">
        <f>VLOOKUP(A122,'Literacy Rate %Pop'!B:BC,54,FALSE)</f>
        <v>0</v>
      </c>
      <c r="AC122" s="37">
        <f>VLOOKUP(A122,'Internet Access %Pop'!B:AI,29,FALSE)</f>
        <v>70.829933600000004</v>
      </c>
      <c r="AD122">
        <f>VLOOKUP(A122,'Internet Access %Pop'!B:AI,30,FALSE)</f>
        <v>74.587726470000007</v>
      </c>
      <c r="AE122">
        <f>VLOOKUP(A122,'Internet Access %Pop'!B:AI,31,FALSE)</f>
        <v>76.426748230000001</v>
      </c>
      <c r="AF122">
        <f>VLOOKUP(A122,'Internet Access %Pop'!B:AI,32,FALSE)</f>
        <v>78.903919060000007</v>
      </c>
      <c r="AG122">
        <f>VLOOKUP(A122,'Internet Access %Pop'!B:AI,33,FALSE)</f>
        <v>81.877620469999997</v>
      </c>
      <c r="AH122">
        <f>VLOOKUP(A122,'Internet Access %Pop'!B:AI,34,FALSE)</f>
        <v>85.94259898</v>
      </c>
      <c r="AI122" s="37">
        <f>VLOOKUP(A122,'Informal %GDP  DGE'!B:AE,29,FALSE)</f>
        <v>35.082260131835938</v>
      </c>
      <c r="AJ122">
        <f>VLOOKUP(A122,'Informal %GDP  DGE'!B:AE,30,FALSE)</f>
        <v>34.803569793701172</v>
      </c>
      <c r="AK122">
        <f>VLOOKUP(A122,'Informal %GDP MIMIC'!B:AB,25,FALSE)</f>
        <v>38.616275787353516</v>
      </c>
      <c r="AL122">
        <f>VLOOKUP(A122,'Informal %GDP MIMIC'!B:AB,26,FALSE)</f>
        <v>37.860313415527344</v>
      </c>
      <c r="AM122">
        <f>VLOOKUP(A122,'Informal %GDP MIMIC'!B:AB,27,FALSE)</f>
        <v>36.555557250976562</v>
      </c>
      <c r="AN122" s="37">
        <f>VLOOKUP(A122,'Pension %LF Pension_p'!B:W,16,FALSE)</f>
        <v>62.5</v>
      </c>
      <c r="AO122">
        <f>VLOOKUP(A122,'Pension %LF Pension_p'!B:W,17,FALSE)</f>
        <v>0</v>
      </c>
      <c r="AP122">
        <f>VLOOKUP(A122,'Pension %LF Pension_p'!B:W,18,FALSE)</f>
        <v>0</v>
      </c>
      <c r="AQ122">
        <f>VLOOKUP(A122,'Pension %LF Pension_p'!B:W,19,FALSE)</f>
        <v>0</v>
      </c>
      <c r="AR122">
        <f>VLOOKUP(A122,'Pension %LF Pension_p'!B:W,20,FALSE)</f>
        <v>0</v>
      </c>
      <c r="AS122">
        <f>VLOOKUP(A122,'Pension %LF Pension_p'!B:W,21,FALSE)</f>
        <v>0</v>
      </c>
      <c r="AT122">
        <f>VLOOKUP(A122,'Pension %LF Pension_p'!B:W,22,FALSE)</f>
        <v>0</v>
      </c>
      <c r="AU122" s="37" t="e">
        <f>VLOOKUP(A122,' Informal Employment %Emp Infem'!B:U,15,FALSE)</f>
        <v>#N/A</v>
      </c>
      <c r="AV122" t="e">
        <f>VLOOKUP(A122,' Informal Employment %Emp Infem'!B:U,16,FALSE)</f>
        <v>#N/A</v>
      </c>
      <c r="AW122" t="e">
        <f>VLOOKUP(A122,' Informal Employment %Emp Infem'!B:U,17,FALSE)</f>
        <v>#N/A</v>
      </c>
      <c r="AX122" t="e">
        <f>VLOOKUP(A122,' Informal Employment %Emp Infem'!B:U,18,FALSE)</f>
        <v>#N/A</v>
      </c>
      <c r="AY122" t="e">
        <f>VLOOKUP(A122,' Informal Employment %Emp Infem'!B:U,19,FALSE)</f>
        <v>#N/A</v>
      </c>
      <c r="AZ122" t="e">
        <f>VLOOKUP(A122,' Informal Employment %Emp Infem'!B:U,20,FALSE)</f>
        <v>#N/A</v>
      </c>
      <c r="BA122" s="37" t="e">
        <f>VLOOKUP(Main!A122,'Outside LF Employment %Emp  Inf'!B:U,15,FALSE)</f>
        <v>#N/A</v>
      </c>
      <c r="BB122" t="e">
        <f>VLOOKUP(Main!A122,'Outside LF Employment %Emp  Inf'!B:U,16,FALSE)</f>
        <v>#N/A</v>
      </c>
      <c r="BC122" t="e">
        <f>VLOOKUP(Main!A122,'Outside LF Employment %Emp  Inf'!B:U,17,FALSE)</f>
        <v>#N/A</v>
      </c>
      <c r="BD122" t="e">
        <f>VLOOKUP(Main!A122,'Outside LF Employment %Emp  Inf'!B:U,18,FALSE)</f>
        <v>#N/A</v>
      </c>
      <c r="BE122" t="e">
        <f>VLOOKUP(Main!A122,'Outside LF Employment %Emp  Inf'!B:U,19,FALSE)</f>
        <v>#N/A</v>
      </c>
      <c r="BF122" t="e">
        <f>VLOOKUP(Main!A122,'Outside LF Employment %Emp  Inf'!B:U,20,FALSE)</f>
        <v>#N/A</v>
      </c>
      <c r="BG122" s="37">
        <f>VLOOKUP(A122,'Fin Acct Ownership %Pop'!B:E,2,FALSE)</f>
        <v>42.105094909667997</v>
      </c>
      <c r="BH122">
        <f>VLOOKUP(A122,'Fin Acct Ownership %Pop'!B:E,3,FALSE)</f>
        <v>53.907417297363303</v>
      </c>
      <c r="BI122">
        <f>VLOOKUP(A122,'Fin Acct Ownership %Pop'!B:E,4,FALSE)</f>
        <v>58.697532653808601</v>
      </c>
      <c r="BJ122" s="37" t="str">
        <f>VLOOKUP(A122,'JAM Index'!B:H,2,FALSE)</f>
        <v>ECA</v>
      </c>
      <c r="BK122" t="str">
        <f>VLOOKUP(A122,'JAM Index'!B:H,3,FALSE)</f>
        <v>UMIC</v>
      </c>
      <c r="BL122" t="str">
        <f>VLOOKUP(A122,'JAM Index'!B:H,3,FALSE)</f>
        <v>UMIC</v>
      </c>
      <c r="BM122">
        <f>VLOOKUP(A122,'JAM Index'!B:H,4,FALSE)</f>
        <v>91</v>
      </c>
      <c r="BN122">
        <f>VLOOKUP(A122,'JAM Index'!B:H,5,FALSE)</f>
        <v>59</v>
      </c>
      <c r="BO122">
        <f>VLOOKUP(A122,'JAM Index'!B:H,6,FALSE)</f>
        <v>88</v>
      </c>
      <c r="BP122">
        <f>VLOOKUP(A122,'JAM Index'!B:H,7,FALSE)</f>
        <v>238</v>
      </c>
      <c r="BQ122">
        <f>VLOOKUP(A122,'GDP Per Capita'!B:E,2,FALSE)</f>
        <v>9812.6263707739563</v>
      </c>
      <c r="BR122">
        <f>VLOOKUP(A122,'GDP Per Capita'!B:E,3,FALSE)</f>
        <v>9812.5958082731995</v>
      </c>
      <c r="BS122">
        <f>VLOOKUP(A122,'GDP Per Capita'!B:E,4,FALSE)</f>
        <v>9122.2334302164363</v>
      </c>
    </row>
    <row r="123" spans="1:71" x14ac:dyDescent="0.15">
      <c r="A123" s="24" t="s">
        <v>252</v>
      </c>
      <c r="B123" s="37">
        <f>VLOOKUP(A123,'GDP in $'!B123:G123,4)</f>
        <v>92202956320.531967</v>
      </c>
      <c r="C123">
        <f>VLOOKUP(A123,'GDP in $'!B123:G123,5)</f>
        <v>100555485831.94432</v>
      </c>
      <c r="D123" s="38">
        <f>VLOOKUP(A123,'GDP in $'!B123:G123,6)</f>
        <v>101013726529.06319</v>
      </c>
      <c r="E123" t="str">
        <f>VLOOKUP(A123,'Social Assistance Exp. as %GDP'!C:O,2,FALSE)</f>
        <v>Lower middle income</v>
      </c>
      <c r="F123" t="str">
        <f>VLOOKUP(A123,'Social Assistance Exp. as %GDP'!C:O,3,FALSE)</f>
        <v>SSF</v>
      </c>
      <c r="G123">
        <f>VLOOKUP(A123,'Social Assistance Exp. as %GDP'!C:O,4,FALSE)</f>
        <v>0.39485725799999999</v>
      </c>
      <c r="H123">
        <f>VLOOKUP(A123,'Social Assistance Exp. as %GDP'!C:O,5,FALSE)</f>
        <v>7.0870809000000007E-2</v>
      </c>
      <c r="I123">
        <f>VLOOKUP(A123,'Social Assistance Exp. as %GDP'!C:O,6,FALSE)</f>
        <v>9.6940770999999995E-2</v>
      </c>
      <c r="J123">
        <f>VLOOKUP(A123,'Social Assistance Exp. as %GDP'!C:O,7,FALSE)</f>
        <v>1.6827257000000002E-2</v>
      </c>
      <c r="K123">
        <f>VLOOKUP(A123,'Social Assistance Exp. as %GDP'!C:O,8,FALSE)</f>
        <v>5.5379382999999997E-2</v>
      </c>
      <c r="L123">
        <f>VLOOKUP(A123,'Social Assistance Exp. as %GDP'!C:O,9,FALSE)</f>
        <v>2017</v>
      </c>
      <c r="M123">
        <f>VLOOKUP(A123,'Social Assistance Exp. as %GDP'!C:O,10,FALSE)</f>
        <v>0</v>
      </c>
      <c r="N123">
        <f>VLOOKUP(A123,'Social Assistance Exp. as %GDP'!C:O,11,FALSE)</f>
        <v>2.8888001999999999E-2</v>
      </c>
      <c r="O123">
        <f>VLOOKUP(A123,'Social Assistance Exp. as %GDP'!C:O,12,FALSE)</f>
        <v>2.1497467999999999E-2</v>
      </c>
      <c r="P123">
        <f>VLOOKUP(A123,'Social Assistance Exp. as %GDP'!C:O,13,FALSE)</f>
        <v>0.104453556</v>
      </c>
      <c r="Q123" s="37">
        <f>VLOOKUP(A123,'Migrant Population %Pop'!B:C,2,FALSE)</f>
        <v>2.3547228854221198</v>
      </c>
      <c r="R123" s="37">
        <f>VLOOKUP(A123,'Literacy Rate %Pop'!B:BC,44,FALSE)</f>
        <v>0</v>
      </c>
      <c r="S123">
        <f>VLOOKUP(A123,'Literacy Rate %Pop'!B:BC,45,FALSE)</f>
        <v>0</v>
      </c>
      <c r="T123">
        <f>VLOOKUP(A123,'Literacy Rate %Pop'!B:BC,46,FALSE)</f>
        <v>0</v>
      </c>
      <c r="U123">
        <f>VLOOKUP(A123,'Literacy Rate %Pop'!B:BC,47,FALSE)</f>
        <v>0</v>
      </c>
      <c r="V123">
        <f>VLOOKUP(A123,'Literacy Rate %Pop'!B:BC,48,FALSE)</f>
        <v>78.733039855957003</v>
      </c>
      <c r="W123">
        <f>VLOOKUP(A123,'Literacy Rate %Pop'!B:BC,49,FALSE)</f>
        <v>0</v>
      </c>
      <c r="X123">
        <f>VLOOKUP(A123,'Literacy Rate %Pop'!B:BC,50,FALSE)</f>
        <v>0</v>
      </c>
      <c r="Y123">
        <f>VLOOKUP(A123,'Literacy Rate %Pop'!B:BC,51,FALSE)</f>
        <v>0</v>
      </c>
      <c r="Z123">
        <f>VLOOKUP(A123,'Literacy Rate %Pop'!B:BC,52,FALSE)</f>
        <v>81.534973144531307</v>
      </c>
      <c r="AA123">
        <f>VLOOKUP(A123,'Literacy Rate %Pop'!B:BC,53,FALSE)</f>
        <v>0</v>
      </c>
      <c r="AB123">
        <f>VLOOKUP(A123,'Literacy Rate %Pop'!B:BC,54,FALSE)</f>
        <v>0</v>
      </c>
      <c r="AC123" s="37">
        <f>VLOOKUP(A123,'Internet Access %Pop'!B:AI,29,FALSE)</f>
        <v>16.587854849999999</v>
      </c>
      <c r="AD123">
        <f>VLOOKUP(A123,'Internet Access %Pop'!B:AI,30,FALSE)</f>
        <v>16.600000000000001</v>
      </c>
      <c r="AE123">
        <f>VLOOKUP(A123,'Internet Access %Pop'!B:AI,31,FALSE)</f>
        <v>17.827100210000001</v>
      </c>
      <c r="AF123">
        <f>VLOOKUP(A123,'Internet Access %Pop'!B:AI,32,FALSE)</f>
        <v>19.5</v>
      </c>
      <c r="AG123">
        <f>VLOOKUP(A123,'Internet Access %Pop'!B:AI,33,FALSE)</f>
        <v>22.565119370000001</v>
      </c>
      <c r="AH123">
        <f>VLOOKUP(A123,'Internet Access %Pop'!B:AI,34,FALSE)</f>
        <v>0</v>
      </c>
      <c r="AI123" s="37">
        <f>VLOOKUP(A123,'Informal %GDP  DGE'!B:AE,29,FALSE)</f>
        <v>26.280603408813477</v>
      </c>
      <c r="AJ123">
        <f>VLOOKUP(A123,'Informal %GDP  DGE'!B:AE,30,FALSE)</f>
        <v>26.01829719543457</v>
      </c>
      <c r="AK123">
        <f>VLOOKUP(A123,'Informal %GDP MIMIC'!B:AB,25,FALSE)</f>
        <v>29.824079513549805</v>
      </c>
      <c r="AL123">
        <f>VLOOKUP(A123,'Informal %GDP MIMIC'!B:AB,26,FALSE)</f>
        <v>29.436239242553711</v>
      </c>
      <c r="AM123">
        <f>VLOOKUP(A123,'Informal %GDP MIMIC'!B:AB,27,FALSE)</f>
        <v>29.205049514770508</v>
      </c>
      <c r="AN123" s="37">
        <f>VLOOKUP(A123,'Pension %LF Pension_p'!B:W,16,FALSE)</f>
        <v>0</v>
      </c>
      <c r="AO123">
        <f>VLOOKUP(A123,'Pension %LF Pension_p'!B:W,17,FALSE)</f>
        <v>8</v>
      </c>
      <c r="AP123">
        <f>VLOOKUP(A123,'Pension %LF Pension_p'!B:W,18,FALSE)</f>
        <v>7.5</v>
      </c>
      <c r="AQ123">
        <f>VLOOKUP(A123,'Pension %LF Pension_p'!B:W,19,FALSE)</f>
        <v>0</v>
      </c>
      <c r="AR123">
        <f>VLOOKUP(A123,'Pension %LF Pension_p'!B:W,20,FALSE)</f>
        <v>0</v>
      </c>
      <c r="AS123">
        <f>VLOOKUP(A123,'Pension %LF Pension_p'!B:W,21,FALSE)</f>
        <v>0</v>
      </c>
      <c r="AT123">
        <f>VLOOKUP(A123,'Pension %LF Pension_p'!B:W,22,FALSE)</f>
        <v>0</v>
      </c>
      <c r="AU123" s="37" t="e">
        <f>VLOOKUP(A123,' Informal Employment %Emp Infem'!B:U,15,FALSE)</f>
        <v>#N/A</v>
      </c>
      <c r="AV123" t="e">
        <f>VLOOKUP(A123,' Informal Employment %Emp Infem'!B:U,16,FALSE)</f>
        <v>#N/A</v>
      </c>
      <c r="AW123" t="e">
        <f>VLOOKUP(A123,' Informal Employment %Emp Infem'!B:U,17,FALSE)</f>
        <v>#N/A</v>
      </c>
      <c r="AX123" t="e">
        <f>VLOOKUP(A123,' Informal Employment %Emp Infem'!B:U,18,FALSE)</f>
        <v>#N/A</v>
      </c>
      <c r="AY123" t="e">
        <f>VLOOKUP(A123,' Informal Employment %Emp Infem'!B:U,19,FALSE)</f>
        <v>#N/A</v>
      </c>
      <c r="AZ123" t="e">
        <f>VLOOKUP(A123,' Informal Employment %Emp Infem'!B:U,20,FALSE)</f>
        <v>#N/A</v>
      </c>
      <c r="BA123" s="37" t="e">
        <f>VLOOKUP(Main!A123,'Outside LF Employment %Emp  Inf'!B:U,15,FALSE)</f>
        <v>#N/A</v>
      </c>
      <c r="BB123" t="e">
        <f>VLOOKUP(Main!A123,'Outside LF Employment %Emp  Inf'!B:U,16,FALSE)</f>
        <v>#N/A</v>
      </c>
      <c r="BC123" t="e">
        <f>VLOOKUP(Main!A123,'Outside LF Employment %Emp  Inf'!B:U,17,FALSE)</f>
        <v>#N/A</v>
      </c>
      <c r="BD123" t="e">
        <f>VLOOKUP(Main!A123,'Outside LF Employment %Emp  Inf'!B:U,18,FALSE)</f>
        <v>#N/A</v>
      </c>
      <c r="BE123" t="e">
        <f>VLOOKUP(Main!A123,'Outside LF Employment %Emp  Inf'!B:U,19,FALSE)</f>
        <v>#N/A</v>
      </c>
      <c r="BF123" t="e">
        <f>VLOOKUP(Main!A123,'Outside LF Employment %Emp  Inf'!B:U,20,FALSE)</f>
        <v>#N/A</v>
      </c>
      <c r="BG123" s="37">
        <f>VLOOKUP(A123,'Fin Acct Ownership %Pop'!B:E,2,FALSE)</f>
        <v>42.343456268310497</v>
      </c>
      <c r="BH123">
        <f>VLOOKUP(A123,'Fin Acct Ownership %Pop'!B:E,3,FALSE)</f>
        <v>74.6578369140625</v>
      </c>
      <c r="BI123">
        <f>VLOOKUP(A123,'Fin Acct Ownership %Pop'!B:E,4,FALSE)</f>
        <v>81.567565917968807</v>
      </c>
      <c r="BJ123" s="37" t="str">
        <f>VLOOKUP(A123,'JAM Index'!B:H,2,FALSE)</f>
        <v>SSA</v>
      </c>
      <c r="BK123" t="str">
        <f>VLOOKUP(A123,'JAM Index'!B:H,3,FALSE)</f>
        <v>LMIC</v>
      </c>
      <c r="BL123" t="str">
        <f>VLOOKUP(A123,'JAM Index'!B:H,3,FALSE)</f>
        <v>LMIC</v>
      </c>
      <c r="BM123">
        <f>VLOOKUP(A123,'JAM Index'!B:H,4,FALSE)</f>
        <v>91</v>
      </c>
      <c r="BN123">
        <f>VLOOKUP(A123,'JAM Index'!B:H,5,FALSE)</f>
        <v>82</v>
      </c>
      <c r="BO123">
        <f>VLOOKUP(A123,'JAM Index'!B:H,6,FALSE)</f>
        <v>86</v>
      </c>
      <c r="BP123">
        <f>VLOOKUP(A123,'JAM Index'!B:H,7,FALSE)</f>
        <v>259</v>
      </c>
      <c r="BQ123">
        <f>VLOOKUP(A123,'GDP Per Capita'!B:E,2,FALSE)</f>
        <v>1794.0911754468004</v>
      </c>
      <c r="BR123">
        <f>VLOOKUP(A123,'GDP Per Capita'!B:E,3,FALSE)</f>
        <v>1912.6478668034376</v>
      </c>
      <c r="BS123">
        <f>VLOOKUP(A123,'GDP Per Capita'!B:E,4,FALSE)</f>
        <v>1878.5807025134818</v>
      </c>
    </row>
    <row r="124" spans="1:71" x14ac:dyDescent="0.15">
      <c r="A124" s="24" t="s">
        <v>254</v>
      </c>
      <c r="B124" s="37">
        <f>VLOOKUP(A124,'GDP in $'!B124:G124,4)</f>
        <v>8271108638.3993101</v>
      </c>
      <c r="C124">
        <f>VLOOKUP(A124,'GDP in $'!B124:G124,5)</f>
        <v>8871026074.1976204</v>
      </c>
      <c r="D124" s="38">
        <f>VLOOKUP(A124,'GDP in $'!B124:G124,6)</f>
        <v>7735976272.7598305</v>
      </c>
      <c r="E124" t="str">
        <f>VLOOKUP(A124,'Social Assistance Exp. as %GDP'!C:O,2,FALSE)</f>
        <v>Lower middle income</v>
      </c>
      <c r="F124" t="str">
        <f>VLOOKUP(A124,'Social Assistance Exp. as %GDP'!C:O,3,FALSE)</f>
        <v>ECS</v>
      </c>
      <c r="G124">
        <f>VLOOKUP(A124,'Social Assistance Exp. as %GDP'!C:O,4,FALSE)</f>
        <v>2.5970792770000002</v>
      </c>
      <c r="H124">
        <f>VLOOKUP(A124,'Social Assistance Exp. as %GDP'!C:O,5,FALSE)</f>
        <v>1.197195649</v>
      </c>
      <c r="I124">
        <f>VLOOKUP(A124,'Social Assistance Exp. as %GDP'!C:O,6,FALSE)</f>
        <v>0</v>
      </c>
      <c r="J124">
        <f>VLOOKUP(A124,'Social Assistance Exp. as %GDP'!C:O,7,FALSE)</f>
        <v>0</v>
      </c>
      <c r="K124">
        <f>VLOOKUP(A124,'Social Assistance Exp. as %GDP'!C:O,8,FALSE)</f>
        <v>1.8198140000000002E-2</v>
      </c>
      <c r="L124">
        <f>VLOOKUP(A124,'Social Assistance Exp. as %GDP'!C:O,9,FALSE)</f>
        <v>2018</v>
      </c>
      <c r="M124">
        <f>VLOOKUP(A124,'Social Assistance Exp. as %GDP'!C:O,10,FALSE)</f>
        <v>9.2569931999999994E-2</v>
      </c>
      <c r="N124">
        <f>VLOOKUP(A124,'Social Assistance Exp. as %GDP'!C:O,11,FALSE)</f>
        <v>7.9735069999999995E-3</v>
      </c>
      <c r="O124">
        <f>VLOOKUP(A124,'Social Assistance Exp. as %GDP'!C:O,12,FALSE)</f>
        <v>7.6398134000000006E-2</v>
      </c>
      <c r="P124">
        <f>VLOOKUP(A124,'Social Assistance Exp. as %GDP'!C:O,13,FALSE)</f>
        <v>1.204743981</v>
      </c>
      <c r="Q124" s="37">
        <f>VLOOKUP(A124,'Migrant Population %Pop'!B:C,2,FALSE)</f>
        <v>3.44079642260338</v>
      </c>
      <c r="R124" s="37">
        <f>VLOOKUP(A124,'Literacy Rate %Pop'!B:BC,44,FALSE)</f>
        <v>0</v>
      </c>
      <c r="S124">
        <f>VLOOKUP(A124,'Literacy Rate %Pop'!B:BC,45,FALSE)</f>
        <v>0</v>
      </c>
      <c r="T124">
        <f>VLOOKUP(A124,'Literacy Rate %Pop'!B:BC,46,FALSE)</f>
        <v>0</v>
      </c>
      <c r="U124">
        <f>VLOOKUP(A124,'Literacy Rate %Pop'!B:BC,47,FALSE)</f>
        <v>0</v>
      </c>
      <c r="V124">
        <f>VLOOKUP(A124,'Literacy Rate %Pop'!B:BC,48,FALSE)</f>
        <v>0</v>
      </c>
      <c r="W124">
        <f>VLOOKUP(A124,'Literacy Rate %Pop'!B:BC,49,FALSE)</f>
        <v>0</v>
      </c>
      <c r="X124">
        <f>VLOOKUP(A124,'Literacy Rate %Pop'!B:BC,50,FALSE)</f>
        <v>0</v>
      </c>
      <c r="Y124">
        <f>VLOOKUP(A124,'Literacy Rate %Pop'!B:BC,51,FALSE)</f>
        <v>0</v>
      </c>
      <c r="Z124">
        <f>VLOOKUP(A124,'Literacy Rate %Pop'!B:BC,52,FALSE)</f>
        <v>99.585998535156307</v>
      </c>
      <c r="AA124">
        <f>VLOOKUP(A124,'Literacy Rate %Pop'!B:BC,53,FALSE)</f>
        <v>0</v>
      </c>
      <c r="AB124">
        <f>VLOOKUP(A124,'Literacy Rate %Pop'!B:BC,54,FALSE)</f>
        <v>0</v>
      </c>
      <c r="AC124" s="37">
        <f>VLOOKUP(A124,'Internet Access %Pop'!B:AI,29,FALSE)</f>
        <v>30.247042780000001</v>
      </c>
      <c r="AD124">
        <f>VLOOKUP(A124,'Internet Access %Pop'!B:AI,30,FALSE)</f>
        <v>37</v>
      </c>
      <c r="AE124">
        <f>VLOOKUP(A124,'Internet Access %Pop'!B:AI,31,FALSE)</f>
        <v>38.199037760000003</v>
      </c>
      <c r="AF124">
        <f>VLOOKUP(A124,'Internet Access %Pop'!B:AI,32,FALSE)</f>
        <v>0</v>
      </c>
      <c r="AG124">
        <f>VLOOKUP(A124,'Internet Access %Pop'!B:AI,33,FALSE)</f>
        <v>0</v>
      </c>
      <c r="AH124">
        <f>VLOOKUP(A124,'Internet Access %Pop'!B:AI,34,FALSE)</f>
        <v>0</v>
      </c>
      <c r="AI124" s="37">
        <f>VLOOKUP(A124,'Informal %GDP  DGE'!B:AE,29,FALSE)</f>
        <v>35.981204986572266</v>
      </c>
      <c r="AJ124">
        <f>VLOOKUP(A124,'Informal %GDP  DGE'!B:AE,30,FALSE)</f>
        <v>35.530288696289062</v>
      </c>
      <c r="AK124">
        <f>VLOOKUP(A124,'Informal %GDP MIMIC'!B:AB,25,FALSE)</f>
        <v>37.041721343994141</v>
      </c>
      <c r="AL124">
        <f>VLOOKUP(A124,'Informal %GDP MIMIC'!B:AB,26,FALSE)</f>
        <v>36.371707916259766</v>
      </c>
      <c r="AM124">
        <f>VLOOKUP(A124,'Informal %GDP MIMIC'!B:AB,27,FALSE)</f>
        <v>35.561065673828125</v>
      </c>
      <c r="AN124" s="37">
        <f>VLOOKUP(A124,'Pension %LF Pension_p'!B:W,16,FALSE)</f>
        <v>28.299999237060547</v>
      </c>
      <c r="AO124">
        <f>VLOOKUP(A124,'Pension %LF Pension_p'!B:W,17,FALSE)</f>
        <v>0</v>
      </c>
      <c r="AP124">
        <f>VLOOKUP(A124,'Pension %LF Pension_p'!B:W,18,FALSE)</f>
        <v>40.400001525878906</v>
      </c>
      <c r="AQ124">
        <f>VLOOKUP(A124,'Pension %LF Pension_p'!B:W,19,FALSE)</f>
        <v>0</v>
      </c>
      <c r="AR124">
        <f>VLOOKUP(A124,'Pension %LF Pension_p'!B:W,20,FALSE)</f>
        <v>0</v>
      </c>
      <c r="AS124">
        <f>VLOOKUP(A124,'Pension %LF Pension_p'!B:W,21,FALSE)</f>
        <v>0</v>
      </c>
      <c r="AT124">
        <f>VLOOKUP(A124,'Pension %LF Pension_p'!B:W,22,FALSE)</f>
        <v>0</v>
      </c>
      <c r="AU124" s="37">
        <f>VLOOKUP(A124,' Informal Employment %Emp Infem'!B:U,15,FALSE)</f>
        <v>0</v>
      </c>
      <c r="AV124">
        <f>VLOOKUP(A124,' Informal Employment %Emp Infem'!B:U,16,FALSE)</f>
        <v>0</v>
      </c>
      <c r="AW124">
        <f>VLOOKUP(A124,' Informal Employment %Emp Infem'!B:U,17,FALSE)</f>
        <v>0</v>
      </c>
      <c r="AX124">
        <f>VLOOKUP(A124,' Informal Employment %Emp Infem'!B:U,18,FALSE)</f>
        <v>0</v>
      </c>
      <c r="AY124">
        <f>VLOOKUP(A124,' Informal Employment %Emp Infem'!B:U,19,FALSE)</f>
        <v>0</v>
      </c>
      <c r="AZ124">
        <f>VLOOKUP(A124,' Informal Employment %Emp Infem'!B:U,20,FALSE)</f>
        <v>73.83</v>
      </c>
      <c r="BA124" s="37">
        <f>VLOOKUP(Main!A124,'Outside LF Employment %Emp  Inf'!B:U,15,FALSE)</f>
        <v>0</v>
      </c>
      <c r="BB124">
        <f>VLOOKUP(Main!A124,'Outside LF Employment %Emp  Inf'!B:U,16,FALSE)</f>
        <v>0</v>
      </c>
      <c r="BC124">
        <f>VLOOKUP(Main!A124,'Outside LF Employment %Emp  Inf'!B:U,17,FALSE)</f>
        <v>0</v>
      </c>
      <c r="BD124">
        <f>VLOOKUP(Main!A124,'Outside LF Employment %Emp  Inf'!B:U,18,FALSE)</f>
        <v>0</v>
      </c>
      <c r="BE124">
        <f>VLOOKUP(Main!A124,'Outside LF Employment %Emp  Inf'!B:U,19,FALSE)</f>
        <v>0</v>
      </c>
      <c r="BF124">
        <f>VLOOKUP(Main!A124,'Outside LF Employment %Emp  Inf'!B:U,20,FALSE)</f>
        <v>71.87</v>
      </c>
      <c r="BG124" s="37">
        <f>VLOOKUP(A124,'Fin Acct Ownership %Pop'!B:E,2,FALSE)</f>
        <v>3.7572643756866499</v>
      </c>
      <c r="BH124">
        <f>VLOOKUP(A124,'Fin Acct Ownership %Pop'!B:E,3,FALSE)</f>
        <v>18.4706020355225</v>
      </c>
      <c r="BI124">
        <f>VLOOKUP(A124,'Fin Acct Ownership %Pop'!B:E,4,FALSE)</f>
        <v>39.942001342773402</v>
      </c>
      <c r="BJ124" s="37" t="e">
        <f>VLOOKUP(A124,'JAM Index'!B:H,2,FALSE)</f>
        <v>#N/A</v>
      </c>
      <c r="BK124" t="e">
        <f>VLOOKUP(A124,'JAM Index'!B:H,3,FALSE)</f>
        <v>#N/A</v>
      </c>
      <c r="BL124" t="e">
        <f>VLOOKUP(A124,'JAM Index'!B:H,3,FALSE)</f>
        <v>#N/A</v>
      </c>
      <c r="BM124" t="e">
        <f>VLOOKUP(A124,'JAM Index'!B:H,4,FALSE)</f>
        <v>#N/A</v>
      </c>
      <c r="BN124" t="e">
        <f>VLOOKUP(A124,'JAM Index'!B:H,5,FALSE)</f>
        <v>#N/A</v>
      </c>
      <c r="BO124" t="e">
        <f>VLOOKUP(A124,'JAM Index'!B:H,6,FALSE)</f>
        <v>#N/A</v>
      </c>
      <c r="BP124" t="e">
        <f>VLOOKUP(A124,'JAM Index'!B:H,7,FALSE)</f>
        <v>#N/A</v>
      </c>
      <c r="BQ124">
        <f>VLOOKUP(A124,'GDP Per Capita'!B:E,2,FALSE)</f>
        <v>1308.1401654961901</v>
      </c>
      <c r="BR124">
        <f>VLOOKUP(A124,'GDP Per Capita'!B:E,3,FALSE)</f>
        <v>1374.0321046742079</v>
      </c>
      <c r="BS124">
        <f>VLOOKUP(A124,'GDP Per Capita'!B:E,4,FALSE)</f>
        <v>1173.6113041992583</v>
      </c>
    </row>
    <row r="125" spans="1:71" x14ac:dyDescent="0.15">
      <c r="A125" s="24" t="s">
        <v>256</v>
      </c>
      <c r="B125" s="37">
        <f>VLOOKUP(A125,'GDP in $'!B125:G125,4)</f>
        <v>24571753583.492203</v>
      </c>
      <c r="C125">
        <f>VLOOKUP(A125,'GDP in $'!B125:G125,5)</f>
        <v>27089389786.979008</v>
      </c>
      <c r="D125" s="38">
        <f>VLOOKUP(A125,'GDP in $'!B125:G125,6)</f>
        <v>25808561550.951443</v>
      </c>
      <c r="E125" t="str">
        <f>VLOOKUP(A125,'Social Assistance Exp. as %GDP'!C:O,2,FALSE)</f>
        <v>Lower middle income</v>
      </c>
      <c r="F125" t="str">
        <f>VLOOKUP(A125,'Social Assistance Exp. as %GDP'!C:O,3,FALSE)</f>
        <v>EAS</v>
      </c>
      <c r="G125">
        <f>VLOOKUP(A125,'Social Assistance Exp. as %GDP'!C:O,4,FALSE)</f>
        <v>0.89513808500000003</v>
      </c>
      <c r="H125">
        <f>VLOOKUP(A125,'Social Assistance Exp. as %GDP'!C:O,5,FALSE)</f>
        <v>7.4265859999999998E-3</v>
      </c>
      <c r="I125">
        <f>VLOOKUP(A125,'Social Assistance Exp. as %GDP'!C:O,6,FALSE)</f>
        <v>0</v>
      </c>
      <c r="J125">
        <f>VLOOKUP(A125,'Social Assistance Exp. as %GDP'!C:O,7,FALSE)</f>
        <v>0.10122276099999999</v>
      </c>
      <c r="K125">
        <f>VLOOKUP(A125,'Social Assistance Exp. as %GDP'!C:O,8,FALSE)</f>
        <v>0</v>
      </c>
      <c r="L125">
        <f>VLOOKUP(A125,'Social Assistance Exp. as %GDP'!C:O,9,FALSE)</f>
        <v>2015</v>
      </c>
      <c r="M125">
        <f>VLOOKUP(A125,'Social Assistance Exp. as %GDP'!C:O,10,FALSE)</f>
        <v>0.744367063</v>
      </c>
      <c r="N125">
        <f>VLOOKUP(A125,'Social Assistance Exp. as %GDP'!C:O,11,FALSE)</f>
        <v>5.9215630000000003E-3</v>
      </c>
      <c r="O125">
        <f>VLOOKUP(A125,'Social Assistance Exp. as %GDP'!C:O,12,FALSE)</f>
        <v>3.6200168999999997E-2</v>
      </c>
      <c r="P125">
        <f>VLOOKUP(A125,'Social Assistance Exp. as %GDP'!C:O,13,FALSE)</f>
        <v>0</v>
      </c>
      <c r="Q125" s="37">
        <f>VLOOKUP(A125,'Migrant Population %Pop'!B:C,2,FALSE)</f>
        <v>0.47479445077927401</v>
      </c>
      <c r="R125" s="37">
        <f>VLOOKUP(A125,'Literacy Rate %Pop'!B:BC,44,FALSE)</f>
        <v>0</v>
      </c>
      <c r="S125">
        <f>VLOOKUP(A125,'Literacy Rate %Pop'!B:BC,45,FALSE)</f>
        <v>0</v>
      </c>
      <c r="T125">
        <f>VLOOKUP(A125,'Literacy Rate %Pop'!B:BC,46,FALSE)</f>
        <v>0</v>
      </c>
      <c r="U125">
        <f>VLOOKUP(A125,'Literacy Rate %Pop'!B:BC,47,FALSE)</f>
        <v>0</v>
      </c>
      <c r="V125">
        <f>VLOOKUP(A125,'Literacy Rate %Pop'!B:BC,48,FALSE)</f>
        <v>78.055091857910199</v>
      </c>
      <c r="W125">
        <f>VLOOKUP(A125,'Literacy Rate %Pop'!B:BC,49,FALSE)</f>
        <v>80.5264892578125</v>
      </c>
      <c r="X125">
        <f>VLOOKUP(A125,'Literacy Rate %Pop'!B:BC,50,FALSE)</f>
        <v>0</v>
      </c>
      <c r="Y125">
        <f>VLOOKUP(A125,'Literacy Rate %Pop'!B:BC,51,FALSE)</f>
        <v>0</v>
      </c>
      <c r="Z125">
        <f>VLOOKUP(A125,'Literacy Rate %Pop'!B:BC,52,FALSE)</f>
        <v>0</v>
      </c>
      <c r="AA125">
        <f>VLOOKUP(A125,'Literacy Rate %Pop'!B:BC,53,FALSE)</f>
        <v>0</v>
      </c>
      <c r="AB125">
        <f>VLOOKUP(A125,'Literacy Rate %Pop'!B:BC,54,FALSE)</f>
        <v>0</v>
      </c>
      <c r="AC125" s="37">
        <f>VLOOKUP(A125,'Internet Access %Pop'!B:AI,29,FALSE)</f>
        <v>18</v>
      </c>
      <c r="AD125">
        <f>VLOOKUP(A125,'Internet Access %Pop'!B:AI,30,FALSE)</f>
        <v>32.398451710000003</v>
      </c>
      <c r="AE125">
        <f>VLOOKUP(A125,'Internet Access %Pop'!B:AI,31,FALSE)</f>
        <v>32.900278540000002</v>
      </c>
      <c r="AF125">
        <f>VLOOKUP(A125,'Internet Access %Pop'!B:AI,32,FALSE)</f>
        <v>65.000002179999996</v>
      </c>
      <c r="AG125">
        <f>VLOOKUP(A125,'Internet Access %Pop'!B:AI,33,FALSE)</f>
        <v>78.27288351</v>
      </c>
      <c r="AH125">
        <f>VLOOKUP(A125,'Internet Access %Pop'!B:AI,34,FALSE)</f>
        <v>78.800000440000005</v>
      </c>
      <c r="AI125" s="37">
        <f>VLOOKUP(A125,'Informal %GDP  DGE'!B:AE,29,FALSE)</f>
        <v>37.39794921875</v>
      </c>
      <c r="AJ125">
        <f>VLOOKUP(A125,'Informal %GDP  DGE'!B:AE,30,FALSE)</f>
        <v>36.601799011230469</v>
      </c>
      <c r="AK125">
        <f>VLOOKUP(A125,'Informal %GDP MIMIC'!B:AB,25,FALSE)</f>
        <v>45.028274536132812</v>
      </c>
      <c r="AL125">
        <f>VLOOKUP(A125,'Informal %GDP MIMIC'!B:AB,26,FALSE)</f>
        <v>44.498054504394531</v>
      </c>
      <c r="AM125">
        <f>VLOOKUP(A125,'Informal %GDP MIMIC'!B:AB,27,FALSE)</f>
        <v>43.678634643554688</v>
      </c>
      <c r="AN125" s="37" t="e">
        <f>VLOOKUP(A125,'Pension %LF Pension_p'!B:W,16,FALSE)</f>
        <v>#N/A</v>
      </c>
      <c r="AO125" t="e">
        <f>VLOOKUP(A125,'Pension %LF Pension_p'!B:W,17,FALSE)</f>
        <v>#N/A</v>
      </c>
      <c r="AP125" t="e">
        <f>VLOOKUP(A125,'Pension %LF Pension_p'!B:W,18,FALSE)</f>
        <v>#N/A</v>
      </c>
      <c r="AQ125" t="e">
        <f>VLOOKUP(A125,'Pension %LF Pension_p'!B:W,19,FALSE)</f>
        <v>#N/A</v>
      </c>
      <c r="AR125" t="e">
        <f>VLOOKUP(A125,'Pension %LF Pension_p'!B:W,20,FALSE)</f>
        <v>#N/A</v>
      </c>
      <c r="AS125" t="e">
        <f>VLOOKUP(A125,'Pension %LF Pension_p'!B:W,21,FALSE)</f>
        <v>#N/A</v>
      </c>
      <c r="AT125" t="e">
        <f>VLOOKUP(A125,'Pension %LF Pension_p'!B:W,22,FALSE)</f>
        <v>#N/A</v>
      </c>
      <c r="AU125" s="37">
        <f>VLOOKUP(A125,' Informal Employment %Emp Infem'!B:U,15,FALSE)</f>
        <v>0</v>
      </c>
      <c r="AV125">
        <f>VLOOKUP(A125,' Informal Employment %Emp Infem'!B:U,16,FALSE)</f>
        <v>0</v>
      </c>
      <c r="AW125">
        <f>VLOOKUP(A125,' Informal Employment %Emp Infem'!B:U,17,FALSE)</f>
        <v>0</v>
      </c>
      <c r="AX125">
        <f>VLOOKUP(A125,' Informal Employment %Emp Infem'!B:U,18,FALSE)</f>
        <v>0</v>
      </c>
      <c r="AY125">
        <f>VLOOKUP(A125,' Informal Employment %Emp Infem'!B:U,19,FALSE)</f>
        <v>0</v>
      </c>
      <c r="AZ125">
        <f>VLOOKUP(A125,' Informal Employment %Emp Infem'!B:U,20,FALSE)</f>
        <v>0</v>
      </c>
      <c r="BA125" s="37">
        <f>VLOOKUP(Main!A125,'Outside LF Employment %Emp  Inf'!B:U,15,FALSE)</f>
        <v>0</v>
      </c>
      <c r="BB125">
        <f>VLOOKUP(Main!A125,'Outside LF Employment %Emp  Inf'!B:U,16,FALSE)</f>
        <v>0</v>
      </c>
      <c r="BC125">
        <f>VLOOKUP(Main!A125,'Outside LF Employment %Emp  Inf'!B:U,17,FALSE)</f>
        <v>0</v>
      </c>
      <c r="BD125">
        <f>VLOOKUP(Main!A125,'Outside LF Employment %Emp  Inf'!B:U,18,FALSE)</f>
        <v>0</v>
      </c>
      <c r="BE125">
        <f>VLOOKUP(Main!A125,'Outside LF Employment %Emp  Inf'!B:U,19,FALSE)</f>
        <v>0</v>
      </c>
      <c r="BF125">
        <f>VLOOKUP(Main!A125,'Outside LF Employment %Emp  Inf'!B:U,20,FALSE)</f>
        <v>0</v>
      </c>
      <c r="BG125" s="37">
        <f>VLOOKUP(A125,'Fin Acct Ownership %Pop'!B:E,2,FALSE)</f>
        <v>3.6597118377685498</v>
      </c>
      <c r="BH125">
        <f>VLOOKUP(A125,'Fin Acct Ownership %Pop'!B:E,3,FALSE)</f>
        <v>22.165266036987301</v>
      </c>
      <c r="BI125">
        <f>VLOOKUP(A125,'Fin Acct Ownership %Pop'!B:E,4,FALSE)</f>
        <v>21.6717834472656</v>
      </c>
      <c r="BJ125" s="37" t="str">
        <f>VLOOKUP(A125,'JAM Index'!B:H,2,FALSE)</f>
        <v>EAP</v>
      </c>
      <c r="BK125" t="str">
        <f>VLOOKUP(A125,'JAM Index'!B:H,3,FALSE)</f>
        <v>LMIC</v>
      </c>
      <c r="BL125" t="str">
        <f>VLOOKUP(A125,'JAM Index'!B:H,3,FALSE)</f>
        <v>LMIC</v>
      </c>
      <c r="BM125">
        <f>VLOOKUP(A125,'JAM Index'!B:H,4,FALSE)</f>
        <v>89</v>
      </c>
      <c r="BN125">
        <f>VLOOKUP(A125,'JAM Index'!B:H,5,FALSE)</f>
        <v>22</v>
      </c>
      <c r="BO125">
        <f>VLOOKUP(A125,'JAM Index'!B:H,6,FALSE)</f>
        <v>72</v>
      </c>
      <c r="BP125">
        <f>VLOOKUP(A125,'JAM Index'!B:H,7,FALSE)</f>
        <v>183</v>
      </c>
      <c r="BQ125">
        <f>VLOOKUP(A125,'GDP Per Capita'!B:E,2,FALSE)</f>
        <v>1512.1269888938416</v>
      </c>
      <c r="BR125">
        <f>VLOOKUP(A125,'GDP Per Capita'!B:E,3,FALSE)</f>
        <v>1643.1213887653946</v>
      </c>
      <c r="BS125">
        <f>VLOOKUP(A125,'GDP Per Capita'!B:E,4,FALSE)</f>
        <v>1543.6692575728162</v>
      </c>
    </row>
    <row r="126" spans="1:71" x14ac:dyDescent="0.15">
      <c r="A126" s="24" t="s">
        <v>258</v>
      </c>
      <c r="B126" s="37">
        <f>VLOOKUP(A126,'GDP in $'!B126:G126,4)</f>
        <v>200157020.64249849</v>
      </c>
      <c r="C126">
        <f>VLOOKUP(A126,'GDP in $'!B126:G126,5)</f>
        <v>188391770.63676402</v>
      </c>
      <c r="D126" s="38">
        <f>VLOOKUP(A126,'GDP in $'!B126:G126,6)</f>
        <v>197508774.34450483</v>
      </c>
      <c r="E126" t="str">
        <f>VLOOKUP(A126,'Social Assistance Exp. as %GDP'!C:O,2,FALSE)</f>
        <v>Lower middle income</v>
      </c>
      <c r="F126" t="str">
        <f>VLOOKUP(A126,'Social Assistance Exp. as %GDP'!C:O,3,FALSE)</f>
        <v>EAS</v>
      </c>
      <c r="G126">
        <f>VLOOKUP(A126,'Social Assistance Exp. as %GDP'!C:O,4,FALSE)</f>
        <v>1.2942852970000001</v>
      </c>
      <c r="H126">
        <f>VLOOKUP(A126,'Social Assistance Exp. as %GDP'!C:O,5,FALSE)</f>
        <v>0</v>
      </c>
      <c r="I126">
        <f>VLOOKUP(A126,'Social Assistance Exp. as %GDP'!C:O,6,FALSE)</f>
        <v>0</v>
      </c>
      <c r="J126">
        <f>VLOOKUP(A126,'Social Assistance Exp. as %GDP'!C:O,7,FALSE)</f>
        <v>0</v>
      </c>
      <c r="K126">
        <f>VLOOKUP(A126,'Social Assistance Exp. as %GDP'!C:O,8,FALSE)</f>
        <v>0</v>
      </c>
      <c r="L126">
        <f>VLOOKUP(A126,'Social Assistance Exp. as %GDP'!C:O,9,FALSE)</f>
        <v>2016</v>
      </c>
      <c r="M126">
        <f>VLOOKUP(A126,'Social Assistance Exp. as %GDP'!C:O,10,FALSE)</f>
        <v>0</v>
      </c>
      <c r="N126">
        <f>VLOOKUP(A126,'Social Assistance Exp. as %GDP'!C:O,11,FALSE)</f>
        <v>0</v>
      </c>
      <c r="O126">
        <f>VLOOKUP(A126,'Social Assistance Exp. as %GDP'!C:O,12,FALSE)</f>
        <v>0</v>
      </c>
      <c r="P126">
        <f>VLOOKUP(A126,'Social Assistance Exp. as %GDP'!C:O,13,FALSE)</f>
        <v>1.2942852970000001</v>
      </c>
      <c r="Q126" s="37">
        <f>VLOOKUP(A126,'Migrant Population %Pop'!B:C,2,FALSE)</f>
        <v>2.8045862501445402</v>
      </c>
      <c r="R126" s="37">
        <f>VLOOKUP(A126,'Literacy Rate %Pop'!B:BC,44,FALSE)</f>
        <v>0</v>
      </c>
      <c r="S126">
        <f>VLOOKUP(A126,'Literacy Rate %Pop'!B:BC,45,FALSE)</f>
        <v>0</v>
      </c>
      <c r="T126">
        <f>VLOOKUP(A126,'Literacy Rate %Pop'!B:BC,46,FALSE)</f>
        <v>0</v>
      </c>
      <c r="U126">
        <f>VLOOKUP(A126,'Literacy Rate %Pop'!B:BC,47,FALSE)</f>
        <v>0</v>
      </c>
      <c r="V126">
        <f>VLOOKUP(A126,'Literacy Rate %Pop'!B:BC,48,FALSE)</f>
        <v>0</v>
      </c>
      <c r="W126">
        <f>VLOOKUP(A126,'Literacy Rate %Pop'!B:BC,49,FALSE)</f>
        <v>0</v>
      </c>
      <c r="X126">
        <f>VLOOKUP(A126,'Literacy Rate %Pop'!B:BC,50,FALSE)</f>
        <v>0</v>
      </c>
      <c r="Y126">
        <f>VLOOKUP(A126,'Literacy Rate %Pop'!B:BC,51,FALSE)</f>
        <v>0</v>
      </c>
      <c r="Z126">
        <f>VLOOKUP(A126,'Literacy Rate %Pop'!B:BC,52,FALSE)</f>
        <v>0</v>
      </c>
      <c r="AA126">
        <f>VLOOKUP(A126,'Literacy Rate %Pop'!B:BC,53,FALSE)</f>
        <v>0</v>
      </c>
      <c r="AB126">
        <f>VLOOKUP(A126,'Literacy Rate %Pop'!B:BC,54,FALSE)</f>
        <v>0</v>
      </c>
      <c r="AC126" s="37">
        <f>VLOOKUP(A126,'Internet Access %Pop'!B:AI,29,FALSE)</f>
        <v>12.99748389</v>
      </c>
      <c r="AD126">
        <f>VLOOKUP(A126,'Internet Access %Pop'!B:AI,30,FALSE)</f>
        <v>13.7</v>
      </c>
      <c r="AE126">
        <f>VLOOKUP(A126,'Internet Access %Pop'!B:AI,31,FALSE)</f>
        <v>14.581818180000001</v>
      </c>
      <c r="AF126">
        <f>VLOOKUP(A126,'Internet Access %Pop'!B:AI,32,FALSE)</f>
        <v>0</v>
      </c>
      <c r="AG126">
        <f>VLOOKUP(A126,'Internet Access %Pop'!B:AI,33,FALSE)</f>
        <v>0</v>
      </c>
      <c r="AH126">
        <f>VLOOKUP(A126,'Internet Access %Pop'!B:AI,34,FALSE)</f>
        <v>0</v>
      </c>
      <c r="AI126" s="37" t="e">
        <f>VLOOKUP(A126,'Informal %GDP  DGE'!B:AE,29,FALSE)</f>
        <v>#N/A</v>
      </c>
      <c r="AJ126" t="e">
        <f>VLOOKUP(A126,'Informal %GDP  DGE'!B:AE,30,FALSE)</f>
        <v>#N/A</v>
      </c>
      <c r="AK126" t="e">
        <f>VLOOKUP(A126,'Informal %GDP MIMIC'!B:AB,25,FALSE)</f>
        <v>#N/A</v>
      </c>
      <c r="AL126" t="e">
        <f>VLOOKUP(A126,'Informal %GDP MIMIC'!B:AB,26,FALSE)</f>
        <v>#N/A</v>
      </c>
      <c r="AM126" t="e">
        <f>VLOOKUP(A126,'Informal %GDP MIMIC'!B:AB,27,FALSE)</f>
        <v>#N/A</v>
      </c>
      <c r="AN126" s="37" t="e">
        <f>VLOOKUP(A126,'Pension %LF Pension_p'!B:W,16,FALSE)</f>
        <v>#N/A</v>
      </c>
      <c r="AO126" t="e">
        <f>VLOOKUP(A126,'Pension %LF Pension_p'!B:W,17,FALSE)</f>
        <v>#N/A</v>
      </c>
      <c r="AP126" t="e">
        <f>VLOOKUP(A126,'Pension %LF Pension_p'!B:W,18,FALSE)</f>
        <v>#N/A</v>
      </c>
      <c r="AQ126" t="e">
        <f>VLOOKUP(A126,'Pension %LF Pension_p'!B:W,19,FALSE)</f>
        <v>#N/A</v>
      </c>
      <c r="AR126" t="e">
        <f>VLOOKUP(A126,'Pension %LF Pension_p'!B:W,20,FALSE)</f>
        <v>#N/A</v>
      </c>
      <c r="AS126" t="e">
        <f>VLOOKUP(A126,'Pension %LF Pension_p'!B:W,21,FALSE)</f>
        <v>#N/A</v>
      </c>
      <c r="AT126" t="e">
        <f>VLOOKUP(A126,'Pension %LF Pension_p'!B:W,22,FALSE)</f>
        <v>#N/A</v>
      </c>
      <c r="AU126" s="37" t="e">
        <f>VLOOKUP(A126,' Informal Employment %Emp Infem'!B:U,15,FALSE)</f>
        <v>#N/A</v>
      </c>
      <c r="AV126" t="e">
        <f>VLOOKUP(A126,' Informal Employment %Emp Infem'!B:U,16,FALSE)</f>
        <v>#N/A</v>
      </c>
      <c r="AW126" t="e">
        <f>VLOOKUP(A126,' Informal Employment %Emp Infem'!B:U,17,FALSE)</f>
        <v>#N/A</v>
      </c>
      <c r="AX126" t="e">
        <f>VLOOKUP(A126,' Informal Employment %Emp Infem'!B:U,18,FALSE)</f>
        <v>#N/A</v>
      </c>
      <c r="AY126" t="e">
        <f>VLOOKUP(A126,' Informal Employment %Emp Infem'!B:U,19,FALSE)</f>
        <v>#N/A</v>
      </c>
      <c r="AZ126" t="e">
        <f>VLOOKUP(A126,' Informal Employment %Emp Infem'!B:U,20,FALSE)</f>
        <v>#N/A</v>
      </c>
      <c r="BA126" s="37" t="e">
        <f>VLOOKUP(Main!A126,'Outside LF Employment %Emp  Inf'!B:U,15,FALSE)</f>
        <v>#N/A</v>
      </c>
      <c r="BB126" t="e">
        <f>VLOOKUP(Main!A126,'Outside LF Employment %Emp  Inf'!B:U,16,FALSE)</f>
        <v>#N/A</v>
      </c>
      <c r="BC126" t="e">
        <f>VLOOKUP(Main!A126,'Outside LF Employment %Emp  Inf'!B:U,17,FALSE)</f>
        <v>#N/A</v>
      </c>
      <c r="BD126" t="e">
        <f>VLOOKUP(Main!A126,'Outside LF Employment %Emp  Inf'!B:U,18,FALSE)</f>
        <v>#N/A</v>
      </c>
      <c r="BE126" t="e">
        <f>VLOOKUP(Main!A126,'Outside LF Employment %Emp  Inf'!B:U,19,FALSE)</f>
        <v>#N/A</v>
      </c>
      <c r="BF126" t="e">
        <f>VLOOKUP(Main!A126,'Outside LF Employment %Emp  Inf'!B:U,20,FALSE)</f>
        <v>#N/A</v>
      </c>
      <c r="BG126" s="37">
        <f>VLOOKUP(A126,'Fin Acct Ownership %Pop'!B:E,2,FALSE)</f>
        <v>0</v>
      </c>
      <c r="BH126">
        <f>VLOOKUP(A126,'Fin Acct Ownership %Pop'!B:E,3,FALSE)</f>
        <v>0</v>
      </c>
      <c r="BI126">
        <f>VLOOKUP(A126,'Fin Acct Ownership %Pop'!B:E,4,FALSE)</f>
        <v>0</v>
      </c>
      <c r="BJ126" s="37" t="e">
        <f>VLOOKUP(A126,'JAM Index'!B:H,2,FALSE)</f>
        <v>#N/A</v>
      </c>
      <c r="BK126" t="e">
        <f>VLOOKUP(A126,'JAM Index'!B:H,3,FALSE)</f>
        <v>#N/A</v>
      </c>
      <c r="BL126" t="e">
        <f>VLOOKUP(A126,'JAM Index'!B:H,3,FALSE)</f>
        <v>#N/A</v>
      </c>
      <c r="BM126" t="e">
        <f>VLOOKUP(A126,'JAM Index'!B:H,4,FALSE)</f>
        <v>#N/A</v>
      </c>
      <c r="BN126" t="e">
        <f>VLOOKUP(A126,'JAM Index'!B:H,5,FALSE)</f>
        <v>#N/A</v>
      </c>
      <c r="BO126" t="e">
        <f>VLOOKUP(A126,'JAM Index'!B:H,6,FALSE)</f>
        <v>#N/A</v>
      </c>
      <c r="BP126" t="e">
        <f>VLOOKUP(A126,'JAM Index'!B:H,7,FALSE)</f>
        <v>#N/A</v>
      </c>
      <c r="BQ126">
        <f>VLOOKUP(A126,'GDP Per Capita'!B:E,2,FALSE)</f>
        <v>1727.8450013164352</v>
      </c>
      <c r="BR126">
        <f>VLOOKUP(A126,'GDP Per Capita'!B:E,3,FALSE)</f>
        <v>1601.8618685528538</v>
      </c>
      <c r="BS126">
        <f>VLOOKUP(A126,'GDP Per Capita'!B:E,4,FALSE)</f>
        <v>1653.5402972431461</v>
      </c>
    </row>
    <row r="127" spans="1:71" x14ac:dyDescent="0.15">
      <c r="A127" s="24" t="s">
        <v>260</v>
      </c>
      <c r="B127" s="37">
        <f>VLOOKUP(A127,'GDP in $'!B127:G127,4)</f>
        <v>1078518518.5185184</v>
      </c>
      <c r="C127">
        <f>VLOOKUP(A127,'GDP in $'!B127:G127,5)</f>
        <v>1164814814.8148148</v>
      </c>
      <c r="D127" s="38">
        <f>VLOOKUP(A127,'GDP in $'!B127:G127,6)</f>
        <v>980740740.74074066</v>
      </c>
      <c r="E127" t="e">
        <f>VLOOKUP(A127,'Social Assistance Exp. as %GDP'!C:O,2,FALSE)</f>
        <v>#N/A</v>
      </c>
      <c r="F127" t="e">
        <f>VLOOKUP(A127,'Social Assistance Exp. as %GDP'!C:O,3,FALSE)</f>
        <v>#N/A</v>
      </c>
      <c r="G127" t="e">
        <f>VLOOKUP(A127,'Social Assistance Exp. as %GDP'!C:O,4,FALSE)</f>
        <v>#N/A</v>
      </c>
      <c r="H127" t="e">
        <f>VLOOKUP(A127,'Social Assistance Exp. as %GDP'!C:O,5,FALSE)</f>
        <v>#N/A</v>
      </c>
      <c r="I127" t="e">
        <f>VLOOKUP(A127,'Social Assistance Exp. as %GDP'!C:O,6,FALSE)</f>
        <v>#N/A</v>
      </c>
      <c r="J127" t="e">
        <f>VLOOKUP(A127,'Social Assistance Exp. as %GDP'!C:O,7,FALSE)</f>
        <v>#N/A</v>
      </c>
      <c r="K127" t="e">
        <f>VLOOKUP(A127,'Social Assistance Exp. as %GDP'!C:O,8,FALSE)</f>
        <v>#N/A</v>
      </c>
      <c r="L127" t="e">
        <f>VLOOKUP(A127,'Social Assistance Exp. as %GDP'!C:O,9,FALSE)</f>
        <v>#N/A</v>
      </c>
      <c r="M127" t="e">
        <f>VLOOKUP(A127,'Social Assistance Exp. as %GDP'!C:O,10,FALSE)</f>
        <v>#N/A</v>
      </c>
      <c r="N127" t="e">
        <f>VLOOKUP(A127,'Social Assistance Exp. as %GDP'!C:O,11,FALSE)</f>
        <v>#N/A</v>
      </c>
      <c r="O127" t="e">
        <f>VLOOKUP(A127,'Social Assistance Exp. as %GDP'!C:O,12,FALSE)</f>
        <v>#N/A</v>
      </c>
      <c r="P127" t="e">
        <f>VLOOKUP(A127,'Social Assistance Exp. as %GDP'!C:O,13,FALSE)</f>
        <v>#N/A</v>
      </c>
      <c r="Q127" s="37">
        <f>VLOOKUP(A127,'Migrant Population %Pop'!B:C,2,FALSE)</f>
        <v>13.3934355430792</v>
      </c>
      <c r="R127" s="37">
        <f>VLOOKUP(A127,'Literacy Rate %Pop'!B:BC,44,FALSE)</f>
        <v>0</v>
      </c>
      <c r="S127">
        <f>VLOOKUP(A127,'Literacy Rate %Pop'!B:BC,45,FALSE)</f>
        <v>0</v>
      </c>
      <c r="T127">
        <f>VLOOKUP(A127,'Literacy Rate %Pop'!B:BC,46,FALSE)</f>
        <v>0</v>
      </c>
      <c r="U127">
        <f>VLOOKUP(A127,'Literacy Rate %Pop'!B:BC,47,FALSE)</f>
        <v>0</v>
      </c>
      <c r="V127">
        <f>VLOOKUP(A127,'Literacy Rate %Pop'!B:BC,48,FALSE)</f>
        <v>0</v>
      </c>
      <c r="W127">
        <f>VLOOKUP(A127,'Literacy Rate %Pop'!B:BC,49,FALSE)</f>
        <v>0</v>
      </c>
      <c r="X127">
        <f>VLOOKUP(A127,'Literacy Rate %Pop'!B:BC,50,FALSE)</f>
        <v>0</v>
      </c>
      <c r="Y127">
        <f>VLOOKUP(A127,'Literacy Rate %Pop'!B:BC,51,FALSE)</f>
        <v>0</v>
      </c>
      <c r="Z127">
        <f>VLOOKUP(A127,'Literacy Rate %Pop'!B:BC,52,FALSE)</f>
        <v>0</v>
      </c>
      <c r="AA127">
        <f>VLOOKUP(A127,'Literacy Rate %Pop'!B:BC,53,FALSE)</f>
        <v>0</v>
      </c>
      <c r="AB127">
        <f>VLOOKUP(A127,'Literacy Rate %Pop'!B:BC,54,FALSE)</f>
        <v>0</v>
      </c>
      <c r="AC127" s="37">
        <f>VLOOKUP(A127,'Internet Access %Pop'!B:AI,29,FALSE)</f>
        <v>75.7</v>
      </c>
      <c r="AD127">
        <f>VLOOKUP(A127,'Internet Access %Pop'!B:AI,30,FALSE)</f>
        <v>76.817674909999994</v>
      </c>
      <c r="AE127">
        <f>VLOOKUP(A127,'Internet Access %Pop'!B:AI,31,FALSE)</f>
        <v>80.71019081</v>
      </c>
      <c r="AF127">
        <f>VLOOKUP(A127,'Internet Access %Pop'!B:AI,32,FALSE)</f>
        <v>0</v>
      </c>
      <c r="AG127">
        <f>VLOOKUP(A127,'Internet Access %Pop'!B:AI,33,FALSE)</f>
        <v>0</v>
      </c>
      <c r="AH127">
        <f>VLOOKUP(A127,'Internet Access %Pop'!B:AI,34,FALSE)</f>
        <v>0</v>
      </c>
      <c r="AI127" s="37" t="e">
        <f>VLOOKUP(A127,'Informal %GDP  DGE'!B:AE,29,FALSE)</f>
        <v>#N/A</v>
      </c>
      <c r="AJ127" t="e">
        <f>VLOOKUP(A127,'Informal %GDP  DGE'!B:AE,30,FALSE)</f>
        <v>#N/A</v>
      </c>
      <c r="AK127" t="e">
        <f>VLOOKUP(A127,'Informal %GDP MIMIC'!B:AB,25,FALSE)</f>
        <v>#N/A</v>
      </c>
      <c r="AL127" t="e">
        <f>VLOOKUP(A127,'Informal %GDP MIMIC'!B:AB,26,FALSE)</f>
        <v>#N/A</v>
      </c>
      <c r="AM127" t="e">
        <f>VLOOKUP(A127,'Informal %GDP MIMIC'!B:AB,27,FALSE)</f>
        <v>#N/A</v>
      </c>
      <c r="AN127" s="37" t="e">
        <f>VLOOKUP(A127,'Pension %LF Pension_p'!B:W,16,FALSE)</f>
        <v>#N/A</v>
      </c>
      <c r="AO127" t="e">
        <f>VLOOKUP(A127,'Pension %LF Pension_p'!B:W,17,FALSE)</f>
        <v>#N/A</v>
      </c>
      <c r="AP127" t="e">
        <f>VLOOKUP(A127,'Pension %LF Pension_p'!B:W,18,FALSE)</f>
        <v>#N/A</v>
      </c>
      <c r="AQ127" t="e">
        <f>VLOOKUP(A127,'Pension %LF Pension_p'!B:W,19,FALSE)</f>
        <v>#N/A</v>
      </c>
      <c r="AR127" t="e">
        <f>VLOOKUP(A127,'Pension %LF Pension_p'!B:W,20,FALSE)</f>
        <v>#N/A</v>
      </c>
      <c r="AS127" t="e">
        <f>VLOOKUP(A127,'Pension %LF Pension_p'!B:W,21,FALSE)</f>
        <v>#N/A</v>
      </c>
      <c r="AT127" t="e">
        <f>VLOOKUP(A127,'Pension %LF Pension_p'!B:W,22,FALSE)</f>
        <v>#N/A</v>
      </c>
      <c r="AU127" s="37" t="e">
        <f>VLOOKUP(A127,' Informal Employment %Emp Infem'!B:U,15,FALSE)</f>
        <v>#N/A</v>
      </c>
      <c r="AV127" t="e">
        <f>VLOOKUP(A127,' Informal Employment %Emp Infem'!B:U,16,FALSE)</f>
        <v>#N/A</v>
      </c>
      <c r="AW127" t="e">
        <f>VLOOKUP(A127,' Informal Employment %Emp Infem'!B:U,17,FALSE)</f>
        <v>#N/A</v>
      </c>
      <c r="AX127" t="e">
        <f>VLOOKUP(A127,' Informal Employment %Emp Infem'!B:U,18,FALSE)</f>
        <v>#N/A</v>
      </c>
      <c r="AY127" t="e">
        <f>VLOOKUP(A127,' Informal Employment %Emp Infem'!B:U,19,FALSE)</f>
        <v>#N/A</v>
      </c>
      <c r="AZ127" t="e">
        <f>VLOOKUP(A127,' Informal Employment %Emp Infem'!B:U,20,FALSE)</f>
        <v>#N/A</v>
      </c>
      <c r="BA127" s="37" t="e">
        <f>VLOOKUP(Main!A127,'Outside LF Employment %Emp  Inf'!B:U,15,FALSE)</f>
        <v>#N/A</v>
      </c>
      <c r="BB127" t="e">
        <f>VLOOKUP(Main!A127,'Outside LF Employment %Emp  Inf'!B:U,16,FALSE)</f>
        <v>#N/A</v>
      </c>
      <c r="BC127" t="e">
        <f>VLOOKUP(Main!A127,'Outside LF Employment %Emp  Inf'!B:U,17,FALSE)</f>
        <v>#N/A</v>
      </c>
      <c r="BD127" t="e">
        <f>VLOOKUP(Main!A127,'Outside LF Employment %Emp  Inf'!B:U,18,FALSE)</f>
        <v>#N/A</v>
      </c>
      <c r="BE127" t="e">
        <f>VLOOKUP(Main!A127,'Outside LF Employment %Emp  Inf'!B:U,19,FALSE)</f>
        <v>#N/A</v>
      </c>
      <c r="BF127" t="e">
        <f>VLOOKUP(Main!A127,'Outside LF Employment %Emp  Inf'!B:U,20,FALSE)</f>
        <v>#N/A</v>
      </c>
      <c r="BG127" s="37">
        <f>VLOOKUP(A127,'Fin Acct Ownership %Pop'!B:E,2,FALSE)</f>
        <v>0</v>
      </c>
      <c r="BH127">
        <f>VLOOKUP(A127,'Fin Acct Ownership %Pop'!B:E,3,FALSE)</f>
        <v>0</v>
      </c>
      <c r="BI127">
        <f>VLOOKUP(A127,'Fin Acct Ownership %Pop'!B:E,4,FALSE)</f>
        <v>0</v>
      </c>
      <c r="BJ127" s="37" t="e">
        <f>VLOOKUP(A127,'JAM Index'!B:H,2,FALSE)</f>
        <v>#N/A</v>
      </c>
      <c r="BK127" t="e">
        <f>VLOOKUP(A127,'JAM Index'!B:H,3,FALSE)</f>
        <v>#N/A</v>
      </c>
      <c r="BL127" t="e">
        <f>VLOOKUP(A127,'JAM Index'!B:H,3,FALSE)</f>
        <v>#N/A</v>
      </c>
      <c r="BM127" t="e">
        <f>VLOOKUP(A127,'JAM Index'!B:H,4,FALSE)</f>
        <v>#N/A</v>
      </c>
      <c r="BN127" t="e">
        <f>VLOOKUP(A127,'JAM Index'!B:H,5,FALSE)</f>
        <v>#N/A</v>
      </c>
      <c r="BO127" t="e">
        <f>VLOOKUP(A127,'JAM Index'!B:H,6,FALSE)</f>
        <v>#N/A</v>
      </c>
      <c r="BP127" t="e">
        <f>VLOOKUP(A127,'JAM Index'!B:H,7,FALSE)</f>
        <v>#N/A</v>
      </c>
      <c r="BQ127">
        <f>VLOOKUP(A127,'GDP Per Capita'!B:E,2,FALSE)</f>
        <v>20567.499113591639</v>
      </c>
      <c r="BR127">
        <f>VLOOKUP(A127,'GDP Per Capita'!B:E,3,FALSE)</f>
        <v>22046.689912079622</v>
      </c>
      <c r="BS127">
        <f>VLOOKUP(A127,'GDP Per Capita'!B:E,4,FALSE)</f>
        <v>18437.748923536259</v>
      </c>
    </row>
    <row r="128" spans="1:71" x14ac:dyDescent="0.15">
      <c r="A128" s="24" t="s">
        <v>262</v>
      </c>
      <c r="B128" s="37">
        <f>VLOOKUP(A128,'GDP in $'!B128:G128,4)</f>
        <v>1724845615629.2595</v>
      </c>
      <c r="C128">
        <f>VLOOKUP(A128,'GDP in $'!B128:G128,5)</f>
        <v>1651422932447.7681</v>
      </c>
      <c r="D128" s="38">
        <f>VLOOKUP(A128,'GDP in $'!B128:G128,6)</f>
        <v>1637895802792.8965</v>
      </c>
      <c r="E128" t="e">
        <f>VLOOKUP(A128,'Social Assistance Exp. as %GDP'!C:O,2,FALSE)</f>
        <v>#N/A</v>
      </c>
      <c r="F128" t="e">
        <f>VLOOKUP(A128,'Social Assistance Exp. as %GDP'!C:O,3,FALSE)</f>
        <v>#N/A</v>
      </c>
      <c r="G128" t="e">
        <f>VLOOKUP(A128,'Social Assistance Exp. as %GDP'!C:O,4,FALSE)</f>
        <v>#N/A</v>
      </c>
      <c r="H128" t="e">
        <f>VLOOKUP(A128,'Social Assistance Exp. as %GDP'!C:O,5,FALSE)</f>
        <v>#N/A</v>
      </c>
      <c r="I128" t="e">
        <f>VLOOKUP(A128,'Social Assistance Exp. as %GDP'!C:O,6,FALSE)</f>
        <v>#N/A</v>
      </c>
      <c r="J128" t="e">
        <f>VLOOKUP(A128,'Social Assistance Exp. as %GDP'!C:O,7,FALSE)</f>
        <v>#N/A</v>
      </c>
      <c r="K128" t="e">
        <f>VLOOKUP(A128,'Social Assistance Exp. as %GDP'!C:O,8,FALSE)</f>
        <v>#N/A</v>
      </c>
      <c r="L128" t="e">
        <f>VLOOKUP(A128,'Social Assistance Exp. as %GDP'!C:O,9,FALSE)</f>
        <v>#N/A</v>
      </c>
      <c r="M128" t="e">
        <f>VLOOKUP(A128,'Social Assistance Exp. as %GDP'!C:O,10,FALSE)</f>
        <v>#N/A</v>
      </c>
      <c r="N128" t="e">
        <f>VLOOKUP(A128,'Social Assistance Exp. as %GDP'!C:O,11,FALSE)</f>
        <v>#N/A</v>
      </c>
      <c r="O128" t="e">
        <f>VLOOKUP(A128,'Social Assistance Exp. as %GDP'!C:O,12,FALSE)</f>
        <v>#N/A</v>
      </c>
      <c r="P128" t="e">
        <f>VLOOKUP(A128,'Social Assistance Exp. as %GDP'!C:O,13,FALSE)</f>
        <v>#N/A</v>
      </c>
      <c r="Q128" s="37">
        <f>VLOOKUP(A128,'Migrant Population %Pop'!B:C,2,FALSE)</f>
        <v>2.6391593543642902</v>
      </c>
      <c r="R128" s="37">
        <f>VLOOKUP(A128,'Literacy Rate %Pop'!B:BC,44,FALSE)</f>
        <v>0</v>
      </c>
      <c r="S128">
        <f>VLOOKUP(A128,'Literacy Rate %Pop'!B:BC,45,FALSE)</f>
        <v>0</v>
      </c>
      <c r="T128">
        <f>VLOOKUP(A128,'Literacy Rate %Pop'!B:BC,46,FALSE)</f>
        <v>0</v>
      </c>
      <c r="U128">
        <f>VLOOKUP(A128,'Literacy Rate %Pop'!B:BC,47,FALSE)</f>
        <v>0</v>
      </c>
      <c r="V128">
        <f>VLOOKUP(A128,'Literacy Rate %Pop'!B:BC,48,FALSE)</f>
        <v>0</v>
      </c>
      <c r="W128">
        <f>VLOOKUP(A128,'Literacy Rate %Pop'!B:BC,49,FALSE)</f>
        <v>0</v>
      </c>
      <c r="X128">
        <f>VLOOKUP(A128,'Literacy Rate %Pop'!B:BC,50,FALSE)</f>
        <v>0</v>
      </c>
      <c r="Y128">
        <f>VLOOKUP(A128,'Literacy Rate %Pop'!B:BC,51,FALSE)</f>
        <v>0</v>
      </c>
      <c r="Z128">
        <f>VLOOKUP(A128,'Literacy Rate %Pop'!B:BC,52,FALSE)</f>
        <v>0</v>
      </c>
      <c r="AA128">
        <f>VLOOKUP(A128,'Literacy Rate %Pop'!B:BC,53,FALSE)</f>
        <v>0</v>
      </c>
      <c r="AB128">
        <f>VLOOKUP(A128,'Literacy Rate %Pop'!B:BC,54,FALSE)</f>
        <v>0</v>
      </c>
      <c r="AC128" s="37">
        <f>VLOOKUP(A128,'Internet Access %Pop'!B:AI,29,FALSE)</f>
        <v>89.896255800000006</v>
      </c>
      <c r="AD128">
        <f>VLOOKUP(A128,'Internet Access %Pop'!B:AI,30,FALSE)</f>
        <v>92.843025679999997</v>
      </c>
      <c r="AE128">
        <f>VLOOKUP(A128,'Internet Access %Pop'!B:AI,31,FALSE)</f>
        <v>95.069421879999993</v>
      </c>
      <c r="AF128">
        <f>VLOOKUP(A128,'Internet Access %Pop'!B:AI,32,FALSE)</f>
        <v>96.022859580000002</v>
      </c>
      <c r="AG128">
        <f>VLOOKUP(A128,'Internet Access %Pop'!B:AI,33,FALSE)</f>
        <v>96.157579179999999</v>
      </c>
      <c r="AH128">
        <f>VLOOKUP(A128,'Internet Access %Pop'!B:AI,34,FALSE)</f>
        <v>96.505060349999994</v>
      </c>
      <c r="AI128" s="37">
        <f>VLOOKUP(A128,'Informal %GDP  DGE'!B:AE,29,FALSE)</f>
        <v>23.270727157592773</v>
      </c>
      <c r="AJ128">
        <f>VLOOKUP(A128,'Informal %GDP  DGE'!B:AE,30,FALSE)</f>
        <v>23.030208587646484</v>
      </c>
      <c r="AK128">
        <f>VLOOKUP(A128,'Informal %GDP MIMIC'!B:AB,25,FALSE)</f>
        <v>26.205989837646484</v>
      </c>
      <c r="AL128">
        <f>VLOOKUP(A128,'Informal %GDP MIMIC'!B:AB,26,FALSE)</f>
        <v>26.117546081542969</v>
      </c>
      <c r="AM128">
        <f>VLOOKUP(A128,'Informal %GDP MIMIC'!B:AB,27,FALSE)</f>
        <v>26.139612197875977</v>
      </c>
      <c r="AN128" s="37">
        <f>VLOOKUP(A128,'Pension %LF Pension_p'!B:W,16,FALSE)</f>
        <v>0</v>
      </c>
      <c r="AO128">
        <f>VLOOKUP(A128,'Pension %LF Pension_p'!B:W,17,FALSE)</f>
        <v>49.5</v>
      </c>
      <c r="AP128">
        <f>VLOOKUP(A128,'Pension %LF Pension_p'!B:W,18,FALSE)</f>
        <v>0</v>
      </c>
      <c r="AQ128">
        <f>VLOOKUP(A128,'Pension %LF Pension_p'!B:W,19,FALSE)</f>
        <v>0</v>
      </c>
      <c r="AR128">
        <f>VLOOKUP(A128,'Pension %LF Pension_p'!B:W,20,FALSE)</f>
        <v>0</v>
      </c>
      <c r="AS128">
        <f>VLOOKUP(A128,'Pension %LF Pension_p'!B:W,21,FALSE)</f>
        <v>0</v>
      </c>
      <c r="AT128">
        <f>VLOOKUP(A128,'Pension %LF Pension_p'!B:W,22,FALSE)</f>
        <v>0</v>
      </c>
      <c r="AU128" s="37" t="e">
        <f>VLOOKUP(A128,' Informal Employment %Emp Infem'!B:U,15,FALSE)</f>
        <v>#N/A</v>
      </c>
      <c r="AV128" t="e">
        <f>VLOOKUP(A128,' Informal Employment %Emp Infem'!B:U,16,FALSE)</f>
        <v>#N/A</v>
      </c>
      <c r="AW128" t="e">
        <f>VLOOKUP(A128,' Informal Employment %Emp Infem'!B:U,17,FALSE)</f>
        <v>#N/A</v>
      </c>
      <c r="AX128" t="e">
        <f>VLOOKUP(A128,' Informal Employment %Emp Infem'!B:U,18,FALSE)</f>
        <v>#N/A</v>
      </c>
      <c r="AY128" t="e">
        <f>VLOOKUP(A128,' Informal Employment %Emp Infem'!B:U,19,FALSE)</f>
        <v>#N/A</v>
      </c>
      <c r="AZ128" t="e">
        <f>VLOOKUP(A128,' Informal Employment %Emp Infem'!B:U,20,FALSE)</f>
        <v>#N/A</v>
      </c>
      <c r="BA128" s="37" t="e">
        <f>VLOOKUP(Main!A128,'Outside LF Employment %Emp  Inf'!B:U,15,FALSE)</f>
        <v>#N/A</v>
      </c>
      <c r="BB128" t="e">
        <f>VLOOKUP(Main!A128,'Outside LF Employment %Emp  Inf'!B:U,16,FALSE)</f>
        <v>#N/A</v>
      </c>
      <c r="BC128" t="e">
        <f>VLOOKUP(Main!A128,'Outside LF Employment %Emp  Inf'!B:U,17,FALSE)</f>
        <v>#N/A</v>
      </c>
      <c r="BD128" t="e">
        <f>VLOOKUP(Main!A128,'Outside LF Employment %Emp  Inf'!B:U,18,FALSE)</f>
        <v>#N/A</v>
      </c>
      <c r="BE128" t="e">
        <f>VLOOKUP(Main!A128,'Outside LF Employment %Emp  Inf'!B:U,19,FALSE)</f>
        <v>#N/A</v>
      </c>
      <c r="BF128" t="e">
        <f>VLOOKUP(Main!A128,'Outside LF Employment %Emp  Inf'!B:U,20,FALSE)</f>
        <v>#N/A</v>
      </c>
      <c r="BG128" s="37">
        <f>VLOOKUP(A128,'Fin Acct Ownership %Pop'!B:E,2,FALSE)</f>
        <v>93.046867370605497</v>
      </c>
      <c r="BH128">
        <f>VLOOKUP(A128,'Fin Acct Ownership %Pop'!B:E,3,FALSE)</f>
        <v>94.360816955566406</v>
      </c>
      <c r="BI128">
        <f>VLOOKUP(A128,'Fin Acct Ownership %Pop'!B:E,4,FALSE)</f>
        <v>94.851013183593807</v>
      </c>
      <c r="BJ128" s="37" t="e">
        <f>VLOOKUP(A128,'JAM Index'!B:H,2,FALSE)</f>
        <v>#N/A</v>
      </c>
      <c r="BK128" t="e">
        <f>VLOOKUP(A128,'JAM Index'!B:H,3,FALSE)</f>
        <v>#N/A</v>
      </c>
      <c r="BL128" t="e">
        <f>VLOOKUP(A128,'JAM Index'!B:H,3,FALSE)</f>
        <v>#N/A</v>
      </c>
      <c r="BM128" t="e">
        <f>VLOOKUP(A128,'JAM Index'!B:H,4,FALSE)</f>
        <v>#N/A</v>
      </c>
      <c r="BN128" t="e">
        <f>VLOOKUP(A128,'JAM Index'!B:H,5,FALSE)</f>
        <v>#N/A</v>
      </c>
      <c r="BO128" t="e">
        <f>VLOOKUP(A128,'JAM Index'!B:H,6,FALSE)</f>
        <v>#N/A</v>
      </c>
      <c r="BP128" t="e">
        <f>VLOOKUP(A128,'JAM Index'!B:H,7,FALSE)</f>
        <v>#N/A</v>
      </c>
      <c r="BQ128">
        <f>VLOOKUP(A128,'GDP Per Capita'!B:E,2,FALSE)</f>
        <v>33422.944210083602</v>
      </c>
      <c r="BR128">
        <f>VLOOKUP(A128,'GDP Per Capita'!B:E,3,FALSE)</f>
        <v>31936.796353472808</v>
      </c>
      <c r="BS128">
        <f>VLOOKUP(A128,'GDP Per Capita'!B:E,4,FALSE)</f>
        <v>31631.469450986566</v>
      </c>
    </row>
    <row r="129" spans="1:71" x14ac:dyDescent="0.15">
      <c r="A129" s="24" t="s">
        <v>264</v>
      </c>
      <c r="B129" s="37">
        <f>VLOOKUP(A129,'GDP in $'!B129:G129,4)</f>
        <v>138182400331.12582</v>
      </c>
      <c r="C129">
        <f>VLOOKUP(A129,'GDP in $'!B129:G129,5)</f>
        <v>136196760210.8037</v>
      </c>
      <c r="D129" s="38">
        <f>VLOOKUP(A129,'GDP in $'!B129:G129,6)</f>
        <v>105960225688.14532</v>
      </c>
      <c r="E129" t="str">
        <f>VLOOKUP(A129,'Social Assistance Exp. as %GDP'!C:O,2,FALSE)</f>
        <v>High income</v>
      </c>
      <c r="F129" t="str">
        <f>VLOOKUP(A129,'Social Assistance Exp. as %GDP'!C:O,3,FALSE)</f>
        <v>MEA</v>
      </c>
      <c r="G129">
        <f>VLOOKUP(A129,'Social Assistance Exp. as %GDP'!C:O,4,FALSE)</f>
        <v>0.79657304299999998</v>
      </c>
      <c r="H129">
        <f>VLOOKUP(A129,'Social Assistance Exp. as %GDP'!C:O,5,FALSE)</f>
        <v>0.186824352</v>
      </c>
      <c r="I129">
        <f>VLOOKUP(A129,'Social Assistance Exp. as %GDP'!C:O,6,FALSE)</f>
        <v>1.6626762E-2</v>
      </c>
      <c r="J129">
        <f>VLOOKUP(A129,'Social Assistance Exp. as %GDP'!C:O,7,FALSE)</f>
        <v>0.40932065200000001</v>
      </c>
      <c r="K129">
        <f>VLOOKUP(A129,'Social Assistance Exp. as %GDP'!C:O,8,FALSE)</f>
        <v>0</v>
      </c>
      <c r="L129">
        <f>VLOOKUP(A129,'Social Assistance Exp. as %GDP'!C:O,9,FALSE)</f>
        <v>2010</v>
      </c>
      <c r="M129">
        <f>VLOOKUP(A129,'Social Assistance Exp. as %GDP'!C:O,10,FALSE)</f>
        <v>0</v>
      </c>
      <c r="N129">
        <f>VLOOKUP(A129,'Social Assistance Exp. as %GDP'!C:O,11,FALSE)</f>
        <v>0</v>
      </c>
      <c r="O129">
        <f>VLOOKUP(A129,'Social Assistance Exp. as %GDP'!C:O,12,FALSE)</f>
        <v>0</v>
      </c>
      <c r="P129">
        <f>VLOOKUP(A129,'Social Assistance Exp. as %GDP'!C:O,13,FALSE)</f>
        <v>0.183801293</v>
      </c>
      <c r="Q129" s="37">
        <f>VLOOKUP(A129,'Migrant Population %Pop'!B:C,2,FALSE)</f>
        <v>73.639550732699306</v>
      </c>
      <c r="R129" s="37">
        <f>VLOOKUP(A129,'Literacy Rate %Pop'!B:BC,44,FALSE)</f>
        <v>94.469009399414105</v>
      </c>
      <c r="S129">
        <f>VLOOKUP(A129,'Literacy Rate %Pop'!B:BC,45,FALSE)</f>
        <v>0</v>
      </c>
      <c r="T129">
        <f>VLOOKUP(A129,'Literacy Rate %Pop'!B:BC,46,FALSE)</f>
        <v>95.513168334960895</v>
      </c>
      <c r="U129">
        <f>VLOOKUP(A129,'Literacy Rate %Pop'!B:BC,47,FALSE)</f>
        <v>95.585823059082003</v>
      </c>
      <c r="V129">
        <f>VLOOKUP(A129,'Literacy Rate %Pop'!B:BC,48,FALSE)</f>
        <v>0</v>
      </c>
      <c r="W129">
        <f>VLOOKUP(A129,'Literacy Rate %Pop'!B:BC,49,FALSE)</f>
        <v>95.685447692871094</v>
      </c>
      <c r="X129">
        <f>VLOOKUP(A129,'Literacy Rate %Pop'!B:BC,50,FALSE)</f>
        <v>0</v>
      </c>
      <c r="Y129">
        <f>VLOOKUP(A129,'Literacy Rate %Pop'!B:BC,51,FALSE)</f>
        <v>96.035949707031307</v>
      </c>
      <c r="Z129">
        <f>VLOOKUP(A129,'Literacy Rate %Pop'!B:BC,52,FALSE)</f>
        <v>96.056472778320298</v>
      </c>
      <c r="AA129">
        <f>VLOOKUP(A129,'Literacy Rate %Pop'!B:BC,53,FALSE)</f>
        <v>0</v>
      </c>
      <c r="AB129">
        <f>VLOOKUP(A129,'Literacy Rate %Pop'!B:BC,54,FALSE)</f>
        <v>96.457542419433594</v>
      </c>
      <c r="AC129" s="37">
        <f>VLOOKUP(A129,'Internet Access %Pop'!B:AI,29,FALSE)</f>
        <v>78</v>
      </c>
      <c r="AD129">
        <f>VLOOKUP(A129,'Internet Access %Pop'!B:AI,30,FALSE)</f>
        <v>78.367383759999996</v>
      </c>
      <c r="AE129">
        <f>VLOOKUP(A129,'Internet Access %Pop'!B:AI,31,FALSE)</f>
        <v>97.999989330000005</v>
      </c>
      <c r="AF129">
        <f>VLOOKUP(A129,'Internet Access %Pop'!B:AI,32,FALSE)</f>
        <v>99.59884959</v>
      </c>
      <c r="AG129">
        <f>VLOOKUP(A129,'Internet Access %Pop'!B:AI,33,FALSE)</f>
        <v>99.542676450000002</v>
      </c>
      <c r="AH129">
        <f>VLOOKUP(A129,'Internet Access %Pop'!B:AI,34,FALSE)</f>
        <v>98.599995129999996</v>
      </c>
      <c r="AI129" s="37">
        <f>VLOOKUP(A129,'Informal %GDP  DGE'!B:AE,29,FALSE)</f>
        <v>14.735454559326172</v>
      </c>
      <c r="AJ129">
        <f>VLOOKUP(A129,'Informal %GDP  DGE'!B:AE,30,FALSE)</f>
        <v>14.535524368286133</v>
      </c>
      <c r="AK129">
        <f>VLOOKUP(A129,'Informal %GDP MIMIC'!B:AB,25,FALSE)</f>
        <v>20.619384765625</v>
      </c>
      <c r="AL129">
        <f>VLOOKUP(A129,'Informal %GDP MIMIC'!B:AB,26,FALSE)</f>
        <v>20.864864349365234</v>
      </c>
      <c r="AM129">
        <f>VLOOKUP(A129,'Informal %GDP MIMIC'!B:AB,27,FALSE)</f>
        <v>20.778236389160156</v>
      </c>
      <c r="AN129" s="37" t="e">
        <f>VLOOKUP(A129,'Pension %LF Pension_p'!B:W,16,FALSE)</f>
        <v>#N/A</v>
      </c>
      <c r="AO129" t="e">
        <f>VLOOKUP(A129,'Pension %LF Pension_p'!B:W,17,FALSE)</f>
        <v>#N/A</v>
      </c>
      <c r="AP129" t="e">
        <f>VLOOKUP(A129,'Pension %LF Pension_p'!B:W,18,FALSE)</f>
        <v>#N/A</v>
      </c>
      <c r="AQ129" t="e">
        <f>VLOOKUP(A129,'Pension %LF Pension_p'!B:W,19,FALSE)</f>
        <v>#N/A</v>
      </c>
      <c r="AR129" t="e">
        <f>VLOOKUP(A129,'Pension %LF Pension_p'!B:W,20,FALSE)</f>
        <v>#N/A</v>
      </c>
      <c r="AS129" t="e">
        <f>VLOOKUP(A129,'Pension %LF Pension_p'!B:W,21,FALSE)</f>
        <v>#N/A</v>
      </c>
      <c r="AT129" t="e">
        <f>VLOOKUP(A129,'Pension %LF Pension_p'!B:W,22,FALSE)</f>
        <v>#N/A</v>
      </c>
      <c r="AU129" s="37" t="e">
        <f>VLOOKUP(A129,' Informal Employment %Emp Infem'!B:U,15,FALSE)</f>
        <v>#N/A</v>
      </c>
      <c r="AV129" t="e">
        <f>VLOOKUP(A129,' Informal Employment %Emp Infem'!B:U,16,FALSE)</f>
        <v>#N/A</v>
      </c>
      <c r="AW129" t="e">
        <f>VLOOKUP(A129,' Informal Employment %Emp Infem'!B:U,17,FALSE)</f>
        <v>#N/A</v>
      </c>
      <c r="AX129" t="e">
        <f>VLOOKUP(A129,' Informal Employment %Emp Infem'!B:U,18,FALSE)</f>
        <v>#N/A</v>
      </c>
      <c r="AY129" t="e">
        <f>VLOOKUP(A129,' Informal Employment %Emp Infem'!B:U,19,FALSE)</f>
        <v>#N/A</v>
      </c>
      <c r="AZ129" t="e">
        <f>VLOOKUP(A129,' Informal Employment %Emp Infem'!B:U,20,FALSE)</f>
        <v>#N/A</v>
      </c>
      <c r="BA129" s="37" t="e">
        <f>VLOOKUP(Main!A129,'Outside LF Employment %Emp  Inf'!B:U,15,FALSE)</f>
        <v>#N/A</v>
      </c>
      <c r="BB129" t="e">
        <f>VLOOKUP(Main!A129,'Outside LF Employment %Emp  Inf'!B:U,16,FALSE)</f>
        <v>#N/A</v>
      </c>
      <c r="BC129" t="e">
        <f>VLOOKUP(Main!A129,'Outside LF Employment %Emp  Inf'!B:U,17,FALSE)</f>
        <v>#N/A</v>
      </c>
      <c r="BD129" t="e">
        <f>VLOOKUP(Main!A129,'Outside LF Employment %Emp  Inf'!B:U,18,FALSE)</f>
        <v>#N/A</v>
      </c>
      <c r="BE129" t="e">
        <f>VLOOKUP(Main!A129,'Outside LF Employment %Emp  Inf'!B:U,19,FALSE)</f>
        <v>#N/A</v>
      </c>
      <c r="BF129" t="e">
        <f>VLOOKUP(Main!A129,'Outside LF Employment %Emp  Inf'!B:U,20,FALSE)</f>
        <v>#N/A</v>
      </c>
      <c r="BG129" s="37">
        <f>VLOOKUP(A129,'Fin Acct Ownership %Pop'!B:E,2,FALSE)</f>
        <v>86.773246765136705</v>
      </c>
      <c r="BH129">
        <f>VLOOKUP(A129,'Fin Acct Ownership %Pop'!B:E,3,FALSE)</f>
        <v>72.908180236816406</v>
      </c>
      <c r="BI129">
        <f>VLOOKUP(A129,'Fin Acct Ownership %Pop'!B:E,4,FALSE)</f>
        <v>79.840156555175795</v>
      </c>
      <c r="BJ129" s="37" t="e">
        <f>VLOOKUP(A129,'JAM Index'!B:H,2,FALSE)</f>
        <v>#N/A</v>
      </c>
      <c r="BK129" t="e">
        <f>VLOOKUP(A129,'JAM Index'!B:H,3,FALSE)</f>
        <v>#N/A</v>
      </c>
      <c r="BL129" t="e">
        <f>VLOOKUP(A129,'JAM Index'!B:H,3,FALSE)</f>
        <v>#N/A</v>
      </c>
      <c r="BM129" t="e">
        <f>VLOOKUP(A129,'JAM Index'!B:H,4,FALSE)</f>
        <v>#N/A</v>
      </c>
      <c r="BN129" t="e">
        <f>VLOOKUP(A129,'JAM Index'!B:H,5,FALSE)</f>
        <v>#N/A</v>
      </c>
      <c r="BO129" t="e">
        <f>VLOOKUP(A129,'JAM Index'!B:H,6,FALSE)</f>
        <v>#N/A</v>
      </c>
      <c r="BP129" t="e">
        <f>VLOOKUP(A129,'JAM Index'!B:H,7,FALSE)</f>
        <v>#N/A</v>
      </c>
      <c r="BQ129">
        <f>VLOOKUP(A129,'GDP Per Capita'!B:E,2,FALSE)</f>
        <v>33399.060436584179</v>
      </c>
      <c r="BR129">
        <f>VLOOKUP(A129,'GDP Per Capita'!B:E,3,FALSE)</f>
        <v>32373.2511220507</v>
      </c>
      <c r="BS129">
        <f>VLOOKUP(A129,'GDP Per Capita'!B:E,4,FALSE)</f>
        <v>24811.769710023087</v>
      </c>
    </row>
    <row r="130" spans="1:71" x14ac:dyDescent="0.15">
      <c r="A130" s="24" t="s">
        <v>266</v>
      </c>
      <c r="B130" s="37">
        <f>VLOOKUP(A130,'GDP in $'!B130:G130,4)</f>
        <v>4905598920400.6123</v>
      </c>
      <c r="C130">
        <f>VLOOKUP(A130,'GDP in $'!B130:G130,5)</f>
        <v>4849397095732.1885</v>
      </c>
      <c r="D130" s="38">
        <f>VLOOKUP(A130,'GDP in $'!B130:G130,6)</f>
        <v>4035270946811.0938</v>
      </c>
      <c r="E130" t="e">
        <f>VLOOKUP(A130,'Social Assistance Exp. as %GDP'!C:O,2,FALSE)</f>
        <v>#N/A</v>
      </c>
      <c r="F130" t="e">
        <f>VLOOKUP(A130,'Social Assistance Exp. as %GDP'!C:O,3,FALSE)</f>
        <v>#N/A</v>
      </c>
      <c r="G130" t="e">
        <f>VLOOKUP(A130,'Social Assistance Exp. as %GDP'!C:O,4,FALSE)</f>
        <v>#N/A</v>
      </c>
      <c r="H130" t="e">
        <f>VLOOKUP(A130,'Social Assistance Exp. as %GDP'!C:O,5,FALSE)</f>
        <v>#N/A</v>
      </c>
      <c r="I130" t="e">
        <f>VLOOKUP(A130,'Social Assistance Exp. as %GDP'!C:O,6,FALSE)</f>
        <v>#N/A</v>
      </c>
      <c r="J130" t="e">
        <f>VLOOKUP(A130,'Social Assistance Exp. as %GDP'!C:O,7,FALSE)</f>
        <v>#N/A</v>
      </c>
      <c r="K130" t="e">
        <f>VLOOKUP(A130,'Social Assistance Exp. as %GDP'!C:O,8,FALSE)</f>
        <v>#N/A</v>
      </c>
      <c r="L130" t="e">
        <f>VLOOKUP(A130,'Social Assistance Exp. as %GDP'!C:O,9,FALSE)</f>
        <v>#N/A</v>
      </c>
      <c r="M130" t="e">
        <f>VLOOKUP(A130,'Social Assistance Exp. as %GDP'!C:O,10,FALSE)</f>
        <v>#N/A</v>
      </c>
      <c r="N130" t="e">
        <f>VLOOKUP(A130,'Social Assistance Exp. as %GDP'!C:O,11,FALSE)</f>
        <v>#N/A</v>
      </c>
      <c r="O130" t="e">
        <f>VLOOKUP(A130,'Social Assistance Exp. as %GDP'!C:O,12,FALSE)</f>
        <v>#N/A</v>
      </c>
      <c r="P130" t="e">
        <f>VLOOKUP(A130,'Social Assistance Exp. as %GDP'!C:O,13,FALSE)</f>
        <v>#N/A</v>
      </c>
      <c r="Q130" s="37">
        <f>VLOOKUP(A130,'Migrant Population %Pop'!B:C,2,FALSE)</f>
        <v>1.1091032454704599</v>
      </c>
      <c r="R130" s="37">
        <f>VLOOKUP(A130,'Literacy Rate %Pop'!B:BC,44,FALSE)</f>
        <v>91.390289306640597</v>
      </c>
      <c r="S130">
        <f>VLOOKUP(A130,'Literacy Rate %Pop'!B:BC,45,FALSE)</f>
        <v>92.013999938964801</v>
      </c>
      <c r="T130">
        <f>VLOOKUP(A130,'Literacy Rate %Pop'!B:BC,46,FALSE)</f>
        <v>92.238487243652301</v>
      </c>
      <c r="U130">
        <f>VLOOKUP(A130,'Literacy Rate %Pop'!B:BC,47,FALSE)</f>
        <v>92.310379028320298</v>
      </c>
      <c r="V130">
        <f>VLOOKUP(A130,'Literacy Rate %Pop'!B:BC,48,FALSE)</f>
        <v>92.764190673828097</v>
      </c>
      <c r="W130">
        <f>VLOOKUP(A130,'Literacy Rate %Pop'!B:BC,49,FALSE)</f>
        <v>92.951797485351605</v>
      </c>
      <c r="X130">
        <f>VLOOKUP(A130,'Literacy Rate %Pop'!B:BC,50,FALSE)</f>
        <v>93.425590515136705</v>
      </c>
      <c r="Y130">
        <f>VLOOKUP(A130,'Literacy Rate %Pop'!B:BC,51,FALSE)</f>
        <v>93.570281982421903</v>
      </c>
      <c r="Z130">
        <f>VLOOKUP(A130,'Literacy Rate %Pop'!B:BC,52,FALSE)</f>
        <v>93.727531433105497</v>
      </c>
      <c r="AA130">
        <f>VLOOKUP(A130,'Literacy Rate %Pop'!B:BC,53,FALSE)</f>
        <v>94.170280456542997</v>
      </c>
      <c r="AB130">
        <f>VLOOKUP(A130,'Literacy Rate %Pop'!B:BC,54,FALSE)</f>
        <v>94.331527709960895</v>
      </c>
      <c r="AC130" s="37">
        <f>VLOOKUP(A130,'Internet Access %Pop'!B:AI,29,FALSE)</f>
        <v>53.272664951053898</v>
      </c>
      <c r="AD130">
        <f>VLOOKUP(A130,'Internet Access %Pop'!B:AI,30,FALSE)</f>
        <v>56.188600151566703</v>
      </c>
      <c r="AE130">
        <f>VLOOKUP(A130,'Internet Access %Pop'!B:AI,31,FALSE)</f>
        <v>61.922969710171103</v>
      </c>
      <c r="AF130">
        <f>VLOOKUP(A130,'Internet Access %Pop'!B:AI,32,FALSE)</f>
        <v>65.528887901153993</v>
      </c>
      <c r="AG130">
        <f>VLOOKUP(A130,'Internet Access %Pop'!B:AI,33,FALSE)</f>
        <v>68.139401948569301</v>
      </c>
      <c r="AH130">
        <f>VLOOKUP(A130,'Internet Access %Pop'!B:AI,34,FALSE)</f>
        <v>0</v>
      </c>
      <c r="AI130" s="37" t="e">
        <f>VLOOKUP(A130,'Informal %GDP  DGE'!B:AE,29,FALSE)</f>
        <v>#N/A</v>
      </c>
      <c r="AJ130" t="e">
        <f>VLOOKUP(A130,'Informal %GDP  DGE'!B:AE,30,FALSE)</f>
        <v>#N/A</v>
      </c>
      <c r="AK130" t="e">
        <f>VLOOKUP(A130,'Informal %GDP MIMIC'!B:AB,25,FALSE)</f>
        <v>#N/A</v>
      </c>
      <c r="AL130" t="e">
        <f>VLOOKUP(A130,'Informal %GDP MIMIC'!B:AB,26,FALSE)</f>
        <v>#N/A</v>
      </c>
      <c r="AM130" t="e">
        <f>VLOOKUP(A130,'Informal %GDP MIMIC'!B:AB,27,FALSE)</f>
        <v>#N/A</v>
      </c>
      <c r="AN130" s="37" t="e">
        <f>VLOOKUP(A130,'Pension %LF Pension_p'!B:W,16,FALSE)</f>
        <v>#N/A</v>
      </c>
      <c r="AO130" t="e">
        <f>VLOOKUP(A130,'Pension %LF Pension_p'!B:W,17,FALSE)</f>
        <v>#N/A</v>
      </c>
      <c r="AP130" t="e">
        <f>VLOOKUP(A130,'Pension %LF Pension_p'!B:W,18,FALSE)</f>
        <v>#N/A</v>
      </c>
      <c r="AQ130" t="e">
        <f>VLOOKUP(A130,'Pension %LF Pension_p'!B:W,19,FALSE)</f>
        <v>#N/A</v>
      </c>
      <c r="AR130" t="e">
        <f>VLOOKUP(A130,'Pension %LF Pension_p'!B:W,20,FALSE)</f>
        <v>#N/A</v>
      </c>
      <c r="AS130" t="e">
        <f>VLOOKUP(A130,'Pension %LF Pension_p'!B:W,21,FALSE)</f>
        <v>#N/A</v>
      </c>
      <c r="AT130" t="e">
        <f>VLOOKUP(A130,'Pension %LF Pension_p'!B:W,22,FALSE)</f>
        <v>#N/A</v>
      </c>
      <c r="AU130" s="37" t="e">
        <f>VLOOKUP(A130,' Informal Employment %Emp Infem'!B:U,15,FALSE)</f>
        <v>#N/A</v>
      </c>
      <c r="AV130" t="e">
        <f>VLOOKUP(A130,' Informal Employment %Emp Infem'!B:U,16,FALSE)</f>
        <v>#N/A</v>
      </c>
      <c r="AW130" t="e">
        <f>VLOOKUP(A130,' Informal Employment %Emp Infem'!B:U,17,FALSE)</f>
        <v>#N/A</v>
      </c>
      <c r="AX130" t="e">
        <f>VLOOKUP(A130,' Informal Employment %Emp Infem'!B:U,18,FALSE)</f>
        <v>#N/A</v>
      </c>
      <c r="AY130" t="e">
        <f>VLOOKUP(A130,' Informal Employment %Emp Infem'!B:U,19,FALSE)</f>
        <v>#N/A</v>
      </c>
      <c r="AZ130" t="e">
        <f>VLOOKUP(A130,' Informal Employment %Emp Infem'!B:U,20,FALSE)</f>
        <v>#N/A</v>
      </c>
      <c r="BA130" s="37" t="e">
        <f>VLOOKUP(Main!A130,'Outside LF Employment %Emp  Inf'!B:U,15,FALSE)</f>
        <v>#N/A</v>
      </c>
      <c r="BB130" t="e">
        <f>VLOOKUP(Main!A130,'Outside LF Employment %Emp  Inf'!B:U,16,FALSE)</f>
        <v>#N/A</v>
      </c>
      <c r="BC130" t="e">
        <f>VLOOKUP(Main!A130,'Outside LF Employment %Emp  Inf'!B:U,17,FALSE)</f>
        <v>#N/A</v>
      </c>
      <c r="BD130" t="e">
        <f>VLOOKUP(Main!A130,'Outside LF Employment %Emp  Inf'!B:U,18,FALSE)</f>
        <v>#N/A</v>
      </c>
      <c r="BE130" t="e">
        <f>VLOOKUP(Main!A130,'Outside LF Employment %Emp  Inf'!B:U,19,FALSE)</f>
        <v>#N/A</v>
      </c>
      <c r="BF130" t="e">
        <f>VLOOKUP(Main!A130,'Outside LF Employment %Emp  Inf'!B:U,20,FALSE)</f>
        <v>#N/A</v>
      </c>
      <c r="BG130" s="37">
        <f>VLOOKUP(A130,'Fin Acct Ownership %Pop'!B:E,2,FALSE)</f>
        <v>39.298618316650398</v>
      </c>
      <c r="BH130">
        <f>VLOOKUP(A130,'Fin Acct Ownership %Pop'!B:E,3,FALSE)</f>
        <v>51.446342468261697</v>
      </c>
      <c r="BI130">
        <f>VLOOKUP(A130,'Fin Acct Ownership %Pop'!B:E,4,FALSE)</f>
        <v>54.408096313476598</v>
      </c>
      <c r="BJ130" s="37" t="e">
        <f>VLOOKUP(A130,'JAM Index'!B:H,2,FALSE)</f>
        <v>#N/A</v>
      </c>
      <c r="BK130" t="e">
        <f>VLOOKUP(A130,'JAM Index'!B:H,3,FALSE)</f>
        <v>#N/A</v>
      </c>
      <c r="BL130" t="e">
        <f>VLOOKUP(A130,'JAM Index'!B:H,3,FALSE)</f>
        <v>#N/A</v>
      </c>
      <c r="BM130" t="e">
        <f>VLOOKUP(A130,'JAM Index'!B:H,4,FALSE)</f>
        <v>#N/A</v>
      </c>
      <c r="BN130" t="e">
        <f>VLOOKUP(A130,'JAM Index'!B:H,5,FALSE)</f>
        <v>#N/A</v>
      </c>
      <c r="BO130" t="e">
        <f>VLOOKUP(A130,'JAM Index'!B:H,6,FALSE)</f>
        <v>#N/A</v>
      </c>
      <c r="BP130" t="e">
        <f>VLOOKUP(A130,'JAM Index'!B:H,7,FALSE)</f>
        <v>#N/A</v>
      </c>
      <c r="BQ130">
        <f>VLOOKUP(A130,'GDP Per Capita'!B:E,2,FALSE)</f>
        <v>8408.1746981331835</v>
      </c>
      <c r="BR130">
        <f>VLOOKUP(A130,'GDP Per Capita'!B:E,3,FALSE)</f>
        <v>8226.2363242677911</v>
      </c>
      <c r="BS130">
        <f>VLOOKUP(A130,'GDP Per Capita'!B:E,4,FALSE)</f>
        <v>6779.1997172648562</v>
      </c>
    </row>
    <row r="131" spans="1:71" x14ac:dyDescent="0.15">
      <c r="A131" s="24" t="s">
        <v>268</v>
      </c>
      <c r="B131" s="37">
        <f>VLOOKUP(A131,'GDP in $'!B131:G131,4)</f>
        <v>18141651381.388424</v>
      </c>
      <c r="C131">
        <f>VLOOKUP(A131,'GDP in $'!B131:G131,5)</f>
        <v>18897252232.58263</v>
      </c>
      <c r="D131" s="38">
        <f>VLOOKUP(A131,'GDP in $'!B131:G131,6)</f>
        <v>19132635711.695717</v>
      </c>
      <c r="E131" t="str">
        <f>VLOOKUP(A131,'Social Assistance Exp. as %GDP'!C:O,2,FALSE)</f>
        <v>Lower middle income</v>
      </c>
      <c r="F131" t="str">
        <f>VLOOKUP(A131,'Social Assistance Exp. as %GDP'!C:O,3,FALSE)</f>
        <v>EAS</v>
      </c>
      <c r="G131">
        <f>VLOOKUP(A131,'Social Assistance Exp. as %GDP'!C:O,4,FALSE)</f>
        <v>3.88574E-2</v>
      </c>
      <c r="H131">
        <f>VLOOKUP(A131,'Social Assistance Exp. as %GDP'!C:O,5,FALSE)</f>
        <v>0</v>
      </c>
      <c r="I131">
        <f>VLOOKUP(A131,'Social Assistance Exp. as %GDP'!C:O,6,FALSE)</f>
        <v>0</v>
      </c>
      <c r="J131">
        <f>VLOOKUP(A131,'Social Assistance Exp. as %GDP'!C:O,7,FALSE)</f>
        <v>0</v>
      </c>
      <c r="K131">
        <f>VLOOKUP(A131,'Social Assistance Exp. as %GDP'!C:O,8,FALSE)</f>
        <v>2.7557439999999999E-2</v>
      </c>
      <c r="L131">
        <f>VLOOKUP(A131,'Social Assistance Exp. as %GDP'!C:O,9,FALSE)</f>
        <v>2011</v>
      </c>
      <c r="M131">
        <f>VLOOKUP(A131,'Social Assistance Exp. as %GDP'!C:O,10,FALSE)</f>
        <v>1.1299959E-2</v>
      </c>
      <c r="N131">
        <f>VLOOKUP(A131,'Social Assistance Exp. as %GDP'!C:O,11,FALSE)</f>
        <v>0</v>
      </c>
      <c r="O131">
        <f>VLOOKUP(A131,'Social Assistance Exp. as %GDP'!C:O,12,FALSE)</f>
        <v>0</v>
      </c>
      <c r="P131">
        <f>VLOOKUP(A131,'Social Assistance Exp. as %GDP'!C:O,13,FALSE)</f>
        <v>0</v>
      </c>
      <c r="Q131" s="37">
        <f>VLOOKUP(A131,'Migrant Population %Pop'!B:C,2,FALSE)</f>
        <v>0.32702035850216898</v>
      </c>
      <c r="R131" s="37">
        <f>VLOOKUP(A131,'Literacy Rate %Pop'!B:BC,44,FALSE)</f>
        <v>0</v>
      </c>
      <c r="S131">
        <f>VLOOKUP(A131,'Literacy Rate %Pop'!B:BC,45,FALSE)</f>
        <v>58.287940979003899</v>
      </c>
      <c r="T131">
        <f>VLOOKUP(A131,'Literacy Rate %Pop'!B:BC,46,FALSE)</f>
        <v>0</v>
      </c>
      <c r="U131">
        <f>VLOOKUP(A131,'Literacy Rate %Pop'!B:BC,47,FALSE)</f>
        <v>0</v>
      </c>
      <c r="V131">
        <f>VLOOKUP(A131,'Literacy Rate %Pop'!B:BC,48,FALSE)</f>
        <v>0</v>
      </c>
      <c r="W131">
        <f>VLOOKUP(A131,'Literacy Rate %Pop'!B:BC,49,FALSE)</f>
        <v>84.661041259765597</v>
      </c>
      <c r="X131">
        <f>VLOOKUP(A131,'Literacy Rate %Pop'!B:BC,50,FALSE)</f>
        <v>0</v>
      </c>
      <c r="Y131">
        <f>VLOOKUP(A131,'Literacy Rate %Pop'!B:BC,51,FALSE)</f>
        <v>0</v>
      </c>
      <c r="Z131">
        <f>VLOOKUP(A131,'Literacy Rate %Pop'!B:BC,52,FALSE)</f>
        <v>0</v>
      </c>
      <c r="AA131">
        <f>VLOOKUP(A131,'Literacy Rate %Pop'!B:BC,53,FALSE)</f>
        <v>0</v>
      </c>
      <c r="AB131">
        <f>VLOOKUP(A131,'Literacy Rate %Pop'!B:BC,54,FALSE)</f>
        <v>0</v>
      </c>
      <c r="AC131" s="37">
        <f>VLOOKUP(A131,'Internet Access %Pop'!B:AI,29,FALSE)</f>
        <v>18.2</v>
      </c>
      <c r="AD131">
        <f>VLOOKUP(A131,'Internet Access %Pop'!B:AI,30,FALSE)</f>
        <v>21.87</v>
      </c>
      <c r="AE131">
        <f>VLOOKUP(A131,'Internet Access %Pop'!B:AI,31,FALSE)</f>
        <v>25.510435080000001</v>
      </c>
      <c r="AF131">
        <f>VLOOKUP(A131,'Internet Access %Pop'!B:AI,32,FALSE)</f>
        <v>0</v>
      </c>
      <c r="AG131">
        <f>VLOOKUP(A131,'Internet Access %Pop'!B:AI,33,FALSE)</f>
        <v>0</v>
      </c>
      <c r="AH131">
        <f>VLOOKUP(A131,'Internet Access %Pop'!B:AI,34,FALSE)</f>
        <v>0</v>
      </c>
      <c r="AI131" s="37">
        <f>VLOOKUP(A131,'Informal %GDP  DGE'!B:AE,29,FALSE)</f>
        <v>21.616317749023438</v>
      </c>
      <c r="AJ131">
        <f>VLOOKUP(A131,'Informal %GDP  DGE'!B:AE,30,FALSE)</f>
        <v>0</v>
      </c>
      <c r="AK131">
        <f>VLOOKUP(A131,'Informal %GDP MIMIC'!B:AB,25,FALSE)</f>
        <v>28.663766860961914</v>
      </c>
      <c r="AL131">
        <f>VLOOKUP(A131,'Informal %GDP MIMIC'!B:AB,26,FALSE)</f>
        <v>27.807573318481445</v>
      </c>
      <c r="AM131">
        <f>VLOOKUP(A131,'Informal %GDP MIMIC'!B:AB,27,FALSE)</f>
        <v>27.923810958862305</v>
      </c>
      <c r="AN131" s="37" t="e">
        <f>VLOOKUP(A131,'Pension %LF Pension_p'!B:W,16,FALSE)</f>
        <v>#N/A</v>
      </c>
      <c r="AO131" t="e">
        <f>VLOOKUP(A131,'Pension %LF Pension_p'!B:W,17,FALSE)</f>
        <v>#N/A</v>
      </c>
      <c r="AP131" t="e">
        <f>VLOOKUP(A131,'Pension %LF Pension_p'!B:W,18,FALSE)</f>
        <v>#N/A</v>
      </c>
      <c r="AQ131" t="e">
        <f>VLOOKUP(A131,'Pension %LF Pension_p'!B:W,19,FALSE)</f>
        <v>#N/A</v>
      </c>
      <c r="AR131" t="e">
        <f>VLOOKUP(A131,'Pension %LF Pension_p'!B:W,20,FALSE)</f>
        <v>#N/A</v>
      </c>
      <c r="AS131" t="e">
        <f>VLOOKUP(A131,'Pension %LF Pension_p'!B:W,21,FALSE)</f>
        <v>#N/A</v>
      </c>
      <c r="AT131" t="e">
        <f>VLOOKUP(A131,'Pension %LF Pension_p'!B:W,22,FALSE)</f>
        <v>#N/A</v>
      </c>
      <c r="AU131" s="37">
        <f>VLOOKUP(A131,' Informal Employment %Emp Infem'!B:U,15,FALSE)</f>
        <v>0</v>
      </c>
      <c r="AV131">
        <f>VLOOKUP(A131,' Informal Employment %Emp Infem'!B:U,16,FALSE)</f>
        <v>0</v>
      </c>
      <c r="AW131">
        <f>VLOOKUP(A131,' Informal Employment %Emp Infem'!B:U,17,FALSE)</f>
        <v>0</v>
      </c>
      <c r="AX131">
        <f>VLOOKUP(A131,' Informal Employment %Emp Infem'!B:U,18,FALSE)</f>
        <v>0</v>
      </c>
      <c r="AY131">
        <f>VLOOKUP(A131,' Informal Employment %Emp Infem'!B:U,19,FALSE)</f>
        <v>82.88</v>
      </c>
      <c r="AZ131">
        <f>VLOOKUP(A131,' Informal Employment %Emp Infem'!B:U,20,FALSE)</f>
        <v>0</v>
      </c>
      <c r="BA131" s="37">
        <f>VLOOKUP(Main!A131,'Outside LF Employment %Emp  Inf'!B:U,15,FALSE)</f>
        <v>0</v>
      </c>
      <c r="BB131">
        <f>VLOOKUP(Main!A131,'Outside LF Employment %Emp  Inf'!B:U,16,FALSE)</f>
        <v>0</v>
      </c>
      <c r="BC131">
        <f>VLOOKUP(Main!A131,'Outside LF Employment %Emp  Inf'!B:U,17,FALSE)</f>
        <v>0</v>
      </c>
      <c r="BD131">
        <f>VLOOKUP(Main!A131,'Outside LF Employment %Emp  Inf'!B:U,18,FALSE)</f>
        <v>0</v>
      </c>
      <c r="BE131">
        <f>VLOOKUP(Main!A131,'Outside LF Employment %Emp  Inf'!B:U,19,FALSE)</f>
        <v>75.67</v>
      </c>
      <c r="BF131">
        <f>VLOOKUP(Main!A131,'Outside LF Employment %Emp  Inf'!B:U,20,FALSE)</f>
        <v>0</v>
      </c>
      <c r="BG131" s="37">
        <f>VLOOKUP(A131,'Fin Acct Ownership %Pop'!B:E,2,FALSE)</f>
        <v>26.7734565734863</v>
      </c>
      <c r="BH131">
        <f>VLOOKUP(A131,'Fin Acct Ownership %Pop'!B:E,3,FALSE)</f>
        <v>0</v>
      </c>
      <c r="BI131">
        <f>VLOOKUP(A131,'Fin Acct Ownership %Pop'!B:E,4,FALSE)</f>
        <v>29.05641746521</v>
      </c>
      <c r="BJ131" s="37" t="str">
        <f>VLOOKUP(A131,'JAM Index'!B:H,2,FALSE)</f>
        <v>EAP</v>
      </c>
      <c r="BK131" t="str">
        <f>VLOOKUP(A131,'JAM Index'!B:H,3,FALSE)</f>
        <v>LMIC</v>
      </c>
      <c r="BL131" t="str">
        <f>VLOOKUP(A131,'JAM Index'!B:H,3,FALSE)</f>
        <v>LMIC</v>
      </c>
      <c r="BM131">
        <f>VLOOKUP(A131,'JAM Index'!B:H,4,FALSE)</f>
        <v>41</v>
      </c>
      <c r="BN131">
        <f>VLOOKUP(A131,'JAM Index'!B:H,5,FALSE)</f>
        <v>29</v>
      </c>
      <c r="BO131">
        <f>VLOOKUP(A131,'JAM Index'!B:H,6,FALSE)</f>
        <v>73</v>
      </c>
      <c r="BP131">
        <f>VLOOKUP(A131,'JAM Index'!B:H,7,FALSE)</f>
        <v>143</v>
      </c>
      <c r="BQ131">
        <f>VLOOKUP(A131,'GDP Per Capita'!B:E,2,FALSE)</f>
        <v>2569.0938921725142</v>
      </c>
      <c r="BR131">
        <f>VLOOKUP(A131,'GDP Per Capita'!B:E,3,FALSE)</f>
        <v>2635.8000150335856</v>
      </c>
      <c r="BS131">
        <f>VLOOKUP(A131,'GDP Per Capita'!B:E,4,FALSE)</f>
        <v>2629.7145828711532</v>
      </c>
    </row>
    <row r="132" spans="1:71" x14ac:dyDescent="0.15">
      <c r="A132" s="24" t="s">
        <v>270</v>
      </c>
      <c r="B132" s="37">
        <f>VLOOKUP(A132,'GDP in $'!B132:G132,4)</f>
        <v>55276157552.245972</v>
      </c>
      <c r="C132">
        <f>VLOOKUP(A132,'GDP in $'!B132:G132,5)</f>
        <v>51953744507.409073</v>
      </c>
      <c r="D132" s="38">
        <f>VLOOKUP(A132,'GDP in $'!B132:G132,6)</f>
        <v>31735217784.544468</v>
      </c>
      <c r="E132" t="str">
        <f>VLOOKUP(A132,'Social Assistance Exp. as %GDP'!C:O,2,FALSE)</f>
        <v>Upper middle income</v>
      </c>
      <c r="F132" t="str">
        <f>VLOOKUP(A132,'Social Assistance Exp. as %GDP'!C:O,3,FALSE)</f>
        <v>MEA</v>
      </c>
      <c r="G132">
        <f>VLOOKUP(A132,'Social Assistance Exp. as %GDP'!C:O,4,FALSE)</f>
        <v>0.99136966500000001</v>
      </c>
      <c r="H132">
        <f>VLOOKUP(A132,'Social Assistance Exp. as %GDP'!C:O,5,FALSE)</f>
        <v>0.17341282999999999</v>
      </c>
      <c r="I132">
        <f>VLOOKUP(A132,'Social Assistance Exp. as %GDP'!C:O,6,FALSE)</f>
        <v>0</v>
      </c>
      <c r="J132">
        <f>VLOOKUP(A132,'Social Assistance Exp. as %GDP'!C:O,7,FALSE)</f>
        <v>0.57229054000000001</v>
      </c>
      <c r="K132">
        <f>VLOOKUP(A132,'Social Assistance Exp. as %GDP'!C:O,8,FALSE)</f>
        <v>0</v>
      </c>
      <c r="L132">
        <f>VLOOKUP(A132,'Social Assistance Exp. as %GDP'!C:O,9,FALSE)</f>
        <v>2013</v>
      </c>
      <c r="M132">
        <f>VLOOKUP(A132,'Social Assistance Exp. as %GDP'!C:O,10,FALSE)</f>
        <v>0.21215192999999999</v>
      </c>
      <c r="N132">
        <f>VLOOKUP(A132,'Social Assistance Exp. as %GDP'!C:O,11,FALSE)</f>
        <v>0</v>
      </c>
      <c r="O132">
        <f>VLOOKUP(A132,'Social Assistance Exp. as %GDP'!C:O,12,FALSE)</f>
        <v>0</v>
      </c>
      <c r="P132">
        <f>VLOOKUP(A132,'Social Assistance Exp. as %GDP'!C:O,13,FALSE)</f>
        <v>3.3514421000000003E-2</v>
      </c>
      <c r="Q132" s="37">
        <f>VLOOKUP(A132,'Migrant Population %Pop'!B:C,2,FALSE)</f>
        <v>34.145680300775503</v>
      </c>
      <c r="R132" s="37">
        <f>VLOOKUP(A132,'Literacy Rate %Pop'!B:BC,44,FALSE)</f>
        <v>0</v>
      </c>
      <c r="S132">
        <f>VLOOKUP(A132,'Literacy Rate %Pop'!B:BC,45,FALSE)</f>
        <v>0</v>
      </c>
      <c r="T132">
        <f>VLOOKUP(A132,'Literacy Rate %Pop'!B:BC,46,FALSE)</f>
        <v>0</v>
      </c>
      <c r="U132">
        <f>VLOOKUP(A132,'Literacy Rate %Pop'!B:BC,47,FALSE)</f>
        <v>0</v>
      </c>
      <c r="V132">
        <f>VLOOKUP(A132,'Literacy Rate %Pop'!B:BC,48,FALSE)</f>
        <v>0</v>
      </c>
      <c r="W132">
        <f>VLOOKUP(A132,'Literacy Rate %Pop'!B:BC,49,FALSE)</f>
        <v>0</v>
      </c>
      <c r="X132">
        <f>VLOOKUP(A132,'Literacy Rate %Pop'!B:BC,50,FALSE)</f>
        <v>0</v>
      </c>
      <c r="Y132">
        <f>VLOOKUP(A132,'Literacy Rate %Pop'!B:BC,51,FALSE)</f>
        <v>0</v>
      </c>
      <c r="Z132">
        <f>VLOOKUP(A132,'Literacy Rate %Pop'!B:BC,52,FALSE)</f>
        <v>95.069442749023395</v>
      </c>
      <c r="AA132">
        <f>VLOOKUP(A132,'Literacy Rate %Pop'!B:BC,53,FALSE)</f>
        <v>0</v>
      </c>
      <c r="AB132">
        <f>VLOOKUP(A132,'Literacy Rate %Pop'!B:BC,54,FALSE)</f>
        <v>0</v>
      </c>
      <c r="AC132" s="37">
        <f>VLOOKUP(A132,'Internet Access %Pop'!B:AI,29,FALSE)</f>
        <v>74</v>
      </c>
      <c r="AD132">
        <f>VLOOKUP(A132,'Internet Access %Pop'!B:AI,30,FALSE)</f>
        <v>76.11</v>
      </c>
      <c r="AE132">
        <f>VLOOKUP(A132,'Internet Access %Pop'!B:AI,31,FALSE)</f>
        <v>78.180774889999995</v>
      </c>
      <c r="AF132">
        <f>VLOOKUP(A132,'Internet Access %Pop'!B:AI,32,FALSE)</f>
        <v>0</v>
      </c>
      <c r="AG132">
        <f>VLOOKUP(A132,'Internet Access %Pop'!B:AI,33,FALSE)</f>
        <v>0</v>
      </c>
      <c r="AH132">
        <f>VLOOKUP(A132,'Internet Access %Pop'!B:AI,34,FALSE)</f>
        <v>0</v>
      </c>
      <c r="AI132" s="37">
        <f>VLOOKUP(A132,'Informal %GDP  DGE'!B:AE,29,FALSE)</f>
        <v>30.670780181884766</v>
      </c>
      <c r="AJ132">
        <f>VLOOKUP(A132,'Informal %GDP  DGE'!B:AE,30,FALSE)</f>
        <v>0</v>
      </c>
      <c r="AK132">
        <f>VLOOKUP(A132,'Informal %GDP MIMIC'!B:AB,25,FALSE)</f>
        <v>31.7974853515625</v>
      </c>
      <c r="AL132">
        <f>VLOOKUP(A132,'Informal %GDP MIMIC'!B:AB,26,FALSE)</f>
        <v>32.04730224609375</v>
      </c>
      <c r="AM132">
        <f>VLOOKUP(A132,'Informal %GDP MIMIC'!B:AB,27,FALSE)</f>
        <v>32.36474609375</v>
      </c>
      <c r="AN132" s="37">
        <f>VLOOKUP(A132,'Pension %LF Pension_p'!B:W,16,FALSE)</f>
        <v>0</v>
      </c>
      <c r="AO132">
        <f>VLOOKUP(A132,'Pension %LF Pension_p'!B:W,17,FALSE)</f>
        <v>0</v>
      </c>
      <c r="AP132">
        <f>VLOOKUP(A132,'Pension %LF Pension_p'!B:W,18,FALSE)</f>
        <v>0</v>
      </c>
      <c r="AQ132">
        <f>VLOOKUP(A132,'Pension %LF Pension_p'!B:W,19,FALSE)</f>
        <v>0</v>
      </c>
      <c r="AR132">
        <f>VLOOKUP(A132,'Pension %LF Pension_p'!B:W,20,FALSE)</f>
        <v>0</v>
      </c>
      <c r="AS132">
        <f>VLOOKUP(A132,'Pension %LF Pension_p'!B:W,21,FALSE)</f>
        <v>0</v>
      </c>
      <c r="AT132">
        <f>VLOOKUP(A132,'Pension %LF Pension_p'!B:W,22,FALSE)</f>
        <v>0</v>
      </c>
      <c r="AU132" s="37" t="e">
        <f>VLOOKUP(A132,' Informal Employment %Emp Infem'!B:U,15,FALSE)</f>
        <v>#N/A</v>
      </c>
      <c r="AV132" t="e">
        <f>VLOOKUP(A132,' Informal Employment %Emp Infem'!B:U,16,FALSE)</f>
        <v>#N/A</v>
      </c>
      <c r="AW132" t="e">
        <f>VLOOKUP(A132,' Informal Employment %Emp Infem'!B:U,17,FALSE)</f>
        <v>#N/A</v>
      </c>
      <c r="AX132" t="e">
        <f>VLOOKUP(A132,' Informal Employment %Emp Infem'!B:U,18,FALSE)</f>
        <v>#N/A</v>
      </c>
      <c r="AY132" t="e">
        <f>VLOOKUP(A132,' Informal Employment %Emp Infem'!B:U,19,FALSE)</f>
        <v>#N/A</v>
      </c>
      <c r="AZ132" t="e">
        <f>VLOOKUP(A132,' Informal Employment %Emp Infem'!B:U,20,FALSE)</f>
        <v>#N/A</v>
      </c>
      <c r="BA132" s="37" t="e">
        <f>VLOOKUP(Main!A132,'Outside LF Employment %Emp  Inf'!B:U,15,FALSE)</f>
        <v>#N/A</v>
      </c>
      <c r="BB132" t="e">
        <f>VLOOKUP(Main!A132,'Outside LF Employment %Emp  Inf'!B:U,16,FALSE)</f>
        <v>#N/A</v>
      </c>
      <c r="BC132" t="e">
        <f>VLOOKUP(Main!A132,'Outside LF Employment %Emp  Inf'!B:U,17,FALSE)</f>
        <v>#N/A</v>
      </c>
      <c r="BD132" t="e">
        <f>VLOOKUP(Main!A132,'Outside LF Employment %Emp  Inf'!B:U,18,FALSE)</f>
        <v>#N/A</v>
      </c>
      <c r="BE132" t="e">
        <f>VLOOKUP(Main!A132,'Outside LF Employment %Emp  Inf'!B:U,19,FALSE)</f>
        <v>#N/A</v>
      </c>
      <c r="BF132" t="e">
        <f>VLOOKUP(Main!A132,'Outside LF Employment %Emp  Inf'!B:U,20,FALSE)</f>
        <v>#N/A</v>
      </c>
      <c r="BG132" s="37">
        <f>VLOOKUP(A132,'Fin Acct Ownership %Pop'!B:E,2,FALSE)</f>
        <v>37.0273246765137</v>
      </c>
      <c r="BH132">
        <f>VLOOKUP(A132,'Fin Acct Ownership %Pop'!B:E,3,FALSE)</f>
        <v>46.927135467529297</v>
      </c>
      <c r="BI132">
        <f>VLOOKUP(A132,'Fin Acct Ownership %Pop'!B:E,4,FALSE)</f>
        <v>44.751422882080099</v>
      </c>
      <c r="BJ132" s="37" t="str">
        <f>VLOOKUP(A132,'JAM Index'!B:H,2,FALSE)</f>
        <v>MNA</v>
      </c>
      <c r="BK132" t="str">
        <f>VLOOKUP(A132,'JAM Index'!B:H,3,FALSE)</f>
        <v>UMIC</v>
      </c>
      <c r="BL132" t="str">
        <f>VLOOKUP(A132,'JAM Index'!B:H,3,FALSE)</f>
        <v>UMIC</v>
      </c>
      <c r="BM132">
        <f>VLOOKUP(A132,'JAM Index'!B:H,4,FALSE)</f>
        <v>97</v>
      </c>
      <c r="BN132">
        <f>VLOOKUP(A132,'JAM Index'!B:H,5,FALSE)</f>
        <v>45</v>
      </c>
      <c r="BO132">
        <f>VLOOKUP(A132,'JAM Index'!B:H,6,FALSE)</f>
        <v>92</v>
      </c>
      <c r="BP132">
        <f>VLOOKUP(A132,'JAM Index'!B:H,7,FALSE)</f>
        <v>234</v>
      </c>
      <c r="BQ132">
        <f>VLOOKUP(A132,'GDP Per Capita'!B:E,2,FALSE)</f>
        <v>8058.4443369232404</v>
      </c>
      <c r="BR132">
        <f>VLOOKUP(A132,'GDP Per Capita'!B:E,3,FALSE)</f>
        <v>7578.1723680817076</v>
      </c>
      <c r="BS132">
        <f>VLOOKUP(A132,'GDP Per Capita'!B:E,4,FALSE)</f>
        <v>4649.5476460783739</v>
      </c>
    </row>
    <row r="133" spans="1:71" x14ac:dyDescent="0.15">
      <c r="A133" s="24" t="s">
        <v>272</v>
      </c>
      <c r="B133" s="37">
        <f>VLOOKUP(A133,'GDP in $'!B133:G133,4)</f>
        <v>3422754800</v>
      </c>
      <c r="C133">
        <f>VLOOKUP(A133,'GDP in $'!B133:G133,5)</f>
        <v>3319596500</v>
      </c>
      <c r="D133" s="38">
        <f>VLOOKUP(A133,'GDP in $'!B133:G133,6)</f>
        <v>3201187800</v>
      </c>
      <c r="E133" t="str">
        <f>VLOOKUP(A133,'Social Assistance Exp. as %GDP'!C:O,2,FALSE)</f>
        <v>Low income</v>
      </c>
      <c r="F133" t="str">
        <f>VLOOKUP(A133,'Social Assistance Exp. as %GDP'!C:O,3,FALSE)</f>
        <v>SSF</v>
      </c>
      <c r="G133">
        <f>VLOOKUP(A133,'Social Assistance Exp. as %GDP'!C:O,4,FALSE)</f>
        <v>1.6983369589999999</v>
      </c>
      <c r="H133">
        <f>VLOOKUP(A133,'Social Assistance Exp. as %GDP'!C:O,5,FALSE)</f>
        <v>9.8646171000000005E-2</v>
      </c>
      <c r="I133">
        <f>VLOOKUP(A133,'Social Assistance Exp. as %GDP'!C:O,6,FALSE)</f>
        <v>0</v>
      </c>
      <c r="J133">
        <f>VLOOKUP(A133,'Social Assistance Exp. as %GDP'!C:O,7,FALSE)</f>
        <v>0</v>
      </c>
      <c r="K133">
        <f>VLOOKUP(A133,'Social Assistance Exp. as %GDP'!C:O,8,FALSE)</f>
        <v>0.32029527400000002</v>
      </c>
      <c r="L133">
        <f>VLOOKUP(A133,'Social Assistance Exp. as %GDP'!C:O,9,FALSE)</f>
        <v>2016</v>
      </c>
      <c r="M133">
        <f>VLOOKUP(A133,'Social Assistance Exp. as %GDP'!C:O,10,FALSE)</f>
        <v>0</v>
      </c>
      <c r="N133">
        <f>VLOOKUP(A133,'Social Assistance Exp. as %GDP'!C:O,11,FALSE)</f>
        <v>0.64368671200000005</v>
      </c>
      <c r="O133">
        <f>VLOOKUP(A133,'Social Assistance Exp. as %GDP'!C:O,12,FALSE)</f>
        <v>0.63570868999999997</v>
      </c>
      <c r="P133">
        <f>VLOOKUP(A133,'Social Assistance Exp. as %GDP'!C:O,13,FALSE)</f>
        <v>0</v>
      </c>
      <c r="Q133" s="37">
        <f>VLOOKUP(A133,'Migrant Population %Pop'!B:C,2,FALSE)</f>
        <v>2.5264919823477099</v>
      </c>
      <c r="R133" s="37">
        <f>VLOOKUP(A133,'Literacy Rate %Pop'!B:BC,44,FALSE)</f>
        <v>0</v>
      </c>
      <c r="S133">
        <f>VLOOKUP(A133,'Literacy Rate %Pop'!B:BC,45,FALSE)</f>
        <v>0</v>
      </c>
      <c r="T133">
        <f>VLOOKUP(A133,'Literacy Rate %Pop'!B:BC,46,FALSE)</f>
        <v>0</v>
      </c>
      <c r="U133">
        <f>VLOOKUP(A133,'Literacy Rate %Pop'!B:BC,47,FALSE)</f>
        <v>0</v>
      </c>
      <c r="V133">
        <f>VLOOKUP(A133,'Literacy Rate %Pop'!B:BC,48,FALSE)</f>
        <v>0</v>
      </c>
      <c r="W133">
        <f>VLOOKUP(A133,'Literacy Rate %Pop'!B:BC,49,FALSE)</f>
        <v>0</v>
      </c>
      <c r="X133">
        <f>VLOOKUP(A133,'Literacy Rate %Pop'!B:BC,50,FALSE)</f>
        <v>0</v>
      </c>
      <c r="Y133">
        <f>VLOOKUP(A133,'Literacy Rate %Pop'!B:BC,51,FALSE)</f>
        <v>48.301361083984403</v>
      </c>
      <c r="Z133">
        <f>VLOOKUP(A133,'Literacy Rate %Pop'!B:BC,52,FALSE)</f>
        <v>0</v>
      </c>
      <c r="AA133">
        <f>VLOOKUP(A133,'Literacy Rate %Pop'!B:BC,53,FALSE)</f>
        <v>0</v>
      </c>
      <c r="AB133">
        <f>VLOOKUP(A133,'Literacy Rate %Pop'!B:BC,54,FALSE)</f>
        <v>0</v>
      </c>
      <c r="AC133" s="37">
        <f>VLOOKUP(A133,'Internet Access %Pop'!B:AI,29,FALSE)</f>
        <v>10</v>
      </c>
      <c r="AD133">
        <f>VLOOKUP(A133,'Internet Access %Pop'!B:AI,30,FALSE)</f>
        <v>15.7</v>
      </c>
      <c r="AE133">
        <f>VLOOKUP(A133,'Internet Access %Pop'!B:AI,31,FALSE)</f>
        <v>16.3</v>
      </c>
      <c r="AF133">
        <f>VLOOKUP(A133,'Internet Access %Pop'!B:AI,32,FALSE)</f>
        <v>18.899999999999999</v>
      </c>
      <c r="AG133">
        <f>VLOOKUP(A133,'Internet Access %Pop'!B:AI,33,FALSE)</f>
        <v>22</v>
      </c>
      <c r="AH133">
        <f>VLOOKUP(A133,'Internet Access %Pop'!B:AI,34,FALSE)</f>
        <v>0</v>
      </c>
      <c r="AI133" s="37">
        <f>VLOOKUP(A133,'Informal %GDP  DGE'!B:AE,29,FALSE)</f>
        <v>38.353778839111328</v>
      </c>
      <c r="AJ133">
        <f>VLOOKUP(A133,'Informal %GDP  DGE'!B:AE,30,FALSE)</f>
        <v>0</v>
      </c>
      <c r="AK133">
        <f>VLOOKUP(A133,'Informal %GDP MIMIC'!B:AB,25,FALSE)</f>
        <v>44.471965789794922</v>
      </c>
      <c r="AL133">
        <f>VLOOKUP(A133,'Informal %GDP MIMIC'!B:AB,26,FALSE)</f>
        <v>44.528213500976562</v>
      </c>
      <c r="AM133">
        <f>VLOOKUP(A133,'Informal %GDP MIMIC'!B:AB,27,FALSE)</f>
        <v>44.585964202880859</v>
      </c>
      <c r="AN133" s="37" t="e">
        <f>VLOOKUP(A133,'Pension %LF Pension_p'!B:W,16,FALSE)</f>
        <v>#N/A</v>
      </c>
      <c r="AO133" t="e">
        <f>VLOOKUP(A133,'Pension %LF Pension_p'!B:W,17,FALSE)</f>
        <v>#N/A</v>
      </c>
      <c r="AP133" t="e">
        <f>VLOOKUP(A133,'Pension %LF Pension_p'!B:W,18,FALSE)</f>
        <v>#N/A</v>
      </c>
      <c r="AQ133" t="e">
        <f>VLOOKUP(A133,'Pension %LF Pension_p'!B:W,19,FALSE)</f>
        <v>#N/A</v>
      </c>
      <c r="AR133" t="e">
        <f>VLOOKUP(A133,'Pension %LF Pension_p'!B:W,20,FALSE)</f>
        <v>#N/A</v>
      </c>
      <c r="AS133" t="e">
        <f>VLOOKUP(A133,'Pension %LF Pension_p'!B:W,21,FALSE)</f>
        <v>#N/A</v>
      </c>
      <c r="AT133" t="e">
        <f>VLOOKUP(A133,'Pension %LF Pension_p'!B:W,22,FALSE)</f>
        <v>#N/A</v>
      </c>
      <c r="AU133" s="37">
        <f>VLOOKUP(A133,' Informal Employment %Emp Infem'!B:U,15,FALSE)</f>
        <v>0</v>
      </c>
      <c r="AV133">
        <f>VLOOKUP(A133,' Informal Employment %Emp Infem'!B:U,16,FALSE)</f>
        <v>93.37</v>
      </c>
      <c r="AW133">
        <f>VLOOKUP(A133,' Informal Employment %Emp Infem'!B:U,17,FALSE)</f>
        <v>0</v>
      </c>
      <c r="AX133">
        <f>VLOOKUP(A133,' Informal Employment %Emp Infem'!B:U,18,FALSE)</f>
        <v>0</v>
      </c>
      <c r="AY133">
        <f>VLOOKUP(A133,' Informal Employment %Emp Infem'!B:U,19,FALSE)</f>
        <v>0</v>
      </c>
      <c r="AZ133">
        <f>VLOOKUP(A133,' Informal Employment %Emp Infem'!B:U,20,FALSE)</f>
        <v>0</v>
      </c>
      <c r="BA133" s="37">
        <f>VLOOKUP(Main!A133,'Outside LF Employment %Emp  Inf'!B:U,15,FALSE)</f>
        <v>0</v>
      </c>
      <c r="BB133">
        <f>VLOOKUP(Main!A133,'Outside LF Employment %Emp  Inf'!B:U,16,FALSE)</f>
        <v>86.13</v>
      </c>
      <c r="BC133">
        <f>VLOOKUP(Main!A133,'Outside LF Employment %Emp  Inf'!B:U,17,FALSE)</f>
        <v>0</v>
      </c>
      <c r="BD133">
        <f>VLOOKUP(Main!A133,'Outside LF Employment %Emp  Inf'!B:U,18,FALSE)</f>
        <v>0</v>
      </c>
      <c r="BE133">
        <f>VLOOKUP(Main!A133,'Outside LF Employment %Emp  Inf'!B:U,19,FALSE)</f>
        <v>0</v>
      </c>
      <c r="BF133">
        <f>VLOOKUP(Main!A133,'Outside LF Employment %Emp  Inf'!B:U,20,FALSE)</f>
        <v>0</v>
      </c>
      <c r="BG133" s="37">
        <f>VLOOKUP(A133,'Fin Acct Ownership %Pop'!B:E,2,FALSE)</f>
        <v>18.801465988159201</v>
      </c>
      <c r="BH133">
        <f>VLOOKUP(A133,'Fin Acct Ownership %Pop'!B:E,3,FALSE)</f>
        <v>0</v>
      </c>
      <c r="BI133">
        <f>VLOOKUP(A133,'Fin Acct Ownership %Pop'!B:E,4,FALSE)</f>
        <v>35.713840484619098</v>
      </c>
      <c r="BJ133" s="37" t="e">
        <f>VLOOKUP(A133,'JAM Index'!B:H,2,FALSE)</f>
        <v>#N/A</v>
      </c>
      <c r="BK133" t="e">
        <f>VLOOKUP(A133,'JAM Index'!B:H,3,FALSE)</f>
        <v>#N/A</v>
      </c>
      <c r="BL133" t="e">
        <f>VLOOKUP(A133,'JAM Index'!B:H,3,FALSE)</f>
        <v>#N/A</v>
      </c>
      <c r="BM133" t="e">
        <f>VLOOKUP(A133,'JAM Index'!B:H,4,FALSE)</f>
        <v>#N/A</v>
      </c>
      <c r="BN133" t="e">
        <f>VLOOKUP(A133,'JAM Index'!B:H,5,FALSE)</f>
        <v>#N/A</v>
      </c>
      <c r="BO133" t="e">
        <f>VLOOKUP(A133,'JAM Index'!B:H,6,FALSE)</f>
        <v>#N/A</v>
      </c>
      <c r="BP133" t="e">
        <f>VLOOKUP(A133,'JAM Index'!B:H,7,FALSE)</f>
        <v>#N/A</v>
      </c>
      <c r="BQ133">
        <f>VLOOKUP(A133,'GDP Per Capita'!B:E,2,FALSE)</f>
        <v>710.26599841958125</v>
      </c>
      <c r="BR133">
        <f>VLOOKUP(A133,'GDP Per Capita'!B:E,3,FALSE)</f>
        <v>672.34049922084091</v>
      </c>
      <c r="BS133">
        <f>VLOOKUP(A133,'GDP Per Capita'!B:E,4,FALSE)</f>
        <v>632.93638561734963</v>
      </c>
    </row>
    <row r="134" spans="1:71" x14ac:dyDescent="0.15">
      <c r="A134" s="24" t="s">
        <v>274</v>
      </c>
      <c r="B134" s="37">
        <f>VLOOKUP(A134,'GDP in $'!B134:G134,4)</f>
        <v>52607888717.948715</v>
      </c>
      <c r="C134">
        <f>VLOOKUP(A134,'GDP in $'!B134:G134,5)</f>
        <v>52091152228.342514</v>
      </c>
      <c r="D134" s="38">
        <f>VLOOKUP(A134,'GDP in $'!B134:G134,6)</f>
        <v>25418916028.896362</v>
      </c>
      <c r="E134" t="e">
        <f>VLOOKUP(A134,'Social Assistance Exp. as %GDP'!C:O,2,FALSE)</f>
        <v>#N/A</v>
      </c>
      <c r="F134" t="e">
        <f>VLOOKUP(A134,'Social Assistance Exp. as %GDP'!C:O,3,FALSE)</f>
        <v>#N/A</v>
      </c>
      <c r="G134" t="e">
        <f>VLOOKUP(A134,'Social Assistance Exp. as %GDP'!C:O,4,FALSE)</f>
        <v>#N/A</v>
      </c>
      <c r="H134" t="e">
        <f>VLOOKUP(A134,'Social Assistance Exp. as %GDP'!C:O,5,FALSE)</f>
        <v>#N/A</v>
      </c>
      <c r="I134" t="e">
        <f>VLOOKUP(A134,'Social Assistance Exp. as %GDP'!C:O,6,FALSE)</f>
        <v>#N/A</v>
      </c>
      <c r="J134" t="e">
        <f>VLOOKUP(A134,'Social Assistance Exp. as %GDP'!C:O,7,FALSE)</f>
        <v>#N/A</v>
      </c>
      <c r="K134" t="e">
        <f>VLOOKUP(A134,'Social Assistance Exp. as %GDP'!C:O,8,FALSE)</f>
        <v>#N/A</v>
      </c>
      <c r="L134" t="e">
        <f>VLOOKUP(A134,'Social Assistance Exp. as %GDP'!C:O,9,FALSE)</f>
        <v>#N/A</v>
      </c>
      <c r="M134" t="e">
        <f>VLOOKUP(A134,'Social Assistance Exp. as %GDP'!C:O,10,FALSE)</f>
        <v>#N/A</v>
      </c>
      <c r="N134" t="e">
        <f>VLOOKUP(A134,'Social Assistance Exp. as %GDP'!C:O,11,FALSE)</f>
        <v>#N/A</v>
      </c>
      <c r="O134" t="e">
        <f>VLOOKUP(A134,'Social Assistance Exp. as %GDP'!C:O,12,FALSE)</f>
        <v>#N/A</v>
      </c>
      <c r="P134" t="e">
        <f>VLOOKUP(A134,'Social Assistance Exp. as %GDP'!C:O,13,FALSE)</f>
        <v>#N/A</v>
      </c>
      <c r="Q134" s="37">
        <f>VLOOKUP(A134,'Migrant Population %Pop'!B:C,2,FALSE)</f>
        <v>12.2824498704933</v>
      </c>
      <c r="R134" s="37">
        <f>VLOOKUP(A134,'Literacy Rate %Pop'!B:BC,44,FALSE)</f>
        <v>0</v>
      </c>
      <c r="S134">
        <f>VLOOKUP(A134,'Literacy Rate %Pop'!B:BC,45,FALSE)</f>
        <v>0</v>
      </c>
      <c r="T134">
        <f>VLOOKUP(A134,'Literacy Rate %Pop'!B:BC,46,FALSE)</f>
        <v>0</v>
      </c>
      <c r="U134">
        <f>VLOOKUP(A134,'Literacy Rate %Pop'!B:BC,47,FALSE)</f>
        <v>0</v>
      </c>
      <c r="V134">
        <f>VLOOKUP(A134,'Literacy Rate %Pop'!B:BC,48,FALSE)</f>
        <v>0</v>
      </c>
      <c r="W134">
        <f>VLOOKUP(A134,'Literacy Rate %Pop'!B:BC,49,FALSE)</f>
        <v>0</v>
      </c>
      <c r="X134">
        <f>VLOOKUP(A134,'Literacy Rate %Pop'!B:BC,50,FALSE)</f>
        <v>0</v>
      </c>
      <c r="Y134">
        <f>VLOOKUP(A134,'Literacy Rate %Pop'!B:BC,51,FALSE)</f>
        <v>0</v>
      </c>
      <c r="Z134">
        <f>VLOOKUP(A134,'Literacy Rate %Pop'!B:BC,52,FALSE)</f>
        <v>0</v>
      </c>
      <c r="AA134">
        <f>VLOOKUP(A134,'Literacy Rate %Pop'!B:BC,53,FALSE)</f>
        <v>0</v>
      </c>
      <c r="AB134">
        <f>VLOOKUP(A134,'Literacy Rate %Pop'!B:BC,54,FALSE)</f>
        <v>0</v>
      </c>
      <c r="AC134" s="37">
        <f>VLOOKUP(A134,'Internet Access %Pop'!B:AI,29,FALSE)</f>
        <v>19.016079779999998</v>
      </c>
      <c r="AD134">
        <f>VLOOKUP(A134,'Internet Access %Pop'!B:AI,30,FALSE)</f>
        <v>20.272159559999999</v>
      </c>
      <c r="AE134">
        <f>VLOOKUP(A134,'Internet Access %Pop'!B:AI,31,FALSE)</f>
        <v>21.758920620000001</v>
      </c>
      <c r="AF134">
        <f>VLOOKUP(A134,'Internet Access %Pop'!B:AI,32,FALSE)</f>
        <v>0</v>
      </c>
      <c r="AG134">
        <f>VLOOKUP(A134,'Internet Access %Pop'!B:AI,33,FALSE)</f>
        <v>0</v>
      </c>
      <c r="AH134">
        <f>VLOOKUP(A134,'Internet Access %Pop'!B:AI,34,FALSE)</f>
        <v>0</v>
      </c>
      <c r="AI134" s="37" t="e">
        <f>VLOOKUP(A134,'Informal %GDP  DGE'!B:AE,29,FALSE)</f>
        <v>#N/A</v>
      </c>
      <c r="AJ134" t="e">
        <f>VLOOKUP(A134,'Informal %GDP  DGE'!B:AE,30,FALSE)</f>
        <v>#N/A</v>
      </c>
      <c r="AK134">
        <f>VLOOKUP(A134,'Informal %GDP MIMIC'!B:AB,25,FALSE)</f>
        <v>36.757011413574219</v>
      </c>
      <c r="AL134">
        <f>VLOOKUP(A134,'Informal %GDP MIMIC'!B:AB,26,FALSE)</f>
        <v>0</v>
      </c>
      <c r="AM134">
        <f>VLOOKUP(A134,'Informal %GDP MIMIC'!B:AB,27,FALSE)</f>
        <v>0</v>
      </c>
      <c r="AN134" s="37">
        <f>VLOOKUP(A134,'Pension %LF Pension_p'!B:W,16,FALSE)</f>
        <v>68.5</v>
      </c>
      <c r="AO134">
        <f>VLOOKUP(A134,'Pension %LF Pension_p'!B:W,17,FALSE)</f>
        <v>0</v>
      </c>
      <c r="AP134">
        <f>VLOOKUP(A134,'Pension %LF Pension_p'!B:W,18,FALSE)</f>
        <v>0</v>
      </c>
      <c r="AQ134">
        <f>VLOOKUP(A134,'Pension %LF Pension_p'!B:W,19,FALSE)</f>
        <v>0</v>
      </c>
      <c r="AR134">
        <f>VLOOKUP(A134,'Pension %LF Pension_p'!B:W,20,FALSE)</f>
        <v>0</v>
      </c>
      <c r="AS134">
        <f>VLOOKUP(A134,'Pension %LF Pension_p'!B:W,21,FALSE)</f>
        <v>0</v>
      </c>
      <c r="AT134">
        <f>VLOOKUP(A134,'Pension %LF Pension_p'!B:W,22,FALSE)</f>
        <v>0</v>
      </c>
      <c r="AU134" s="37" t="e">
        <f>VLOOKUP(A134,' Informal Employment %Emp Infem'!B:U,15,FALSE)</f>
        <v>#N/A</v>
      </c>
      <c r="AV134" t="e">
        <f>VLOOKUP(A134,' Informal Employment %Emp Infem'!B:U,16,FALSE)</f>
        <v>#N/A</v>
      </c>
      <c r="AW134" t="e">
        <f>VLOOKUP(A134,' Informal Employment %Emp Infem'!B:U,17,FALSE)</f>
        <v>#N/A</v>
      </c>
      <c r="AX134" t="e">
        <f>VLOOKUP(A134,' Informal Employment %Emp Infem'!B:U,18,FALSE)</f>
        <v>#N/A</v>
      </c>
      <c r="AY134" t="e">
        <f>VLOOKUP(A134,' Informal Employment %Emp Infem'!B:U,19,FALSE)</f>
        <v>#N/A</v>
      </c>
      <c r="AZ134" t="e">
        <f>VLOOKUP(A134,' Informal Employment %Emp Infem'!B:U,20,FALSE)</f>
        <v>#N/A</v>
      </c>
      <c r="BA134" s="37" t="e">
        <f>VLOOKUP(Main!A134,'Outside LF Employment %Emp  Inf'!B:U,15,FALSE)</f>
        <v>#N/A</v>
      </c>
      <c r="BB134" t="e">
        <f>VLOOKUP(Main!A134,'Outside LF Employment %Emp  Inf'!B:U,16,FALSE)</f>
        <v>#N/A</v>
      </c>
      <c r="BC134" t="e">
        <f>VLOOKUP(Main!A134,'Outside LF Employment %Emp  Inf'!B:U,17,FALSE)</f>
        <v>#N/A</v>
      </c>
      <c r="BD134" t="e">
        <f>VLOOKUP(Main!A134,'Outside LF Employment %Emp  Inf'!B:U,18,FALSE)</f>
        <v>#N/A</v>
      </c>
      <c r="BE134" t="e">
        <f>VLOOKUP(Main!A134,'Outside LF Employment %Emp  Inf'!B:U,19,FALSE)</f>
        <v>#N/A</v>
      </c>
      <c r="BF134" t="e">
        <f>VLOOKUP(Main!A134,'Outside LF Employment %Emp  Inf'!B:U,20,FALSE)</f>
        <v>#N/A</v>
      </c>
      <c r="BG134" s="37">
        <f>VLOOKUP(A134,'Fin Acct Ownership %Pop'!B:E,2,FALSE)</f>
        <v>0</v>
      </c>
      <c r="BH134">
        <f>VLOOKUP(A134,'Fin Acct Ownership %Pop'!B:E,3,FALSE)</f>
        <v>0</v>
      </c>
      <c r="BI134">
        <f>VLOOKUP(A134,'Fin Acct Ownership %Pop'!B:E,4,FALSE)</f>
        <v>65.667518615722699</v>
      </c>
      <c r="BJ134" s="37" t="e">
        <f>VLOOKUP(A134,'JAM Index'!B:H,2,FALSE)</f>
        <v>#N/A</v>
      </c>
      <c r="BK134" t="e">
        <f>VLOOKUP(A134,'JAM Index'!B:H,3,FALSE)</f>
        <v>#N/A</v>
      </c>
      <c r="BL134" t="e">
        <f>VLOOKUP(A134,'JAM Index'!B:H,3,FALSE)</f>
        <v>#N/A</v>
      </c>
      <c r="BM134" t="e">
        <f>VLOOKUP(A134,'JAM Index'!B:H,4,FALSE)</f>
        <v>#N/A</v>
      </c>
      <c r="BN134" t="e">
        <f>VLOOKUP(A134,'JAM Index'!B:H,5,FALSE)</f>
        <v>#N/A</v>
      </c>
      <c r="BO134" t="e">
        <f>VLOOKUP(A134,'JAM Index'!B:H,6,FALSE)</f>
        <v>#N/A</v>
      </c>
      <c r="BP134" t="e">
        <f>VLOOKUP(A134,'JAM Index'!B:H,7,FALSE)</f>
        <v>#N/A</v>
      </c>
      <c r="BQ134">
        <f>VLOOKUP(A134,'GDP Per Capita'!B:E,2,FALSE)</f>
        <v>7877.1246095454208</v>
      </c>
      <c r="BR134">
        <f>VLOOKUP(A134,'GDP Per Capita'!B:E,3,FALSE)</f>
        <v>7685.9481324831786</v>
      </c>
      <c r="BS134">
        <f>VLOOKUP(A134,'GDP Per Capita'!B:E,4,FALSE)</f>
        <v>3699.2947651431764</v>
      </c>
    </row>
    <row r="135" spans="1:71" x14ac:dyDescent="0.15">
      <c r="A135" s="24" t="s">
        <v>276</v>
      </c>
      <c r="B135" s="37">
        <f>VLOOKUP(A135,'GDP in $'!B135:G135,4)</f>
        <v>2065127259.2592592</v>
      </c>
      <c r="C135">
        <f>VLOOKUP(A135,'GDP in $'!B135:G135,5)</f>
        <v>2118791555.5555553</v>
      </c>
      <c r="D135" s="38">
        <f>VLOOKUP(A135,'GDP in $'!B135:G135,6)</f>
        <v>1616772740.7407405</v>
      </c>
      <c r="E135" t="str">
        <f>VLOOKUP(A135,'Social Assistance Exp. as %GDP'!C:O,2,FALSE)</f>
        <v>Upper middle income</v>
      </c>
      <c r="F135" t="str">
        <f>VLOOKUP(A135,'Social Assistance Exp. as %GDP'!C:O,3,FALSE)</f>
        <v>LCN</v>
      </c>
      <c r="G135">
        <f>VLOOKUP(A135,'Social Assistance Exp. as %GDP'!C:O,4,FALSE)</f>
        <v>0.38066098100000001</v>
      </c>
      <c r="H135">
        <f>VLOOKUP(A135,'Social Assistance Exp. as %GDP'!C:O,5,FALSE)</f>
        <v>0.158487245</v>
      </c>
      <c r="I135">
        <f>VLOOKUP(A135,'Social Assistance Exp. as %GDP'!C:O,6,FALSE)</f>
        <v>0</v>
      </c>
      <c r="J135">
        <f>VLOOKUP(A135,'Social Assistance Exp. as %GDP'!C:O,7,FALSE)</f>
        <v>0</v>
      </c>
      <c r="K135">
        <f>VLOOKUP(A135,'Social Assistance Exp. as %GDP'!C:O,8,FALSE)</f>
        <v>0</v>
      </c>
      <c r="L135">
        <f>VLOOKUP(A135,'Social Assistance Exp. as %GDP'!C:O,9,FALSE)</f>
        <v>2014</v>
      </c>
      <c r="M135">
        <f>VLOOKUP(A135,'Social Assistance Exp. as %GDP'!C:O,10,FALSE)</f>
        <v>2.3212368000000001E-2</v>
      </c>
      <c r="N135">
        <f>VLOOKUP(A135,'Social Assistance Exp. as %GDP'!C:O,11,FALSE)</f>
        <v>0.17899367199999999</v>
      </c>
      <c r="O135">
        <f>VLOOKUP(A135,'Social Assistance Exp. as %GDP'!C:O,12,FALSE)</f>
        <v>1.996769E-2</v>
      </c>
      <c r="P135">
        <f>VLOOKUP(A135,'Social Assistance Exp. as %GDP'!C:O,13,FALSE)</f>
        <v>0</v>
      </c>
      <c r="Q135" s="37">
        <f>VLOOKUP(A135,'Migrant Population %Pop'!B:C,2,FALSE)</f>
        <v>6.9032805582732903</v>
      </c>
      <c r="R135" s="37">
        <f>VLOOKUP(A135,'Literacy Rate %Pop'!B:BC,44,FALSE)</f>
        <v>0</v>
      </c>
      <c r="S135">
        <f>VLOOKUP(A135,'Literacy Rate %Pop'!B:BC,45,FALSE)</f>
        <v>0</v>
      </c>
      <c r="T135">
        <f>VLOOKUP(A135,'Literacy Rate %Pop'!B:BC,46,FALSE)</f>
        <v>0</v>
      </c>
      <c r="U135">
        <f>VLOOKUP(A135,'Literacy Rate %Pop'!B:BC,47,FALSE)</f>
        <v>0</v>
      </c>
      <c r="V135">
        <f>VLOOKUP(A135,'Literacy Rate %Pop'!B:BC,48,FALSE)</f>
        <v>0</v>
      </c>
      <c r="W135">
        <f>VLOOKUP(A135,'Literacy Rate %Pop'!B:BC,49,FALSE)</f>
        <v>0</v>
      </c>
      <c r="X135">
        <f>VLOOKUP(A135,'Literacy Rate %Pop'!B:BC,50,FALSE)</f>
        <v>0</v>
      </c>
      <c r="Y135">
        <f>VLOOKUP(A135,'Literacy Rate %Pop'!B:BC,51,FALSE)</f>
        <v>0</v>
      </c>
      <c r="Z135">
        <f>VLOOKUP(A135,'Literacy Rate %Pop'!B:BC,52,FALSE)</f>
        <v>0</v>
      </c>
      <c r="AA135">
        <f>VLOOKUP(A135,'Literacy Rate %Pop'!B:BC,53,FALSE)</f>
        <v>0</v>
      </c>
      <c r="AB135">
        <f>VLOOKUP(A135,'Literacy Rate %Pop'!B:BC,54,FALSE)</f>
        <v>0</v>
      </c>
      <c r="AC135" s="37">
        <f>VLOOKUP(A135,'Internet Access %Pop'!B:AI,29,FALSE)</f>
        <v>42.530930470000001</v>
      </c>
      <c r="AD135">
        <f>VLOOKUP(A135,'Internet Access %Pop'!B:AI,30,FALSE)</f>
        <v>46.729078059999999</v>
      </c>
      <c r="AE135">
        <f>VLOOKUP(A135,'Internet Access %Pop'!B:AI,31,FALSE)</f>
        <v>50.81524478</v>
      </c>
      <c r="AF135">
        <f>VLOOKUP(A135,'Internet Access %Pop'!B:AI,32,FALSE)</f>
        <v>0</v>
      </c>
      <c r="AG135">
        <f>VLOOKUP(A135,'Internet Access %Pop'!B:AI,33,FALSE)</f>
        <v>0</v>
      </c>
      <c r="AH135">
        <f>VLOOKUP(A135,'Internet Access %Pop'!B:AI,34,FALSE)</f>
        <v>0</v>
      </c>
      <c r="AI135" s="37">
        <f>VLOOKUP(A135,'Informal %GDP  DGE'!B:AE,29,FALSE)</f>
        <v>36.645530700683594</v>
      </c>
      <c r="AJ135">
        <f>VLOOKUP(A135,'Informal %GDP  DGE'!B:AE,30,FALSE)</f>
        <v>36.380973815917969</v>
      </c>
      <c r="AK135" t="e">
        <f>VLOOKUP(A135,'Informal %GDP MIMIC'!B:AB,25,FALSE)</f>
        <v>#N/A</v>
      </c>
      <c r="AL135" t="e">
        <f>VLOOKUP(A135,'Informal %GDP MIMIC'!B:AB,26,FALSE)</f>
        <v>#N/A</v>
      </c>
      <c r="AM135" t="e">
        <f>VLOOKUP(A135,'Informal %GDP MIMIC'!B:AB,27,FALSE)</f>
        <v>#N/A</v>
      </c>
      <c r="AN135" s="37" t="e">
        <f>VLOOKUP(A135,'Pension %LF Pension_p'!B:W,16,FALSE)</f>
        <v>#N/A</v>
      </c>
      <c r="AO135" t="e">
        <f>VLOOKUP(A135,'Pension %LF Pension_p'!B:W,17,FALSE)</f>
        <v>#N/A</v>
      </c>
      <c r="AP135" t="e">
        <f>VLOOKUP(A135,'Pension %LF Pension_p'!B:W,18,FALSE)</f>
        <v>#N/A</v>
      </c>
      <c r="AQ135" t="e">
        <f>VLOOKUP(A135,'Pension %LF Pension_p'!B:W,19,FALSE)</f>
        <v>#N/A</v>
      </c>
      <c r="AR135" t="e">
        <f>VLOOKUP(A135,'Pension %LF Pension_p'!B:W,20,FALSE)</f>
        <v>#N/A</v>
      </c>
      <c r="AS135" t="e">
        <f>VLOOKUP(A135,'Pension %LF Pension_p'!B:W,21,FALSE)</f>
        <v>#N/A</v>
      </c>
      <c r="AT135" t="e">
        <f>VLOOKUP(A135,'Pension %LF Pension_p'!B:W,22,FALSE)</f>
        <v>#N/A</v>
      </c>
      <c r="AU135" s="37" t="e">
        <f>VLOOKUP(A135,' Informal Employment %Emp Infem'!B:U,15,FALSE)</f>
        <v>#N/A</v>
      </c>
      <c r="AV135" t="e">
        <f>VLOOKUP(A135,' Informal Employment %Emp Infem'!B:U,16,FALSE)</f>
        <v>#N/A</v>
      </c>
      <c r="AW135" t="e">
        <f>VLOOKUP(A135,' Informal Employment %Emp Infem'!B:U,17,FALSE)</f>
        <v>#N/A</v>
      </c>
      <c r="AX135" t="e">
        <f>VLOOKUP(A135,' Informal Employment %Emp Infem'!B:U,18,FALSE)</f>
        <v>#N/A</v>
      </c>
      <c r="AY135" t="e">
        <f>VLOOKUP(A135,' Informal Employment %Emp Infem'!B:U,19,FALSE)</f>
        <v>#N/A</v>
      </c>
      <c r="AZ135" t="e">
        <f>VLOOKUP(A135,' Informal Employment %Emp Infem'!B:U,20,FALSE)</f>
        <v>#N/A</v>
      </c>
      <c r="BA135" s="37" t="e">
        <f>VLOOKUP(Main!A135,'Outside LF Employment %Emp  Inf'!B:U,15,FALSE)</f>
        <v>#N/A</v>
      </c>
      <c r="BB135" t="e">
        <f>VLOOKUP(Main!A135,'Outside LF Employment %Emp  Inf'!B:U,16,FALSE)</f>
        <v>#N/A</v>
      </c>
      <c r="BC135" t="e">
        <f>VLOOKUP(Main!A135,'Outside LF Employment %Emp  Inf'!B:U,17,FALSE)</f>
        <v>#N/A</v>
      </c>
      <c r="BD135" t="e">
        <f>VLOOKUP(Main!A135,'Outside LF Employment %Emp  Inf'!B:U,18,FALSE)</f>
        <v>#N/A</v>
      </c>
      <c r="BE135" t="e">
        <f>VLOOKUP(Main!A135,'Outside LF Employment %Emp  Inf'!B:U,19,FALSE)</f>
        <v>#N/A</v>
      </c>
      <c r="BF135" t="e">
        <f>VLOOKUP(Main!A135,'Outside LF Employment %Emp  Inf'!B:U,20,FALSE)</f>
        <v>#N/A</v>
      </c>
      <c r="BG135" s="37">
        <f>VLOOKUP(A135,'Fin Acct Ownership %Pop'!B:E,2,FALSE)</f>
        <v>0</v>
      </c>
      <c r="BH135">
        <f>VLOOKUP(A135,'Fin Acct Ownership %Pop'!B:E,3,FALSE)</f>
        <v>0</v>
      </c>
      <c r="BI135">
        <f>VLOOKUP(A135,'Fin Acct Ownership %Pop'!B:E,4,FALSE)</f>
        <v>0</v>
      </c>
      <c r="BJ135" s="37" t="e">
        <f>VLOOKUP(A135,'JAM Index'!B:H,2,FALSE)</f>
        <v>#N/A</v>
      </c>
      <c r="BK135" t="e">
        <f>VLOOKUP(A135,'JAM Index'!B:H,3,FALSE)</f>
        <v>#N/A</v>
      </c>
      <c r="BL135" t="e">
        <f>VLOOKUP(A135,'JAM Index'!B:H,3,FALSE)</f>
        <v>#N/A</v>
      </c>
      <c r="BM135" t="e">
        <f>VLOOKUP(A135,'JAM Index'!B:H,4,FALSE)</f>
        <v>#N/A</v>
      </c>
      <c r="BN135" t="e">
        <f>VLOOKUP(A135,'JAM Index'!B:H,5,FALSE)</f>
        <v>#N/A</v>
      </c>
      <c r="BO135" t="e">
        <f>VLOOKUP(A135,'JAM Index'!B:H,6,FALSE)</f>
        <v>#N/A</v>
      </c>
      <c r="BP135" t="e">
        <f>VLOOKUP(A135,'JAM Index'!B:H,7,FALSE)</f>
        <v>#N/A</v>
      </c>
      <c r="BQ135">
        <f>VLOOKUP(A135,'GDP Per Capita'!B:E,2,FALSE)</f>
        <v>11353.7152084186</v>
      </c>
      <c r="BR135">
        <f>VLOOKUP(A135,'GDP Per Capita'!B:E,3,FALSE)</f>
        <v>11591.080475699857</v>
      </c>
      <c r="BS135">
        <f>VLOOKUP(A135,'GDP Per Capita'!B:E,4,FALSE)</f>
        <v>8804.5610483133951</v>
      </c>
    </row>
    <row r="136" spans="1:71" x14ac:dyDescent="0.15">
      <c r="A136" s="24" t="s">
        <v>278</v>
      </c>
      <c r="B136" s="37">
        <f>VLOOKUP(A136,'GDP in $'!B136:G136,4)</f>
        <v>5703878670404.7705</v>
      </c>
      <c r="C136">
        <f>VLOOKUP(A136,'GDP in $'!B136:G136,5)</f>
        <v>5627255688192.7119</v>
      </c>
      <c r="D136" s="38">
        <f>VLOOKUP(A136,'GDP in $'!B136:G136,6)</f>
        <v>4725519821856.6904</v>
      </c>
      <c r="E136" t="e">
        <f>VLOOKUP(A136,'Social Assistance Exp. as %GDP'!C:O,2,FALSE)</f>
        <v>#N/A</v>
      </c>
      <c r="F136" t="e">
        <f>VLOOKUP(A136,'Social Assistance Exp. as %GDP'!C:O,3,FALSE)</f>
        <v>#N/A</v>
      </c>
      <c r="G136" t="e">
        <f>VLOOKUP(A136,'Social Assistance Exp. as %GDP'!C:O,4,FALSE)</f>
        <v>#N/A</v>
      </c>
      <c r="H136" t="e">
        <f>VLOOKUP(A136,'Social Assistance Exp. as %GDP'!C:O,5,FALSE)</f>
        <v>#N/A</v>
      </c>
      <c r="I136" t="e">
        <f>VLOOKUP(A136,'Social Assistance Exp. as %GDP'!C:O,6,FALSE)</f>
        <v>#N/A</v>
      </c>
      <c r="J136" t="e">
        <f>VLOOKUP(A136,'Social Assistance Exp. as %GDP'!C:O,7,FALSE)</f>
        <v>#N/A</v>
      </c>
      <c r="K136" t="e">
        <f>VLOOKUP(A136,'Social Assistance Exp. as %GDP'!C:O,8,FALSE)</f>
        <v>#N/A</v>
      </c>
      <c r="L136" t="e">
        <f>VLOOKUP(A136,'Social Assistance Exp. as %GDP'!C:O,9,FALSE)</f>
        <v>#N/A</v>
      </c>
      <c r="M136" t="e">
        <f>VLOOKUP(A136,'Social Assistance Exp. as %GDP'!C:O,10,FALSE)</f>
        <v>#N/A</v>
      </c>
      <c r="N136" t="e">
        <f>VLOOKUP(A136,'Social Assistance Exp. as %GDP'!C:O,11,FALSE)</f>
        <v>#N/A</v>
      </c>
      <c r="O136" t="e">
        <f>VLOOKUP(A136,'Social Assistance Exp. as %GDP'!C:O,12,FALSE)</f>
        <v>#N/A</v>
      </c>
      <c r="P136" t="e">
        <f>VLOOKUP(A136,'Social Assistance Exp. as %GDP'!C:O,13,FALSE)</f>
        <v>#N/A</v>
      </c>
      <c r="Q136" s="37">
        <f>VLOOKUP(A136,'Migrant Population %Pop'!B:C,2,FALSE)</f>
        <v>1.41593111626595</v>
      </c>
      <c r="R136" s="37">
        <f>VLOOKUP(A136,'Literacy Rate %Pop'!B:BC,44,FALSE)</f>
        <v>91.645858764648395</v>
      </c>
      <c r="S136">
        <f>VLOOKUP(A136,'Literacy Rate %Pop'!B:BC,45,FALSE)</f>
        <v>92.237960815429702</v>
      </c>
      <c r="T136">
        <f>VLOOKUP(A136,'Literacy Rate %Pop'!B:BC,46,FALSE)</f>
        <v>92.461158752441406</v>
      </c>
      <c r="U136">
        <f>VLOOKUP(A136,'Literacy Rate %Pop'!B:BC,47,FALSE)</f>
        <v>92.507057189941406</v>
      </c>
      <c r="V136">
        <f>VLOOKUP(A136,'Literacy Rate %Pop'!B:BC,48,FALSE)</f>
        <v>92.948211669921903</v>
      </c>
      <c r="W136">
        <f>VLOOKUP(A136,'Literacy Rate %Pop'!B:BC,49,FALSE)</f>
        <v>93.132751464843807</v>
      </c>
      <c r="X136">
        <f>VLOOKUP(A136,'Literacy Rate %Pop'!B:BC,50,FALSE)</f>
        <v>93.594963073730497</v>
      </c>
      <c r="Y136">
        <f>VLOOKUP(A136,'Literacy Rate %Pop'!B:BC,51,FALSE)</f>
        <v>93.708747863769503</v>
      </c>
      <c r="Z136">
        <f>VLOOKUP(A136,'Literacy Rate %Pop'!B:BC,52,FALSE)</f>
        <v>93.868659973144503</v>
      </c>
      <c r="AA136">
        <f>VLOOKUP(A136,'Literacy Rate %Pop'!B:BC,53,FALSE)</f>
        <v>94.294509887695298</v>
      </c>
      <c r="AB136">
        <f>VLOOKUP(A136,'Literacy Rate %Pop'!B:BC,54,FALSE)</f>
        <v>94.451232910156307</v>
      </c>
      <c r="AC136" s="37">
        <f>VLOOKUP(A136,'Internet Access %Pop'!B:AI,29,FALSE)</f>
        <v>54.181350764063197</v>
      </c>
      <c r="AD136">
        <f>VLOOKUP(A136,'Internet Access %Pop'!B:AI,30,FALSE)</f>
        <v>57.229171435494997</v>
      </c>
      <c r="AE136">
        <f>VLOOKUP(A136,'Internet Access %Pop'!B:AI,31,FALSE)</f>
        <v>62.722587868344498</v>
      </c>
      <c r="AF136">
        <f>VLOOKUP(A136,'Internet Access %Pop'!B:AI,32,FALSE)</f>
        <v>65.667862076693595</v>
      </c>
      <c r="AG136">
        <f>VLOOKUP(A136,'Internet Access %Pop'!B:AI,33,FALSE)</f>
        <v>68.296902594728806</v>
      </c>
      <c r="AH136">
        <f>VLOOKUP(A136,'Internet Access %Pop'!B:AI,34,FALSE)</f>
        <v>0</v>
      </c>
      <c r="AI136" s="37" t="e">
        <f>VLOOKUP(A136,'Informal %GDP  DGE'!B:AE,29,FALSE)</f>
        <v>#N/A</v>
      </c>
      <c r="AJ136" t="e">
        <f>VLOOKUP(A136,'Informal %GDP  DGE'!B:AE,30,FALSE)</f>
        <v>#N/A</v>
      </c>
      <c r="AK136" t="e">
        <f>VLOOKUP(A136,'Informal %GDP MIMIC'!B:AB,25,FALSE)</f>
        <v>#N/A</v>
      </c>
      <c r="AL136" t="e">
        <f>VLOOKUP(A136,'Informal %GDP MIMIC'!B:AB,26,FALSE)</f>
        <v>#N/A</v>
      </c>
      <c r="AM136" t="e">
        <f>VLOOKUP(A136,'Informal %GDP MIMIC'!B:AB,27,FALSE)</f>
        <v>#N/A</v>
      </c>
      <c r="AN136" s="37" t="e">
        <f>VLOOKUP(A136,'Pension %LF Pension_p'!B:W,16,FALSE)</f>
        <v>#N/A</v>
      </c>
      <c r="AO136" t="e">
        <f>VLOOKUP(A136,'Pension %LF Pension_p'!B:W,17,FALSE)</f>
        <v>#N/A</v>
      </c>
      <c r="AP136" t="e">
        <f>VLOOKUP(A136,'Pension %LF Pension_p'!B:W,18,FALSE)</f>
        <v>#N/A</v>
      </c>
      <c r="AQ136" t="e">
        <f>VLOOKUP(A136,'Pension %LF Pension_p'!B:W,19,FALSE)</f>
        <v>#N/A</v>
      </c>
      <c r="AR136" t="e">
        <f>VLOOKUP(A136,'Pension %LF Pension_p'!B:W,20,FALSE)</f>
        <v>#N/A</v>
      </c>
      <c r="AS136" t="e">
        <f>VLOOKUP(A136,'Pension %LF Pension_p'!B:W,21,FALSE)</f>
        <v>#N/A</v>
      </c>
      <c r="AT136" t="e">
        <f>VLOOKUP(A136,'Pension %LF Pension_p'!B:W,22,FALSE)</f>
        <v>#N/A</v>
      </c>
      <c r="AU136" s="37" t="e">
        <f>VLOOKUP(A136,' Informal Employment %Emp Infem'!B:U,15,FALSE)</f>
        <v>#N/A</v>
      </c>
      <c r="AV136" t="e">
        <f>VLOOKUP(A136,' Informal Employment %Emp Infem'!B:U,16,FALSE)</f>
        <v>#N/A</v>
      </c>
      <c r="AW136" t="e">
        <f>VLOOKUP(A136,' Informal Employment %Emp Infem'!B:U,17,FALSE)</f>
        <v>#N/A</v>
      </c>
      <c r="AX136" t="e">
        <f>VLOOKUP(A136,' Informal Employment %Emp Infem'!B:U,18,FALSE)</f>
        <v>#N/A</v>
      </c>
      <c r="AY136" t="e">
        <f>VLOOKUP(A136,' Informal Employment %Emp Infem'!B:U,19,FALSE)</f>
        <v>#N/A</v>
      </c>
      <c r="AZ136" t="e">
        <f>VLOOKUP(A136,' Informal Employment %Emp Infem'!B:U,20,FALSE)</f>
        <v>#N/A</v>
      </c>
      <c r="BA136" s="37" t="e">
        <f>VLOOKUP(Main!A136,'Outside LF Employment %Emp  Inf'!B:U,15,FALSE)</f>
        <v>#N/A</v>
      </c>
      <c r="BB136" t="e">
        <f>VLOOKUP(Main!A136,'Outside LF Employment %Emp  Inf'!B:U,16,FALSE)</f>
        <v>#N/A</v>
      </c>
      <c r="BC136" t="e">
        <f>VLOOKUP(Main!A136,'Outside LF Employment %Emp  Inf'!B:U,17,FALSE)</f>
        <v>#N/A</v>
      </c>
      <c r="BD136" t="e">
        <f>VLOOKUP(Main!A136,'Outside LF Employment %Emp  Inf'!B:U,18,FALSE)</f>
        <v>#N/A</v>
      </c>
      <c r="BE136" t="e">
        <f>VLOOKUP(Main!A136,'Outside LF Employment %Emp  Inf'!B:U,19,FALSE)</f>
        <v>#N/A</v>
      </c>
      <c r="BF136" t="e">
        <f>VLOOKUP(Main!A136,'Outside LF Employment %Emp  Inf'!B:U,20,FALSE)</f>
        <v>#N/A</v>
      </c>
      <c r="BG136" s="37">
        <f>VLOOKUP(A136,'Fin Acct Ownership %Pop'!B:E,2,FALSE)</f>
        <v>39.382888793945298</v>
      </c>
      <c r="BH136">
        <f>VLOOKUP(A136,'Fin Acct Ownership %Pop'!B:E,3,FALSE)</f>
        <v>51.9022827148438</v>
      </c>
      <c r="BI136">
        <f>VLOOKUP(A136,'Fin Acct Ownership %Pop'!B:E,4,FALSE)</f>
        <v>55.143756866455099</v>
      </c>
      <c r="BJ136" s="37" t="e">
        <f>VLOOKUP(A136,'JAM Index'!B:H,2,FALSE)</f>
        <v>#N/A</v>
      </c>
      <c r="BK136" t="e">
        <f>VLOOKUP(A136,'JAM Index'!B:H,3,FALSE)</f>
        <v>#N/A</v>
      </c>
      <c r="BL136" t="e">
        <f>VLOOKUP(A136,'JAM Index'!B:H,3,FALSE)</f>
        <v>#N/A</v>
      </c>
      <c r="BM136" t="e">
        <f>VLOOKUP(A136,'JAM Index'!B:H,4,FALSE)</f>
        <v>#N/A</v>
      </c>
      <c r="BN136" t="e">
        <f>VLOOKUP(A136,'JAM Index'!B:H,5,FALSE)</f>
        <v>#N/A</v>
      </c>
      <c r="BO136" t="e">
        <f>VLOOKUP(A136,'JAM Index'!B:H,6,FALSE)</f>
        <v>#N/A</v>
      </c>
      <c r="BP136" t="e">
        <f>VLOOKUP(A136,'JAM Index'!B:H,7,FALSE)</f>
        <v>#N/A</v>
      </c>
      <c r="BQ136">
        <f>VLOOKUP(A136,'GDP Per Capita'!B:E,2,FALSE)</f>
        <v>8905.5813374189256</v>
      </c>
      <c r="BR136">
        <f>VLOOKUP(A136,'GDP Per Capita'!B:E,3,FALSE)</f>
        <v>8705.1170984803248</v>
      </c>
      <c r="BS136">
        <f>VLOOKUP(A136,'GDP Per Capita'!B:E,4,FALSE)</f>
        <v>7244.6594192372158</v>
      </c>
    </row>
    <row r="137" spans="1:71" x14ac:dyDescent="0.15">
      <c r="A137" s="24" t="s">
        <v>279</v>
      </c>
      <c r="B137" s="37">
        <f>VLOOKUP(A137,'GDP in $'!B137:G137,4)</f>
        <v>1062085616749.239</v>
      </c>
      <c r="C137">
        <f>VLOOKUP(A137,'GDP in $'!B137:G137,5)</f>
        <v>1105828102660.3208</v>
      </c>
      <c r="D137" s="38">
        <f>VLOOKUP(A137,'GDP in $'!B137:G137,6)</f>
        <v>1112301339068.5305</v>
      </c>
      <c r="E137" t="e">
        <f>VLOOKUP(A137,'Social Assistance Exp. as %GDP'!C:O,2,FALSE)</f>
        <v>#N/A</v>
      </c>
      <c r="F137" t="e">
        <f>VLOOKUP(A137,'Social Assistance Exp. as %GDP'!C:O,3,FALSE)</f>
        <v>#N/A</v>
      </c>
      <c r="G137" t="e">
        <f>VLOOKUP(A137,'Social Assistance Exp. as %GDP'!C:O,4,FALSE)</f>
        <v>#N/A</v>
      </c>
      <c r="H137" t="e">
        <f>VLOOKUP(A137,'Social Assistance Exp. as %GDP'!C:O,5,FALSE)</f>
        <v>#N/A</v>
      </c>
      <c r="I137" t="e">
        <f>VLOOKUP(A137,'Social Assistance Exp. as %GDP'!C:O,6,FALSE)</f>
        <v>#N/A</v>
      </c>
      <c r="J137" t="e">
        <f>VLOOKUP(A137,'Social Assistance Exp. as %GDP'!C:O,7,FALSE)</f>
        <v>#N/A</v>
      </c>
      <c r="K137" t="e">
        <f>VLOOKUP(A137,'Social Assistance Exp. as %GDP'!C:O,8,FALSE)</f>
        <v>#N/A</v>
      </c>
      <c r="L137" t="e">
        <f>VLOOKUP(A137,'Social Assistance Exp. as %GDP'!C:O,9,FALSE)</f>
        <v>#N/A</v>
      </c>
      <c r="M137" t="e">
        <f>VLOOKUP(A137,'Social Assistance Exp. as %GDP'!C:O,10,FALSE)</f>
        <v>#N/A</v>
      </c>
      <c r="N137" t="e">
        <f>VLOOKUP(A137,'Social Assistance Exp. as %GDP'!C:O,11,FALSE)</f>
        <v>#N/A</v>
      </c>
      <c r="O137" t="e">
        <f>VLOOKUP(A137,'Social Assistance Exp. as %GDP'!C:O,12,FALSE)</f>
        <v>#N/A</v>
      </c>
      <c r="P137" t="e">
        <f>VLOOKUP(A137,'Social Assistance Exp. as %GDP'!C:O,13,FALSE)</f>
        <v>#N/A</v>
      </c>
      <c r="Q137" s="37">
        <f>VLOOKUP(A137,'Migrant Population %Pop'!B:C,2,FALSE)</f>
        <v>1.2444847363311</v>
      </c>
      <c r="R137" s="37">
        <f>VLOOKUP(A137,'Literacy Rate %Pop'!B:BC,44,FALSE)</f>
        <v>56.650798797607401</v>
      </c>
      <c r="S137">
        <f>VLOOKUP(A137,'Literacy Rate %Pop'!B:BC,45,FALSE)</f>
        <v>56.767711639404297</v>
      </c>
      <c r="T137">
        <f>VLOOKUP(A137,'Literacy Rate %Pop'!B:BC,46,FALSE)</f>
        <v>57.506320953369098</v>
      </c>
      <c r="U137">
        <f>VLOOKUP(A137,'Literacy Rate %Pop'!B:BC,47,FALSE)</f>
        <v>58.874988555908203</v>
      </c>
      <c r="V137">
        <f>VLOOKUP(A137,'Literacy Rate %Pop'!B:BC,48,FALSE)</f>
        <v>59.625640869140597</v>
      </c>
      <c r="W137">
        <f>VLOOKUP(A137,'Literacy Rate %Pop'!B:BC,49,FALSE)</f>
        <v>60.876121520996101</v>
      </c>
      <c r="X137">
        <f>VLOOKUP(A137,'Literacy Rate %Pop'!B:BC,50,FALSE)</f>
        <v>62.892410278320298</v>
      </c>
      <c r="Y137">
        <f>VLOOKUP(A137,'Literacy Rate %Pop'!B:BC,51,FALSE)</f>
        <v>63.682941436767599</v>
      </c>
      <c r="Z137">
        <f>VLOOKUP(A137,'Literacy Rate %Pop'!B:BC,52,FALSE)</f>
        <v>64.27587890625</v>
      </c>
      <c r="AA137">
        <f>VLOOKUP(A137,'Literacy Rate %Pop'!B:BC,53,FALSE)</f>
        <v>64.857803344726605</v>
      </c>
      <c r="AB137">
        <f>VLOOKUP(A137,'Literacy Rate %Pop'!B:BC,54,FALSE)</f>
        <v>65.415779113769503</v>
      </c>
      <c r="AC137" s="37">
        <f>VLOOKUP(A137,'Internet Access %Pop'!B:AI,29,FALSE)</f>
        <v>10.463633576347499</v>
      </c>
      <c r="AD137">
        <f>VLOOKUP(A137,'Internet Access %Pop'!B:AI,30,FALSE)</f>
        <v>12.4825409946395</v>
      </c>
      <c r="AE137">
        <f>VLOOKUP(A137,'Internet Access %Pop'!B:AI,31,FALSE)</f>
        <v>15.7461400551312</v>
      </c>
      <c r="AF137">
        <f>VLOOKUP(A137,'Internet Access %Pop'!B:AI,32,FALSE)</f>
        <v>18.357830286994801</v>
      </c>
      <c r="AG137">
        <f>VLOOKUP(A137,'Internet Access %Pop'!B:AI,33,FALSE)</f>
        <v>21.056991515607201</v>
      </c>
      <c r="AH137">
        <f>VLOOKUP(A137,'Internet Access %Pop'!B:AI,34,FALSE)</f>
        <v>0</v>
      </c>
      <c r="AI137" s="37" t="e">
        <f>VLOOKUP(A137,'Informal %GDP  DGE'!B:AE,29,FALSE)</f>
        <v>#N/A</v>
      </c>
      <c r="AJ137" t="e">
        <f>VLOOKUP(A137,'Informal %GDP  DGE'!B:AE,30,FALSE)</f>
        <v>#N/A</v>
      </c>
      <c r="AK137" t="e">
        <f>VLOOKUP(A137,'Informal %GDP MIMIC'!B:AB,25,FALSE)</f>
        <v>#N/A</v>
      </c>
      <c r="AL137" t="e">
        <f>VLOOKUP(A137,'Informal %GDP MIMIC'!B:AB,26,FALSE)</f>
        <v>#N/A</v>
      </c>
      <c r="AM137" t="e">
        <f>VLOOKUP(A137,'Informal %GDP MIMIC'!B:AB,27,FALSE)</f>
        <v>#N/A</v>
      </c>
      <c r="AN137" s="37" t="e">
        <f>VLOOKUP(A137,'Pension %LF Pension_p'!B:W,16,FALSE)</f>
        <v>#N/A</v>
      </c>
      <c r="AO137" t="e">
        <f>VLOOKUP(A137,'Pension %LF Pension_p'!B:W,17,FALSE)</f>
        <v>#N/A</v>
      </c>
      <c r="AP137" t="e">
        <f>VLOOKUP(A137,'Pension %LF Pension_p'!B:W,18,FALSE)</f>
        <v>#N/A</v>
      </c>
      <c r="AQ137" t="e">
        <f>VLOOKUP(A137,'Pension %LF Pension_p'!B:W,19,FALSE)</f>
        <v>#N/A</v>
      </c>
      <c r="AR137" t="e">
        <f>VLOOKUP(A137,'Pension %LF Pension_p'!B:W,20,FALSE)</f>
        <v>#N/A</v>
      </c>
      <c r="AS137" t="e">
        <f>VLOOKUP(A137,'Pension %LF Pension_p'!B:W,21,FALSE)</f>
        <v>#N/A</v>
      </c>
      <c r="AT137" t="e">
        <f>VLOOKUP(A137,'Pension %LF Pension_p'!B:W,22,FALSE)</f>
        <v>#N/A</v>
      </c>
      <c r="AU137" s="37" t="e">
        <f>VLOOKUP(A137,' Informal Employment %Emp Infem'!B:U,15,FALSE)</f>
        <v>#N/A</v>
      </c>
      <c r="AV137" t="e">
        <f>VLOOKUP(A137,' Informal Employment %Emp Infem'!B:U,16,FALSE)</f>
        <v>#N/A</v>
      </c>
      <c r="AW137" t="e">
        <f>VLOOKUP(A137,' Informal Employment %Emp Infem'!B:U,17,FALSE)</f>
        <v>#N/A</v>
      </c>
      <c r="AX137" t="e">
        <f>VLOOKUP(A137,' Informal Employment %Emp Infem'!B:U,18,FALSE)</f>
        <v>#N/A</v>
      </c>
      <c r="AY137" t="e">
        <f>VLOOKUP(A137,' Informal Employment %Emp Infem'!B:U,19,FALSE)</f>
        <v>#N/A</v>
      </c>
      <c r="AZ137" t="e">
        <f>VLOOKUP(A137,' Informal Employment %Emp Infem'!B:U,20,FALSE)</f>
        <v>#N/A</v>
      </c>
      <c r="BA137" s="37" t="e">
        <f>VLOOKUP(Main!A137,'Outside LF Employment %Emp  Inf'!B:U,15,FALSE)</f>
        <v>#N/A</v>
      </c>
      <c r="BB137" t="e">
        <f>VLOOKUP(Main!A137,'Outside LF Employment %Emp  Inf'!B:U,16,FALSE)</f>
        <v>#N/A</v>
      </c>
      <c r="BC137" t="e">
        <f>VLOOKUP(Main!A137,'Outside LF Employment %Emp  Inf'!B:U,17,FALSE)</f>
        <v>#N/A</v>
      </c>
      <c r="BD137" t="e">
        <f>VLOOKUP(Main!A137,'Outside LF Employment %Emp  Inf'!B:U,18,FALSE)</f>
        <v>#N/A</v>
      </c>
      <c r="BE137" t="e">
        <f>VLOOKUP(Main!A137,'Outside LF Employment %Emp  Inf'!B:U,19,FALSE)</f>
        <v>#N/A</v>
      </c>
      <c r="BF137" t="e">
        <f>VLOOKUP(Main!A137,'Outside LF Employment %Emp  Inf'!B:U,20,FALSE)</f>
        <v>#N/A</v>
      </c>
      <c r="BG137" s="37">
        <f>VLOOKUP(A137,'Fin Acct Ownership %Pop'!B:E,2,FALSE)</f>
        <v>0</v>
      </c>
      <c r="BH137">
        <f>VLOOKUP(A137,'Fin Acct Ownership %Pop'!B:E,3,FALSE)</f>
        <v>0</v>
      </c>
      <c r="BI137">
        <f>VLOOKUP(A137,'Fin Acct Ownership %Pop'!B:E,4,FALSE)</f>
        <v>0</v>
      </c>
      <c r="BJ137" s="37" t="e">
        <f>VLOOKUP(A137,'JAM Index'!B:H,2,FALSE)</f>
        <v>#N/A</v>
      </c>
      <c r="BK137" t="e">
        <f>VLOOKUP(A137,'JAM Index'!B:H,3,FALSE)</f>
        <v>#N/A</v>
      </c>
      <c r="BL137" t="e">
        <f>VLOOKUP(A137,'JAM Index'!B:H,3,FALSE)</f>
        <v>#N/A</v>
      </c>
      <c r="BM137" t="e">
        <f>VLOOKUP(A137,'JAM Index'!B:H,4,FALSE)</f>
        <v>#N/A</v>
      </c>
      <c r="BN137" t="e">
        <f>VLOOKUP(A137,'JAM Index'!B:H,5,FALSE)</f>
        <v>#N/A</v>
      </c>
      <c r="BO137" t="e">
        <f>VLOOKUP(A137,'JAM Index'!B:H,6,FALSE)</f>
        <v>#N/A</v>
      </c>
      <c r="BP137" t="e">
        <f>VLOOKUP(A137,'JAM Index'!B:H,7,FALSE)</f>
        <v>#N/A</v>
      </c>
      <c r="BQ137">
        <f>VLOOKUP(A137,'GDP Per Capita'!B:E,2,FALSE)</f>
        <v>1053.0105759119056</v>
      </c>
      <c r="BR137">
        <f>VLOOKUP(A137,'GDP Per Capita'!B:E,3,FALSE)</f>
        <v>1071.5834982378542</v>
      </c>
      <c r="BS137">
        <f>VLOOKUP(A137,'GDP Per Capita'!B:E,4,FALSE)</f>
        <v>1053.7525710172933</v>
      </c>
    </row>
    <row r="138" spans="1:71" x14ac:dyDescent="0.15">
      <c r="A138" s="24" t="s">
        <v>281</v>
      </c>
      <c r="B138" s="37">
        <f>VLOOKUP(A138,'GDP in $'!B138:G138,4)</f>
        <v>424435637009.25995</v>
      </c>
      <c r="C138">
        <f>VLOOKUP(A138,'GDP in $'!B138:G138,5)</f>
        <v>446839372323.89404</v>
      </c>
      <c r="D138" s="38">
        <f>VLOOKUP(A138,'GDP in $'!B138:G138,6)</f>
        <v>457643836483.16516</v>
      </c>
      <c r="E138" t="e">
        <f>VLOOKUP(A138,'Social Assistance Exp. as %GDP'!C:O,2,FALSE)</f>
        <v>#N/A</v>
      </c>
      <c r="F138" t="e">
        <f>VLOOKUP(A138,'Social Assistance Exp. as %GDP'!C:O,3,FALSE)</f>
        <v>#N/A</v>
      </c>
      <c r="G138" t="e">
        <f>VLOOKUP(A138,'Social Assistance Exp. as %GDP'!C:O,4,FALSE)</f>
        <v>#N/A</v>
      </c>
      <c r="H138" t="e">
        <f>VLOOKUP(A138,'Social Assistance Exp. as %GDP'!C:O,5,FALSE)</f>
        <v>#N/A</v>
      </c>
      <c r="I138" t="e">
        <f>VLOOKUP(A138,'Social Assistance Exp. as %GDP'!C:O,6,FALSE)</f>
        <v>#N/A</v>
      </c>
      <c r="J138" t="e">
        <f>VLOOKUP(A138,'Social Assistance Exp. as %GDP'!C:O,7,FALSE)</f>
        <v>#N/A</v>
      </c>
      <c r="K138" t="e">
        <f>VLOOKUP(A138,'Social Assistance Exp. as %GDP'!C:O,8,FALSE)</f>
        <v>#N/A</v>
      </c>
      <c r="L138" t="e">
        <f>VLOOKUP(A138,'Social Assistance Exp. as %GDP'!C:O,9,FALSE)</f>
        <v>#N/A</v>
      </c>
      <c r="M138" t="e">
        <f>VLOOKUP(A138,'Social Assistance Exp. as %GDP'!C:O,10,FALSE)</f>
        <v>#N/A</v>
      </c>
      <c r="N138" t="e">
        <f>VLOOKUP(A138,'Social Assistance Exp. as %GDP'!C:O,11,FALSE)</f>
        <v>#N/A</v>
      </c>
      <c r="O138" t="e">
        <f>VLOOKUP(A138,'Social Assistance Exp. as %GDP'!C:O,12,FALSE)</f>
        <v>#N/A</v>
      </c>
      <c r="P138" t="e">
        <f>VLOOKUP(A138,'Social Assistance Exp. as %GDP'!C:O,13,FALSE)</f>
        <v>#N/A</v>
      </c>
      <c r="Q138" s="37">
        <f>VLOOKUP(A138,'Migrant Population %Pop'!B:C,2,FALSE)</f>
        <v>1.57747707617127</v>
      </c>
      <c r="R138" s="37">
        <f>VLOOKUP(A138,'Literacy Rate %Pop'!B:BC,44,FALSE)</f>
        <v>54.252159118652301</v>
      </c>
      <c r="S138">
        <f>VLOOKUP(A138,'Literacy Rate %Pop'!B:BC,45,FALSE)</f>
        <v>56.160621643066399</v>
      </c>
      <c r="T138">
        <f>VLOOKUP(A138,'Literacy Rate %Pop'!B:BC,46,FALSE)</f>
        <v>56.632938385009801</v>
      </c>
      <c r="U138">
        <f>VLOOKUP(A138,'Literacy Rate %Pop'!B:BC,47,FALSE)</f>
        <v>57.6202201843262</v>
      </c>
      <c r="V138">
        <f>VLOOKUP(A138,'Literacy Rate %Pop'!B:BC,48,FALSE)</f>
        <v>58.027050018310497</v>
      </c>
      <c r="W138">
        <f>VLOOKUP(A138,'Literacy Rate %Pop'!B:BC,49,FALSE)</f>
        <v>58.580020904541001</v>
      </c>
      <c r="X138">
        <f>VLOOKUP(A138,'Literacy Rate %Pop'!B:BC,50,FALSE)</f>
        <v>59.285388946533203</v>
      </c>
      <c r="Y138">
        <f>VLOOKUP(A138,'Literacy Rate %Pop'!B:BC,51,FALSE)</f>
        <v>60.105148315429702</v>
      </c>
      <c r="Z138">
        <f>VLOOKUP(A138,'Literacy Rate %Pop'!B:BC,52,FALSE)</f>
        <v>60.496711730957003</v>
      </c>
      <c r="AA138">
        <f>VLOOKUP(A138,'Literacy Rate %Pop'!B:BC,53,FALSE)</f>
        <v>60.958049774169901</v>
      </c>
      <c r="AB138">
        <f>VLOOKUP(A138,'Literacy Rate %Pop'!B:BC,54,FALSE)</f>
        <v>61.368900299072301</v>
      </c>
      <c r="AC138" s="37">
        <f>VLOOKUP(A138,'Internet Access %Pop'!B:AI,29,FALSE)</f>
        <v>9.5117292282929</v>
      </c>
      <c r="AD138">
        <f>VLOOKUP(A138,'Internet Access %Pop'!B:AI,30,FALSE)</f>
        <v>11.3628722004763</v>
      </c>
      <c r="AE138">
        <f>VLOOKUP(A138,'Internet Access %Pop'!B:AI,31,FALSE)</f>
        <v>14.144593958429001</v>
      </c>
      <c r="AF138">
        <f>VLOOKUP(A138,'Internet Access %Pop'!B:AI,32,FALSE)</f>
        <v>0</v>
      </c>
      <c r="AG138">
        <f>VLOOKUP(A138,'Internet Access %Pop'!B:AI,33,FALSE)</f>
        <v>0</v>
      </c>
      <c r="AH138">
        <f>VLOOKUP(A138,'Internet Access %Pop'!B:AI,34,FALSE)</f>
        <v>0</v>
      </c>
      <c r="AI138" s="37" t="e">
        <f>VLOOKUP(A138,'Informal %GDP  DGE'!B:AE,29,FALSE)</f>
        <v>#N/A</v>
      </c>
      <c r="AJ138" t="e">
        <f>VLOOKUP(A138,'Informal %GDP  DGE'!B:AE,30,FALSE)</f>
        <v>#N/A</v>
      </c>
      <c r="AK138" t="e">
        <f>VLOOKUP(A138,'Informal %GDP MIMIC'!B:AB,25,FALSE)</f>
        <v>#N/A</v>
      </c>
      <c r="AL138" t="e">
        <f>VLOOKUP(A138,'Informal %GDP MIMIC'!B:AB,26,FALSE)</f>
        <v>#N/A</v>
      </c>
      <c r="AM138" t="e">
        <f>VLOOKUP(A138,'Informal %GDP MIMIC'!B:AB,27,FALSE)</f>
        <v>#N/A</v>
      </c>
      <c r="AN138" s="37" t="e">
        <f>VLOOKUP(A138,'Pension %LF Pension_p'!B:W,16,FALSE)</f>
        <v>#N/A</v>
      </c>
      <c r="AO138" t="e">
        <f>VLOOKUP(A138,'Pension %LF Pension_p'!B:W,17,FALSE)</f>
        <v>#N/A</v>
      </c>
      <c r="AP138" t="e">
        <f>VLOOKUP(A138,'Pension %LF Pension_p'!B:W,18,FALSE)</f>
        <v>#N/A</v>
      </c>
      <c r="AQ138" t="e">
        <f>VLOOKUP(A138,'Pension %LF Pension_p'!B:W,19,FALSE)</f>
        <v>#N/A</v>
      </c>
      <c r="AR138" t="e">
        <f>VLOOKUP(A138,'Pension %LF Pension_p'!B:W,20,FALSE)</f>
        <v>#N/A</v>
      </c>
      <c r="AS138" t="e">
        <f>VLOOKUP(A138,'Pension %LF Pension_p'!B:W,21,FALSE)</f>
        <v>#N/A</v>
      </c>
      <c r="AT138" t="e">
        <f>VLOOKUP(A138,'Pension %LF Pension_p'!B:W,22,FALSE)</f>
        <v>#N/A</v>
      </c>
      <c r="AU138" s="37" t="e">
        <f>VLOOKUP(A138,' Informal Employment %Emp Infem'!B:U,15,FALSE)</f>
        <v>#N/A</v>
      </c>
      <c r="AV138" t="e">
        <f>VLOOKUP(A138,' Informal Employment %Emp Infem'!B:U,16,FALSE)</f>
        <v>#N/A</v>
      </c>
      <c r="AW138" t="e">
        <f>VLOOKUP(A138,' Informal Employment %Emp Infem'!B:U,17,FALSE)</f>
        <v>#N/A</v>
      </c>
      <c r="AX138" t="e">
        <f>VLOOKUP(A138,' Informal Employment %Emp Infem'!B:U,18,FALSE)</f>
        <v>#N/A</v>
      </c>
      <c r="AY138" t="e">
        <f>VLOOKUP(A138,' Informal Employment %Emp Infem'!B:U,19,FALSE)</f>
        <v>#N/A</v>
      </c>
      <c r="AZ138" t="e">
        <f>VLOOKUP(A138,' Informal Employment %Emp Infem'!B:U,20,FALSE)</f>
        <v>#N/A</v>
      </c>
      <c r="BA138" s="37" t="e">
        <f>VLOOKUP(Main!A138,'Outside LF Employment %Emp  Inf'!B:U,15,FALSE)</f>
        <v>#N/A</v>
      </c>
      <c r="BB138" t="e">
        <f>VLOOKUP(Main!A138,'Outside LF Employment %Emp  Inf'!B:U,16,FALSE)</f>
        <v>#N/A</v>
      </c>
      <c r="BC138" t="e">
        <f>VLOOKUP(Main!A138,'Outside LF Employment %Emp  Inf'!B:U,17,FALSE)</f>
        <v>#N/A</v>
      </c>
      <c r="BD138" t="e">
        <f>VLOOKUP(Main!A138,'Outside LF Employment %Emp  Inf'!B:U,18,FALSE)</f>
        <v>#N/A</v>
      </c>
      <c r="BE138" t="e">
        <f>VLOOKUP(Main!A138,'Outside LF Employment %Emp  Inf'!B:U,19,FALSE)</f>
        <v>#N/A</v>
      </c>
      <c r="BF138" t="e">
        <f>VLOOKUP(Main!A138,'Outside LF Employment %Emp  Inf'!B:U,20,FALSE)</f>
        <v>#N/A</v>
      </c>
      <c r="BG138" s="37">
        <f>VLOOKUP(A138,'Fin Acct Ownership %Pop'!B:E,2,FALSE)</f>
        <v>13.360598564147899</v>
      </c>
      <c r="BH138">
        <f>VLOOKUP(A138,'Fin Acct Ownership %Pop'!B:E,3,FALSE)</f>
        <v>22.884555816650401</v>
      </c>
      <c r="BI138">
        <f>VLOOKUP(A138,'Fin Acct Ownership %Pop'!B:E,4,FALSE)</f>
        <v>34.854843139648402</v>
      </c>
      <c r="BJ138" s="37" t="e">
        <f>VLOOKUP(A138,'JAM Index'!B:H,2,FALSE)</f>
        <v>#N/A</v>
      </c>
      <c r="BK138" t="e">
        <f>VLOOKUP(A138,'JAM Index'!B:H,3,FALSE)</f>
        <v>#N/A</v>
      </c>
      <c r="BL138" t="e">
        <f>VLOOKUP(A138,'JAM Index'!B:H,3,FALSE)</f>
        <v>#N/A</v>
      </c>
      <c r="BM138" t="e">
        <f>VLOOKUP(A138,'JAM Index'!B:H,4,FALSE)</f>
        <v>#N/A</v>
      </c>
      <c r="BN138" t="e">
        <f>VLOOKUP(A138,'JAM Index'!B:H,5,FALSE)</f>
        <v>#N/A</v>
      </c>
      <c r="BO138" t="e">
        <f>VLOOKUP(A138,'JAM Index'!B:H,6,FALSE)</f>
        <v>#N/A</v>
      </c>
      <c r="BP138" t="e">
        <f>VLOOKUP(A138,'JAM Index'!B:H,7,FALSE)</f>
        <v>#N/A</v>
      </c>
      <c r="BQ138">
        <f>VLOOKUP(A138,'GDP Per Capita'!B:E,2,FALSE)</f>
        <v>674.35060305645106</v>
      </c>
      <c r="BR138">
        <f>VLOOKUP(A138,'GDP Per Capita'!B:E,3,FALSE)</f>
        <v>692.17528118488929</v>
      </c>
      <c r="BS138">
        <f>VLOOKUP(A138,'GDP Per Capita'!B:E,4,FALSE)</f>
        <v>691.16833276834461</v>
      </c>
    </row>
    <row r="139" spans="1:71" x14ac:dyDescent="0.15">
      <c r="A139" s="24" t="s">
        <v>282</v>
      </c>
      <c r="B139" s="37">
        <f>VLOOKUP(A139,'GDP in $'!B139:G139,4)</f>
        <v>6839145106.8616419</v>
      </c>
      <c r="C139">
        <f>VLOOKUP(A139,'GDP in $'!B139:G139,5)</f>
        <v>6684443550.0100622</v>
      </c>
      <c r="D139" s="38">
        <f>VLOOKUP(A139,'GDP in $'!B139:G139,6)</f>
        <v>0</v>
      </c>
      <c r="E139" t="e">
        <f>VLOOKUP(A139,'Social Assistance Exp. as %GDP'!C:O,2,FALSE)</f>
        <v>#N/A</v>
      </c>
      <c r="F139" t="e">
        <f>VLOOKUP(A139,'Social Assistance Exp. as %GDP'!C:O,3,FALSE)</f>
        <v>#N/A</v>
      </c>
      <c r="G139" t="e">
        <f>VLOOKUP(A139,'Social Assistance Exp. as %GDP'!C:O,4,FALSE)</f>
        <v>#N/A</v>
      </c>
      <c r="H139" t="e">
        <f>VLOOKUP(A139,'Social Assistance Exp. as %GDP'!C:O,5,FALSE)</f>
        <v>#N/A</v>
      </c>
      <c r="I139" t="e">
        <f>VLOOKUP(A139,'Social Assistance Exp. as %GDP'!C:O,6,FALSE)</f>
        <v>#N/A</v>
      </c>
      <c r="J139" t="e">
        <f>VLOOKUP(A139,'Social Assistance Exp. as %GDP'!C:O,7,FALSE)</f>
        <v>#N/A</v>
      </c>
      <c r="K139" t="e">
        <f>VLOOKUP(A139,'Social Assistance Exp. as %GDP'!C:O,8,FALSE)</f>
        <v>#N/A</v>
      </c>
      <c r="L139" t="e">
        <f>VLOOKUP(A139,'Social Assistance Exp. as %GDP'!C:O,9,FALSE)</f>
        <v>#N/A</v>
      </c>
      <c r="M139" t="e">
        <f>VLOOKUP(A139,'Social Assistance Exp. as %GDP'!C:O,10,FALSE)</f>
        <v>#N/A</v>
      </c>
      <c r="N139" t="e">
        <f>VLOOKUP(A139,'Social Assistance Exp. as %GDP'!C:O,11,FALSE)</f>
        <v>#N/A</v>
      </c>
      <c r="O139" t="e">
        <f>VLOOKUP(A139,'Social Assistance Exp. as %GDP'!C:O,12,FALSE)</f>
        <v>#N/A</v>
      </c>
      <c r="P139" t="e">
        <f>VLOOKUP(A139,'Social Assistance Exp. as %GDP'!C:O,13,FALSE)</f>
        <v>#N/A</v>
      </c>
      <c r="Q139" s="37">
        <f>VLOOKUP(A139,'Migrant Population %Pop'!B:C,2,FALSE)</f>
        <v>62.596253763555502</v>
      </c>
      <c r="R139" s="37">
        <f>VLOOKUP(A139,'Literacy Rate %Pop'!B:BC,44,FALSE)</f>
        <v>0</v>
      </c>
      <c r="S139">
        <f>VLOOKUP(A139,'Literacy Rate %Pop'!B:BC,45,FALSE)</f>
        <v>0</v>
      </c>
      <c r="T139">
        <f>VLOOKUP(A139,'Literacy Rate %Pop'!B:BC,46,FALSE)</f>
        <v>0</v>
      </c>
      <c r="U139">
        <f>VLOOKUP(A139,'Literacy Rate %Pop'!B:BC,47,FALSE)</f>
        <v>0</v>
      </c>
      <c r="V139">
        <f>VLOOKUP(A139,'Literacy Rate %Pop'!B:BC,48,FALSE)</f>
        <v>0</v>
      </c>
      <c r="W139">
        <f>VLOOKUP(A139,'Literacy Rate %Pop'!B:BC,49,FALSE)</f>
        <v>0</v>
      </c>
      <c r="X139">
        <f>VLOOKUP(A139,'Literacy Rate %Pop'!B:BC,50,FALSE)</f>
        <v>0</v>
      </c>
      <c r="Y139">
        <f>VLOOKUP(A139,'Literacy Rate %Pop'!B:BC,51,FALSE)</f>
        <v>0</v>
      </c>
      <c r="Z139">
        <f>VLOOKUP(A139,'Literacy Rate %Pop'!B:BC,52,FALSE)</f>
        <v>0</v>
      </c>
      <c r="AA139">
        <f>VLOOKUP(A139,'Literacy Rate %Pop'!B:BC,53,FALSE)</f>
        <v>0</v>
      </c>
      <c r="AB139">
        <f>VLOOKUP(A139,'Literacy Rate %Pop'!B:BC,54,FALSE)</f>
        <v>0</v>
      </c>
      <c r="AC139" s="37">
        <f>VLOOKUP(A139,'Internet Access %Pop'!B:AI,29,FALSE)</f>
        <v>96.641195100000004</v>
      </c>
      <c r="AD139">
        <f>VLOOKUP(A139,'Internet Access %Pop'!B:AI,30,FALSE)</f>
        <v>98.093903890000007</v>
      </c>
      <c r="AE139">
        <f>VLOOKUP(A139,'Internet Access %Pop'!B:AI,31,FALSE)</f>
        <v>99.546612449999998</v>
      </c>
      <c r="AF139">
        <f>VLOOKUP(A139,'Internet Access %Pop'!B:AI,32,FALSE)</f>
        <v>0</v>
      </c>
      <c r="AG139">
        <f>VLOOKUP(A139,'Internet Access %Pop'!B:AI,33,FALSE)</f>
        <v>0</v>
      </c>
      <c r="AH139">
        <f>VLOOKUP(A139,'Internet Access %Pop'!B:AI,34,FALSE)</f>
        <v>0</v>
      </c>
      <c r="AI139" s="37" t="e">
        <f>VLOOKUP(A139,'Informal %GDP  DGE'!B:AE,29,FALSE)</f>
        <v>#N/A</v>
      </c>
      <c r="AJ139" t="e">
        <f>VLOOKUP(A139,'Informal %GDP  DGE'!B:AE,30,FALSE)</f>
        <v>#N/A</v>
      </c>
      <c r="AK139" t="e">
        <f>VLOOKUP(A139,'Informal %GDP MIMIC'!B:AB,25,FALSE)</f>
        <v>#N/A</v>
      </c>
      <c r="AL139" t="e">
        <f>VLOOKUP(A139,'Informal %GDP MIMIC'!B:AB,26,FALSE)</f>
        <v>#N/A</v>
      </c>
      <c r="AM139" t="e">
        <f>VLOOKUP(A139,'Informal %GDP MIMIC'!B:AB,27,FALSE)</f>
        <v>#N/A</v>
      </c>
      <c r="AN139" s="37" t="e">
        <f>VLOOKUP(A139,'Pension %LF Pension_p'!B:W,16,FALSE)</f>
        <v>#N/A</v>
      </c>
      <c r="AO139" t="e">
        <f>VLOOKUP(A139,'Pension %LF Pension_p'!B:W,17,FALSE)</f>
        <v>#N/A</v>
      </c>
      <c r="AP139" t="e">
        <f>VLOOKUP(A139,'Pension %LF Pension_p'!B:W,18,FALSE)</f>
        <v>#N/A</v>
      </c>
      <c r="AQ139" t="e">
        <f>VLOOKUP(A139,'Pension %LF Pension_p'!B:W,19,FALSE)</f>
        <v>#N/A</v>
      </c>
      <c r="AR139" t="e">
        <f>VLOOKUP(A139,'Pension %LF Pension_p'!B:W,20,FALSE)</f>
        <v>#N/A</v>
      </c>
      <c r="AS139" t="e">
        <f>VLOOKUP(A139,'Pension %LF Pension_p'!B:W,21,FALSE)</f>
        <v>#N/A</v>
      </c>
      <c r="AT139" t="e">
        <f>VLOOKUP(A139,'Pension %LF Pension_p'!B:W,22,FALSE)</f>
        <v>#N/A</v>
      </c>
      <c r="AU139" s="37" t="e">
        <f>VLOOKUP(A139,' Informal Employment %Emp Infem'!B:U,15,FALSE)</f>
        <v>#N/A</v>
      </c>
      <c r="AV139" t="e">
        <f>VLOOKUP(A139,' Informal Employment %Emp Infem'!B:U,16,FALSE)</f>
        <v>#N/A</v>
      </c>
      <c r="AW139" t="e">
        <f>VLOOKUP(A139,' Informal Employment %Emp Infem'!B:U,17,FALSE)</f>
        <v>#N/A</v>
      </c>
      <c r="AX139" t="e">
        <f>VLOOKUP(A139,' Informal Employment %Emp Infem'!B:U,18,FALSE)</f>
        <v>#N/A</v>
      </c>
      <c r="AY139" t="e">
        <f>VLOOKUP(A139,' Informal Employment %Emp Infem'!B:U,19,FALSE)</f>
        <v>#N/A</v>
      </c>
      <c r="AZ139" t="e">
        <f>VLOOKUP(A139,' Informal Employment %Emp Infem'!B:U,20,FALSE)</f>
        <v>#N/A</v>
      </c>
      <c r="BA139" s="37" t="e">
        <f>VLOOKUP(Main!A139,'Outside LF Employment %Emp  Inf'!B:U,15,FALSE)</f>
        <v>#N/A</v>
      </c>
      <c r="BB139" t="e">
        <f>VLOOKUP(Main!A139,'Outside LF Employment %Emp  Inf'!B:U,16,FALSE)</f>
        <v>#N/A</v>
      </c>
      <c r="BC139" t="e">
        <f>VLOOKUP(Main!A139,'Outside LF Employment %Emp  Inf'!B:U,17,FALSE)</f>
        <v>#N/A</v>
      </c>
      <c r="BD139" t="e">
        <f>VLOOKUP(Main!A139,'Outside LF Employment %Emp  Inf'!B:U,18,FALSE)</f>
        <v>#N/A</v>
      </c>
      <c r="BE139" t="e">
        <f>VLOOKUP(Main!A139,'Outside LF Employment %Emp  Inf'!B:U,19,FALSE)</f>
        <v>#N/A</v>
      </c>
      <c r="BF139" t="e">
        <f>VLOOKUP(Main!A139,'Outside LF Employment %Emp  Inf'!B:U,20,FALSE)</f>
        <v>#N/A</v>
      </c>
      <c r="BG139" s="37">
        <f>VLOOKUP(A139,'Fin Acct Ownership %Pop'!B:E,2,FALSE)</f>
        <v>0</v>
      </c>
      <c r="BH139">
        <f>VLOOKUP(A139,'Fin Acct Ownership %Pop'!B:E,3,FALSE)</f>
        <v>0</v>
      </c>
      <c r="BI139">
        <f>VLOOKUP(A139,'Fin Acct Ownership %Pop'!B:E,4,FALSE)</f>
        <v>0</v>
      </c>
      <c r="BJ139" s="37" t="e">
        <f>VLOOKUP(A139,'JAM Index'!B:H,2,FALSE)</f>
        <v>#N/A</v>
      </c>
      <c r="BK139" t="e">
        <f>VLOOKUP(A139,'JAM Index'!B:H,3,FALSE)</f>
        <v>#N/A</v>
      </c>
      <c r="BL139" t="e">
        <f>VLOOKUP(A139,'JAM Index'!B:H,3,FALSE)</f>
        <v>#N/A</v>
      </c>
      <c r="BM139" t="e">
        <f>VLOOKUP(A139,'JAM Index'!B:H,4,FALSE)</f>
        <v>#N/A</v>
      </c>
      <c r="BN139" t="e">
        <f>VLOOKUP(A139,'JAM Index'!B:H,5,FALSE)</f>
        <v>#N/A</v>
      </c>
      <c r="BO139" t="e">
        <f>VLOOKUP(A139,'JAM Index'!B:H,6,FALSE)</f>
        <v>#N/A</v>
      </c>
      <c r="BP139" t="e">
        <f>VLOOKUP(A139,'JAM Index'!B:H,7,FALSE)</f>
        <v>#N/A</v>
      </c>
      <c r="BQ139">
        <f>VLOOKUP(A139,'GDP Per Capita'!B:E,2,FALSE)</f>
        <v>180366.71519757481</v>
      </c>
      <c r="BR139">
        <f>VLOOKUP(A139,'GDP Per Capita'!B:E,3,FALSE)</f>
        <v>175813.87559205844</v>
      </c>
      <c r="BS139">
        <f>VLOOKUP(A139,'GDP Per Capita'!B:E,4,FALSE)</f>
        <v>0</v>
      </c>
    </row>
    <row r="140" spans="1:71" x14ac:dyDescent="0.15">
      <c r="A140" s="24" t="s">
        <v>284</v>
      </c>
      <c r="B140" s="37">
        <f>VLOOKUP(A140,'GDP in $'!B140:G140,4)</f>
        <v>87963042340.837921</v>
      </c>
      <c r="C140">
        <f>VLOOKUP(A140,'GDP in $'!B140:G140,5)</f>
        <v>83990946939.465118</v>
      </c>
      <c r="D140" s="38">
        <f>VLOOKUP(A140,'GDP in $'!B140:G140,6)</f>
        <v>80676681933.977966</v>
      </c>
      <c r="E140" t="str">
        <f>VLOOKUP(A140,'Social Assistance Exp. as %GDP'!C:O,2,FALSE)</f>
        <v>Lower middle income</v>
      </c>
      <c r="F140" t="str">
        <f>VLOOKUP(A140,'Social Assistance Exp. as %GDP'!C:O,3,FALSE)</f>
        <v>SAS</v>
      </c>
      <c r="G140">
        <f>VLOOKUP(A140,'Social Assistance Exp. as %GDP'!C:O,4,FALSE)</f>
        <v>0.51188117300000002</v>
      </c>
      <c r="H140">
        <f>VLOOKUP(A140,'Social Assistance Exp. as %GDP'!C:O,5,FALSE)</f>
        <v>0.25839221499999998</v>
      </c>
      <c r="I140">
        <f>VLOOKUP(A140,'Social Assistance Exp. as %GDP'!C:O,6,FALSE)</f>
        <v>2.859426E-3</v>
      </c>
      <c r="J140">
        <f>VLOOKUP(A140,'Social Assistance Exp. as %GDP'!C:O,7,FALSE)</f>
        <v>3.0843398239999999E-6</v>
      </c>
      <c r="K140">
        <f>VLOOKUP(A140,'Social Assistance Exp. as %GDP'!C:O,8,FALSE)</f>
        <v>0.119905099</v>
      </c>
      <c r="L140">
        <f>VLOOKUP(A140,'Social Assistance Exp. as %GDP'!C:O,9,FALSE)</f>
        <v>2016</v>
      </c>
      <c r="M140">
        <f>VLOOKUP(A140,'Social Assistance Exp. as %GDP'!C:O,10,FALSE)</f>
        <v>1.5266699999999999E-3</v>
      </c>
      <c r="N140">
        <f>VLOOKUP(A140,'Social Assistance Exp. as %GDP'!C:O,11,FALSE)</f>
        <v>0</v>
      </c>
      <c r="O140">
        <f>VLOOKUP(A140,'Social Assistance Exp. as %GDP'!C:O,12,FALSE)</f>
        <v>3.5478837999999999E-2</v>
      </c>
      <c r="P140">
        <f>VLOOKUP(A140,'Social Assistance Exp. as %GDP'!C:O,13,FALSE)</f>
        <v>9.3715847000000005E-2</v>
      </c>
      <c r="Q140" s="37">
        <f>VLOOKUP(A140,'Migrant Population %Pop'!B:C,2,FALSE)</f>
        <v>0.18685001841659701</v>
      </c>
      <c r="R140" s="37">
        <f>VLOOKUP(A140,'Literacy Rate %Pop'!B:BC,44,FALSE)</f>
        <v>91.181358337402301</v>
      </c>
      <c r="S140">
        <f>VLOOKUP(A140,'Literacy Rate %Pop'!B:BC,45,FALSE)</f>
        <v>0</v>
      </c>
      <c r="T140">
        <f>VLOOKUP(A140,'Literacy Rate %Pop'!B:BC,46,FALSE)</f>
        <v>0</v>
      </c>
      <c r="U140">
        <f>VLOOKUP(A140,'Literacy Rate %Pop'!B:BC,47,FALSE)</f>
        <v>0</v>
      </c>
      <c r="V140">
        <f>VLOOKUP(A140,'Literacy Rate %Pop'!B:BC,48,FALSE)</f>
        <v>0</v>
      </c>
      <c r="W140">
        <f>VLOOKUP(A140,'Literacy Rate %Pop'!B:BC,49,FALSE)</f>
        <v>0</v>
      </c>
      <c r="X140">
        <f>VLOOKUP(A140,'Literacy Rate %Pop'!B:BC,50,FALSE)</f>
        <v>92.386901855468807</v>
      </c>
      <c r="Y140">
        <f>VLOOKUP(A140,'Literacy Rate %Pop'!B:BC,51,FALSE)</f>
        <v>91.895751953125</v>
      </c>
      <c r="Z140">
        <f>VLOOKUP(A140,'Literacy Rate %Pop'!B:BC,52,FALSE)</f>
        <v>91.709823608398395</v>
      </c>
      <c r="AA140">
        <f>VLOOKUP(A140,'Literacy Rate %Pop'!B:BC,53,FALSE)</f>
        <v>92.252960205078097</v>
      </c>
      <c r="AB140">
        <f>VLOOKUP(A140,'Literacy Rate %Pop'!B:BC,54,FALSE)</f>
        <v>0</v>
      </c>
      <c r="AC140" s="37">
        <f>VLOOKUP(A140,'Internet Access %Pop'!B:AI,29,FALSE)</f>
        <v>12.1</v>
      </c>
      <c r="AD140">
        <f>VLOOKUP(A140,'Internet Access %Pop'!B:AI,30,FALSE)</f>
        <v>15.1</v>
      </c>
      <c r="AE140">
        <f>VLOOKUP(A140,'Internet Access %Pop'!B:AI,31,FALSE)</f>
        <v>21.3</v>
      </c>
      <c r="AF140">
        <f>VLOOKUP(A140,'Internet Access %Pop'!B:AI,32,FALSE)</f>
        <v>26</v>
      </c>
      <c r="AG140">
        <f>VLOOKUP(A140,'Internet Access %Pop'!B:AI,33,FALSE)</f>
        <v>29</v>
      </c>
      <c r="AH140">
        <f>VLOOKUP(A140,'Internet Access %Pop'!B:AI,34,FALSE)</f>
        <v>35</v>
      </c>
      <c r="AI140" s="37">
        <f>VLOOKUP(A140,'Informal %GDP  DGE'!B:AE,29,FALSE)</f>
        <v>35.752681732177734</v>
      </c>
      <c r="AJ140">
        <f>VLOOKUP(A140,'Informal %GDP  DGE'!B:AE,30,FALSE)</f>
        <v>35.094295501708984</v>
      </c>
      <c r="AK140">
        <f>VLOOKUP(A140,'Informal %GDP MIMIC'!B:AB,25,FALSE)</f>
        <v>39.878101348876953</v>
      </c>
      <c r="AL140">
        <f>VLOOKUP(A140,'Informal %GDP MIMIC'!B:AB,26,FALSE)</f>
        <v>39.986911773681641</v>
      </c>
      <c r="AM140">
        <f>VLOOKUP(A140,'Informal %GDP MIMIC'!B:AB,27,FALSE)</f>
        <v>40.168220520019531</v>
      </c>
      <c r="AN140" s="37">
        <f>VLOOKUP(A140,'Pension %LF Pension_p'!B:W,16,FALSE)</f>
        <v>35.599998474121094</v>
      </c>
      <c r="AO140">
        <f>VLOOKUP(A140,'Pension %LF Pension_p'!B:W,17,FALSE)</f>
        <v>0</v>
      </c>
      <c r="AP140">
        <f>VLOOKUP(A140,'Pension %LF Pension_p'!B:W,18,FALSE)</f>
        <v>24.100000381469727</v>
      </c>
      <c r="AQ140">
        <f>VLOOKUP(A140,'Pension %LF Pension_p'!B:W,19,FALSE)</f>
        <v>0</v>
      </c>
      <c r="AR140">
        <f>VLOOKUP(A140,'Pension %LF Pension_p'!B:W,20,FALSE)</f>
        <v>0</v>
      </c>
      <c r="AS140">
        <f>VLOOKUP(A140,'Pension %LF Pension_p'!B:W,21,FALSE)</f>
        <v>0</v>
      </c>
      <c r="AT140">
        <f>VLOOKUP(A140,'Pension %LF Pension_p'!B:W,22,FALSE)</f>
        <v>0</v>
      </c>
      <c r="AU140" s="37">
        <f>VLOOKUP(A140,' Informal Employment %Emp Infem'!B:U,15,FALSE)</f>
        <v>70.75</v>
      </c>
      <c r="AV140">
        <f>VLOOKUP(A140,' Informal Employment %Emp Infem'!B:U,16,FALSE)</f>
        <v>69.900000000000006</v>
      </c>
      <c r="AW140">
        <f>VLOOKUP(A140,' Informal Employment %Emp Infem'!B:U,17,FALSE)</f>
        <v>69.569999999999993</v>
      </c>
      <c r="AX140">
        <f>VLOOKUP(A140,' Informal Employment %Emp Infem'!B:U,18,FALSE)</f>
        <v>69.739999999999995</v>
      </c>
      <c r="AY140">
        <f>VLOOKUP(A140,' Informal Employment %Emp Infem'!B:U,19,FALSE)</f>
        <v>68.19</v>
      </c>
      <c r="AZ140">
        <f>VLOOKUP(A140,' Informal Employment %Emp Infem'!B:U,20,FALSE)</f>
        <v>0</v>
      </c>
      <c r="BA140" s="37">
        <f>VLOOKUP(Main!A140,'Outside LF Employment %Emp  Inf'!B:U,15,FALSE)</f>
        <v>63.35</v>
      </c>
      <c r="BB140">
        <f>VLOOKUP(Main!A140,'Outside LF Employment %Emp  Inf'!B:U,16,FALSE)</f>
        <v>62.06</v>
      </c>
      <c r="BC140">
        <f>VLOOKUP(Main!A140,'Outside LF Employment %Emp  Inf'!B:U,17,FALSE)</f>
        <v>62.02</v>
      </c>
      <c r="BD140">
        <f>VLOOKUP(Main!A140,'Outside LF Employment %Emp  Inf'!B:U,18,FALSE)</f>
        <v>61.67</v>
      </c>
      <c r="BE140">
        <f>VLOOKUP(Main!A140,'Outside LF Employment %Emp  Inf'!B:U,19,FALSE)</f>
        <v>60.08</v>
      </c>
      <c r="BF140">
        <f>VLOOKUP(Main!A140,'Outside LF Employment %Emp  Inf'!B:U,20,FALSE)</f>
        <v>0</v>
      </c>
      <c r="BG140" s="37">
        <f>VLOOKUP(A140,'Fin Acct Ownership %Pop'!B:E,2,FALSE)</f>
        <v>68.526168823242202</v>
      </c>
      <c r="BH140">
        <f>VLOOKUP(A140,'Fin Acct Ownership %Pop'!B:E,3,FALSE)</f>
        <v>82.691383361816406</v>
      </c>
      <c r="BI140">
        <f>VLOOKUP(A140,'Fin Acct Ownership %Pop'!B:E,4,FALSE)</f>
        <v>73.646461486816406</v>
      </c>
      <c r="BJ140" s="37" t="str">
        <f>VLOOKUP(A140,'JAM Index'!B:H,2,FALSE)</f>
        <v>SAR</v>
      </c>
      <c r="BK140" t="str">
        <f>VLOOKUP(A140,'JAM Index'!B:H,3,FALSE)</f>
        <v>UMIC</v>
      </c>
      <c r="BL140" t="str">
        <f>VLOOKUP(A140,'JAM Index'!B:H,3,FALSE)</f>
        <v>UMIC</v>
      </c>
      <c r="BM140">
        <f>VLOOKUP(A140,'JAM Index'!B:H,4,FALSE)</f>
        <v>92</v>
      </c>
      <c r="BN140">
        <f>VLOOKUP(A140,'JAM Index'!B:H,5,FALSE)</f>
        <v>74</v>
      </c>
      <c r="BO140">
        <f>VLOOKUP(A140,'JAM Index'!B:H,6,FALSE)</f>
        <v>73</v>
      </c>
      <c r="BP140">
        <f>VLOOKUP(A140,'JAM Index'!B:H,7,FALSE)</f>
        <v>239</v>
      </c>
      <c r="BQ140">
        <f>VLOOKUP(A140,'GDP Per Capita'!B:E,2,FALSE)</f>
        <v>4059.2082298494656</v>
      </c>
      <c r="BR140">
        <f>VLOOKUP(A140,'GDP Per Capita'!B:E,3,FALSE)</f>
        <v>3852.2656028741512</v>
      </c>
      <c r="BS140">
        <f>VLOOKUP(A140,'GDP Per Capita'!B:E,4,FALSE)</f>
        <v>3680.6734766174536</v>
      </c>
    </row>
    <row r="141" spans="1:71" x14ac:dyDescent="0.15">
      <c r="A141" s="24" t="s">
        <v>286</v>
      </c>
      <c r="B141" s="37">
        <f>VLOOKUP(A141,'GDP in $'!B141:G141,4)</f>
        <v>7346924046154.4414</v>
      </c>
      <c r="C141">
        <f>VLOOKUP(A141,'GDP in $'!B141:G141,5)</f>
        <v>7735772656431.2705</v>
      </c>
      <c r="D141" s="38">
        <f>VLOOKUP(A141,'GDP in $'!B141:G141,6)</f>
        <v>7384772400818.0615</v>
      </c>
      <c r="E141" t="e">
        <f>VLOOKUP(A141,'Social Assistance Exp. as %GDP'!C:O,2,FALSE)</f>
        <v>#N/A</v>
      </c>
      <c r="F141" t="e">
        <f>VLOOKUP(A141,'Social Assistance Exp. as %GDP'!C:O,3,FALSE)</f>
        <v>#N/A</v>
      </c>
      <c r="G141" t="e">
        <f>VLOOKUP(A141,'Social Assistance Exp. as %GDP'!C:O,4,FALSE)</f>
        <v>#N/A</v>
      </c>
      <c r="H141" t="e">
        <f>VLOOKUP(A141,'Social Assistance Exp. as %GDP'!C:O,5,FALSE)</f>
        <v>#N/A</v>
      </c>
      <c r="I141" t="e">
        <f>VLOOKUP(A141,'Social Assistance Exp. as %GDP'!C:O,6,FALSE)</f>
        <v>#N/A</v>
      </c>
      <c r="J141" t="e">
        <f>VLOOKUP(A141,'Social Assistance Exp. as %GDP'!C:O,7,FALSE)</f>
        <v>#N/A</v>
      </c>
      <c r="K141" t="e">
        <f>VLOOKUP(A141,'Social Assistance Exp. as %GDP'!C:O,8,FALSE)</f>
        <v>#N/A</v>
      </c>
      <c r="L141" t="e">
        <f>VLOOKUP(A141,'Social Assistance Exp. as %GDP'!C:O,9,FALSE)</f>
        <v>#N/A</v>
      </c>
      <c r="M141" t="e">
        <f>VLOOKUP(A141,'Social Assistance Exp. as %GDP'!C:O,10,FALSE)</f>
        <v>#N/A</v>
      </c>
      <c r="N141" t="e">
        <f>VLOOKUP(A141,'Social Assistance Exp. as %GDP'!C:O,11,FALSE)</f>
        <v>#N/A</v>
      </c>
      <c r="O141" t="e">
        <f>VLOOKUP(A141,'Social Assistance Exp. as %GDP'!C:O,12,FALSE)</f>
        <v>#N/A</v>
      </c>
      <c r="P141" t="e">
        <f>VLOOKUP(A141,'Social Assistance Exp. as %GDP'!C:O,13,FALSE)</f>
        <v>#N/A</v>
      </c>
      <c r="Q141" s="37">
        <f>VLOOKUP(A141,'Migrant Population %Pop'!B:C,2,FALSE)</f>
        <v>0.96797806243278695</v>
      </c>
      <c r="R141" s="37">
        <f>VLOOKUP(A141,'Literacy Rate %Pop'!B:BC,44,FALSE)</f>
        <v>70.500183105468807</v>
      </c>
      <c r="S141">
        <f>VLOOKUP(A141,'Literacy Rate %Pop'!B:BC,45,FALSE)</f>
        <v>70.710121154785199</v>
      </c>
      <c r="T141">
        <f>VLOOKUP(A141,'Literacy Rate %Pop'!B:BC,46,FALSE)</f>
        <v>71.586273193359403</v>
      </c>
      <c r="U141">
        <f>VLOOKUP(A141,'Literacy Rate %Pop'!B:BC,47,FALSE)</f>
        <v>72.107070922851605</v>
      </c>
      <c r="V141">
        <f>VLOOKUP(A141,'Literacy Rate %Pop'!B:BC,48,FALSE)</f>
        <v>72.863578796386705</v>
      </c>
      <c r="W141">
        <f>VLOOKUP(A141,'Literacy Rate %Pop'!B:BC,49,FALSE)</f>
        <v>73.638267517089801</v>
      </c>
      <c r="X141">
        <f>VLOOKUP(A141,'Literacy Rate %Pop'!B:BC,50,FALSE)</f>
        <v>74.353286743164105</v>
      </c>
      <c r="Y141">
        <f>VLOOKUP(A141,'Literacy Rate %Pop'!B:BC,51,FALSE)</f>
        <v>75.004142761230497</v>
      </c>
      <c r="Z141">
        <f>VLOOKUP(A141,'Literacy Rate %Pop'!B:BC,52,FALSE)</f>
        <v>75.431632995605497</v>
      </c>
      <c r="AA141">
        <f>VLOOKUP(A141,'Literacy Rate %Pop'!B:BC,53,FALSE)</f>
        <v>75.967567443847699</v>
      </c>
      <c r="AB141">
        <f>VLOOKUP(A141,'Literacy Rate %Pop'!B:BC,54,FALSE)</f>
        <v>76.488456726074205</v>
      </c>
      <c r="AC141" s="37">
        <f>VLOOKUP(A141,'Internet Access %Pop'!B:AI,29,FALSE)</f>
        <v>20.439527662080799</v>
      </c>
      <c r="AD141">
        <f>VLOOKUP(A141,'Internet Access %Pop'!B:AI,30,FALSE)</f>
        <v>22.807837225709399</v>
      </c>
      <c r="AE141">
        <f>VLOOKUP(A141,'Internet Access %Pop'!B:AI,31,FALSE)</f>
        <v>25.714242910376001</v>
      </c>
      <c r="AF141">
        <f>VLOOKUP(A141,'Internet Access %Pop'!B:AI,32,FALSE)</f>
        <v>29.0704979755137</v>
      </c>
      <c r="AG141">
        <f>VLOOKUP(A141,'Internet Access %Pop'!B:AI,33,FALSE)</f>
        <v>41.155596720754602</v>
      </c>
      <c r="AH141">
        <f>VLOOKUP(A141,'Internet Access %Pop'!B:AI,34,FALSE)</f>
        <v>0</v>
      </c>
      <c r="AI141" s="37" t="e">
        <f>VLOOKUP(A141,'Informal %GDP  DGE'!B:AE,29,FALSE)</f>
        <v>#N/A</v>
      </c>
      <c r="AJ141" t="e">
        <f>VLOOKUP(A141,'Informal %GDP  DGE'!B:AE,30,FALSE)</f>
        <v>#N/A</v>
      </c>
      <c r="AK141" t="e">
        <f>VLOOKUP(A141,'Informal %GDP MIMIC'!B:AB,25,FALSE)</f>
        <v>#N/A</v>
      </c>
      <c r="AL141" t="e">
        <f>VLOOKUP(A141,'Informal %GDP MIMIC'!B:AB,26,FALSE)</f>
        <v>#N/A</v>
      </c>
      <c r="AM141" t="e">
        <f>VLOOKUP(A141,'Informal %GDP MIMIC'!B:AB,27,FALSE)</f>
        <v>#N/A</v>
      </c>
      <c r="AN141" s="37" t="e">
        <f>VLOOKUP(A141,'Pension %LF Pension_p'!B:W,16,FALSE)</f>
        <v>#N/A</v>
      </c>
      <c r="AO141" t="e">
        <f>VLOOKUP(A141,'Pension %LF Pension_p'!B:W,17,FALSE)</f>
        <v>#N/A</v>
      </c>
      <c r="AP141" t="e">
        <f>VLOOKUP(A141,'Pension %LF Pension_p'!B:W,18,FALSE)</f>
        <v>#N/A</v>
      </c>
      <c r="AQ141" t="e">
        <f>VLOOKUP(A141,'Pension %LF Pension_p'!B:W,19,FALSE)</f>
        <v>#N/A</v>
      </c>
      <c r="AR141" t="e">
        <f>VLOOKUP(A141,'Pension %LF Pension_p'!B:W,20,FALSE)</f>
        <v>#N/A</v>
      </c>
      <c r="AS141" t="e">
        <f>VLOOKUP(A141,'Pension %LF Pension_p'!B:W,21,FALSE)</f>
        <v>#N/A</v>
      </c>
      <c r="AT141" t="e">
        <f>VLOOKUP(A141,'Pension %LF Pension_p'!B:W,22,FALSE)</f>
        <v>#N/A</v>
      </c>
      <c r="AU141" s="37" t="e">
        <f>VLOOKUP(A141,' Informal Employment %Emp Infem'!B:U,15,FALSE)</f>
        <v>#N/A</v>
      </c>
      <c r="AV141" t="e">
        <f>VLOOKUP(A141,' Informal Employment %Emp Infem'!B:U,16,FALSE)</f>
        <v>#N/A</v>
      </c>
      <c r="AW141" t="e">
        <f>VLOOKUP(A141,' Informal Employment %Emp Infem'!B:U,17,FALSE)</f>
        <v>#N/A</v>
      </c>
      <c r="AX141" t="e">
        <f>VLOOKUP(A141,' Informal Employment %Emp Infem'!B:U,18,FALSE)</f>
        <v>#N/A</v>
      </c>
      <c r="AY141" t="e">
        <f>VLOOKUP(A141,' Informal Employment %Emp Infem'!B:U,19,FALSE)</f>
        <v>#N/A</v>
      </c>
      <c r="AZ141" t="e">
        <f>VLOOKUP(A141,' Informal Employment %Emp Infem'!B:U,20,FALSE)</f>
        <v>#N/A</v>
      </c>
      <c r="BA141" s="37" t="e">
        <f>VLOOKUP(Main!A141,'Outside LF Employment %Emp  Inf'!B:U,15,FALSE)</f>
        <v>#N/A</v>
      </c>
      <c r="BB141" t="e">
        <f>VLOOKUP(Main!A141,'Outside LF Employment %Emp  Inf'!B:U,16,FALSE)</f>
        <v>#N/A</v>
      </c>
      <c r="BC141" t="e">
        <f>VLOOKUP(Main!A141,'Outside LF Employment %Emp  Inf'!B:U,17,FALSE)</f>
        <v>#N/A</v>
      </c>
      <c r="BD141" t="e">
        <f>VLOOKUP(Main!A141,'Outside LF Employment %Emp  Inf'!B:U,18,FALSE)</f>
        <v>#N/A</v>
      </c>
      <c r="BE141" t="e">
        <f>VLOOKUP(Main!A141,'Outside LF Employment %Emp  Inf'!B:U,19,FALSE)</f>
        <v>#N/A</v>
      </c>
      <c r="BF141" t="e">
        <f>VLOOKUP(Main!A141,'Outside LF Employment %Emp  Inf'!B:U,20,FALSE)</f>
        <v>#N/A</v>
      </c>
      <c r="BG141" s="37">
        <f>VLOOKUP(A141,'Fin Acct Ownership %Pop'!B:E,2,FALSE)</f>
        <v>28.855741500854499</v>
      </c>
      <c r="BH141">
        <f>VLOOKUP(A141,'Fin Acct Ownership %Pop'!B:E,3,FALSE)</f>
        <v>41.860908508300803</v>
      </c>
      <c r="BI141">
        <f>VLOOKUP(A141,'Fin Acct Ownership %Pop'!B:E,4,FALSE)</f>
        <v>57.832248687744098</v>
      </c>
      <c r="BJ141" s="37" t="e">
        <f>VLOOKUP(A141,'JAM Index'!B:H,2,FALSE)</f>
        <v>#N/A</v>
      </c>
      <c r="BK141" t="e">
        <f>VLOOKUP(A141,'JAM Index'!B:H,3,FALSE)</f>
        <v>#N/A</v>
      </c>
      <c r="BL141" t="e">
        <f>VLOOKUP(A141,'JAM Index'!B:H,3,FALSE)</f>
        <v>#N/A</v>
      </c>
      <c r="BM141" t="e">
        <f>VLOOKUP(A141,'JAM Index'!B:H,4,FALSE)</f>
        <v>#N/A</v>
      </c>
      <c r="BN141" t="e">
        <f>VLOOKUP(A141,'JAM Index'!B:H,5,FALSE)</f>
        <v>#N/A</v>
      </c>
      <c r="BO141" t="e">
        <f>VLOOKUP(A141,'JAM Index'!B:H,6,FALSE)</f>
        <v>#N/A</v>
      </c>
      <c r="BP141" t="e">
        <f>VLOOKUP(A141,'JAM Index'!B:H,7,FALSE)</f>
        <v>#N/A</v>
      </c>
      <c r="BQ141">
        <f>VLOOKUP(A141,'GDP Per Capita'!B:E,2,FALSE)</f>
        <v>2267.5468483044979</v>
      </c>
      <c r="BR141">
        <f>VLOOKUP(A141,'GDP Per Capita'!B:E,3,FALSE)</f>
        <v>2354.5787245851102</v>
      </c>
      <c r="BS141">
        <f>VLOOKUP(A141,'GDP Per Capita'!B:E,4,FALSE)</f>
        <v>2217.2148840531877</v>
      </c>
    </row>
    <row r="142" spans="1:71" x14ac:dyDescent="0.15">
      <c r="A142" s="24" t="s">
        <v>287</v>
      </c>
      <c r="B142" s="37">
        <f>VLOOKUP(A142,'GDP in $'!B142:G142,4)</f>
        <v>31411239801225.398</v>
      </c>
      <c r="C142">
        <f>VLOOKUP(A142,'GDP in $'!B142:G142,5)</f>
        <v>32218673113471.262</v>
      </c>
      <c r="D142" s="38">
        <f>VLOOKUP(A142,'GDP in $'!B142:G142,6)</f>
        <v>30991171994192.02</v>
      </c>
      <c r="E142" t="e">
        <f>VLOOKUP(A142,'Social Assistance Exp. as %GDP'!C:O,2,FALSE)</f>
        <v>#N/A</v>
      </c>
      <c r="F142" t="e">
        <f>VLOOKUP(A142,'Social Assistance Exp. as %GDP'!C:O,3,FALSE)</f>
        <v>#N/A</v>
      </c>
      <c r="G142" t="e">
        <f>VLOOKUP(A142,'Social Assistance Exp. as %GDP'!C:O,4,FALSE)</f>
        <v>#N/A</v>
      </c>
      <c r="H142" t="e">
        <f>VLOOKUP(A142,'Social Assistance Exp. as %GDP'!C:O,5,FALSE)</f>
        <v>#N/A</v>
      </c>
      <c r="I142" t="e">
        <f>VLOOKUP(A142,'Social Assistance Exp. as %GDP'!C:O,6,FALSE)</f>
        <v>#N/A</v>
      </c>
      <c r="J142" t="e">
        <f>VLOOKUP(A142,'Social Assistance Exp. as %GDP'!C:O,7,FALSE)</f>
        <v>#N/A</v>
      </c>
      <c r="K142" t="e">
        <f>VLOOKUP(A142,'Social Assistance Exp. as %GDP'!C:O,8,FALSE)</f>
        <v>#N/A</v>
      </c>
      <c r="L142" t="e">
        <f>VLOOKUP(A142,'Social Assistance Exp. as %GDP'!C:O,9,FALSE)</f>
        <v>#N/A</v>
      </c>
      <c r="M142" t="e">
        <f>VLOOKUP(A142,'Social Assistance Exp. as %GDP'!C:O,10,FALSE)</f>
        <v>#N/A</v>
      </c>
      <c r="N142" t="e">
        <f>VLOOKUP(A142,'Social Assistance Exp. as %GDP'!C:O,11,FALSE)</f>
        <v>#N/A</v>
      </c>
      <c r="O142" t="e">
        <f>VLOOKUP(A142,'Social Assistance Exp. as %GDP'!C:O,12,FALSE)</f>
        <v>#N/A</v>
      </c>
      <c r="P142" t="e">
        <f>VLOOKUP(A142,'Social Assistance Exp. as %GDP'!C:O,13,FALSE)</f>
        <v>#N/A</v>
      </c>
      <c r="Q142" s="37">
        <f>VLOOKUP(A142,'Migrant Population %Pop'!B:C,2,FALSE)</f>
        <v>1.3895845003446201</v>
      </c>
      <c r="R142" s="37">
        <f>VLOOKUP(A142,'Literacy Rate %Pop'!B:BC,44,FALSE)</f>
        <v>81.406227111816406</v>
      </c>
      <c r="S142">
        <f>VLOOKUP(A142,'Literacy Rate %Pop'!B:BC,45,FALSE)</f>
        <v>81.672447204589801</v>
      </c>
      <c r="T142">
        <f>VLOOKUP(A142,'Literacy Rate %Pop'!B:BC,46,FALSE)</f>
        <v>82.206703186035199</v>
      </c>
      <c r="U142">
        <f>VLOOKUP(A142,'Literacy Rate %Pop'!B:BC,47,FALSE)</f>
        <v>82.451522827148395</v>
      </c>
      <c r="V142">
        <f>VLOOKUP(A142,'Literacy Rate %Pop'!B:BC,48,FALSE)</f>
        <v>82.933456420898395</v>
      </c>
      <c r="W142">
        <f>VLOOKUP(A142,'Literacy Rate %Pop'!B:BC,49,FALSE)</f>
        <v>83.147201538085895</v>
      </c>
      <c r="X142">
        <f>VLOOKUP(A142,'Literacy Rate %Pop'!B:BC,50,FALSE)</f>
        <v>83.688018798828097</v>
      </c>
      <c r="Y142">
        <f>VLOOKUP(A142,'Literacy Rate %Pop'!B:BC,51,FALSE)</f>
        <v>83.976837158203097</v>
      </c>
      <c r="Z142">
        <f>VLOOKUP(A142,'Literacy Rate %Pop'!B:BC,52,FALSE)</f>
        <v>84.007087707519503</v>
      </c>
      <c r="AA142">
        <f>VLOOKUP(A142,'Literacy Rate %Pop'!B:BC,53,FALSE)</f>
        <v>84.2930908203125</v>
      </c>
      <c r="AB142">
        <f>VLOOKUP(A142,'Literacy Rate %Pop'!B:BC,54,FALSE)</f>
        <v>84.543670654296903</v>
      </c>
      <c r="AC142" s="37">
        <f>VLOOKUP(A142,'Internet Access %Pop'!B:AI,29,FALSE)</f>
        <v>33.042176629695597</v>
      </c>
      <c r="AD142">
        <f>VLOOKUP(A142,'Internet Access %Pop'!B:AI,30,FALSE)</f>
        <v>35.712982275195102</v>
      </c>
      <c r="AE142">
        <f>VLOOKUP(A142,'Internet Access %Pop'!B:AI,31,FALSE)</f>
        <v>38.579095123005402</v>
      </c>
      <c r="AF142">
        <f>VLOOKUP(A142,'Internet Access %Pop'!B:AI,32,FALSE)</f>
        <v>42.360466152480299</v>
      </c>
      <c r="AG142">
        <f>VLOOKUP(A142,'Internet Access %Pop'!B:AI,33,FALSE)</f>
        <v>50.433332959860699</v>
      </c>
      <c r="AH142">
        <f>VLOOKUP(A142,'Internet Access %Pop'!B:AI,34,FALSE)</f>
        <v>0</v>
      </c>
      <c r="AI142" s="37" t="e">
        <f>VLOOKUP(A142,'Informal %GDP  DGE'!B:AE,29,FALSE)</f>
        <v>#N/A</v>
      </c>
      <c r="AJ142" t="e">
        <f>VLOOKUP(A142,'Informal %GDP  DGE'!B:AE,30,FALSE)</f>
        <v>#N/A</v>
      </c>
      <c r="AK142" t="e">
        <f>VLOOKUP(A142,'Informal %GDP MIMIC'!B:AB,25,FALSE)</f>
        <v>#N/A</v>
      </c>
      <c r="AL142" t="e">
        <f>VLOOKUP(A142,'Informal %GDP MIMIC'!B:AB,26,FALSE)</f>
        <v>#N/A</v>
      </c>
      <c r="AM142" t="e">
        <f>VLOOKUP(A142,'Informal %GDP MIMIC'!B:AB,27,FALSE)</f>
        <v>#N/A</v>
      </c>
      <c r="AN142" s="37" t="e">
        <f>VLOOKUP(A142,'Pension %LF Pension_p'!B:W,16,FALSE)</f>
        <v>#N/A</v>
      </c>
      <c r="AO142" t="e">
        <f>VLOOKUP(A142,'Pension %LF Pension_p'!B:W,17,FALSE)</f>
        <v>#N/A</v>
      </c>
      <c r="AP142" t="e">
        <f>VLOOKUP(A142,'Pension %LF Pension_p'!B:W,18,FALSE)</f>
        <v>#N/A</v>
      </c>
      <c r="AQ142" t="e">
        <f>VLOOKUP(A142,'Pension %LF Pension_p'!B:W,19,FALSE)</f>
        <v>#N/A</v>
      </c>
      <c r="AR142" t="e">
        <f>VLOOKUP(A142,'Pension %LF Pension_p'!B:W,20,FALSE)</f>
        <v>#N/A</v>
      </c>
      <c r="AS142" t="e">
        <f>VLOOKUP(A142,'Pension %LF Pension_p'!B:W,21,FALSE)</f>
        <v>#N/A</v>
      </c>
      <c r="AT142" t="e">
        <f>VLOOKUP(A142,'Pension %LF Pension_p'!B:W,22,FALSE)</f>
        <v>#N/A</v>
      </c>
      <c r="AU142" s="37" t="e">
        <f>VLOOKUP(A142,' Informal Employment %Emp Infem'!B:U,15,FALSE)</f>
        <v>#N/A</v>
      </c>
      <c r="AV142" t="e">
        <f>VLOOKUP(A142,' Informal Employment %Emp Infem'!B:U,16,FALSE)</f>
        <v>#N/A</v>
      </c>
      <c r="AW142" t="e">
        <f>VLOOKUP(A142,' Informal Employment %Emp Infem'!B:U,17,FALSE)</f>
        <v>#N/A</v>
      </c>
      <c r="AX142" t="e">
        <f>VLOOKUP(A142,' Informal Employment %Emp Infem'!B:U,18,FALSE)</f>
        <v>#N/A</v>
      </c>
      <c r="AY142" t="e">
        <f>VLOOKUP(A142,' Informal Employment %Emp Infem'!B:U,19,FALSE)</f>
        <v>#N/A</v>
      </c>
      <c r="AZ142" t="e">
        <f>VLOOKUP(A142,' Informal Employment %Emp Infem'!B:U,20,FALSE)</f>
        <v>#N/A</v>
      </c>
      <c r="BA142" s="37" t="e">
        <f>VLOOKUP(Main!A142,'Outside LF Employment %Emp  Inf'!B:U,15,FALSE)</f>
        <v>#N/A</v>
      </c>
      <c r="BB142" t="e">
        <f>VLOOKUP(Main!A142,'Outside LF Employment %Emp  Inf'!B:U,16,FALSE)</f>
        <v>#N/A</v>
      </c>
      <c r="BC142" t="e">
        <f>VLOOKUP(Main!A142,'Outside LF Employment %Emp  Inf'!B:U,17,FALSE)</f>
        <v>#N/A</v>
      </c>
      <c r="BD142" t="e">
        <f>VLOOKUP(Main!A142,'Outside LF Employment %Emp  Inf'!B:U,18,FALSE)</f>
        <v>#N/A</v>
      </c>
      <c r="BE142" t="e">
        <f>VLOOKUP(Main!A142,'Outside LF Employment %Emp  Inf'!B:U,19,FALSE)</f>
        <v>#N/A</v>
      </c>
      <c r="BF142" t="e">
        <f>VLOOKUP(Main!A142,'Outside LF Employment %Emp  Inf'!B:U,20,FALSE)</f>
        <v>#N/A</v>
      </c>
      <c r="BG142" s="37">
        <f>VLOOKUP(A142,'Fin Acct Ownership %Pop'!B:E,2,FALSE)</f>
        <v>41.756092071533203</v>
      </c>
      <c r="BH142">
        <f>VLOOKUP(A142,'Fin Acct Ownership %Pop'!B:E,3,FALSE)</f>
        <v>55.199478149414098</v>
      </c>
      <c r="BI142">
        <f>VLOOKUP(A142,'Fin Acct Ownership %Pop'!B:E,4,FALSE)</f>
        <v>63.011123657226598</v>
      </c>
      <c r="BJ142" s="37" t="e">
        <f>VLOOKUP(A142,'JAM Index'!B:H,2,FALSE)</f>
        <v>#N/A</v>
      </c>
      <c r="BK142" t="e">
        <f>VLOOKUP(A142,'JAM Index'!B:H,3,FALSE)</f>
        <v>#N/A</v>
      </c>
      <c r="BL142" t="e">
        <f>VLOOKUP(A142,'JAM Index'!B:H,3,FALSE)</f>
        <v>#N/A</v>
      </c>
      <c r="BM142" t="e">
        <f>VLOOKUP(A142,'JAM Index'!B:H,4,FALSE)</f>
        <v>#N/A</v>
      </c>
      <c r="BN142" t="e">
        <f>VLOOKUP(A142,'JAM Index'!B:H,5,FALSE)</f>
        <v>#N/A</v>
      </c>
      <c r="BO142" t="e">
        <f>VLOOKUP(A142,'JAM Index'!B:H,6,FALSE)</f>
        <v>#N/A</v>
      </c>
      <c r="BP142" t="e">
        <f>VLOOKUP(A142,'JAM Index'!B:H,7,FALSE)</f>
        <v>#N/A</v>
      </c>
      <c r="BQ142">
        <f>VLOOKUP(A142,'GDP Per Capita'!B:E,2,FALSE)</f>
        <v>4933.1372908576132</v>
      </c>
      <c r="BR142">
        <f>VLOOKUP(A142,'GDP Per Capita'!B:E,3,FALSE)</f>
        <v>4999.9852761407783</v>
      </c>
      <c r="BS142">
        <f>VLOOKUP(A142,'GDP Per Capita'!B:E,4,FALSE)</f>
        <v>4754.8241004511883</v>
      </c>
    </row>
    <row r="143" spans="1:71" x14ac:dyDescent="0.15">
      <c r="A143" s="24" t="s">
        <v>289</v>
      </c>
      <c r="B143" s="37">
        <f>VLOOKUP(A143,'GDP in $'!B143:G143,4)</f>
        <v>2514146887.9166384</v>
      </c>
      <c r="C143">
        <f>VLOOKUP(A143,'GDP in $'!B143:G143,5)</f>
        <v>2366213068.575067</v>
      </c>
      <c r="D143" s="38">
        <f>VLOOKUP(A143,'GDP in $'!B143:G143,6)</f>
        <v>1875227642.4738364</v>
      </c>
      <c r="E143" t="str">
        <f>VLOOKUP(A143,'Social Assistance Exp. as %GDP'!C:O,2,FALSE)</f>
        <v>Lower middle income</v>
      </c>
      <c r="F143" t="str">
        <f>VLOOKUP(A143,'Social Assistance Exp. as %GDP'!C:O,3,FALSE)</f>
        <v>SSF</v>
      </c>
      <c r="G143">
        <f>VLOOKUP(A143,'Social Assistance Exp. as %GDP'!C:O,4,FALSE)</f>
        <v>5.4005255700000001</v>
      </c>
      <c r="H143">
        <f>VLOOKUP(A143,'Social Assistance Exp. as %GDP'!C:O,5,FALSE)</f>
        <v>0</v>
      </c>
      <c r="I143">
        <f>VLOOKUP(A143,'Social Assistance Exp. as %GDP'!C:O,6,FALSE)</f>
        <v>0</v>
      </c>
      <c r="J143">
        <f>VLOOKUP(A143,'Social Assistance Exp. as %GDP'!C:O,7,FALSE)</f>
        <v>0.23691020900000001</v>
      </c>
      <c r="K143">
        <f>VLOOKUP(A143,'Social Assistance Exp. as %GDP'!C:O,8,FALSE)</f>
        <v>1.3449938999999999E-2</v>
      </c>
      <c r="L143">
        <f>VLOOKUP(A143,'Social Assistance Exp. as %GDP'!C:O,9,FALSE)</f>
        <v>2017</v>
      </c>
      <c r="M143">
        <f>VLOOKUP(A143,'Social Assistance Exp. as %GDP'!C:O,10,FALSE)</f>
        <v>2.0006065369999999</v>
      </c>
      <c r="N143">
        <f>VLOOKUP(A143,'Social Assistance Exp. as %GDP'!C:O,11,FALSE)</f>
        <v>0.30648165900000002</v>
      </c>
      <c r="O143">
        <f>VLOOKUP(A143,'Social Assistance Exp. as %GDP'!C:O,12,FALSE)</f>
        <v>0.60688293000000004</v>
      </c>
      <c r="P143">
        <f>VLOOKUP(A143,'Social Assistance Exp. as %GDP'!C:O,13,FALSE)</f>
        <v>2.2361941339999998</v>
      </c>
      <c r="Q143" s="37">
        <f>VLOOKUP(A143,'Migrant Population %Pop'!B:C,2,FALSE)</f>
        <v>0.30781884214776201</v>
      </c>
      <c r="R143" s="37">
        <f>VLOOKUP(A143,'Literacy Rate %Pop'!B:BC,44,FALSE)</f>
        <v>0</v>
      </c>
      <c r="S143">
        <f>VLOOKUP(A143,'Literacy Rate %Pop'!B:BC,45,FALSE)</f>
        <v>0</v>
      </c>
      <c r="T143">
        <f>VLOOKUP(A143,'Literacy Rate %Pop'!B:BC,46,FALSE)</f>
        <v>0</v>
      </c>
      <c r="U143">
        <f>VLOOKUP(A143,'Literacy Rate %Pop'!B:BC,47,FALSE)</f>
        <v>0</v>
      </c>
      <c r="V143">
        <f>VLOOKUP(A143,'Literacy Rate %Pop'!B:BC,48,FALSE)</f>
        <v>76.635200500488295</v>
      </c>
      <c r="W143">
        <f>VLOOKUP(A143,'Literacy Rate %Pop'!B:BC,49,FALSE)</f>
        <v>0</v>
      </c>
      <c r="X143">
        <f>VLOOKUP(A143,'Literacy Rate %Pop'!B:BC,50,FALSE)</f>
        <v>0</v>
      </c>
      <c r="Y143">
        <f>VLOOKUP(A143,'Literacy Rate %Pop'!B:BC,51,FALSE)</f>
        <v>0</v>
      </c>
      <c r="Z143">
        <f>VLOOKUP(A143,'Literacy Rate %Pop'!B:BC,52,FALSE)</f>
        <v>0</v>
      </c>
      <c r="AA143">
        <f>VLOOKUP(A143,'Literacy Rate %Pop'!B:BC,53,FALSE)</f>
        <v>0</v>
      </c>
      <c r="AB143">
        <f>VLOOKUP(A143,'Literacy Rate %Pop'!B:BC,54,FALSE)</f>
        <v>0</v>
      </c>
      <c r="AC143" s="37">
        <f>VLOOKUP(A143,'Internet Access %Pop'!B:AI,29,FALSE)</f>
        <v>25</v>
      </c>
      <c r="AD143">
        <f>VLOOKUP(A143,'Internet Access %Pop'!B:AI,30,FALSE)</f>
        <v>32.453856950000002</v>
      </c>
      <c r="AE143">
        <f>VLOOKUP(A143,'Internet Access %Pop'!B:AI,31,FALSE)</f>
        <v>39</v>
      </c>
      <c r="AF143">
        <f>VLOOKUP(A143,'Internet Access %Pop'!B:AI,32,FALSE)</f>
        <v>40.799999999999997</v>
      </c>
      <c r="AG143">
        <f>VLOOKUP(A143,'Internet Access %Pop'!B:AI,33,FALSE)</f>
        <v>42.301733570000003</v>
      </c>
      <c r="AH143">
        <f>VLOOKUP(A143,'Internet Access %Pop'!B:AI,34,FALSE)</f>
        <v>0</v>
      </c>
      <c r="AI143" s="37">
        <f>VLOOKUP(A143,'Informal %GDP  DGE'!B:AE,29,FALSE)</f>
        <v>26.604288101196289</v>
      </c>
      <c r="AJ143">
        <f>VLOOKUP(A143,'Informal %GDP  DGE'!B:AE,30,FALSE)</f>
        <v>0</v>
      </c>
      <c r="AK143">
        <f>VLOOKUP(A143,'Informal %GDP MIMIC'!B:AB,25,FALSE)</f>
        <v>29.016763687133789</v>
      </c>
      <c r="AL143">
        <f>VLOOKUP(A143,'Informal %GDP MIMIC'!B:AB,26,FALSE)</f>
        <v>30.002214431762695</v>
      </c>
      <c r="AM143">
        <f>VLOOKUP(A143,'Informal %GDP MIMIC'!B:AB,27,FALSE)</f>
        <v>30.045162200927734</v>
      </c>
      <c r="AN143" s="37">
        <f>VLOOKUP(A143,'Pension %LF Pension_p'!B:W,16,FALSE)</f>
        <v>0</v>
      </c>
      <c r="AO143">
        <f>VLOOKUP(A143,'Pension %LF Pension_p'!B:W,17,FALSE)</f>
        <v>4.4000000953674316</v>
      </c>
      <c r="AP143">
        <f>VLOOKUP(A143,'Pension %LF Pension_p'!B:W,18,FALSE)</f>
        <v>0</v>
      </c>
      <c r="AQ143">
        <f>VLOOKUP(A143,'Pension %LF Pension_p'!B:W,19,FALSE)</f>
        <v>0</v>
      </c>
      <c r="AR143">
        <f>VLOOKUP(A143,'Pension %LF Pension_p'!B:W,20,FALSE)</f>
        <v>0</v>
      </c>
      <c r="AS143">
        <f>VLOOKUP(A143,'Pension %LF Pension_p'!B:W,21,FALSE)</f>
        <v>0</v>
      </c>
      <c r="AT143">
        <f>VLOOKUP(A143,'Pension %LF Pension_p'!B:W,22,FALSE)</f>
        <v>0</v>
      </c>
      <c r="AU143" s="37" t="e">
        <f>VLOOKUP(A143,' Informal Employment %Emp Infem'!B:U,15,FALSE)</f>
        <v>#N/A</v>
      </c>
      <c r="AV143" t="e">
        <f>VLOOKUP(A143,' Informal Employment %Emp Infem'!B:U,16,FALSE)</f>
        <v>#N/A</v>
      </c>
      <c r="AW143" t="e">
        <f>VLOOKUP(A143,' Informal Employment %Emp Infem'!B:U,17,FALSE)</f>
        <v>#N/A</v>
      </c>
      <c r="AX143" t="e">
        <f>VLOOKUP(A143,' Informal Employment %Emp Infem'!B:U,18,FALSE)</f>
        <v>#N/A</v>
      </c>
      <c r="AY143" t="e">
        <f>VLOOKUP(A143,' Informal Employment %Emp Infem'!B:U,19,FALSE)</f>
        <v>#N/A</v>
      </c>
      <c r="AZ143" t="e">
        <f>VLOOKUP(A143,' Informal Employment %Emp Infem'!B:U,20,FALSE)</f>
        <v>#N/A</v>
      </c>
      <c r="BA143" s="37" t="e">
        <f>VLOOKUP(Main!A143,'Outside LF Employment %Emp  Inf'!B:U,15,FALSE)</f>
        <v>#N/A</v>
      </c>
      <c r="BB143" t="e">
        <f>VLOOKUP(Main!A143,'Outside LF Employment %Emp  Inf'!B:U,16,FALSE)</f>
        <v>#N/A</v>
      </c>
      <c r="BC143" t="e">
        <f>VLOOKUP(Main!A143,'Outside LF Employment %Emp  Inf'!B:U,17,FALSE)</f>
        <v>#N/A</v>
      </c>
      <c r="BD143" t="e">
        <f>VLOOKUP(Main!A143,'Outside LF Employment %Emp  Inf'!B:U,18,FALSE)</f>
        <v>#N/A</v>
      </c>
      <c r="BE143" t="e">
        <f>VLOOKUP(Main!A143,'Outside LF Employment %Emp  Inf'!B:U,19,FALSE)</f>
        <v>#N/A</v>
      </c>
      <c r="BF143" t="e">
        <f>VLOOKUP(Main!A143,'Outside LF Employment %Emp  Inf'!B:U,20,FALSE)</f>
        <v>#N/A</v>
      </c>
      <c r="BG143" s="37">
        <f>VLOOKUP(A143,'Fin Acct Ownership %Pop'!B:E,2,FALSE)</f>
        <v>18.497024536132798</v>
      </c>
      <c r="BH143">
        <f>VLOOKUP(A143,'Fin Acct Ownership %Pop'!B:E,3,FALSE)</f>
        <v>0</v>
      </c>
      <c r="BI143">
        <f>VLOOKUP(A143,'Fin Acct Ownership %Pop'!B:E,4,FALSE)</f>
        <v>45.563816070556598</v>
      </c>
      <c r="BJ143" s="37" t="str">
        <f>VLOOKUP(A143,'JAM Index'!B:H,2,FALSE)</f>
        <v>SSA</v>
      </c>
      <c r="BK143" t="str">
        <f>VLOOKUP(A143,'JAM Index'!B:H,3,FALSE)</f>
        <v>LMIC</v>
      </c>
      <c r="BL143" t="str">
        <f>VLOOKUP(A143,'JAM Index'!B:H,3,FALSE)</f>
        <v>LMIC</v>
      </c>
      <c r="BM143">
        <f>VLOOKUP(A143,'JAM Index'!B:H,4,FALSE)</f>
        <v>70</v>
      </c>
      <c r="BN143">
        <f>VLOOKUP(A143,'JAM Index'!B:H,5,FALSE)</f>
        <v>46</v>
      </c>
      <c r="BO143">
        <f>VLOOKUP(A143,'JAM Index'!B:H,6,FALSE)</f>
        <v>66</v>
      </c>
      <c r="BP143">
        <f>VLOOKUP(A143,'JAM Index'!B:H,7,FALSE)</f>
        <v>182</v>
      </c>
      <c r="BQ143">
        <f>VLOOKUP(A143,'GDP Per Capita'!B:E,2,FALSE)</f>
        <v>1192.4843195181006</v>
      </c>
      <c r="BR143">
        <f>VLOOKUP(A143,'GDP Per Capita'!B:E,3,FALSE)</f>
        <v>1113.3721403358106</v>
      </c>
      <c r="BS143">
        <f>VLOOKUP(A143,'GDP Per Capita'!B:E,4,FALSE)</f>
        <v>875.35343296392602</v>
      </c>
    </row>
    <row r="144" spans="1:71" x14ac:dyDescent="0.15">
      <c r="A144" s="24" t="s">
        <v>291</v>
      </c>
      <c r="B144" s="37">
        <f>VLOOKUP(A144,'GDP in $'!B144:G144,4)</f>
        <v>22520234547004.258</v>
      </c>
      <c r="C144">
        <f>VLOOKUP(A144,'GDP in $'!B144:G144,5)</f>
        <v>22946895238179.102</v>
      </c>
      <c r="D144" s="38">
        <f>VLOOKUP(A144,'GDP in $'!B144:G144,6)</f>
        <v>22424057107160.379</v>
      </c>
      <c r="E144" t="e">
        <f>VLOOKUP(A144,'Social Assistance Exp. as %GDP'!C:O,2,FALSE)</f>
        <v>#N/A</v>
      </c>
      <c r="F144" t="e">
        <f>VLOOKUP(A144,'Social Assistance Exp. as %GDP'!C:O,3,FALSE)</f>
        <v>#N/A</v>
      </c>
      <c r="G144" t="e">
        <f>VLOOKUP(A144,'Social Assistance Exp. as %GDP'!C:O,4,FALSE)</f>
        <v>#N/A</v>
      </c>
      <c r="H144" t="e">
        <f>VLOOKUP(A144,'Social Assistance Exp. as %GDP'!C:O,5,FALSE)</f>
        <v>#N/A</v>
      </c>
      <c r="I144" t="e">
        <f>VLOOKUP(A144,'Social Assistance Exp. as %GDP'!C:O,6,FALSE)</f>
        <v>#N/A</v>
      </c>
      <c r="J144" t="e">
        <f>VLOOKUP(A144,'Social Assistance Exp. as %GDP'!C:O,7,FALSE)</f>
        <v>#N/A</v>
      </c>
      <c r="K144" t="e">
        <f>VLOOKUP(A144,'Social Assistance Exp. as %GDP'!C:O,8,FALSE)</f>
        <v>#N/A</v>
      </c>
      <c r="L144" t="e">
        <f>VLOOKUP(A144,'Social Assistance Exp. as %GDP'!C:O,9,FALSE)</f>
        <v>#N/A</v>
      </c>
      <c r="M144" t="e">
        <f>VLOOKUP(A144,'Social Assistance Exp. as %GDP'!C:O,10,FALSE)</f>
        <v>#N/A</v>
      </c>
      <c r="N144" t="e">
        <f>VLOOKUP(A144,'Social Assistance Exp. as %GDP'!C:O,11,FALSE)</f>
        <v>#N/A</v>
      </c>
      <c r="O144" t="e">
        <f>VLOOKUP(A144,'Social Assistance Exp. as %GDP'!C:O,12,FALSE)</f>
        <v>#N/A</v>
      </c>
      <c r="P144" t="e">
        <f>VLOOKUP(A144,'Social Assistance Exp. as %GDP'!C:O,13,FALSE)</f>
        <v>#N/A</v>
      </c>
      <c r="Q144" s="37">
        <f>VLOOKUP(A144,'Migrant Population %Pop'!B:C,2,FALSE)</f>
        <v>2.0770493199823798</v>
      </c>
      <c r="R144" s="37">
        <f>VLOOKUP(A144,'Literacy Rate %Pop'!B:BC,44,FALSE)</f>
        <v>94.607749938964801</v>
      </c>
      <c r="S144">
        <f>VLOOKUP(A144,'Literacy Rate %Pop'!B:BC,45,FALSE)</f>
        <v>95.128318786621094</v>
      </c>
      <c r="T144">
        <f>VLOOKUP(A144,'Literacy Rate %Pop'!B:BC,46,FALSE)</f>
        <v>95.300201416015597</v>
      </c>
      <c r="U144">
        <f>VLOOKUP(A144,'Literacy Rate %Pop'!B:BC,47,FALSE)</f>
        <v>95.365699768066406</v>
      </c>
      <c r="V144">
        <f>VLOOKUP(A144,'Literacy Rate %Pop'!B:BC,48,FALSE)</f>
        <v>95.531173706054702</v>
      </c>
      <c r="W144">
        <f>VLOOKUP(A144,'Literacy Rate %Pop'!B:BC,49,FALSE)</f>
        <v>95.678260803222699</v>
      </c>
      <c r="X144">
        <f>VLOOKUP(A144,'Literacy Rate %Pop'!B:BC,50,FALSE)</f>
        <v>95.875602722167997</v>
      </c>
      <c r="Y144">
        <f>VLOOKUP(A144,'Literacy Rate %Pop'!B:BC,51,FALSE)</f>
        <v>96.011039733886705</v>
      </c>
      <c r="Z144">
        <f>VLOOKUP(A144,'Literacy Rate %Pop'!B:BC,52,FALSE)</f>
        <v>96.156059265136705</v>
      </c>
      <c r="AA144">
        <f>VLOOKUP(A144,'Literacy Rate %Pop'!B:BC,53,FALSE)</f>
        <v>96.340080261230497</v>
      </c>
      <c r="AB144">
        <f>VLOOKUP(A144,'Literacy Rate %Pop'!B:BC,54,FALSE)</f>
        <v>96.472198486328097</v>
      </c>
      <c r="AC144" s="37">
        <f>VLOOKUP(A144,'Internet Access %Pop'!B:AI,29,FALSE)</f>
        <v>53.370630042903599</v>
      </c>
      <c r="AD144">
        <f>VLOOKUP(A144,'Internet Access %Pop'!B:AI,30,FALSE)</f>
        <v>56.721640052388899</v>
      </c>
      <c r="AE144">
        <f>VLOOKUP(A144,'Internet Access %Pop'!B:AI,31,FALSE)</f>
        <v>59.0603246964927</v>
      </c>
      <c r="AF144">
        <f>VLOOKUP(A144,'Internet Access %Pop'!B:AI,32,FALSE)</f>
        <v>63.576479412269599</v>
      </c>
      <c r="AG144">
        <f>VLOOKUP(A144,'Internet Access %Pop'!B:AI,33,FALSE)</f>
        <v>68.1086029426029</v>
      </c>
      <c r="AH144">
        <f>VLOOKUP(A144,'Internet Access %Pop'!B:AI,34,FALSE)</f>
        <v>73.149265780072</v>
      </c>
      <c r="AI144" s="37" t="e">
        <f>VLOOKUP(A144,'Informal %GDP  DGE'!B:AE,29,FALSE)</f>
        <v>#N/A</v>
      </c>
      <c r="AJ144" t="e">
        <f>VLOOKUP(A144,'Informal %GDP  DGE'!B:AE,30,FALSE)</f>
        <v>#N/A</v>
      </c>
      <c r="AK144" t="e">
        <f>VLOOKUP(A144,'Informal %GDP MIMIC'!B:AB,25,FALSE)</f>
        <v>#N/A</v>
      </c>
      <c r="AL144" t="e">
        <f>VLOOKUP(A144,'Informal %GDP MIMIC'!B:AB,26,FALSE)</f>
        <v>#N/A</v>
      </c>
      <c r="AM144" t="e">
        <f>VLOOKUP(A144,'Informal %GDP MIMIC'!B:AB,27,FALSE)</f>
        <v>#N/A</v>
      </c>
      <c r="AN144" s="37" t="e">
        <f>VLOOKUP(A144,'Pension %LF Pension_p'!B:W,16,FALSE)</f>
        <v>#N/A</v>
      </c>
      <c r="AO144" t="e">
        <f>VLOOKUP(A144,'Pension %LF Pension_p'!B:W,17,FALSE)</f>
        <v>#N/A</v>
      </c>
      <c r="AP144" t="e">
        <f>VLOOKUP(A144,'Pension %LF Pension_p'!B:W,18,FALSE)</f>
        <v>#N/A</v>
      </c>
      <c r="AQ144" t="e">
        <f>VLOOKUP(A144,'Pension %LF Pension_p'!B:W,19,FALSE)</f>
        <v>#N/A</v>
      </c>
      <c r="AR144" t="e">
        <f>VLOOKUP(A144,'Pension %LF Pension_p'!B:W,20,FALSE)</f>
        <v>#N/A</v>
      </c>
      <c r="AS144" t="e">
        <f>VLOOKUP(A144,'Pension %LF Pension_p'!B:W,21,FALSE)</f>
        <v>#N/A</v>
      </c>
      <c r="AT144" t="e">
        <f>VLOOKUP(A144,'Pension %LF Pension_p'!B:W,22,FALSE)</f>
        <v>#N/A</v>
      </c>
      <c r="AU144" s="37" t="e">
        <f>VLOOKUP(A144,' Informal Employment %Emp Infem'!B:U,15,FALSE)</f>
        <v>#N/A</v>
      </c>
      <c r="AV144" t="e">
        <f>VLOOKUP(A144,' Informal Employment %Emp Infem'!B:U,16,FALSE)</f>
        <v>#N/A</v>
      </c>
      <c r="AW144" t="e">
        <f>VLOOKUP(A144,' Informal Employment %Emp Infem'!B:U,17,FALSE)</f>
        <v>#N/A</v>
      </c>
      <c r="AX144" t="e">
        <f>VLOOKUP(A144,' Informal Employment %Emp Infem'!B:U,18,FALSE)</f>
        <v>#N/A</v>
      </c>
      <c r="AY144" t="e">
        <f>VLOOKUP(A144,' Informal Employment %Emp Infem'!B:U,19,FALSE)</f>
        <v>#N/A</v>
      </c>
      <c r="AZ144" t="e">
        <f>VLOOKUP(A144,' Informal Employment %Emp Infem'!B:U,20,FALSE)</f>
        <v>#N/A</v>
      </c>
      <c r="BA144" s="37" t="e">
        <f>VLOOKUP(Main!A144,'Outside LF Employment %Emp  Inf'!B:U,15,FALSE)</f>
        <v>#N/A</v>
      </c>
      <c r="BB144" t="e">
        <f>VLOOKUP(Main!A144,'Outside LF Employment %Emp  Inf'!B:U,16,FALSE)</f>
        <v>#N/A</v>
      </c>
      <c r="BC144" t="e">
        <f>VLOOKUP(Main!A144,'Outside LF Employment %Emp  Inf'!B:U,17,FALSE)</f>
        <v>#N/A</v>
      </c>
      <c r="BD144" t="e">
        <f>VLOOKUP(Main!A144,'Outside LF Employment %Emp  Inf'!B:U,18,FALSE)</f>
        <v>#N/A</v>
      </c>
      <c r="BE144" t="e">
        <f>VLOOKUP(Main!A144,'Outside LF Employment %Emp  Inf'!B:U,19,FALSE)</f>
        <v>#N/A</v>
      </c>
      <c r="BF144" t="e">
        <f>VLOOKUP(Main!A144,'Outside LF Employment %Emp  Inf'!B:U,20,FALSE)</f>
        <v>#N/A</v>
      </c>
      <c r="BG144" s="37">
        <f>VLOOKUP(A144,'Fin Acct Ownership %Pop'!B:E,2,FALSE)</f>
        <v>0</v>
      </c>
      <c r="BH144">
        <f>VLOOKUP(A144,'Fin Acct Ownership %Pop'!B:E,3,FALSE)</f>
        <v>0</v>
      </c>
      <c r="BI144">
        <f>VLOOKUP(A144,'Fin Acct Ownership %Pop'!B:E,4,FALSE)</f>
        <v>0</v>
      </c>
      <c r="BJ144" s="37" t="e">
        <f>VLOOKUP(A144,'JAM Index'!B:H,2,FALSE)</f>
        <v>#N/A</v>
      </c>
      <c r="BK144" t="e">
        <f>VLOOKUP(A144,'JAM Index'!B:H,3,FALSE)</f>
        <v>#N/A</v>
      </c>
      <c r="BL144" t="e">
        <f>VLOOKUP(A144,'JAM Index'!B:H,3,FALSE)</f>
        <v>#N/A</v>
      </c>
      <c r="BM144" t="e">
        <f>VLOOKUP(A144,'JAM Index'!B:H,4,FALSE)</f>
        <v>#N/A</v>
      </c>
      <c r="BN144" t="e">
        <f>VLOOKUP(A144,'JAM Index'!B:H,5,FALSE)</f>
        <v>#N/A</v>
      </c>
      <c r="BO144" t="e">
        <f>VLOOKUP(A144,'JAM Index'!B:H,6,FALSE)</f>
        <v>#N/A</v>
      </c>
      <c r="BP144" t="e">
        <f>VLOOKUP(A144,'JAM Index'!B:H,7,FALSE)</f>
        <v>#N/A</v>
      </c>
      <c r="BQ144">
        <f>VLOOKUP(A144,'GDP Per Capita'!B:E,2,FALSE)</f>
        <v>9805.5675467472793</v>
      </c>
      <c r="BR144">
        <f>VLOOKUP(A144,'GDP Per Capita'!B:E,3,FALSE)</f>
        <v>9945.1724440434609</v>
      </c>
      <c r="BS144">
        <f>VLOOKUP(A144,'GDP Per Capita'!B:E,4,FALSE)</f>
        <v>9683.4251588058651</v>
      </c>
    </row>
    <row r="145" spans="1:71" x14ac:dyDescent="0.15">
      <c r="A145" s="24" t="s">
        <v>293</v>
      </c>
      <c r="B145" s="37">
        <f>VLOOKUP(A145,'GDP in $'!B145:G145,4)</f>
        <v>53724663842.562286</v>
      </c>
      <c r="C145">
        <f>VLOOKUP(A145,'GDP in $'!B145:G145,5)</f>
        <v>54697379017.333244</v>
      </c>
      <c r="D145" s="38">
        <f>VLOOKUP(A145,'GDP in $'!B145:G145,6)</f>
        <v>56546957475.491203</v>
      </c>
      <c r="E145" t="str">
        <f>VLOOKUP(A145,'Social Assistance Exp. as %GDP'!C:O,2,FALSE)</f>
        <v>High income</v>
      </c>
      <c r="F145" t="str">
        <f>VLOOKUP(A145,'Social Assistance Exp. as %GDP'!C:O,3,FALSE)</f>
        <v>ECS</v>
      </c>
      <c r="G145">
        <f>VLOOKUP(A145,'Social Assistance Exp. as %GDP'!C:O,4,FALSE)</f>
        <v>0.43033346500000003</v>
      </c>
      <c r="H145">
        <f>VLOOKUP(A145,'Social Assistance Exp. as %GDP'!C:O,5,FALSE)</f>
        <v>0.36530280100000001</v>
      </c>
      <c r="I145">
        <f>VLOOKUP(A145,'Social Assistance Exp. as %GDP'!C:O,6,FALSE)</f>
        <v>0</v>
      </c>
      <c r="J145">
        <f>VLOOKUP(A145,'Social Assistance Exp. as %GDP'!C:O,7,FALSE)</f>
        <v>0</v>
      </c>
      <c r="K145">
        <f>VLOOKUP(A145,'Social Assistance Exp. as %GDP'!C:O,8,FALSE)</f>
        <v>0</v>
      </c>
      <c r="L145">
        <f>VLOOKUP(A145,'Social Assistance Exp. as %GDP'!C:O,9,FALSE)</f>
        <v>2016</v>
      </c>
      <c r="M145">
        <f>VLOOKUP(A145,'Social Assistance Exp. as %GDP'!C:O,10,FALSE)</f>
        <v>0</v>
      </c>
      <c r="N145">
        <f>VLOOKUP(A145,'Social Assistance Exp. as %GDP'!C:O,11,FALSE)</f>
        <v>2.7253889E-2</v>
      </c>
      <c r="O145">
        <f>VLOOKUP(A145,'Social Assistance Exp. as %GDP'!C:O,12,FALSE)</f>
        <v>3.7776775999999998E-2</v>
      </c>
      <c r="P145">
        <f>VLOOKUP(A145,'Social Assistance Exp. as %GDP'!C:O,13,FALSE)</f>
        <v>0</v>
      </c>
      <c r="Q145" s="37">
        <f>VLOOKUP(A145,'Migrant Population %Pop'!B:C,2,FALSE)</f>
        <v>4.7260896225513802</v>
      </c>
      <c r="R145" s="37">
        <f>VLOOKUP(A145,'Literacy Rate %Pop'!B:BC,44,FALSE)</f>
        <v>0</v>
      </c>
      <c r="S145">
        <f>VLOOKUP(A145,'Literacy Rate %Pop'!B:BC,45,FALSE)</f>
        <v>99.815597534179702</v>
      </c>
      <c r="T145">
        <f>VLOOKUP(A145,'Literacy Rate %Pop'!B:BC,46,FALSE)</f>
        <v>0</v>
      </c>
      <c r="U145">
        <f>VLOOKUP(A145,'Literacy Rate %Pop'!B:BC,47,FALSE)</f>
        <v>0</v>
      </c>
      <c r="V145">
        <f>VLOOKUP(A145,'Literacy Rate %Pop'!B:BC,48,FALSE)</f>
        <v>0</v>
      </c>
      <c r="W145">
        <f>VLOOKUP(A145,'Literacy Rate %Pop'!B:BC,49,FALSE)</f>
        <v>0</v>
      </c>
      <c r="X145">
        <f>VLOOKUP(A145,'Literacy Rate %Pop'!B:BC,50,FALSE)</f>
        <v>0</v>
      </c>
      <c r="Y145">
        <f>VLOOKUP(A145,'Literacy Rate %Pop'!B:BC,51,FALSE)</f>
        <v>0</v>
      </c>
      <c r="Z145">
        <f>VLOOKUP(A145,'Literacy Rate %Pop'!B:BC,52,FALSE)</f>
        <v>0</v>
      </c>
      <c r="AA145">
        <f>VLOOKUP(A145,'Literacy Rate %Pop'!B:BC,53,FALSE)</f>
        <v>0</v>
      </c>
      <c r="AB145">
        <f>VLOOKUP(A145,'Literacy Rate %Pop'!B:BC,54,FALSE)</f>
        <v>0</v>
      </c>
      <c r="AC145" s="37">
        <f>VLOOKUP(A145,'Internet Access %Pop'!B:AI,29,FALSE)</f>
        <v>71.378059010000001</v>
      </c>
      <c r="AD145">
        <f>VLOOKUP(A145,'Internet Access %Pop'!B:AI,30,FALSE)</f>
        <v>74.37664556</v>
      </c>
      <c r="AE145">
        <f>VLOOKUP(A145,'Internet Access %Pop'!B:AI,31,FALSE)</f>
        <v>77.615256509999995</v>
      </c>
      <c r="AF145">
        <f>VLOOKUP(A145,'Internet Access %Pop'!B:AI,32,FALSE)</f>
        <v>79.722582770000002</v>
      </c>
      <c r="AG145">
        <f>VLOOKUP(A145,'Internet Access %Pop'!B:AI,33,FALSE)</f>
        <v>81.581868380000003</v>
      </c>
      <c r="AH145">
        <f>VLOOKUP(A145,'Internet Access %Pop'!B:AI,34,FALSE)</f>
        <v>83.055590699999996</v>
      </c>
      <c r="AI145" s="37">
        <f>VLOOKUP(A145,'Informal %GDP  DGE'!B:AE,29,FALSE)</f>
        <v>28.139669418334961</v>
      </c>
      <c r="AJ145">
        <f>VLOOKUP(A145,'Informal %GDP  DGE'!B:AE,30,FALSE)</f>
        <v>27.915773391723633</v>
      </c>
      <c r="AK145">
        <f>VLOOKUP(A145,'Informal %GDP MIMIC'!B:AB,25,FALSE)</f>
        <v>29.210987091064453</v>
      </c>
      <c r="AL145">
        <f>VLOOKUP(A145,'Informal %GDP MIMIC'!B:AB,26,FALSE)</f>
        <v>28.875041961669922</v>
      </c>
      <c r="AM145">
        <f>VLOOKUP(A145,'Informal %GDP MIMIC'!B:AB,27,FALSE)</f>
        <v>28.543806076049805</v>
      </c>
      <c r="AN145" s="37">
        <f>VLOOKUP(A145,'Pension %LF Pension_p'!B:W,16,FALSE)</f>
        <v>79.699996948242188</v>
      </c>
      <c r="AO145">
        <f>VLOOKUP(A145,'Pension %LF Pension_p'!B:W,17,FALSE)</f>
        <v>0</v>
      </c>
      <c r="AP145">
        <f>VLOOKUP(A145,'Pension %LF Pension_p'!B:W,18,FALSE)</f>
        <v>0</v>
      </c>
      <c r="AQ145">
        <f>VLOOKUP(A145,'Pension %LF Pension_p'!B:W,19,FALSE)</f>
        <v>82.900001525878906</v>
      </c>
      <c r="AR145">
        <f>VLOOKUP(A145,'Pension %LF Pension_p'!B:W,20,FALSE)</f>
        <v>0</v>
      </c>
      <c r="AS145">
        <f>VLOOKUP(A145,'Pension %LF Pension_p'!B:W,21,FALSE)</f>
        <v>0</v>
      </c>
      <c r="AT145">
        <f>VLOOKUP(A145,'Pension %LF Pension_p'!B:W,22,FALSE)</f>
        <v>0</v>
      </c>
      <c r="AU145" s="37" t="e">
        <f>VLOOKUP(A145,' Informal Employment %Emp Infem'!B:U,15,FALSE)</f>
        <v>#N/A</v>
      </c>
      <c r="AV145" t="e">
        <f>VLOOKUP(A145,' Informal Employment %Emp Infem'!B:U,16,FALSE)</f>
        <v>#N/A</v>
      </c>
      <c r="AW145" t="e">
        <f>VLOOKUP(A145,' Informal Employment %Emp Infem'!B:U,17,FALSE)</f>
        <v>#N/A</v>
      </c>
      <c r="AX145" t="e">
        <f>VLOOKUP(A145,' Informal Employment %Emp Infem'!B:U,18,FALSE)</f>
        <v>#N/A</v>
      </c>
      <c r="AY145" t="e">
        <f>VLOOKUP(A145,' Informal Employment %Emp Infem'!B:U,19,FALSE)</f>
        <v>#N/A</v>
      </c>
      <c r="AZ145" t="e">
        <f>VLOOKUP(A145,' Informal Employment %Emp Infem'!B:U,20,FALSE)</f>
        <v>#N/A</v>
      </c>
      <c r="BA145" s="37" t="e">
        <f>VLOOKUP(Main!A145,'Outside LF Employment %Emp  Inf'!B:U,15,FALSE)</f>
        <v>#N/A</v>
      </c>
      <c r="BB145" t="e">
        <f>VLOOKUP(Main!A145,'Outside LF Employment %Emp  Inf'!B:U,16,FALSE)</f>
        <v>#N/A</v>
      </c>
      <c r="BC145" t="e">
        <f>VLOOKUP(Main!A145,'Outside LF Employment %Emp  Inf'!B:U,17,FALSE)</f>
        <v>#N/A</v>
      </c>
      <c r="BD145" t="e">
        <f>VLOOKUP(Main!A145,'Outside LF Employment %Emp  Inf'!B:U,18,FALSE)</f>
        <v>#N/A</v>
      </c>
      <c r="BE145" t="e">
        <f>VLOOKUP(Main!A145,'Outside LF Employment %Emp  Inf'!B:U,19,FALSE)</f>
        <v>#N/A</v>
      </c>
      <c r="BF145" t="e">
        <f>VLOOKUP(Main!A145,'Outside LF Employment %Emp  Inf'!B:U,20,FALSE)</f>
        <v>#N/A</v>
      </c>
      <c r="BG145" s="37">
        <f>VLOOKUP(A145,'Fin Acct Ownership %Pop'!B:E,2,FALSE)</f>
        <v>73.755195617675795</v>
      </c>
      <c r="BH145">
        <f>VLOOKUP(A145,'Fin Acct Ownership %Pop'!B:E,3,FALSE)</f>
        <v>77.906288146972699</v>
      </c>
      <c r="BI145">
        <f>VLOOKUP(A145,'Fin Acct Ownership %Pop'!B:E,4,FALSE)</f>
        <v>82.883850097656307</v>
      </c>
      <c r="BJ145" s="37" t="str">
        <f>VLOOKUP(A145,'JAM Index'!B:H,2,FALSE)</f>
        <v>ECA</v>
      </c>
      <c r="BK145" t="str">
        <f>VLOOKUP(A145,'JAM Index'!B:H,3,FALSE)</f>
        <v>HIC</v>
      </c>
      <c r="BL145" t="str">
        <f>VLOOKUP(A145,'JAM Index'!B:H,3,FALSE)</f>
        <v>HIC</v>
      </c>
      <c r="BM145">
        <f>VLOOKUP(A145,'JAM Index'!B:H,4,FALSE)</f>
        <v>82</v>
      </c>
      <c r="BN145">
        <f>VLOOKUP(A145,'JAM Index'!B:H,5,FALSE)</f>
        <v>83</v>
      </c>
      <c r="BO145">
        <f>VLOOKUP(A145,'JAM Index'!B:H,6,FALSE)</f>
        <v>90</v>
      </c>
      <c r="BP145">
        <f>VLOOKUP(A145,'JAM Index'!B:H,7,FALSE)</f>
        <v>255</v>
      </c>
      <c r="BQ145">
        <f>VLOOKUP(A145,'GDP Per Capita'!B:E,2,FALSE)</f>
        <v>19176.812150505022</v>
      </c>
      <c r="BR145">
        <f>VLOOKUP(A145,'GDP Per Capita'!B:E,3,FALSE)</f>
        <v>19575.768481407049</v>
      </c>
      <c r="BS145">
        <f>VLOOKUP(A145,'GDP Per Capita'!B:E,4,FALSE)</f>
        <v>20233.641348084304</v>
      </c>
    </row>
    <row r="146" spans="1:71" x14ac:dyDescent="0.15">
      <c r="A146" s="24" t="s">
        <v>295</v>
      </c>
      <c r="B146" s="37">
        <f>VLOOKUP(A146,'GDP in $'!B146:G146,4)</f>
        <v>71250208995.642502</v>
      </c>
      <c r="C146">
        <f>VLOOKUP(A146,'GDP in $'!B146:G146,5)</f>
        <v>70195715495.513611</v>
      </c>
      <c r="D146" s="38">
        <f>VLOOKUP(A146,'GDP in $'!B146:G146,6)</f>
        <v>73353132793.707596</v>
      </c>
      <c r="E146" t="e">
        <f>VLOOKUP(A146,'Social Assistance Exp. as %GDP'!C:O,2,FALSE)</f>
        <v>#N/A</v>
      </c>
      <c r="F146" t="e">
        <f>VLOOKUP(A146,'Social Assistance Exp. as %GDP'!C:O,3,FALSE)</f>
        <v>#N/A</v>
      </c>
      <c r="G146" t="e">
        <f>VLOOKUP(A146,'Social Assistance Exp. as %GDP'!C:O,4,FALSE)</f>
        <v>#N/A</v>
      </c>
      <c r="H146" t="e">
        <f>VLOOKUP(A146,'Social Assistance Exp. as %GDP'!C:O,5,FALSE)</f>
        <v>#N/A</v>
      </c>
      <c r="I146" t="e">
        <f>VLOOKUP(A146,'Social Assistance Exp. as %GDP'!C:O,6,FALSE)</f>
        <v>#N/A</v>
      </c>
      <c r="J146" t="e">
        <f>VLOOKUP(A146,'Social Assistance Exp. as %GDP'!C:O,7,FALSE)</f>
        <v>#N/A</v>
      </c>
      <c r="K146" t="e">
        <f>VLOOKUP(A146,'Social Assistance Exp. as %GDP'!C:O,8,FALSE)</f>
        <v>#N/A</v>
      </c>
      <c r="L146" t="e">
        <f>VLOOKUP(A146,'Social Assistance Exp. as %GDP'!C:O,9,FALSE)</f>
        <v>#N/A</v>
      </c>
      <c r="M146" t="e">
        <f>VLOOKUP(A146,'Social Assistance Exp. as %GDP'!C:O,10,FALSE)</f>
        <v>#N/A</v>
      </c>
      <c r="N146" t="e">
        <f>VLOOKUP(A146,'Social Assistance Exp. as %GDP'!C:O,11,FALSE)</f>
        <v>#N/A</v>
      </c>
      <c r="O146" t="e">
        <f>VLOOKUP(A146,'Social Assistance Exp. as %GDP'!C:O,12,FALSE)</f>
        <v>#N/A</v>
      </c>
      <c r="P146" t="e">
        <f>VLOOKUP(A146,'Social Assistance Exp. as %GDP'!C:O,13,FALSE)</f>
        <v>#N/A</v>
      </c>
      <c r="Q146" s="37">
        <f>VLOOKUP(A146,'Migrant Population %Pop'!B:C,2,FALSE)</f>
        <v>43.964133942268703</v>
      </c>
      <c r="R146" s="37">
        <f>VLOOKUP(A146,'Literacy Rate %Pop'!B:BC,44,FALSE)</f>
        <v>0</v>
      </c>
      <c r="S146">
        <f>VLOOKUP(A146,'Literacy Rate %Pop'!B:BC,45,FALSE)</f>
        <v>0</v>
      </c>
      <c r="T146">
        <f>VLOOKUP(A146,'Literacy Rate %Pop'!B:BC,46,FALSE)</f>
        <v>0</v>
      </c>
      <c r="U146">
        <f>VLOOKUP(A146,'Literacy Rate %Pop'!B:BC,47,FALSE)</f>
        <v>0</v>
      </c>
      <c r="V146">
        <f>VLOOKUP(A146,'Literacy Rate %Pop'!B:BC,48,FALSE)</f>
        <v>0</v>
      </c>
      <c r="W146">
        <f>VLOOKUP(A146,'Literacy Rate %Pop'!B:BC,49,FALSE)</f>
        <v>0</v>
      </c>
      <c r="X146">
        <f>VLOOKUP(A146,'Literacy Rate %Pop'!B:BC,50,FALSE)</f>
        <v>0</v>
      </c>
      <c r="Y146">
        <f>VLOOKUP(A146,'Literacy Rate %Pop'!B:BC,51,FALSE)</f>
        <v>0</v>
      </c>
      <c r="Z146">
        <f>VLOOKUP(A146,'Literacy Rate %Pop'!B:BC,52,FALSE)</f>
        <v>0</v>
      </c>
      <c r="AA146">
        <f>VLOOKUP(A146,'Literacy Rate %Pop'!B:BC,53,FALSE)</f>
        <v>0</v>
      </c>
      <c r="AB146">
        <f>VLOOKUP(A146,'Literacy Rate %Pop'!B:BC,54,FALSE)</f>
        <v>0</v>
      </c>
      <c r="AC146" s="37">
        <f>VLOOKUP(A146,'Internet Access %Pop'!B:AI,29,FALSE)</f>
        <v>96.37671417</v>
      </c>
      <c r="AD146">
        <f>VLOOKUP(A146,'Internet Access %Pop'!B:AI,30,FALSE)</f>
        <v>98.136698670000001</v>
      </c>
      <c r="AE146">
        <f>VLOOKUP(A146,'Internet Access %Pop'!B:AI,31,FALSE)</f>
        <v>97.362960319999999</v>
      </c>
      <c r="AF146">
        <f>VLOOKUP(A146,'Internet Access %Pop'!B:AI,32,FALSE)</f>
        <v>97.061298710000003</v>
      </c>
      <c r="AG146">
        <f>VLOOKUP(A146,'Internet Access %Pop'!B:AI,33,FALSE)</f>
        <v>97.12063569</v>
      </c>
      <c r="AH146">
        <f>VLOOKUP(A146,'Internet Access %Pop'!B:AI,34,FALSE)</f>
        <v>98.822423839999999</v>
      </c>
      <c r="AI146" s="37">
        <f>VLOOKUP(A146,'Informal %GDP  DGE'!B:AE,29,FALSE)</f>
        <v>9.074284553527832</v>
      </c>
      <c r="AJ146">
        <f>VLOOKUP(A146,'Informal %GDP  DGE'!B:AE,30,FALSE)</f>
        <v>9.0451078414916992</v>
      </c>
      <c r="AK146">
        <f>VLOOKUP(A146,'Informal %GDP MIMIC'!B:AB,25,FALSE)</f>
        <v>9.9058084487915039</v>
      </c>
      <c r="AL146">
        <f>VLOOKUP(A146,'Informal %GDP MIMIC'!B:AB,26,FALSE)</f>
        <v>10.000419616699219</v>
      </c>
      <c r="AM146">
        <f>VLOOKUP(A146,'Informal %GDP MIMIC'!B:AB,27,FALSE)</f>
        <v>9.982813835144043</v>
      </c>
      <c r="AN146" s="37" t="e">
        <f>VLOOKUP(A146,'Pension %LF Pension_p'!B:W,16,FALSE)</f>
        <v>#N/A</v>
      </c>
      <c r="AO146" t="e">
        <f>VLOOKUP(A146,'Pension %LF Pension_p'!B:W,17,FALSE)</f>
        <v>#N/A</v>
      </c>
      <c r="AP146" t="e">
        <f>VLOOKUP(A146,'Pension %LF Pension_p'!B:W,18,FALSE)</f>
        <v>#N/A</v>
      </c>
      <c r="AQ146" t="e">
        <f>VLOOKUP(A146,'Pension %LF Pension_p'!B:W,19,FALSE)</f>
        <v>#N/A</v>
      </c>
      <c r="AR146" t="e">
        <f>VLOOKUP(A146,'Pension %LF Pension_p'!B:W,20,FALSE)</f>
        <v>#N/A</v>
      </c>
      <c r="AS146" t="e">
        <f>VLOOKUP(A146,'Pension %LF Pension_p'!B:W,21,FALSE)</f>
        <v>#N/A</v>
      </c>
      <c r="AT146" t="e">
        <f>VLOOKUP(A146,'Pension %LF Pension_p'!B:W,22,FALSE)</f>
        <v>#N/A</v>
      </c>
      <c r="AU146" s="37" t="e">
        <f>VLOOKUP(A146,' Informal Employment %Emp Infem'!B:U,15,FALSE)</f>
        <v>#N/A</v>
      </c>
      <c r="AV146" t="e">
        <f>VLOOKUP(A146,' Informal Employment %Emp Infem'!B:U,16,FALSE)</f>
        <v>#N/A</v>
      </c>
      <c r="AW146" t="e">
        <f>VLOOKUP(A146,' Informal Employment %Emp Infem'!B:U,17,FALSE)</f>
        <v>#N/A</v>
      </c>
      <c r="AX146" t="e">
        <f>VLOOKUP(A146,' Informal Employment %Emp Infem'!B:U,18,FALSE)</f>
        <v>#N/A</v>
      </c>
      <c r="AY146" t="e">
        <f>VLOOKUP(A146,' Informal Employment %Emp Infem'!B:U,19,FALSE)</f>
        <v>#N/A</v>
      </c>
      <c r="AZ146" t="e">
        <f>VLOOKUP(A146,' Informal Employment %Emp Infem'!B:U,20,FALSE)</f>
        <v>#N/A</v>
      </c>
      <c r="BA146" s="37" t="e">
        <f>VLOOKUP(Main!A146,'Outside LF Employment %Emp  Inf'!B:U,15,FALSE)</f>
        <v>#N/A</v>
      </c>
      <c r="BB146" t="e">
        <f>VLOOKUP(Main!A146,'Outside LF Employment %Emp  Inf'!B:U,16,FALSE)</f>
        <v>#N/A</v>
      </c>
      <c r="BC146" t="e">
        <f>VLOOKUP(Main!A146,'Outside LF Employment %Emp  Inf'!B:U,17,FALSE)</f>
        <v>#N/A</v>
      </c>
      <c r="BD146" t="e">
        <f>VLOOKUP(Main!A146,'Outside LF Employment %Emp  Inf'!B:U,18,FALSE)</f>
        <v>#N/A</v>
      </c>
      <c r="BE146" t="e">
        <f>VLOOKUP(Main!A146,'Outside LF Employment %Emp  Inf'!B:U,19,FALSE)</f>
        <v>#N/A</v>
      </c>
      <c r="BF146" t="e">
        <f>VLOOKUP(Main!A146,'Outside LF Employment %Emp  Inf'!B:U,20,FALSE)</f>
        <v>#N/A</v>
      </c>
      <c r="BG146" s="37">
        <f>VLOOKUP(A146,'Fin Acct Ownership %Pop'!B:E,2,FALSE)</f>
        <v>94.5867919921875</v>
      </c>
      <c r="BH146">
        <f>VLOOKUP(A146,'Fin Acct Ownership %Pop'!B:E,3,FALSE)</f>
        <v>96.168693542480497</v>
      </c>
      <c r="BI146">
        <f>VLOOKUP(A146,'Fin Acct Ownership %Pop'!B:E,4,FALSE)</f>
        <v>98.767852783203097</v>
      </c>
      <c r="BJ146" s="37" t="e">
        <f>VLOOKUP(A146,'JAM Index'!B:H,2,FALSE)</f>
        <v>#N/A</v>
      </c>
      <c r="BK146" t="e">
        <f>VLOOKUP(A146,'JAM Index'!B:H,3,FALSE)</f>
        <v>#N/A</v>
      </c>
      <c r="BL146" t="e">
        <f>VLOOKUP(A146,'JAM Index'!B:H,3,FALSE)</f>
        <v>#N/A</v>
      </c>
      <c r="BM146" t="e">
        <f>VLOOKUP(A146,'JAM Index'!B:H,4,FALSE)</f>
        <v>#N/A</v>
      </c>
      <c r="BN146" t="e">
        <f>VLOOKUP(A146,'JAM Index'!B:H,5,FALSE)</f>
        <v>#N/A</v>
      </c>
      <c r="BO146" t="e">
        <f>VLOOKUP(A146,'JAM Index'!B:H,6,FALSE)</f>
        <v>#N/A</v>
      </c>
      <c r="BP146" t="e">
        <f>VLOOKUP(A146,'JAM Index'!B:H,7,FALSE)</f>
        <v>#N/A</v>
      </c>
      <c r="BQ146">
        <f>VLOOKUP(A146,'GDP Per Capita'!B:E,2,FALSE)</f>
        <v>117197.48169363024</v>
      </c>
      <c r="BR146">
        <f>VLOOKUP(A146,'GDP Per Capita'!B:E,3,FALSE)</f>
        <v>113218.71334967784</v>
      </c>
      <c r="BS146">
        <f>VLOOKUP(A146,'GDP Per Capita'!B:E,4,FALSE)</f>
        <v>116014.6024968686</v>
      </c>
    </row>
    <row r="147" spans="1:71" x14ac:dyDescent="0.15">
      <c r="A147" s="24" t="s">
        <v>297</v>
      </c>
      <c r="B147" s="37">
        <f>VLOOKUP(A147,'GDP in $'!B147:G147,4)</f>
        <v>34412210812.278259</v>
      </c>
      <c r="C147">
        <f>VLOOKUP(A147,'GDP in $'!B147:G147,5)</f>
        <v>34308783825.301907</v>
      </c>
      <c r="D147" s="38">
        <f>VLOOKUP(A147,'GDP in $'!B147:G147,6)</f>
        <v>33707320816.303596</v>
      </c>
      <c r="E147" t="str">
        <f>VLOOKUP(A147,'Social Assistance Exp. as %GDP'!C:O,2,FALSE)</f>
        <v>High income</v>
      </c>
      <c r="F147" t="str">
        <f>VLOOKUP(A147,'Social Assistance Exp. as %GDP'!C:O,3,FALSE)</f>
        <v>ECS</v>
      </c>
      <c r="G147">
        <f>VLOOKUP(A147,'Social Assistance Exp. as %GDP'!C:O,4,FALSE)</f>
        <v>1.0244665150000001</v>
      </c>
      <c r="H147">
        <f>VLOOKUP(A147,'Social Assistance Exp. as %GDP'!C:O,5,FALSE)</f>
        <v>0.78148108699999996</v>
      </c>
      <c r="I147">
        <f>VLOOKUP(A147,'Social Assistance Exp. as %GDP'!C:O,6,FALSE)</f>
        <v>0</v>
      </c>
      <c r="J147">
        <f>VLOOKUP(A147,'Social Assistance Exp. as %GDP'!C:O,7,FALSE)</f>
        <v>0</v>
      </c>
      <c r="K147">
        <f>VLOOKUP(A147,'Social Assistance Exp. as %GDP'!C:O,8,FALSE)</f>
        <v>0</v>
      </c>
      <c r="L147">
        <f>VLOOKUP(A147,'Social Assistance Exp. as %GDP'!C:O,9,FALSE)</f>
        <v>2017</v>
      </c>
      <c r="M147">
        <f>VLOOKUP(A147,'Social Assistance Exp. as %GDP'!C:O,10,FALSE)</f>
        <v>0</v>
      </c>
      <c r="N147">
        <f>VLOOKUP(A147,'Social Assistance Exp. as %GDP'!C:O,11,FALSE)</f>
        <v>2.1123577000000001E-2</v>
      </c>
      <c r="O147">
        <f>VLOOKUP(A147,'Social Assistance Exp. as %GDP'!C:O,12,FALSE)</f>
        <v>0</v>
      </c>
      <c r="P147">
        <f>VLOOKUP(A147,'Social Assistance Exp. as %GDP'!C:O,13,FALSE)</f>
        <v>0.22186192900000001</v>
      </c>
      <c r="Q147" s="37">
        <f>VLOOKUP(A147,'Migrant Population %Pop'!B:C,2,FALSE)</f>
        <v>13.353240264034101</v>
      </c>
      <c r="R147" s="37">
        <f>VLOOKUP(A147,'Literacy Rate %Pop'!B:BC,44,FALSE)</f>
        <v>0</v>
      </c>
      <c r="S147">
        <f>VLOOKUP(A147,'Literacy Rate %Pop'!B:BC,45,FALSE)</f>
        <v>99.895896911621094</v>
      </c>
      <c r="T147">
        <f>VLOOKUP(A147,'Literacy Rate %Pop'!B:BC,46,FALSE)</f>
        <v>0</v>
      </c>
      <c r="U147">
        <f>VLOOKUP(A147,'Literacy Rate %Pop'!B:BC,47,FALSE)</f>
        <v>0</v>
      </c>
      <c r="V147">
        <f>VLOOKUP(A147,'Literacy Rate %Pop'!B:BC,48,FALSE)</f>
        <v>0</v>
      </c>
      <c r="W147">
        <f>VLOOKUP(A147,'Literacy Rate %Pop'!B:BC,49,FALSE)</f>
        <v>0</v>
      </c>
      <c r="X147">
        <f>VLOOKUP(A147,'Literacy Rate %Pop'!B:BC,50,FALSE)</f>
        <v>0</v>
      </c>
      <c r="Y147">
        <f>VLOOKUP(A147,'Literacy Rate %Pop'!B:BC,51,FALSE)</f>
        <v>0</v>
      </c>
      <c r="Z147">
        <f>VLOOKUP(A147,'Literacy Rate %Pop'!B:BC,52,FALSE)</f>
        <v>99.889312744140597</v>
      </c>
      <c r="AA147">
        <f>VLOOKUP(A147,'Literacy Rate %Pop'!B:BC,53,FALSE)</f>
        <v>0</v>
      </c>
      <c r="AB147">
        <f>VLOOKUP(A147,'Literacy Rate %Pop'!B:BC,54,FALSE)</f>
        <v>0</v>
      </c>
      <c r="AC147" s="37">
        <f>VLOOKUP(A147,'Internet Access %Pop'!B:AI,29,FALSE)</f>
        <v>79.200582920000002</v>
      </c>
      <c r="AD147">
        <f>VLOOKUP(A147,'Internet Access %Pop'!B:AI,30,FALSE)</f>
        <v>79.842097780000003</v>
      </c>
      <c r="AE147">
        <f>VLOOKUP(A147,'Internet Access %Pop'!B:AI,31,FALSE)</f>
        <v>80.114076999999995</v>
      </c>
      <c r="AF147">
        <f>VLOOKUP(A147,'Internet Access %Pop'!B:AI,32,FALSE)</f>
        <v>83.57717486</v>
      </c>
      <c r="AG147">
        <f>VLOOKUP(A147,'Internet Access %Pop'!B:AI,33,FALSE)</f>
        <v>86.135456439999999</v>
      </c>
      <c r="AH147">
        <f>VLOOKUP(A147,'Internet Access %Pop'!B:AI,34,FALSE)</f>
        <v>88.897960780000005</v>
      </c>
      <c r="AI147" s="37">
        <f>VLOOKUP(A147,'Informal %GDP  DGE'!B:AE,29,FALSE)</f>
        <v>26.089090347290039</v>
      </c>
      <c r="AJ147">
        <f>VLOOKUP(A147,'Informal %GDP  DGE'!B:AE,30,FALSE)</f>
        <v>26.04271125793457</v>
      </c>
      <c r="AK147">
        <f>VLOOKUP(A147,'Informal %GDP MIMIC'!B:AB,25,FALSE)</f>
        <v>26.988088607788086</v>
      </c>
      <c r="AL147">
        <f>VLOOKUP(A147,'Informal %GDP MIMIC'!B:AB,26,FALSE)</f>
        <v>26.834877014160156</v>
      </c>
      <c r="AM147">
        <f>VLOOKUP(A147,'Informal %GDP MIMIC'!B:AB,27,FALSE)</f>
        <v>26.365018844604492</v>
      </c>
      <c r="AN147" s="37">
        <f>VLOOKUP(A147,'Pension %LF Pension_p'!B:W,16,FALSE)</f>
        <v>0</v>
      </c>
      <c r="AO147">
        <f>VLOOKUP(A147,'Pension %LF Pension_p'!B:W,17,FALSE)</f>
        <v>0</v>
      </c>
      <c r="AP147">
        <f>VLOOKUP(A147,'Pension %LF Pension_p'!B:W,18,FALSE)</f>
        <v>0</v>
      </c>
      <c r="AQ147">
        <f>VLOOKUP(A147,'Pension %LF Pension_p'!B:W,19,FALSE)</f>
        <v>0</v>
      </c>
      <c r="AR147">
        <f>VLOOKUP(A147,'Pension %LF Pension_p'!B:W,20,FALSE)</f>
        <v>0</v>
      </c>
      <c r="AS147">
        <f>VLOOKUP(A147,'Pension %LF Pension_p'!B:W,21,FALSE)</f>
        <v>0</v>
      </c>
      <c r="AT147">
        <f>VLOOKUP(A147,'Pension %LF Pension_p'!B:W,22,FALSE)</f>
        <v>0</v>
      </c>
      <c r="AU147" s="37" t="e">
        <f>VLOOKUP(A147,' Informal Employment %Emp Infem'!B:U,15,FALSE)</f>
        <v>#N/A</v>
      </c>
      <c r="AV147" t="e">
        <f>VLOOKUP(A147,' Informal Employment %Emp Infem'!B:U,16,FALSE)</f>
        <v>#N/A</v>
      </c>
      <c r="AW147" t="e">
        <f>VLOOKUP(A147,' Informal Employment %Emp Infem'!B:U,17,FALSE)</f>
        <v>#N/A</v>
      </c>
      <c r="AX147" t="e">
        <f>VLOOKUP(A147,' Informal Employment %Emp Infem'!B:U,18,FALSE)</f>
        <v>#N/A</v>
      </c>
      <c r="AY147" t="e">
        <f>VLOOKUP(A147,' Informal Employment %Emp Infem'!B:U,19,FALSE)</f>
        <v>#N/A</v>
      </c>
      <c r="AZ147" t="e">
        <f>VLOOKUP(A147,' Informal Employment %Emp Infem'!B:U,20,FALSE)</f>
        <v>#N/A</v>
      </c>
      <c r="BA147" s="37" t="e">
        <f>VLOOKUP(Main!A147,'Outside LF Employment %Emp  Inf'!B:U,15,FALSE)</f>
        <v>#N/A</v>
      </c>
      <c r="BB147" t="e">
        <f>VLOOKUP(Main!A147,'Outside LF Employment %Emp  Inf'!B:U,16,FALSE)</f>
        <v>#N/A</v>
      </c>
      <c r="BC147" t="e">
        <f>VLOOKUP(Main!A147,'Outside LF Employment %Emp  Inf'!B:U,17,FALSE)</f>
        <v>#N/A</v>
      </c>
      <c r="BD147" t="e">
        <f>VLOOKUP(Main!A147,'Outside LF Employment %Emp  Inf'!B:U,18,FALSE)</f>
        <v>#N/A</v>
      </c>
      <c r="BE147" t="e">
        <f>VLOOKUP(Main!A147,'Outside LF Employment %Emp  Inf'!B:U,19,FALSE)</f>
        <v>#N/A</v>
      </c>
      <c r="BF147" t="e">
        <f>VLOOKUP(Main!A147,'Outside LF Employment %Emp  Inf'!B:U,20,FALSE)</f>
        <v>#N/A</v>
      </c>
      <c r="BG147" s="37">
        <f>VLOOKUP(A147,'Fin Acct Ownership %Pop'!B:E,2,FALSE)</f>
        <v>89.658828735351605</v>
      </c>
      <c r="BH147">
        <f>VLOOKUP(A147,'Fin Acct Ownership %Pop'!B:E,3,FALSE)</f>
        <v>90.218254089355497</v>
      </c>
      <c r="BI147">
        <f>VLOOKUP(A147,'Fin Acct Ownership %Pop'!B:E,4,FALSE)</f>
        <v>93.222473144531307</v>
      </c>
      <c r="BJ147" s="37" t="str">
        <f>VLOOKUP(A147,'JAM Index'!B:H,2,FALSE)</f>
        <v>ECA</v>
      </c>
      <c r="BK147" t="str">
        <f>VLOOKUP(A147,'JAM Index'!B:H,3,FALSE)</f>
        <v>HIC</v>
      </c>
      <c r="BL147" t="str">
        <f>VLOOKUP(A147,'JAM Index'!B:H,3,FALSE)</f>
        <v>HIC</v>
      </c>
      <c r="BM147">
        <f>VLOOKUP(A147,'JAM Index'!B:H,4,FALSE)</f>
        <v>99</v>
      </c>
      <c r="BN147">
        <f>VLOOKUP(A147,'JAM Index'!B:H,5,FALSE)</f>
        <v>93</v>
      </c>
      <c r="BO147">
        <f>VLOOKUP(A147,'JAM Index'!B:H,6,FALSE)</f>
        <v>96</v>
      </c>
      <c r="BP147">
        <f>VLOOKUP(A147,'JAM Index'!B:H,7,FALSE)</f>
        <v>288</v>
      </c>
      <c r="BQ147">
        <f>VLOOKUP(A147,'GDP Per Capita'!B:E,2,FALSE)</f>
        <v>17856.307117197648</v>
      </c>
      <c r="BR147">
        <f>VLOOKUP(A147,'GDP Per Capita'!B:E,3,FALSE)</f>
        <v>17926.841589918971</v>
      </c>
      <c r="BS147">
        <f>VLOOKUP(A147,'GDP Per Capita'!B:E,4,FALSE)</f>
        <v>17726.252935136843</v>
      </c>
    </row>
    <row r="148" spans="1:71" x14ac:dyDescent="0.15">
      <c r="A148" s="24" t="s">
        <v>299</v>
      </c>
      <c r="B148" s="37">
        <f>VLOOKUP(A148,'GDP in $'!B148:G148,4)</f>
        <v>55284360483.121712</v>
      </c>
      <c r="C148">
        <f>VLOOKUP(A148,'GDP in $'!B148:G148,5)</f>
        <v>55204758069.512428</v>
      </c>
      <c r="D148" s="38">
        <f>VLOOKUP(A148,'GDP in $'!B148:G148,6)</f>
        <v>25586111076.341515</v>
      </c>
      <c r="E148" t="e">
        <f>VLOOKUP(A148,'Social Assistance Exp. as %GDP'!C:O,2,FALSE)</f>
        <v>#N/A</v>
      </c>
      <c r="F148" t="e">
        <f>VLOOKUP(A148,'Social Assistance Exp. as %GDP'!C:O,3,FALSE)</f>
        <v>#N/A</v>
      </c>
      <c r="G148" t="e">
        <f>VLOOKUP(A148,'Social Assistance Exp. as %GDP'!C:O,4,FALSE)</f>
        <v>#N/A</v>
      </c>
      <c r="H148" t="e">
        <f>VLOOKUP(A148,'Social Assistance Exp. as %GDP'!C:O,5,FALSE)</f>
        <v>#N/A</v>
      </c>
      <c r="I148" t="e">
        <f>VLOOKUP(A148,'Social Assistance Exp. as %GDP'!C:O,6,FALSE)</f>
        <v>#N/A</v>
      </c>
      <c r="J148" t="e">
        <f>VLOOKUP(A148,'Social Assistance Exp. as %GDP'!C:O,7,FALSE)</f>
        <v>#N/A</v>
      </c>
      <c r="K148" t="e">
        <f>VLOOKUP(A148,'Social Assistance Exp. as %GDP'!C:O,8,FALSE)</f>
        <v>#N/A</v>
      </c>
      <c r="L148" t="e">
        <f>VLOOKUP(A148,'Social Assistance Exp. as %GDP'!C:O,9,FALSE)</f>
        <v>#N/A</v>
      </c>
      <c r="M148" t="e">
        <f>VLOOKUP(A148,'Social Assistance Exp. as %GDP'!C:O,10,FALSE)</f>
        <v>#N/A</v>
      </c>
      <c r="N148" t="e">
        <f>VLOOKUP(A148,'Social Assistance Exp. as %GDP'!C:O,11,FALSE)</f>
        <v>#N/A</v>
      </c>
      <c r="O148" t="e">
        <f>VLOOKUP(A148,'Social Assistance Exp. as %GDP'!C:O,12,FALSE)</f>
        <v>#N/A</v>
      </c>
      <c r="P148" t="e">
        <f>VLOOKUP(A148,'Social Assistance Exp. as %GDP'!C:O,13,FALSE)</f>
        <v>#N/A</v>
      </c>
      <c r="Q148" s="37">
        <f>VLOOKUP(A148,'Migrant Population %Pop'!B:C,2,FALSE)</f>
        <v>58.321902771585002</v>
      </c>
      <c r="R148" s="37">
        <f>VLOOKUP(A148,'Literacy Rate %Pop'!B:BC,44,FALSE)</f>
        <v>0</v>
      </c>
      <c r="S148">
        <f>VLOOKUP(A148,'Literacy Rate %Pop'!B:BC,45,FALSE)</f>
        <v>95.640037536621094</v>
      </c>
      <c r="T148">
        <f>VLOOKUP(A148,'Literacy Rate %Pop'!B:BC,46,FALSE)</f>
        <v>0</v>
      </c>
      <c r="U148">
        <f>VLOOKUP(A148,'Literacy Rate %Pop'!B:BC,47,FALSE)</f>
        <v>0</v>
      </c>
      <c r="V148">
        <f>VLOOKUP(A148,'Literacy Rate %Pop'!B:BC,48,FALSE)</f>
        <v>0</v>
      </c>
      <c r="W148">
        <f>VLOOKUP(A148,'Literacy Rate %Pop'!B:BC,49,FALSE)</f>
        <v>0</v>
      </c>
      <c r="X148">
        <f>VLOOKUP(A148,'Literacy Rate %Pop'!B:BC,50,FALSE)</f>
        <v>96.538490295410199</v>
      </c>
      <c r="Y148">
        <f>VLOOKUP(A148,'Literacy Rate %Pop'!B:BC,51,FALSE)</f>
        <v>0</v>
      </c>
      <c r="Z148">
        <f>VLOOKUP(A148,'Literacy Rate %Pop'!B:BC,52,FALSE)</f>
        <v>0</v>
      </c>
      <c r="AA148">
        <f>VLOOKUP(A148,'Literacy Rate %Pop'!B:BC,53,FALSE)</f>
        <v>0</v>
      </c>
      <c r="AB148">
        <f>VLOOKUP(A148,'Literacy Rate %Pop'!B:BC,54,FALSE)</f>
        <v>0</v>
      </c>
      <c r="AC148" s="37">
        <f>VLOOKUP(A148,'Internet Access %Pop'!B:AI,29,FALSE)</f>
        <v>77.600131860000005</v>
      </c>
      <c r="AD148">
        <f>VLOOKUP(A148,'Internet Access %Pop'!B:AI,30,FALSE)</f>
        <v>81.642985460000006</v>
      </c>
      <c r="AE148">
        <f>VLOOKUP(A148,'Internet Access %Pop'!B:AI,31,FALSE)</f>
        <v>83.174089069999994</v>
      </c>
      <c r="AF148">
        <f>VLOOKUP(A148,'Internet Access %Pop'!B:AI,32,FALSE)</f>
        <v>83.79408961</v>
      </c>
      <c r="AG148">
        <f>VLOOKUP(A148,'Internet Access %Pop'!B:AI,33,FALSE)</f>
        <v>86.467925710000003</v>
      </c>
      <c r="AH148">
        <f>VLOOKUP(A148,'Internet Access %Pop'!B:AI,34,FALSE)</f>
        <v>0</v>
      </c>
      <c r="AI148" s="37" t="e">
        <f>VLOOKUP(A148,'Informal %GDP  DGE'!B:AE,29,FALSE)</f>
        <v>#N/A</v>
      </c>
      <c r="AJ148" t="e">
        <f>VLOOKUP(A148,'Informal %GDP  DGE'!B:AE,30,FALSE)</f>
        <v>#N/A</v>
      </c>
      <c r="AK148" t="e">
        <f>VLOOKUP(A148,'Informal %GDP MIMIC'!B:AB,25,FALSE)</f>
        <v>#N/A</v>
      </c>
      <c r="AL148" t="e">
        <f>VLOOKUP(A148,'Informal %GDP MIMIC'!B:AB,26,FALSE)</f>
        <v>#N/A</v>
      </c>
      <c r="AM148" t="e">
        <f>VLOOKUP(A148,'Informal %GDP MIMIC'!B:AB,27,FALSE)</f>
        <v>#N/A</v>
      </c>
      <c r="AN148" s="37" t="e">
        <f>VLOOKUP(A148,'Pension %LF Pension_p'!B:W,16,FALSE)</f>
        <v>#N/A</v>
      </c>
      <c r="AO148" t="e">
        <f>VLOOKUP(A148,'Pension %LF Pension_p'!B:W,17,FALSE)</f>
        <v>#N/A</v>
      </c>
      <c r="AP148" t="e">
        <f>VLOOKUP(A148,'Pension %LF Pension_p'!B:W,18,FALSE)</f>
        <v>#N/A</v>
      </c>
      <c r="AQ148" t="e">
        <f>VLOOKUP(A148,'Pension %LF Pension_p'!B:W,19,FALSE)</f>
        <v>#N/A</v>
      </c>
      <c r="AR148" t="e">
        <f>VLOOKUP(A148,'Pension %LF Pension_p'!B:W,20,FALSE)</f>
        <v>#N/A</v>
      </c>
      <c r="AS148" t="e">
        <f>VLOOKUP(A148,'Pension %LF Pension_p'!B:W,21,FALSE)</f>
        <v>#N/A</v>
      </c>
      <c r="AT148" t="e">
        <f>VLOOKUP(A148,'Pension %LF Pension_p'!B:W,22,FALSE)</f>
        <v>#N/A</v>
      </c>
      <c r="AU148" s="37" t="e">
        <f>VLOOKUP(A148,' Informal Employment %Emp Infem'!B:U,15,FALSE)</f>
        <v>#N/A</v>
      </c>
      <c r="AV148" t="e">
        <f>VLOOKUP(A148,' Informal Employment %Emp Infem'!B:U,16,FALSE)</f>
        <v>#N/A</v>
      </c>
      <c r="AW148" t="e">
        <f>VLOOKUP(A148,' Informal Employment %Emp Infem'!B:U,17,FALSE)</f>
        <v>#N/A</v>
      </c>
      <c r="AX148" t="e">
        <f>VLOOKUP(A148,' Informal Employment %Emp Infem'!B:U,18,FALSE)</f>
        <v>#N/A</v>
      </c>
      <c r="AY148" t="e">
        <f>VLOOKUP(A148,' Informal Employment %Emp Infem'!B:U,19,FALSE)</f>
        <v>#N/A</v>
      </c>
      <c r="AZ148" t="e">
        <f>VLOOKUP(A148,' Informal Employment %Emp Infem'!B:U,20,FALSE)</f>
        <v>#N/A</v>
      </c>
      <c r="BA148" s="37" t="e">
        <f>VLOOKUP(Main!A148,'Outside LF Employment %Emp  Inf'!B:U,15,FALSE)</f>
        <v>#N/A</v>
      </c>
      <c r="BB148" t="e">
        <f>VLOOKUP(Main!A148,'Outside LF Employment %Emp  Inf'!B:U,16,FALSE)</f>
        <v>#N/A</v>
      </c>
      <c r="BC148" t="e">
        <f>VLOOKUP(Main!A148,'Outside LF Employment %Emp  Inf'!B:U,17,FALSE)</f>
        <v>#N/A</v>
      </c>
      <c r="BD148" t="e">
        <f>VLOOKUP(Main!A148,'Outside LF Employment %Emp  Inf'!B:U,18,FALSE)</f>
        <v>#N/A</v>
      </c>
      <c r="BE148" t="e">
        <f>VLOOKUP(Main!A148,'Outside LF Employment %Emp  Inf'!B:U,19,FALSE)</f>
        <v>#N/A</v>
      </c>
      <c r="BF148" t="e">
        <f>VLOOKUP(Main!A148,'Outside LF Employment %Emp  Inf'!B:U,20,FALSE)</f>
        <v>#N/A</v>
      </c>
      <c r="BG148" s="37">
        <f>VLOOKUP(A148,'Fin Acct Ownership %Pop'!B:E,2,FALSE)</f>
        <v>0</v>
      </c>
      <c r="BH148">
        <f>VLOOKUP(A148,'Fin Acct Ownership %Pop'!B:E,3,FALSE)</f>
        <v>0</v>
      </c>
      <c r="BI148">
        <f>VLOOKUP(A148,'Fin Acct Ownership %Pop'!B:E,4,FALSE)</f>
        <v>0</v>
      </c>
      <c r="BJ148" s="37" t="e">
        <f>VLOOKUP(A148,'JAM Index'!B:H,2,FALSE)</f>
        <v>#N/A</v>
      </c>
      <c r="BK148" t="e">
        <f>VLOOKUP(A148,'JAM Index'!B:H,3,FALSE)</f>
        <v>#N/A</v>
      </c>
      <c r="BL148" t="e">
        <f>VLOOKUP(A148,'JAM Index'!B:H,3,FALSE)</f>
        <v>#N/A</v>
      </c>
      <c r="BM148" t="e">
        <f>VLOOKUP(A148,'JAM Index'!B:H,4,FALSE)</f>
        <v>#N/A</v>
      </c>
      <c r="BN148" t="e">
        <f>VLOOKUP(A148,'JAM Index'!B:H,5,FALSE)</f>
        <v>#N/A</v>
      </c>
      <c r="BO148" t="e">
        <f>VLOOKUP(A148,'JAM Index'!B:H,6,FALSE)</f>
        <v>#N/A</v>
      </c>
      <c r="BP148" t="e">
        <f>VLOOKUP(A148,'JAM Index'!B:H,7,FALSE)</f>
        <v>#N/A</v>
      </c>
      <c r="BQ148">
        <f>VLOOKUP(A148,'GDP Per Capita'!B:E,2,FALSE)</f>
        <v>87526.079991263454</v>
      </c>
      <c r="BR148">
        <f>VLOOKUP(A148,'GDP Per Capita'!B:E,3,FALSE)</f>
        <v>86197.365694394888</v>
      </c>
      <c r="BS148">
        <f>VLOOKUP(A148,'GDP Per Capita'!B:E,4,FALSE)</f>
        <v>39403.135907336218</v>
      </c>
    </row>
    <row r="149" spans="1:71" x14ac:dyDescent="0.15">
      <c r="A149" s="24" t="s">
        <v>301</v>
      </c>
      <c r="B149" s="37">
        <f>VLOOKUP(A149,'GDP in $'!B149:G149,4)</f>
        <v>0</v>
      </c>
      <c r="C149">
        <f>VLOOKUP(A149,'GDP in $'!B149:G149,5)</f>
        <v>0</v>
      </c>
      <c r="D149" s="38">
        <f>VLOOKUP(A149,'GDP in $'!B149:G149,6)</f>
        <v>0</v>
      </c>
      <c r="E149" t="e">
        <f>VLOOKUP(A149,'Social Assistance Exp. as %GDP'!C:O,2,FALSE)</f>
        <v>#N/A</v>
      </c>
      <c r="F149" t="e">
        <f>VLOOKUP(A149,'Social Assistance Exp. as %GDP'!C:O,3,FALSE)</f>
        <v>#N/A</v>
      </c>
      <c r="G149" t="e">
        <f>VLOOKUP(A149,'Social Assistance Exp. as %GDP'!C:O,4,FALSE)</f>
        <v>#N/A</v>
      </c>
      <c r="H149" t="e">
        <f>VLOOKUP(A149,'Social Assistance Exp. as %GDP'!C:O,5,FALSE)</f>
        <v>#N/A</v>
      </c>
      <c r="I149" t="e">
        <f>VLOOKUP(A149,'Social Assistance Exp. as %GDP'!C:O,6,FALSE)</f>
        <v>#N/A</v>
      </c>
      <c r="J149" t="e">
        <f>VLOOKUP(A149,'Social Assistance Exp. as %GDP'!C:O,7,FALSE)</f>
        <v>#N/A</v>
      </c>
      <c r="K149" t="e">
        <f>VLOOKUP(A149,'Social Assistance Exp. as %GDP'!C:O,8,FALSE)</f>
        <v>#N/A</v>
      </c>
      <c r="L149" t="e">
        <f>VLOOKUP(A149,'Social Assistance Exp. as %GDP'!C:O,9,FALSE)</f>
        <v>#N/A</v>
      </c>
      <c r="M149" t="e">
        <f>VLOOKUP(A149,'Social Assistance Exp. as %GDP'!C:O,10,FALSE)</f>
        <v>#N/A</v>
      </c>
      <c r="N149" t="e">
        <f>VLOOKUP(A149,'Social Assistance Exp. as %GDP'!C:O,11,FALSE)</f>
        <v>#N/A</v>
      </c>
      <c r="O149" t="e">
        <f>VLOOKUP(A149,'Social Assistance Exp. as %GDP'!C:O,12,FALSE)</f>
        <v>#N/A</v>
      </c>
      <c r="P149" t="e">
        <f>VLOOKUP(A149,'Social Assistance Exp. as %GDP'!C:O,13,FALSE)</f>
        <v>#N/A</v>
      </c>
      <c r="Q149" s="37">
        <f>VLOOKUP(A149,'Migrant Population %Pop'!B:C,2,FALSE)</f>
        <v>0</v>
      </c>
      <c r="R149" s="37">
        <f>VLOOKUP(A149,'Literacy Rate %Pop'!B:BC,44,FALSE)</f>
        <v>0</v>
      </c>
      <c r="S149">
        <f>VLOOKUP(A149,'Literacy Rate %Pop'!B:BC,45,FALSE)</f>
        <v>0</v>
      </c>
      <c r="T149">
        <f>VLOOKUP(A149,'Literacy Rate %Pop'!B:BC,46,FALSE)</f>
        <v>0</v>
      </c>
      <c r="U149">
        <f>VLOOKUP(A149,'Literacy Rate %Pop'!B:BC,47,FALSE)</f>
        <v>0</v>
      </c>
      <c r="V149">
        <f>VLOOKUP(A149,'Literacy Rate %Pop'!B:BC,48,FALSE)</f>
        <v>0</v>
      </c>
      <c r="W149">
        <f>VLOOKUP(A149,'Literacy Rate %Pop'!B:BC,49,FALSE)</f>
        <v>0</v>
      </c>
      <c r="X149">
        <f>VLOOKUP(A149,'Literacy Rate %Pop'!B:BC,50,FALSE)</f>
        <v>0</v>
      </c>
      <c r="Y149">
        <f>VLOOKUP(A149,'Literacy Rate %Pop'!B:BC,51,FALSE)</f>
        <v>0</v>
      </c>
      <c r="Z149">
        <f>VLOOKUP(A149,'Literacy Rate %Pop'!B:BC,52,FALSE)</f>
        <v>0</v>
      </c>
      <c r="AA149">
        <f>VLOOKUP(A149,'Literacy Rate %Pop'!B:BC,53,FALSE)</f>
        <v>0</v>
      </c>
      <c r="AB149">
        <f>VLOOKUP(A149,'Literacy Rate %Pop'!B:BC,54,FALSE)</f>
        <v>0</v>
      </c>
      <c r="AC149" s="37">
        <f>VLOOKUP(A149,'Internet Access %Pop'!B:AI,29,FALSE)</f>
        <v>0</v>
      </c>
      <c r="AD149">
        <f>VLOOKUP(A149,'Internet Access %Pop'!B:AI,30,FALSE)</f>
        <v>0</v>
      </c>
      <c r="AE149">
        <f>VLOOKUP(A149,'Internet Access %Pop'!B:AI,31,FALSE)</f>
        <v>0</v>
      </c>
      <c r="AF149">
        <f>VLOOKUP(A149,'Internet Access %Pop'!B:AI,32,FALSE)</f>
        <v>0</v>
      </c>
      <c r="AG149">
        <f>VLOOKUP(A149,'Internet Access %Pop'!B:AI,33,FALSE)</f>
        <v>0</v>
      </c>
      <c r="AH149">
        <f>VLOOKUP(A149,'Internet Access %Pop'!B:AI,34,FALSE)</f>
        <v>0</v>
      </c>
      <c r="AI149" s="37" t="e">
        <f>VLOOKUP(A149,'Informal %GDP  DGE'!B:AE,29,FALSE)</f>
        <v>#N/A</v>
      </c>
      <c r="AJ149" t="e">
        <f>VLOOKUP(A149,'Informal %GDP  DGE'!B:AE,30,FALSE)</f>
        <v>#N/A</v>
      </c>
      <c r="AK149" t="e">
        <f>VLOOKUP(A149,'Informal %GDP MIMIC'!B:AB,25,FALSE)</f>
        <v>#N/A</v>
      </c>
      <c r="AL149" t="e">
        <f>VLOOKUP(A149,'Informal %GDP MIMIC'!B:AB,26,FALSE)</f>
        <v>#N/A</v>
      </c>
      <c r="AM149" t="e">
        <f>VLOOKUP(A149,'Informal %GDP MIMIC'!B:AB,27,FALSE)</f>
        <v>#N/A</v>
      </c>
      <c r="AN149" s="37" t="e">
        <f>VLOOKUP(A149,'Pension %LF Pension_p'!B:W,16,FALSE)</f>
        <v>#N/A</v>
      </c>
      <c r="AO149" t="e">
        <f>VLOOKUP(A149,'Pension %LF Pension_p'!B:W,17,FALSE)</f>
        <v>#N/A</v>
      </c>
      <c r="AP149" t="e">
        <f>VLOOKUP(A149,'Pension %LF Pension_p'!B:W,18,FALSE)</f>
        <v>#N/A</v>
      </c>
      <c r="AQ149" t="e">
        <f>VLOOKUP(A149,'Pension %LF Pension_p'!B:W,19,FALSE)</f>
        <v>#N/A</v>
      </c>
      <c r="AR149" t="e">
        <f>VLOOKUP(A149,'Pension %LF Pension_p'!B:W,20,FALSE)</f>
        <v>#N/A</v>
      </c>
      <c r="AS149" t="e">
        <f>VLOOKUP(A149,'Pension %LF Pension_p'!B:W,21,FALSE)</f>
        <v>#N/A</v>
      </c>
      <c r="AT149" t="e">
        <f>VLOOKUP(A149,'Pension %LF Pension_p'!B:W,22,FALSE)</f>
        <v>#N/A</v>
      </c>
      <c r="AU149" s="37" t="e">
        <f>VLOOKUP(A149,' Informal Employment %Emp Infem'!B:U,15,FALSE)</f>
        <v>#N/A</v>
      </c>
      <c r="AV149" t="e">
        <f>VLOOKUP(A149,' Informal Employment %Emp Infem'!B:U,16,FALSE)</f>
        <v>#N/A</v>
      </c>
      <c r="AW149" t="e">
        <f>VLOOKUP(A149,' Informal Employment %Emp Infem'!B:U,17,FALSE)</f>
        <v>#N/A</v>
      </c>
      <c r="AX149" t="e">
        <f>VLOOKUP(A149,' Informal Employment %Emp Infem'!B:U,18,FALSE)</f>
        <v>#N/A</v>
      </c>
      <c r="AY149" t="e">
        <f>VLOOKUP(A149,' Informal Employment %Emp Infem'!B:U,19,FALSE)</f>
        <v>#N/A</v>
      </c>
      <c r="AZ149" t="e">
        <f>VLOOKUP(A149,' Informal Employment %Emp Infem'!B:U,20,FALSE)</f>
        <v>#N/A</v>
      </c>
      <c r="BA149" s="37" t="e">
        <f>VLOOKUP(Main!A149,'Outside LF Employment %Emp  Inf'!B:U,15,FALSE)</f>
        <v>#N/A</v>
      </c>
      <c r="BB149" t="e">
        <f>VLOOKUP(Main!A149,'Outside LF Employment %Emp  Inf'!B:U,16,FALSE)</f>
        <v>#N/A</v>
      </c>
      <c r="BC149" t="e">
        <f>VLOOKUP(Main!A149,'Outside LF Employment %Emp  Inf'!B:U,17,FALSE)</f>
        <v>#N/A</v>
      </c>
      <c r="BD149" t="e">
        <f>VLOOKUP(Main!A149,'Outside LF Employment %Emp  Inf'!B:U,18,FALSE)</f>
        <v>#N/A</v>
      </c>
      <c r="BE149" t="e">
        <f>VLOOKUP(Main!A149,'Outside LF Employment %Emp  Inf'!B:U,19,FALSE)</f>
        <v>#N/A</v>
      </c>
      <c r="BF149" t="e">
        <f>VLOOKUP(Main!A149,'Outside LF Employment %Emp  Inf'!B:U,20,FALSE)</f>
        <v>#N/A</v>
      </c>
      <c r="BG149" s="37">
        <f>VLOOKUP(A149,'Fin Acct Ownership %Pop'!B:E,2,FALSE)</f>
        <v>0</v>
      </c>
      <c r="BH149">
        <f>VLOOKUP(A149,'Fin Acct Ownership %Pop'!B:E,3,FALSE)</f>
        <v>0</v>
      </c>
      <c r="BI149">
        <f>VLOOKUP(A149,'Fin Acct Ownership %Pop'!B:E,4,FALSE)</f>
        <v>0</v>
      </c>
      <c r="BJ149" s="37" t="e">
        <f>VLOOKUP(A149,'JAM Index'!B:H,2,FALSE)</f>
        <v>#N/A</v>
      </c>
      <c r="BK149" t="e">
        <f>VLOOKUP(A149,'JAM Index'!B:H,3,FALSE)</f>
        <v>#N/A</v>
      </c>
      <c r="BL149" t="e">
        <f>VLOOKUP(A149,'JAM Index'!B:H,3,FALSE)</f>
        <v>#N/A</v>
      </c>
      <c r="BM149" t="e">
        <f>VLOOKUP(A149,'JAM Index'!B:H,4,FALSE)</f>
        <v>#N/A</v>
      </c>
      <c r="BN149" t="e">
        <f>VLOOKUP(A149,'JAM Index'!B:H,5,FALSE)</f>
        <v>#N/A</v>
      </c>
      <c r="BO149" t="e">
        <f>VLOOKUP(A149,'JAM Index'!B:H,6,FALSE)</f>
        <v>#N/A</v>
      </c>
      <c r="BP149" t="e">
        <f>VLOOKUP(A149,'JAM Index'!B:H,7,FALSE)</f>
        <v>#N/A</v>
      </c>
      <c r="BQ149">
        <f>VLOOKUP(A149,'GDP Per Capita'!B:E,2,FALSE)</f>
        <v>0</v>
      </c>
      <c r="BR149">
        <f>VLOOKUP(A149,'GDP Per Capita'!B:E,3,FALSE)</f>
        <v>0</v>
      </c>
      <c r="BS149">
        <f>VLOOKUP(A149,'GDP Per Capita'!B:E,4,FALSE)</f>
        <v>0</v>
      </c>
    </row>
    <row r="150" spans="1:71" x14ac:dyDescent="0.15">
      <c r="A150" s="24" t="s">
        <v>303</v>
      </c>
      <c r="B150" s="37">
        <f>VLOOKUP(A150,'GDP in $'!B150:G150,4)</f>
        <v>118096227400.09161</v>
      </c>
      <c r="C150">
        <f>VLOOKUP(A150,'GDP in $'!B150:G150,5)</f>
        <v>119870439113.66211</v>
      </c>
      <c r="D150" s="38">
        <f>VLOOKUP(A150,'GDP in $'!B150:G150,6)</f>
        <v>114725065285.14868</v>
      </c>
      <c r="E150" t="str">
        <f>VLOOKUP(A150,'Social Assistance Exp. as %GDP'!C:O,2,FALSE)</f>
        <v>Lower middle income</v>
      </c>
      <c r="F150" t="str">
        <f>VLOOKUP(A150,'Social Assistance Exp. as %GDP'!C:O,3,FALSE)</f>
        <v>MEA</v>
      </c>
      <c r="G150">
        <f>VLOOKUP(A150,'Social Assistance Exp. as %GDP'!C:O,4,FALSE)</f>
        <v>1.08585763</v>
      </c>
      <c r="H150">
        <f>VLOOKUP(A150,'Social Assistance Exp. as %GDP'!C:O,5,FALSE)</f>
        <v>0.111266963</v>
      </c>
      <c r="I150">
        <f>VLOOKUP(A150,'Social Assistance Exp. as %GDP'!C:O,6,FALSE)</f>
        <v>0.101328582</v>
      </c>
      <c r="J150">
        <f>VLOOKUP(A150,'Social Assistance Exp. as %GDP'!C:O,7,FALSE)</f>
        <v>0.13502708099999999</v>
      </c>
      <c r="K150">
        <f>VLOOKUP(A150,'Social Assistance Exp. as %GDP'!C:O,8,FALSE)</f>
        <v>2.1612836E-2</v>
      </c>
      <c r="L150">
        <f>VLOOKUP(A150,'Social Assistance Exp. as %GDP'!C:O,9,FALSE)</f>
        <v>2016</v>
      </c>
      <c r="M150">
        <f>VLOOKUP(A150,'Social Assistance Exp. as %GDP'!C:O,10,FALSE)</f>
        <v>0.71662223300000005</v>
      </c>
      <c r="N150">
        <f>VLOOKUP(A150,'Social Assistance Exp. as %GDP'!C:O,11,FALSE)</f>
        <v>0</v>
      </c>
      <c r="O150">
        <f>VLOOKUP(A150,'Social Assistance Exp. as %GDP'!C:O,12,FALSE)</f>
        <v>0</v>
      </c>
      <c r="P150">
        <f>VLOOKUP(A150,'Social Assistance Exp. as %GDP'!C:O,13,FALSE)</f>
        <v>0</v>
      </c>
      <c r="Q150" s="37">
        <f>VLOOKUP(A150,'Migrant Population %Pop'!B:C,2,FALSE)</f>
        <v>0.25746773813845902</v>
      </c>
      <c r="R150" s="37">
        <f>VLOOKUP(A150,'Literacy Rate %Pop'!B:BC,44,FALSE)</f>
        <v>0</v>
      </c>
      <c r="S150">
        <f>VLOOKUP(A150,'Literacy Rate %Pop'!B:BC,45,FALSE)</f>
        <v>67.084159851074205</v>
      </c>
      <c r="T150">
        <f>VLOOKUP(A150,'Literacy Rate %Pop'!B:BC,46,FALSE)</f>
        <v>69.425392150878906</v>
      </c>
      <c r="U150">
        <f>VLOOKUP(A150,'Literacy Rate %Pop'!B:BC,47,FALSE)</f>
        <v>0</v>
      </c>
      <c r="V150">
        <f>VLOOKUP(A150,'Literacy Rate %Pop'!B:BC,48,FALSE)</f>
        <v>75.586196899414105</v>
      </c>
      <c r="W150">
        <f>VLOOKUP(A150,'Literacy Rate %Pop'!B:BC,49,FALSE)</f>
        <v>0</v>
      </c>
      <c r="X150">
        <f>VLOOKUP(A150,'Literacy Rate %Pop'!B:BC,50,FALSE)</f>
        <v>0</v>
      </c>
      <c r="Y150">
        <f>VLOOKUP(A150,'Literacy Rate %Pop'!B:BC,51,FALSE)</f>
        <v>0</v>
      </c>
      <c r="Z150">
        <f>VLOOKUP(A150,'Literacy Rate %Pop'!B:BC,52,FALSE)</f>
        <v>73.750007629394503</v>
      </c>
      <c r="AA150">
        <f>VLOOKUP(A150,'Literacy Rate %Pop'!B:BC,53,FALSE)</f>
        <v>0</v>
      </c>
      <c r="AB150">
        <f>VLOOKUP(A150,'Literacy Rate %Pop'!B:BC,54,FALSE)</f>
        <v>0</v>
      </c>
      <c r="AC150" s="37">
        <f>VLOOKUP(A150,'Internet Access %Pop'!B:AI,29,FALSE)</f>
        <v>57.079999350000001</v>
      </c>
      <c r="AD150">
        <f>VLOOKUP(A150,'Internet Access %Pop'!B:AI,30,FALSE)</f>
        <v>58.271236420000001</v>
      </c>
      <c r="AE150">
        <f>VLOOKUP(A150,'Internet Access %Pop'!B:AI,31,FALSE)</f>
        <v>61.762212009999999</v>
      </c>
      <c r="AF150">
        <f>VLOOKUP(A150,'Internet Access %Pop'!B:AI,32,FALSE)</f>
        <v>64.803865189999996</v>
      </c>
      <c r="AG150">
        <f>VLOOKUP(A150,'Internet Access %Pop'!B:AI,33,FALSE)</f>
        <v>74.376314469999997</v>
      </c>
      <c r="AH150">
        <f>VLOOKUP(A150,'Internet Access %Pop'!B:AI,34,FALSE)</f>
        <v>84.120363049999995</v>
      </c>
      <c r="AI150" s="37">
        <f>VLOOKUP(A150,'Informal %GDP  DGE'!B:AE,29,FALSE)</f>
        <v>29.935333251953125</v>
      </c>
      <c r="AJ150">
        <f>VLOOKUP(A150,'Informal %GDP  DGE'!B:AE,30,FALSE)</f>
        <v>29.637537002563477</v>
      </c>
      <c r="AK150">
        <f>VLOOKUP(A150,'Informal %GDP MIMIC'!B:AB,25,FALSE)</f>
        <v>34.245403289794922</v>
      </c>
      <c r="AL150">
        <f>VLOOKUP(A150,'Informal %GDP MIMIC'!B:AB,26,FALSE)</f>
        <v>34.160285949707031</v>
      </c>
      <c r="AM150">
        <f>VLOOKUP(A150,'Informal %GDP MIMIC'!B:AB,27,FALSE)</f>
        <v>34.077693939208984</v>
      </c>
      <c r="AN150" s="37">
        <f>VLOOKUP(A150,'Pension %LF Pension_p'!B:W,16,FALSE)</f>
        <v>0</v>
      </c>
      <c r="AO150">
        <f>VLOOKUP(A150,'Pension %LF Pension_p'!B:W,17,FALSE)</f>
        <v>0</v>
      </c>
      <c r="AP150">
        <f>VLOOKUP(A150,'Pension %LF Pension_p'!B:W,18,FALSE)</f>
        <v>0</v>
      </c>
      <c r="AQ150">
        <f>VLOOKUP(A150,'Pension %LF Pension_p'!B:W,19,FALSE)</f>
        <v>23.799999237060547</v>
      </c>
      <c r="AR150">
        <f>VLOOKUP(A150,'Pension %LF Pension_p'!B:W,20,FALSE)</f>
        <v>0</v>
      </c>
      <c r="AS150">
        <f>VLOOKUP(A150,'Pension %LF Pension_p'!B:W,21,FALSE)</f>
        <v>0</v>
      </c>
      <c r="AT150">
        <f>VLOOKUP(A150,'Pension %LF Pension_p'!B:W,22,FALSE)</f>
        <v>0</v>
      </c>
      <c r="AU150" s="37" t="e">
        <f>VLOOKUP(A150,' Informal Employment %Emp Infem'!B:U,15,FALSE)</f>
        <v>#N/A</v>
      </c>
      <c r="AV150" t="e">
        <f>VLOOKUP(A150,' Informal Employment %Emp Infem'!B:U,16,FALSE)</f>
        <v>#N/A</v>
      </c>
      <c r="AW150" t="e">
        <f>VLOOKUP(A150,' Informal Employment %Emp Infem'!B:U,17,FALSE)</f>
        <v>#N/A</v>
      </c>
      <c r="AX150" t="e">
        <f>VLOOKUP(A150,' Informal Employment %Emp Infem'!B:U,18,FALSE)</f>
        <v>#N/A</v>
      </c>
      <c r="AY150" t="e">
        <f>VLOOKUP(A150,' Informal Employment %Emp Infem'!B:U,19,FALSE)</f>
        <v>#N/A</v>
      </c>
      <c r="AZ150" t="e">
        <f>VLOOKUP(A150,' Informal Employment %Emp Infem'!B:U,20,FALSE)</f>
        <v>#N/A</v>
      </c>
      <c r="BA150" s="37" t="e">
        <f>VLOOKUP(Main!A150,'Outside LF Employment %Emp  Inf'!B:U,15,FALSE)</f>
        <v>#N/A</v>
      </c>
      <c r="BB150" t="e">
        <f>VLOOKUP(Main!A150,'Outside LF Employment %Emp  Inf'!B:U,16,FALSE)</f>
        <v>#N/A</v>
      </c>
      <c r="BC150" t="e">
        <f>VLOOKUP(Main!A150,'Outside LF Employment %Emp  Inf'!B:U,17,FALSE)</f>
        <v>#N/A</v>
      </c>
      <c r="BD150" t="e">
        <f>VLOOKUP(Main!A150,'Outside LF Employment %Emp  Inf'!B:U,18,FALSE)</f>
        <v>#N/A</v>
      </c>
      <c r="BE150" t="e">
        <f>VLOOKUP(Main!A150,'Outside LF Employment %Emp  Inf'!B:U,19,FALSE)</f>
        <v>#N/A</v>
      </c>
      <c r="BF150" t="e">
        <f>VLOOKUP(Main!A150,'Outside LF Employment %Emp  Inf'!B:U,20,FALSE)</f>
        <v>#N/A</v>
      </c>
      <c r="BG150" s="37">
        <f>VLOOKUP(A150,'Fin Acct Ownership %Pop'!B:E,2,FALSE)</f>
        <v>0</v>
      </c>
      <c r="BH150">
        <f>VLOOKUP(A150,'Fin Acct Ownership %Pop'!B:E,3,FALSE)</f>
        <v>0</v>
      </c>
      <c r="BI150">
        <f>VLOOKUP(A150,'Fin Acct Ownership %Pop'!B:E,4,FALSE)</f>
        <v>28.6444606781006</v>
      </c>
      <c r="BJ150" s="37" t="str">
        <f>VLOOKUP(A150,'JAM Index'!B:H,2,FALSE)</f>
        <v>MNA</v>
      </c>
      <c r="BK150" t="str">
        <f>VLOOKUP(A150,'JAM Index'!B:H,3,FALSE)</f>
        <v>LMIC</v>
      </c>
      <c r="BL150" t="str">
        <f>VLOOKUP(A150,'JAM Index'!B:H,3,FALSE)</f>
        <v>LMIC</v>
      </c>
      <c r="BM150">
        <f>VLOOKUP(A150,'JAM Index'!B:H,4,FALSE)</f>
        <v>93</v>
      </c>
      <c r="BN150">
        <f>VLOOKUP(A150,'JAM Index'!B:H,5,FALSE)</f>
        <v>29</v>
      </c>
      <c r="BO150">
        <f>VLOOKUP(A150,'JAM Index'!B:H,6,FALSE)</f>
        <v>82</v>
      </c>
      <c r="BP150">
        <f>VLOOKUP(A150,'JAM Index'!B:H,7,FALSE)</f>
        <v>204</v>
      </c>
      <c r="BQ150">
        <f>VLOOKUP(A150,'GDP Per Capita'!B:E,2,FALSE)</f>
        <v>3226.9827935686199</v>
      </c>
      <c r="BR150">
        <f>VLOOKUP(A150,'GDP Per Capita'!B:E,3,FALSE)</f>
        <v>3235.0006604823802</v>
      </c>
      <c r="BS150">
        <f>VLOOKUP(A150,'GDP Per Capita'!B:E,4,FALSE)</f>
        <v>3058.6916886695699</v>
      </c>
    </row>
    <row r="151" spans="1:71" x14ac:dyDescent="0.15">
      <c r="A151" s="24" t="s">
        <v>305</v>
      </c>
      <c r="B151" s="37">
        <f>VLOOKUP(A151,'GDP in $'!B151:G151,4)</f>
        <v>7194024563.060935</v>
      </c>
      <c r="C151">
        <f>VLOOKUP(A151,'GDP in $'!B151:G151,5)</f>
        <v>7423709839.9194002</v>
      </c>
      <c r="D151" s="38">
        <f>VLOOKUP(A151,'GDP in $'!B151:G151,6)</f>
        <v>0</v>
      </c>
      <c r="E151" t="e">
        <f>VLOOKUP(A151,'Social Assistance Exp. as %GDP'!C:O,2,FALSE)</f>
        <v>#N/A</v>
      </c>
      <c r="F151" t="e">
        <f>VLOOKUP(A151,'Social Assistance Exp. as %GDP'!C:O,3,FALSE)</f>
        <v>#N/A</v>
      </c>
      <c r="G151" t="e">
        <f>VLOOKUP(A151,'Social Assistance Exp. as %GDP'!C:O,4,FALSE)</f>
        <v>#N/A</v>
      </c>
      <c r="H151" t="e">
        <f>VLOOKUP(A151,'Social Assistance Exp. as %GDP'!C:O,5,FALSE)</f>
        <v>#N/A</v>
      </c>
      <c r="I151" t="e">
        <f>VLOOKUP(A151,'Social Assistance Exp. as %GDP'!C:O,6,FALSE)</f>
        <v>#N/A</v>
      </c>
      <c r="J151" t="e">
        <f>VLOOKUP(A151,'Social Assistance Exp. as %GDP'!C:O,7,FALSE)</f>
        <v>#N/A</v>
      </c>
      <c r="K151" t="e">
        <f>VLOOKUP(A151,'Social Assistance Exp. as %GDP'!C:O,8,FALSE)</f>
        <v>#N/A</v>
      </c>
      <c r="L151" t="e">
        <f>VLOOKUP(A151,'Social Assistance Exp. as %GDP'!C:O,9,FALSE)</f>
        <v>#N/A</v>
      </c>
      <c r="M151" t="e">
        <f>VLOOKUP(A151,'Social Assistance Exp. as %GDP'!C:O,10,FALSE)</f>
        <v>#N/A</v>
      </c>
      <c r="N151" t="e">
        <f>VLOOKUP(A151,'Social Assistance Exp. as %GDP'!C:O,11,FALSE)</f>
        <v>#N/A</v>
      </c>
      <c r="O151" t="e">
        <f>VLOOKUP(A151,'Social Assistance Exp. as %GDP'!C:O,12,FALSE)</f>
        <v>#N/A</v>
      </c>
      <c r="P151" t="e">
        <f>VLOOKUP(A151,'Social Assistance Exp. as %GDP'!C:O,13,FALSE)</f>
        <v>#N/A</v>
      </c>
      <c r="Q151" s="37">
        <f>VLOOKUP(A151,'Migrant Population %Pop'!B:C,2,FALSE)</f>
        <v>55.768466247912897</v>
      </c>
      <c r="R151" s="37">
        <f>VLOOKUP(A151,'Literacy Rate %Pop'!B:BC,44,FALSE)</f>
        <v>0</v>
      </c>
      <c r="S151">
        <f>VLOOKUP(A151,'Literacy Rate %Pop'!B:BC,45,FALSE)</f>
        <v>0</v>
      </c>
      <c r="T151">
        <f>VLOOKUP(A151,'Literacy Rate %Pop'!B:BC,46,FALSE)</f>
        <v>0</v>
      </c>
      <c r="U151">
        <f>VLOOKUP(A151,'Literacy Rate %Pop'!B:BC,47,FALSE)</f>
        <v>0</v>
      </c>
      <c r="V151">
        <f>VLOOKUP(A151,'Literacy Rate %Pop'!B:BC,48,FALSE)</f>
        <v>0</v>
      </c>
      <c r="W151">
        <f>VLOOKUP(A151,'Literacy Rate %Pop'!B:BC,49,FALSE)</f>
        <v>0</v>
      </c>
      <c r="X151">
        <f>VLOOKUP(A151,'Literacy Rate %Pop'!B:BC,50,FALSE)</f>
        <v>0</v>
      </c>
      <c r="Y151">
        <f>VLOOKUP(A151,'Literacy Rate %Pop'!B:BC,51,FALSE)</f>
        <v>0</v>
      </c>
      <c r="Z151">
        <f>VLOOKUP(A151,'Literacy Rate %Pop'!B:BC,52,FALSE)</f>
        <v>0</v>
      </c>
      <c r="AA151">
        <f>VLOOKUP(A151,'Literacy Rate %Pop'!B:BC,53,FALSE)</f>
        <v>0</v>
      </c>
      <c r="AB151">
        <f>VLOOKUP(A151,'Literacy Rate %Pop'!B:BC,54,FALSE)</f>
        <v>0</v>
      </c>
      <c r="AC151" s="37">
        <f>VLOOKUP(A151,'Internet Access %Pop'!B:AI,29,FALSE)</f>
        <v>93.363302020000006</v>
      </c>
      <c r="AD151">
        <f>VLOOKUP(A151,'Internet Access %Pop'!B:AI,30,FALSE)</f>
        <v>95.208177969999994</v>
      </c>
      <c r="AE151">
        <f>VLOOKUP(A151,'Internet Access %Pop'!B:AI,31,FALSE)</f>
        <v>97.052976839999999</v>
      </c>
      <c r="AF151">
        <f>VLOOKUP(A151,'Internet Access %Pop'!B:AI,32,FALSE)</f>
        <v>0</v>
      </c>
      <c r="AG151">
        <f>VLOOKUP(A151,'Internet Access %Pop'!B:AI,33,FALSE)</f>
        <v>0</v>
      </c>
      <c r="AH151">
        <f>VLOOKUP(A151,'Internet Access %Pop'!B:AI,34,FALSE)</f>
        <v>0</v>
      </c>
      <c r="AI151" s="37" t="e">
        <f>VLOOKUP(A151,'Informal %GDP  DGE'!B:AE,29,FALSE)</f>
        <v>#N/A</v>
      </c>
      <c r="AJ151" t="e">
        <f>VLOOKUP(A151,'Informal %GDP  DGE'!B:AE,30,FALSE)</f>
        <v>#N/A</v>
      </c>
      <c r="AK151" t="e">
        <f>VLOOKUP(A151,'Informal %GDP MIMIC'!B:AB,25,FALSE)</f>
        <v>#N/A</v>
      </c>
      <c r="AL151" t="e">
        <f>VLOOKUP(A151,'Informal %GDP MIMIC'!B:AB,26,FALSE)</f>
        <v>#N/A</v>
      </c>
      <c r="AM151" t="e">
        <f>VLOOKUP(A151,'Informal %GDP MIMIC'!B:AB,27,FALSE)</f>
        <v>#N/A</v>
      </c>
      <c r="AN151" s="37" t="e">
        <f>VLOOKUP(A151,'Pension %LF Pension_p'!B:W,16,FALSE)</f>
        <v>#N/A</v>
      </c>
      <c r="AO151" t="e">
        <f>VLOOKUP(A151,'Pension %LF Pension_p'!B:W,17,FALSE)</f>
        <v>#N/A</v>
      </c>
      <c r="AP151" t="e">
        <f>VLOOKUP(A151,'Pension %LF Pension_p'!B:W,18,FALSE)</f>
        <v>#N/A</v>
      </c>
      <c r="AQ151" t="e">
        <f>VLOOKUP(A151,'Pension %LF Pension_p'!B:W,19,FALSE)</f>
        <v>#N/A</v>
      </c>
      <c r="AR151" t="e">
        <f>VLOOKUP(A151,'Pension %LF Pension_p'!B:W,20,FALSE)</f>
        <v>#N/A</v>
      </c>
      <c r="AS151" t="e">
        <f>VLOOKUP(A151,'Pension %LF Pension_p'!B:W,21,FALSE)</f>
        <v>#N/A</v>
      </c>
      <c r="AT151" t="e">
        <f>VLOOKUP(A151,'Pension %LF Pension_p'!B:W,22,FALSE)</f>
        <v>#N/A</v>
      </c>
      <c r="AU151" s="37" t="e">
        <f>VLOOKUP(A151,' Informal Employment %Emp Infem'!B:U,15,FALSE)</f>
        <v>#N/A</v>
      </c>
      <c r="AV151" t="e">
        <f>VLOOKUP(A151,' Informal Employment %Emp Infem'!B:U,16,FALSE)</f>
        <v>#N/A</v>
      </c>
      <c r="AW151" t="e">
        <f>VLOOKUP(A151,' Informal Employment %Emp Infem'!B:U,17,FALSE)</f>
        <v>#N/A</v>
      </c>
      <c r="AX151" t="e">
        <f>VLOOKUP(A151,' Informal Employment %Emp Infem'!B:U,18,FALSE)</f>
        <v>#N/A</v>
      </c>
      <c r="AY151" t="e">
        <f>VLOOKUP(A151,' Informal Employment %Emp Infem'!B:U,19,FALSE)</f>
        <v>#N/A</v>
      </c>
      <c r="AZ151" t="e">
        <f>VLOOKUP(A151,' Informal Employment %Emp Infem'!B:U,20,FALSE)</f>
        <v>#N/A</v>
      </c>
      <c r="BA151" s="37" t="e">
        <f>VLOOKUP(Main!A151,'Outside LF Employment %Emp  Inf'!B:U,15,FALSE)</f>
        <v>#N/A</v>
      </c>
      <c r="BB151" t="e">
        <f>VLOOKUP(Main!A151,'Outside LF Employment %Emp  Inf'!B:U,16,FALSE)</f>
        <v>#N/A</v>
      </c>
      <c r="BC151" t="e">
        <f>VLOOKUP(Main!A151,'Outside LF Employment %Emp  Inf'!B:U,17,FALSE)</f>
        <v>#N/A</v>
      </c>
      <c r="BD151" t="e">
        <f>VLOOKUP(Main!A151,'Outside LF Employment %Emp  Inf'!B:U,18,FALSE)</f>
        <v>#N/A</v>
      </c>
      <c r="BE151" t="e">
        <f>VLOOKUP(Main!A151,'Outside LF Employment %Emp  Inf'!B:U,19,FALSE)</f>
        <v>#N/A</v>
      </c>
      <c r="BF151" t="e">
        <f>VLOOKUP(Main!A151,'Outside LF Employment %Emp  Inf'!B:U,20,FALSE)</f>
        <v>#N/A</v>
      </c>
      <c r="BG151" s="37">
        <f>VLOOKUP(A151,'Fin Acct Ownership %Pop'!B:E,2,FALSE)</f>
        <v>0</v>
      </c>
      <c r="BH151">
        <f>VLOOKUP(A151,'Fin Acct Ownership %Pop'!B:E,3,FALSE)</f>
        <v>0</v>
      </c>
      <c r="BI151">
        <f>VLOOKUP(A151,'Fin Acct Ownership %Pop'!B:E,4,FALSE)</f>
        <v>0</v>
      </c>
      <c r="BJ151" s="37" t="e">
        <f>VLOOKUP(A151,'JAM Index'!B:H,2,FALSE)</f>
        <v>#N/A</v>
      </c>
      <c r="BK151" t="e">
        <f>VLOOKUP(A151,'JAM Index'!B:H,3,FALSE)</f>
        <v>#N/A</v>
      </c>
      <c r="BL151" t="e">
        <f>VLOOKUP(A151,'JAM Index'!B:H,3,FALSE)</f>
        <v>#N/A</v>
      </c>
      <c r="BM151" t="e">
        <f>VLOOKUP(A151,'JAM Index'!B:H,4,FALSE)</f>
        <v>#N/A</v>
      </c>
      <c r="BN151" t="e">
        <f>VLOOKUP(A151,'JAM Index'!B:H,5,FALSE)</f>
        <v>#N/A</v>
      </c>
      <c r="BO151" t="e">
        <f>VLOOKUP(A151,'JAM Index'!B:H,6,FALSE)</f>
        <v>#N/A</v>
      </c>
      <c r="BP151" t="e">
        <f>VLOOKUP(A151,'JAM Index'!B:H,7,FALSE)</f>
        <v>#N/A</v>
      </c>
      <c r="BQ151">
        <f>VLOOKUP(A151,'GDP Per Capita'!B:E,2,FALSE)</f>
        <v>185978.60925135555</v>
      </c>
      <c r="BR151">
        <f>VLOOKUP(A151,'GDP Per Capita'!B:E,3,FALSE)</f>
        <v>189487.14712837973</v>
      </c>
      <c r="BS151">
        <f>VLOOKUP(A151,'GDP Per Capita'!B:E,4,FALSE)</f>
        <v>173688.18936029158</v>
      </c>
    </row>
    <row r="152" spans="1:71" x14ac:dyDescent="0.15">
      <c r="A152" s="24" t="s">
        <v>307</v>
      </c>
      <c r="B152" s="37">
        <f>VLOOKUP(A152,'GDP in $'!B152:G152,4)</f>
        <v>11456728401.306902</v>
      </c>
      <c r="C152">
        <f>VLOOKUP(A152,'GDP in $'!B152:G152,5)</f>
        <v>11970233939.880798</v>
      </c>
      <c r="D152" s="38">
        <f>VLOOKUP(A152,'GDP in $'!B152:G152,6)</f>
        <v>11915547262.656105</v>
      </c>
      <c r="E152" t="str">
        <f>VLOOKUP(A152,'Social Assistance Exp. as %GDP'!C:O,2,FALSE)</f>
        <v>Lower middle income</v>
      </c>
      <c r="F152" t="str">
        <f>VLOOKUP(A152,'Social Assistance Exp. as %GDP'!C:O,3,FALSE)</f>
        <v>ECS</v>
      </c>
      <c r="G152">
        <f>VLOOKUP(A152,'Social Assistance Exp. as %GDP'!C:O,4,FALSE)</f>
        <v>1.113282323</v>
      </c>
      <c r="H152">
        <f>VLOOKUP(A152,'Social Assistance Exp. as %GDP'!C:O,5,FALSE)</f>
        <v>0.76522165499999995</v>
      </c>
      <c r="I152">
        <f>VLOOKUP(A152,'Social Assistance Exp. as %GDP'!C:O,6,FALSE)</f>
        <v>0</v>
      </c>
      <c r="J152">
        <f>VLOOKUP(A152,'Social Assistance Exp. as %GDP'!C:O,7,FALSE)</f>
        <v>0</v>
      </c>
      <c r="K152">
        <f>VLOOKUP(A152,'Social Assistance Exp. as %GDP'!C:O,8,FALSE)</f>
        <v>0</v>
      </c>
      <c r="L152">
        <f>VLOOKUP(A152,'Social Assistance Exp. as %GDP'!C:O,9,FALSE)</f>
        <v>2017</v>
      </c>
      <c r="M152">
        <f>VLOOKUP(A152,'Social Assistance Exp. as %GDP'!C:O,10,FALSE)</f>
        <v>0</v>
      </c>
      <c r="N152">
        <f>VLOOKUP(A152,'Social Assistance Exp. as %GDP'!C:O,11,FALSE)</f>
        <v>4.1720500000000001E-3</v>
      </c>
      <c r="O152">
        <f>VLOOKUP(A152,'Social Assistance Exp. as %GDP'!C:O,12,FALSE)</f>
        <v>0</v>
      </c>
      <c r="P152">
        <f>VLOOKUP(A152,'Social Assistance Exp. as %GDP'!C:O,13,FALSE)</f>
        <v>0.34388858100000003</v>
      </c>
      <c r="Q152" s="37">
        <f>VLOOKUP(A152,'Migrant Population %Pop'!B:C,2,FALSE)</f>
        <v>3.5121065979305901</v>
      </c>
      <c r="R152" s="37">
        <f>VLOOKUP(A152,'Literacy Rate %Pop'!B:BC,44,FALSE)</f>
        <v>0</v>
      </c>
      <c r="S152">
        <f>VLOOKUP(A152,'Literacy Rate %Pop'!B:BC,45,FALSE)</f>
        <v>0</v>
      </c>
      <c r="T152">
        <f>VLOOKUP(A152,'Literacy Rate %Pop'!B:BC,46,FALSE)</f>
        <v>0</v>
      </c>
      <c r="U152">
        <f>VLOOKUP(A152,'Literacy Rate %Pop'!B:BC,47,FALSE)</f>
        <v>0</v>
      </c>
      <c r="V152">
        <f>VLOOKUP(A152,'Literacy Rate %Pop'!B:BC,48,FALSE)</f>
        <v>99.359893798828097</v>
      </c>
      <c r="W152">
        <f>VLOOKUP(A152,'Literacy Rate %Pop'!B:BC,49,FALSE)</f>
        <v>0</v>
      </c>
      <c r="X152">
        <f>VLOOKUP(A152,'Literacy Rate %Pop'!B:BC,50,FALSE)</f>
        <v>0</v>
      </c>
      <c r="Y152">
        <f>VLOOKUP(A152,'Literacy Rate %Pop'!B:BC,51,FALSE)</f>
        <v>0</v>
      </c>
      <c r="Z152">
        <f>VLOOKUP(A152,'Literacy Rate %Pop'!B:BC,52,FALSE)</f>
        <v>0</v>
      </c>
      <c r="AA152">
        <f>VLOOKUP(A152,'Literacy Rate %Pop'!B:BC,53,FALSE)</f>
        <v>0</v>
      </c>
      <c r="AB152">
        <f>VLOOKUP(A152,'Literacy Rate %Pop'!B:BC,54,FALSE)</f>
        <v>0</v>
      </c>
      <c r="AC152" s="37">
        <f>VLOOKUP(A152,'Internet Access %Pop'!B:AI,29,FALSE)</f>
        <v>69.000004469999993</v>
      </c>
      <c r="AD152">
        <f>VLOOKUP(A152,'Internet Access %Pop'!B:AI,30,FALSE)</f>
        <v>70.999999110000005</v>
      </c>
      <c r="AE152">
        <f>VLOOKUP(A152,'Internet Access %Pop'!B:AI,31,FALSE)</f>
        <v>76.124519890000002</v>
      </c>
      <c r="AF152">
        <f>VLOOKUP(A152,'Internet Access %Pop'!B:AI,32,FALSE)</f>
        <v>0</v>
      </c>
      <c r="AG152">
        <f>VLOOKUP(A152,'Internet Access %Pop'!B:AI,33,FALSE)</f>
        <v>0</v>
      </c>
      <c r="AH152">
        <f>VLOOKUP(A152,'Internet Access %Pop'!B:AI,34,FALSE)</f>
        <v>0</v>
      </c>
      <c r="AI152" s="37">
        <f>VLOOKUP(A152,'Informal %GDP  DGE'!B:AE,29,FALSE)</f>
        <v>43.080730438232422</v>
      </c>
      <c r="AJ152">
        <f>VLOOKUP(A152,'Informal %GDP  DGE'!B:AE,30,FALSE)</f>
        <v>42.880054473876953</v>
      </c>
      <c r="AK152">
        <f>VLOOKUP(A152,'Informal %GDP MIMIC'!B:AB,25,FALSE)</f>
        <v>40.868495941162109</v>
      </c>
      <c r="AL152">
        <f>VLOOKUP(A152,'Informal %GDP MIMIC'!B:AB,26,FALSE)</f>
        <v>40.367893218994141</v>
      </c>
      <c r="AM152">
        <f>VLOOKUP(A152,'Informal %GDP MIMIC'!B:AB,27,FALSE)</f>
        <v>39.752227783203125</v>
      </c>
      <c r="AN152" s="37">
        <f>VLOOKUP(A152,'Pension %LF Pension_p'!B:W,16,FALSE)</f>
        <v>0</v>
      </c>
      <c r="AO152">
        <f>VLOOKUP(A152,'Pension %LF Pension_p'!B:W,17,FALSE)</f>
        <v>0</v>
      </c>
      <c r="AP152">
        <f>VLOOKUP(A152,'Pension %LF Pension_p'!B:W,18,FALSE)</f>
        <v>0</v>
      </c>
      <c r="AQ152">
        <f>VLOOKUP(A152,'Pension %LF Pension_p'!B:W,19,FALSE)</f>
        <v>42</v>
      </c>
      <c r="AR152">
        <f>VLOOKUP(A152,'Pension %LF Pension_p'!B:W,20,FALSE)</f>
        <v>0</v>
      </c>
      <c r="AS152">
        <f>VLOOKUP(A152,'Pension %LF Pension_p'!B:W,21,FALSE)</f>
        <v>56.700000762939453</v>
      </c>
      <c r="AT152">
        <f>VLOOKUP(A152,'Pension %LF Pension_p'!B:W,22,FALSE)</f>
        <v>0</v>
      </c>
      <c r="AU152" s="37" t="e">
        <f>VLOOKUP(A152,' Informal Employment %Emp Infem'!B:U,15,FALSE)</f>
        <v>#N/A</v>
      </c>
      <c r="AV152" t="e">
        <f>VLOOKUP(A152,' Informal Employment %Emp Infem'!B:U,16,FALSE)</f>
        <v>#N/A</v>
      </c>
      <c r="AW152" t="e">
        <f>VLOOKUP(A152,' Informal Employment %Emp Infem'!B:U,17,FALSE)</f>
        <v>#N/A</v>
      </c>
      <c r="AX152" t="e">
        <f>VLOOKUP(A152,' Informal Employment %Emp Infem'!B:U,18,FALSE)</f>
        <v>#N/A</v>
      </c>
      <c r="AY152" t="e">
        <f>VLOOKUP(A152,' Informal Employment %Emp Infem'!B:U,19,FALSE)</f>
        <v>#N/A</v>
      </c>
      <c r="AZ152" t="e">
        <f>VLOOKUP(A152,' Informal Employment %Emp Infem'!B:U,20,FALSE)</f>
        <v>#N/A</v>
      </c>
      <c r="BA152" s="37" t="e">
        <f>VLOOKUP(Main!A152,'Outside LF Employment %Emp  Inf'!B:U,15,FALSE)</f>
        <v>#N/A</v>
      </c>
      <c r="BB152" t="e">
        <f>VLOOKUP(Main!A152,'Outside LF Employment %Emp  Inf'!B:U,16,FALSE)</f>
        <v>#N/A</v>
      </c>
      <c r="BC152" t="e">
        <f>VLOOKUP(Main!A152,'Outside LF Employment %Emp  Inf'!B:U,17,FALSE)</f>
        <v>#N/A</v>
      </c>
      <c r="BD152" t="e">
        <f>VLOOKUP(Main!A152,'Outside LF Employment %Emp  Inf'!B:U,18,FALSE)</f>
        <v>#N/A</v>
      </c>
      <c r="BE152" t="e">
        <f>VLOOKUP(Main!A152,'Outside LF Employment %Emp  Inf'!B:U,19,FALSE)</f>
        <v>#N/A</v>
      </c>
      <c r="BF152" t="e">
        <f>VLOOKUP(Main!A152,'Outside LF Employment %Emp  Inf'!B:U,20,FALSE)</f>
        <v>#N/A</v>
      </c>
      <c r="BG152" s="37">
        <f>VLOOKUP(A152,'Fin Acct Ownership %Pop'!B:E,2,FALSE)</f>
        <v>18.066320419311499</v>
      </c>
      <c r="BH152">
        <f>VLOOKUP(A152,'Fin Acct Ownership %Pop'!B:E,3,FALSE)</f>
        <v>17.7557468414307</v>
      </c>
      <c r="BI152">
        <f>VLOOKUP(A152,'Fin Acct Ownership %Pop'!B:E,4,FALSE)</f>
        <v>43.785652160644503</v>
      </c>
      <c r="BJ152" s="37" t="str">
        <f>VLOOKUP(A152,'JAM Index'!B:H,2,FALSE)</f>
        <v>ECA</v>
      </c>
      <c r="BK152" t="str">
        <f>VLOOKUP(A152,'JAM Index'!B:H,3,FALSE)</f>
        <v>LMIC</v>
      </c>
      <c r="BL152" t="str">
        <f>VLOOKUP(A152,'JAM Index'!B:H,3,FALSE)</f>
        <v>LMIC</v>
      </c>
      <c r="BM152">
        <f>VLOOKUP(A152,'JAM Index'!B:H,4,FALSE)</f>
        <v>98</v>
      </c>
      <c r="BN152">
        <f>VLOOKUP(A152,'JAM Index'!B:H,5,FALSE)</f>
        <v>44</v>
      </c>
      <c r="BO152">
        <f>VLOOKUP(A152,'JAM Index'!B:H,6,FALSE)</f>
        <v>86</v>
      </c>
      <c r="BP152">
        <f>VLOOKUP(A152,'JAM Index'!B:H,7,FALSE)</f>
        <v>228</v>
      </c>
      <c r="BQ152">
        <f>VLOOKUP(A152,'GDP Per Capita'!B:E,2,FALSE)</f>
        <v>4230.3630367861997</v>
      </c>
      <c r="BR152">
        <f>VLOOKUP(A152,'GDP Per Capita'!B:E,3,FALSE)</f>
        <v>4491.688826938198</v>
      </c>
      <c r="BS152">
        <f>VLOOKUP(A152,'GDP Per Capita'!B:E,4,FALSE)</f>
        <v>4547.0597206467119</v>
      </c>
    </row>
    <row r="153" spans="1:71" x14ac:dyDescent="0.15">
      <c r="A153" s="24" t="s">
        <v>309</v>
      </c>
      <c r="B153" s="37">
        <f>VLOOKUP(A153,'GDP in $'!B153:G153,4)</f>
        <v>13760033096.512177</v>
      </c>
      <c r="C153">
        <f>VLOOKUP(A153,'GDP in $'!B153:G153,5)</f>
        <v>14104664514.870029</v>
      </c>
      <c r="D153" s="38">
        <f>VLOOKUP(A153,'GDP in $'!B153:G153,6)</f>
        <v>13056079982.388718</v>
      </c>
      <c r="E153" t="str">
        <f>VLOOKUP(A153,'Social Assistance Exp. as %GDP'!C:O,2,FALSE)</f>
        <v>Low income</v>
      </c>
      <c r="F153" t="str">
        <f>VLOOKUP(A153,'Social Assistance Exp. as %GDP'!C:O,3,FALSE)</f>
        <v>SSF</v>
      </c>
      <c r="G153">
        <f>VLOOKUP(A153,'Social Assistance Exp. as %GDP'!C:O,4,FALSE)</f>
        <v>0.262043476</v>
      </c>
      <c r="H153">
        <f>VLOOKUP(A153,'Social Assistance Exp. as %GDP'!C:O,5,FALSE)</f>
        <v>3.4041911000000001E-2</v>
      </c>
      <c r="I153">
        <f>VLOOKUP(A153,'Social Assistance Exp. as %GDP'!C:O,6,FALSE)</f>
        <v>0.15615642099999999</v>
      </c>
      <c r="J153">
        <f>VLOOKUP(A153,'Social Assistance Exp. as %GDP'!C:O,7,FALSE)</f>
        <v>0</v>
      </c>
      <c r="K153">
        <f>VLOOKUP(A153,'Social Assistance Exp. as %GDP'!C:O,8,FALSE)</f>
        <v>1.0637171000000001E-2</v>
      </c>
      <c r="L153">
        <f>VLOOKUP(A153,'Social Assistance Exp. as %GDP'!C:O,9,FALSE)</f>
        <v>2018</v>
      </c>
      <c r="M153">
        <f>VLOOKUP(A153,'Social Assistance Exp. as %GDP'!C:O,10,FALSE)</f>
        <v>1.7360800000000001E-4</v>
      </c>
      <c r="N153">
        <f>VLOOKUP(A153,'Social Assistance Exp. as %GDP'!C:O,11,FALSE)</f>
        <v>2.6643485000000001E-2</v>
      </c>
      <c r="O153">
        <f>VLOOKUP(A153,'Social Assistance Exp. as %GDP'!C:O,12,FALSE)</f>
        <v>3.4390863000000001E-2</v>
      </c>
      <c r="P153">
        <f>VLOOKUP(A153,'Social Assistance Exp. as %GDP'!C:O,13,FALSE)</f>
        <v>0</v>
      </c>
      <c r="Q153" s="37">
        <f>VLOOKUP(A153,'Migrant Population %Pop'!B:C,2,FALSE)</f>
        <v>0.132347777361949</v>
      </c>
      <c r="R153" s="37">
        <f>VLOOKUP(A153,'Literacy Rate %Pop'!B:BC,44,FALSE)</f>
        <v>0</v>
      </c>
      <c r="S153">
        <f>VLOOKUP(A153,'Literacy Rate %Pop'!B:BC,45,FALSE)</f>
        <v>0</v>
      </c>
      <c r="T153">
        <f>VLOOKUP(A153,'Literacy Rate %Pop'!B:BC,46,FALSE)</f>
        <v>71.572616577148395</v>
      </c>
      <c r="U153">
        <f>VLOOKUP(A153,'Literacy Rate %Pop'!B:BC,47,FALSE)</f>
        <v>0</v>
      </c>
      <c r="V153">
        <f>VLOOKUP(A153,'Literacy Rate %Pop'!B:BC,48,FALSE)</f>
        <v>0</v>
      </c>
      <c r="W153">
        <f>VLOOKUP(A153,'Literacy Rate %Pop'!B:BC,49,FALSE)</f>
        <v>0</v>
      </c>
      <c r="X153">
        <f>VLOOKUP(A153,'Literacy Rate %Pop'!B:BC,50,FALSE)</f>
        <v>0</v>
      </c>
      <c r="Y153">
        <f>VLOOKUP(A153,'Literacy Rate %Pop'!B:BC,51,FALSE)</f>
        <v>0</v>
      </c>
      <c r="Z153">
        <f>VLOOKUP(A153,'Literacy Rate %Pop'!B:BC,52,FALSE)</f>
        <v>76.679679870605497</v>
      </c>
      <c r="AA153">
        <f>VLOOKUP(A153,'Literacy Rate %Pop'!B:BC,53,FALSE)</f>
        <v>0</v>
      </c>
      <c r="AB153">
        <f>VLOOKUP(A153,'Literacy Rate %Pop'!B:BC,54,FALSE)</f>
        <v>0</v>
      </c>
      <c r="AC153" s="37">
        <f>VLOOKUP(A153,'Internet Access %Pop'!B:AI,29,FALSE)</f>
        <v>4.1739721899999997</v>
      </c>
      <c r="AD153">
        <f>VLOOKUP(A153,'Internet Access %Pop'!B:AI,30,FALSE)</f>
        <v>4.713662899</v>
      </c>
      <c r="AE153">
        <f>VLOOKUP(A153,'Internet Access %Pop'!B:AI,31,FALSE)</f>
        <v>0</v>
      </c>
      <c r="AF153">
        <f>VLOOKUP(A153,'Internet Access %Pop'!B:AI,32,FALSE)</f>
        <v>15</v>
      </c>
      <c r="AG153">
        <f>VLOOKUP(A153,'Internet Access %Pop'!B:AI,33,FALSE)</f>
        <v>0</v>
      </c>
      <c r="AH153">
        <f>VLOOKUP(A153,'Internet Access %Pop'!B:AI,34,FALSE)</f>
        <v>0</v>
      </c>
      <c r="AI153" s="37">
        <f>VLOOKUP(A153,'Informal %GDP  DGE'!B:AE,29,FALSE)</f>
        <v>36.854656219482422</v>
      </c>
      <c r="AJ153">
        <f>VLOOKUP(A153,'Informal %GDP  DGE'!B:AE,30,FALSE)</f>
        <v>36.980484008789062</v>
      </c>
      <c r="AK153">
        <f>VLOOKUP(A153,'Informal %GDP MIMIC'!B:AB,25,FALSE)</f>
        <v>42.980533599853516</v>
      </c>
      <c r="AL153">
        <f>VLOOKUP(A153,'Informal %GDP MIMIC'!B:AB,26,FALSE)</f>
        <v>42.716354370117188</v>
      </c>
      <c r="AM153">
        <f>VLOOKUP(A153,'Informal %GDP MIMIC'!B:AB,27,FALSE)</f>
        <v>41.695899963378906</v>
      </c>
      <c r="AN153" s="37">
        <f>VLOOKUP(A153,'Pension %LF Pension_p'!B:W,16,FALSE)</f>
        <v>0</v>
      </c>
      <c r="AO153">
        <f>VLOOKUP(A153,'Pension %LF Pension_p'!B:W,17,FALSE)</f>
        <v>0</v>
      </c>
      <c r="AP153">
        <f>VLOOKUP(A153,'Pension %LF Pension_p'!B:W,18,FALSE)</f>
        <v>0</v>
      </c>
      <c r="AQ153">
        <f>VLOOKUP(A153,'Pension %LF Pension_p'!B:W,19,FALSE)</f>
        <v>0</v>
      </c>
      <c r="AR153">
        <f>VLOOKUP(A153,'Pension %LF Pension_p'!B:W,20,FALSE)</f>
        <v>0</v>
      </c>
      <c r="AS153">
        <f>VLOOKUP(A153,'Pension %LF Pension_p'!B:W,21,FALSE)</f>
        <v>5.3000001907348633</v>
      </c>
      <c r="AT153">
        <f>VLOOKUP(A153,'Pension %LF Pension_p'!B:W,22,FALSE)</f>
        <v>0</v>
      </c>
      <c r="AU153" s="37">
        <f>VLOOKUP(A153,' Informal Employment %Emp Infem'!B:U,15,FALSE)</f>
        <v>0</v>
      </c>
      <c r="AV153">
        <f>VLOOKUP(A153,' Informal Employment %Emp Infem'!B:U,16,FALSE)</f>
        <v>0</v>
      </c>
      <c r="AW153">
        <f>VLOOKUP(A153,' Informal Employment %Emp Infem'!B:U,17,FALSE)</f>
        <v>95.2</v>
      </c>
      <c r="AX153">
        <f>VLOOKUP(A153,' Informal Employment %Emp Infem'!B:U,18,FALSE)</f>
        <v>0</v>
      </c>
      <c r="AY153">
        <f>VLOOKUP(A153,' Informal Employment %Emp Infem'!B:U,19,FALSE)</f>
        <v>0</v>
      </c>
      <c r="AZ153">
        <f>VLOOKUP(A153,' Informal Employment %Emp Infem'!B:U,20,FALSE)</f>
        <v>0</v>
      </c>
      <c r="BA153" s="37">
        <f>VLOOKUP(Main!A153,'Outside LF Employment %Emp  Inf'!B:U,15,FALSE)</f>
        <v>0</v>
      </c>
      <c r="BB153">
        <f>VLOOKUP(Main!A153,'Outside LF Employment %Emp  Inf'!B:U,16,FALSE)</f>
        <v>0</v>
      </c>
      <c r="BC153">
        <f>VLOOKUP(Main!A153,'Outside LF Employment %Emp  Inf'!B:U,17,FALSE)</f>
        <v>89.52</v>
      </c>
      <c r="BD153">
        <f>VLOOKUP(Main!A153,'Outside LF Employment %Emp  Inf'!B:U,18,FALSE)</f>
        <v>0</v>
      </c>
      <c r="BE153">
        <f>VLOOKUP(Main!A153,'Outside LF Employment %Emp  Inf'!B:U,19,FALSE)</f>
        <v>0</v>
      </c>
      <c r="BF153">
        <f>VLOOKUP(Main!A153,'Outside LF Employment %Emp  Inf'!B:U,20,FALSE)</f>
        <v>0</v>
      </c>
      <c r="BG153" s="37">
        <f>VLOOKUP(A153,'Fin Acct Ownership %Pop'!B:E,2,FALSE)</f>
        <v>5.5232229232788104</v>
      </c>
      <c r="BH153">
        <f>VLOOKUP(A153,'Fin Acct Ownership %Pop'!B:E,3,FALSE)</f>
        <v>8.5513391494750994</v>
      </c>
      <c r="BI153">
        <f>VLOOKUP(A153,'Fin Acct Ownership %Pop'!B:E,4,FALSE)</f>
        <v>17.867870330810501</v>
      </c>
      <c r="BJ153" s="37" t="str">
        <f>VLOOKUP(A153,'JAM Index'!B:H,2,FALSE)</f>
        <v>SSA</v>
      </c>
      <c r="BK153" t="str">
        <f>VLOOKUP(A153,'JAM Index'!B:H,3,FALSE)</f>
        <v>LIC</v>
      </c>
      <c r="BL153" t="str">
        <f>VLOOKUP(A153,'JAM Index'!B:H,3,FALSE)</f>
        <v>LIC</v>
      </c>
      <c r="BM153">
        <f>VLOOKUP(A153,'JAM Index'!B:H,4,FALSE)</f>
        <v>79</v>
      </c>
      <c r="BN153">
        <f>VLOOKUP(A153,'JAM Index'!B:H,5,FALSE)</f>
        <v>18</v>
      </c>
      <c r="BO153">
        <f>VLOOKUP(A153,'JAM Index'!B:H,6,FALSE)</f>
        <v>28</v>
      </c>
      <c r="BP153">
        <f>VLOOKUP(A153,'JAM Index'!B:H,7,FALSE)</f>
        <v>125</v>
      </c>
      <c r="BQ153">
        <f>VLOOKUP(A153,'GDP Per Capita'!B:E,2,FALSE)</f>
        <v>523.9459714196604</v>
      </c>
      <c r="BR153">
        <f>VLOOKUP(A153,'GDP Per Capita'!B:E,3,FALSE)</f>
        <v>522.98952427140796</v>
      </c>
      <c r="BS153">
        <f>VLOOKUP(A153,'GDP Per Capita'!B:E,4,FALSE)</f>
        <v>471.49149630025238</v>
      </c>
    </row>
    <row r="154" spans="1:71" x14ac:dyDescent="0.15">
      <c r="A154" s="24" t="s">
        <v>311</v>
      </c>
      <c r="B154" s="37">
        <f>VLOOKUP(A154,'GDP in $'!B154:G154,4)</f>
        <v>5300962659.5108767</v>
      </c>
      <c r="C154">
        <f>VLOOKUP(A154,'GDP in $'!B154:G154,5)</f>
        <v>5607762625.1462746</v>
      </c>
      <c r="D154" s="38">
        <f>VLOOKUP(A154,'GDP in $'!B154:G154,6)</f>
        <v>3742769967.4279809</v>
      </c>
      <c r="E154" t="str">
        <f>VLOOKUP(A154,'Social Assistance Exp. as %GDP'!C:O,2,FALSE)</f>
        <v>Upper middle income</v>
      </c>
      <c r="F154" t="str">
        <f>VLOOKUP(A154,'Social Assistance Exp. as %GDP'!C:O,3,FALSE)</f>
        <v>SAS</v>
      </c>
      <c r="G154">
        <f>VLOOKUP(A154,'Social Assistance Exp. as %GDP'!C:O,4,FALSE)</f>
        <v>1.072230816</v>
      </c>
      <c r="H154">
        <f>VLOOKUP(A154,'Social Assistance Exp. as %GDP'!C:O,5,FALSE)</f>
        <v>2.0668721000000001E-2</v>
      </c>
      <c r="I154">
        <f>VLOOKUP(A154,'Social Assistance Exp. as %GDP'!C:O,6,FALSE)</f>
        <v>0</v>
      </c>
      <c r="J154">
        <f>VLOOKUP(A154,'Social Assistance Exp. as %GDP'!C:O,7,FALSE)</f>
        <v>9.0194836E-2</v>
      </c>
      <c r="K154">
        <f>VLOOKUP(A154,'Social Assistance Exp. as %GDP'!C:O,8,FALSE)</f>
        <v>0</v>
      </c>
      <c r="L154">
        <f>VLOOKUP(A154,'Social Assistance Exp. as %GDP'!C:O,9,FALSE)</f>
        <v>2011</v>
      </c>
      <c r="M154">
        <f>VLOOKUP(A154,'Social Assistance Exp. as %GDP'!C:O,10,FALSE)</f>
        <v>5.8974120999999997E-2</v>
      </c>
      <c r="N154">
        <f>VLOOKUP(A154,'Social Assistance Exp. as %GDP'!C:O,11,FALSE)</f>
        <v>0</v>
      </c>
      <c r="O154">
        <f>VLOOKUP(A154,'Social Assistance Exp. as %GDP'!C:O,12,FALSE)</f>
        <v>0</v>
      </c>
      <c r="P154">
        <f>VLOOKUP(A154,'Social Assistance Exp. as %GDP'!C:O,13,FALSE)</f>
        <v>0.90239316199999997</v>
      </c>
      <c r="Q154" s="37">
        <f>VLOOKUP(A154,'Migrant Population %Pop'!B:C,2,FALSE)</f>
        <v>25.872181753685499</v>
      </c>
      <c r="R154" s="37">
        <f>VLOOKUP(A154,'Literacy Rate %Pop'!B:BC,44,FALSE)</f>
        <v>0</v>
      </c>
      <c r="S154">
        <f>VLOOKUP(A154,'Literacy Rate %Pop'!B:BC,45,FALSE)</f>
        <v>0</v>
      </c>
      <c r="T154">
        <f>VLOOKUP(A154,'Literacy Rate %Pop'!B:BC,46,FALSE)</f>
        <v>0</v>
      </c>
      <c r="U154">
        <f>VLOOKUP(A154,'Literacy Rate %Pop'!B:BC,47,FALSE)</f>
        <v>0</v>
      </c>
      <c r="V154">
        <f>VLOOKUP(A154,'Literacy Rate %Pop'!B:BC,48,FALSE)</f>
        <v>98.610122680664105</v>
      </c>
      <c r="W154">
        <f>VLOOKUP(A154,'Literacy Rate %Pop'!B:BC,49,FALSE)</f>
        <v>0</v>
      </c>
      <c r="X154">
        <f>VLOOKUP(A154,'Literacy Rate %Pop'!B:BC,50,FALSE)</f>
        <v>97.734947204589801</v>
      </c>
      <c r="Y154">
        <f>VLOOKUP(A154,'Literacy Rate %Pop'!B:BC,51,FALSE)</f>
        <v>0</v>
      </c>
      <c r="Z154">
        <f>VLOOKUP(A154,'Literacy Rate %Pop'!B:BC,52,FALSE)</f>
        <v>0</v>
      </c>
      <c r="AA154">
        <f>VLOOKUP(A154,'Literacy Rate %Pop'!B:BC,53,FALSE)</f>
        <v>0</v>
      </c>
      <c r="AB154">
        <f>VLOOKUP(A154,'Literacy Rate %Pop'!B:BC,54,FALSE)</f>
        <v>0</v>
      </c>
      <c r="AC154" s="37">
        <f>VLOOKUP(A154,'Internet Access %Pop'!B:AI,29,FALSE)</f>
        <v>54.461955150000001</v>
      </c>
      <c r="AD154">
        <f>VLOOKUP(A154,'Internet Access %Pop'!B:AI,30,FALSE)</f>
        <v>59.092589969999999</v>
      </c>
      <c r="AE154">
        <f>VLOOKUP(A154,'Internet Access %Pop'!B:AI,31,FALSE)</f>
        <v>63.185665880000002</v>
      </c>
      <c r="AF154">
        <f>VLOOKUP(A154,'Internet Access %Pop'!B:AI,32,FALSE)</f>
        <v>0</v>
      </c>
      <c r="AG154">
        <f>VLOOKUP(A154,'Internet Access %Pop'!B:AI,33,FALSE)</f>
        <v>0</v>
      </c>
      <c r="AH154">
        <f>VLOOKUP(A154,'Internet Access %Pop'!B:AI,34,FALSE)</f>
        <v>0</v>
      </c>
      <c r="AI154" s="37">
        <f>VLOOKUP(A154,'Informal %GDP  DGE'!B:AE,29,FALSE)</f>
        <v>22.625324249267578</v>
      </c>
      <c r="AJ154">
        <f>VLOOKUP(A154,'Informal %GDP  DGE'!B:AE,30,FALSE)</f>
        <v>0</v>
      </c>
      <c r="AK154">
        <f>VLOOKUP(A154,'Informal %GDP MIMIC'!B:AB,25,FALSE)</f>
        <v>29.600433349609375</v>
      </c>
      <c r="AL154">
        <f>VLOOKUP(A154,'Informal %GDP MIMIC'!B:AB,26,FALSE)</f>
        <v>29.501483917236328</v>
      </c>
      <c r="AM154">
        <f>VLOOKUP(A154,'Informal %GDP MIMIC'!B:AB,27,FALSE)</f>
        <v>29.322233200073242</v>
      </c>
      <c r="AN154" s="37" t="e">
        <f>VLOOKUP(A154,'Pension %LF Pension_p'!B:W,16,FALSE)</f>
        <v>#N/A</v>
      </c>
      <c r="AO154" t="e">
        <f>VLOOKUP(A154,'Pension %LF Pension_p'!B:W,17,FALSE)</f>
        <v>#N/A</v>
      </c>
      <c r="AP154" t="e">
        <f>VLOOKUP(A154,'Pension %LF Pension_p'!B:W,18,FALSE)</f>
        <v>#N/A</v>
      </c>
      <c r="AQ154" t="e">
        <f>VLOOKUP(A154,'Pension %LF Pension_p'!B:W,19,FALSE)</f>
        <v>#N/A</v>
      </c>
      <c r="AR154" t="e">
        <f>VLOOKUP(A154,'Pension %LF Pension_p'!B:W,20,FALSE)</f>
        <v>#N/A</v>
      </c>
      <c r="AS154" t="e">
        <f>VLOOKUP(A154,'Pension %LF Pension_p'!B:W,21,FALSE)</f>
        <v>#N/A</v>
      </c>
      <c r="AT154" t="e">
        <f>VLOOKUP(A154,'Pension %LF Pension_p'!B:W,22,FALSE)</f>
        <v>#N/A</v>
      </c>
      <c r="AU154" s="37">
        <f>VLOOKUP(A154,' Informal Employment %Emp Infem'!B:U,15,FALSE)</f>
        <v>0</v>
      </c>
      <c r="AV154">
        <f>VLOOKUP(A154,' Informal Employment %Emp Infem'!B:U,16,FALSE)</f>
        <v>0</v>
      </c>
      <c r="AW154">
        <f>VLOOKUP(A154,' Informal Employment %Emp Infem'!B:U,17,FALSE)</f>
        <v>0</v>
      </c>
      <c r="AX154">
        <f>VLOOKUP(A154,' Informal Employment %Emp Infem'!B:U,18,FALSE)</f>
        <v>51.7</v>
      </c>
      <c r="AY154">
        <f>VLOOKUP(A154,' Informal Employment %Emp Infem'!B:U,19,FALSE)</f>
        <v>0</v>
      </c>
      <c r="AZ154">
        <f>VLOOKUP(A154,' Informal Employment %Emp Infem'!B:U,20,FALSE)</f>
        <v>0</v>
      </c>
      <c r="BA154" s="37">
        <f>VLOOKUP(Main!A154,'Outside LF Employment %Emp  Inf'!B:U,15,FALSE)</f>
        <v>0</v>
      </c>
      <c r="BB154">
        <f>VLOOKUP(Main!A154,'Outside LF Employment %Emp  Inf'!B:U,16,FALSE)</f>
        <v>0</v>
      </c>
      <c r="BC154">
        <f>VLOOKUP(Main!A154,'Outside LF Employment %Emp  Inf'!B:U,17,FALSE)</f>
        <v>0</v>
      </c>
      <c r="BD154">
        <f>VLOOKUP(Main!A154,'Outside LF Employment %Emp  Inf'!B:U,18,FALSE)</f>
        <v>46.69</v>
      </c>
      <c r="BE154">
        <f>VLOOKUP(Main!A154,'Outside LF Employment %Emp  Inf'!B:U,19,FALSE)</f>
        <v>0</v>
      </c>
      <c r="BF154">
        <f>VLOOKUP(Main!A154,'Outside LF Employment %Emp  Inf'!B:U,20,FALSE)</f>
        <v>0</v>
      </c>
      <c r="BG154" s="37">
        <f>VLOOKUP(A154,'Fin Acct Ownership %Pop'!B:E,2,FALSE)</f>
        <v>0</v>
      </c>
      <c r="BH154">
        <f>VLOOKUP(A154,'Fin Acct Ownership %Pop'!B:E,3,FALSE)</f>
        <v>0</v>
      </c>
      <c r="BI154">
        <f>VLOOKUP(A154,'Fin Acct Ownership %Pop'!B:E,4,FALSE)</f>
        <v>0</v>
      </c>
      <c r="BJ154" s="37" t="e">
        <f>VLOOKUP(A154,'JAM Index'!B:H,2,FALSE)</f>
        <v>#N/A</v>
      </c>
      <c r="BK154" t="e">
        <f>VLOOKUP(A154,'JAM Index'!B:H,3,FALSE)</f>
        <v>#N/A</v>
      </c>
      <c r="BL154" t="e">
        <f>VLOOKUP(A154,'JAM Index'!B:H,3,FALSE)</f>
        <v>#N/A</v>
      </c>
      <c r="BM154" t="e">
        <f>VLOOKUP(A154,'JAM Index'!B:H,4,FALSE)</f>
        <v>#N/A</v>
      </c>
      <c r="BN154" t="e">
        <f>VLOOKUP(A154,'JAM Index'!B:H,5,FALSE)</f>
        <v>#N/A</v>
      </c>
      <c r="BO154" t="e">
        <f>VLOOKUP(A154,'JAM Index'!B:H,6,FALSE)</f>
        <v>#N/A</v>
      </c>
      <c r="BP154" t="e">
        <f>VLOOKUP(A154,'JAM Index'!B:H,7,FALSE)</f>
        <v>#N/A</v>
      </c>
      <c r="BQ154">
        <f>VLOOKUP(A154,'GDP Per Capita'!B:E,2,FALSE)</f>
        <v>10279.079975161869</v>
      </c>
      <c r="BR154">
        <f>VLOOKUP(A154,'GDP Per Capita'!B:E,3,FALSE)</f>
        <v>10561.613511350777</v>
      </c>
      <c r="BS154">
        <f>VLOOKUP(A154,'GDP Per Capita'!B:E,4,FALSE)</f>
        <v>6924.1057446562545</v>
      </c>
    </row>
    <row r="155" spans="1:71" x14ac:dyDescent="0.15">
      <c r="A155" s="24" t="s">
        <v>313</v>
      </c>
      <c r="B155" s="37">
        <f>VLOOKUP(A155,'GDP in $'!B155:G155,4)</f>
        <v>3356566979106.1167</v>
      </c>
      <c r="C155">
        <f>VLOOKUP(A155,'GDP in $'!B155:G155,5)</f>
        <v>3394420465551.8296</v>
      </c>
      <c r="D155" s="38">
        <f>VLOOKUP(A155,'GDP in $'!B155:G155,6)</f>
        <v>3026265065371.4688</v>
      </c>
      <c r="E155" t="e">
        <f>VLOOKUP(A155,'Social Assistance Exp. as %GDP'!C:O,2,FALSE)</f>
        <v>#N/A</v>
      </c>
      <c r="F155" t="e">
        <f>VLOOKUP(A155,'Social Assistance Exp. as %GDP'!C:O,3,FALSE)</f>
        <v>#N/A</v>
      </c>
      <c r="G155" t="e">
        <f>VLOOKUP(A155,'Social Assistance Exp. as %GDP'!C:O,4,FALSE)</f>
        <v>#N/A</v>
      </c>
      <c r="H155" t="e">
        <f>VLOOKUP(A155,'Social Assistance Exp. as %GDP'!C:O,5,FALSE)</f>
        <v>#N/A</v>
      </c>
      <c r="I155" t="e">
        <f>VLOOKUP(A155,'Social Assistance Exp. as %GDP'!C:O,6,FALSE)</f>
        <v>#N/A</v>
      </c>
      <c r="J155" t="e">
        <f>VLOOKUP(A155,'Social Assistance Exp. as %GDP'!C:O,7,FALSE)</f>
        <v>#N/A</v>
      </c>
      <c r="K155" t="e">
        <f>VLOOKUP(A155,'Social Assistance Exp. as %GDP'!C:O,8,FALSE)</f>
        <v>#N/A</v>
      </c>
      <c r="L155" t="e">
        <f>VLOOKUP(A155,'Social Assistance Exp. as %GDP'!C:O,9,FALSE)</f>
        <v>#N/A</v>
      </c>
      <c r="M155" t="e">
        <f>VLOOKUP(A155,'Social Assistance Exp. as %GDP'!C:O,10,FALSE)</f>
        <v>#N/A</v>
      </c>
      <c r="N155" t="e">
        <f>VLOOKUP(A155,'Social Assistance Exp. as %GDP'!C:O,11,FALSE)</f>
        <v>#N/A</v>
      </c>
      <c r="O155" t="e">
        <f>VLOOKUP(A155,'Social Assistance Exp. as %GDP'!C:O,12,FALSE)</f>
        <v>#N/A</v>
      </c>
      <c r="P155" t="e">
        <f>VLOOKUP(A155,'Social Assistance Exp. as %GDP'!C:O,13,FALSE)</f>
        <v>#N/A</v>
      </c>
      <c r="Q155" s="37">
        <f>VLOOKUP(A155,'Migrant Population %Pop'!B:C,2,FALSE)</f>
        <v>9.4112696526861903</v>
      </c>
      <c r="R155" s="37">
        <f>VLOOKUP(A155,'Literacy Rate %Pop'!B:BC,44,FALSE)</f>
        <v>76.480918884277301</v>
      </c>
      <c r="S155">
        <f>VLOOKUP(A155,'Literacy Rate %Pop'!B:BC,45,FALSE)</f>
        <v>77.268020629882798</v>
      </c>
      <c r="T155">
        <f>VLOOKUP(A155,'Literacy Rate %Pop'!B:BC,46,FALSE)</f>
        <v>79.893821716308594</v>
      </c>
      <c r="U155">
        <f>VLOOKUP(A155,'Literacy Rate %Pop'!B:BC,47,FALSE)</f>
        <v>79.694862365722699</v>
      </c>
      <c r="V155">
        <f>VLOOKUP(A155,'Literacy Rate %Pop'!B:BC,48,FALSE)</f>
        <v>81.142341613769503</v>
      </c>
      <c r="W155">
        <f>VLOOKUP(A155,'Literacy Rate %Pop'!B:BC,49,FALSE)</f>
        <v>79.432426452636705</v>
      </c>
      <c r="X155">
        <f>VLOOKUP(A155,'Literacy Rate %Pop'!B:BC,50,FALSE)</f>
        <v>80.455192565917997</v>
      </c>
      <c r="Y155">
        <f>VLOOKUP(A155,'Literacy Rate %Pop'!B:BC,51,FALSE)</f>
        <v>81.525398254394503</v>
      </c>
      <c r="Z155">
        <f>VLOOKUP(A155,'Literacy Rate %Pop'!B:BC,52,FALSE)</f>
        <v>78.981430053710895</v>
      </c>
      <c r="AA155">
        <f>VLOOKUP(A155,'Literacy Rate %Pop'!B:BC,53,FALSE)</f>
        <v>79.310142517089801</v>
      </c>
      <c r="AB155">
        <f>VLOOKUP(A155,'Literacy Rate %Pop'!B:BC,54,FALSE)</f>
        <v>79.648681640625</v>
      </c>
      <c r="AC155" s="37">
        <f>VLOOKUP(A155,'Internet Access %Pop'!B:AI,29,FALSE)</f>
        <v>44.547029919637801</v>
      </c>
      <c r="AD155">
        <f>VLOOKUP(A155,'Internet Access %Pop'!B:AI,30,FALSE)</f>
        <v>49.8256000196317</v>
      </c>
      <c r="AE155">
        <f>VLOOKUP(A155,'Internet Access %Pop'!B:AI,31,FALSE)</f>
        <v>56.856352472297097</v>
      </c>
      <c r="AF155">
        <f>VLOOKUP(A155,'Internet Access %Pop'!B:AI,32,FALSE)</f>
        <v>64.336108240894802</v>
      </c>
      <c r="AG155">
        <f>VLOOKUP(A155,'Internet Access %Pop'!B:AI,33,FALSE)</f>
        <v>71.759064986339794</v>
      </c>
      <c r="AH155">
        <f>VLOOKUP(A155,'Internet Access %Pop'!B:AI,34,FALSE)</f>
        <v>0</v>
      </c>
      <c r="AI155" s="37" t="e">
        <f>VLOOKUP(A155,'Informal %GDP  DGE'!B:AE,29,FALSE)</f>
        <v>#N/A</v>
      </c>
      <c r="AJ155" t="e">
        <f>VLOOKUP(A155,'Informal %GDP  DGE'!B:AE,30,FALSE)</f>
        <v>#N/A</v>
      </c>
      <c r="AK155" t="e">
        <f>VLOOKUP(A155,'Informal %GDP MIMIC'!B:AB,25,FALSE)</f>
        <v>#N/A</v>
      </c>
      <c r="AL155" t="e">
        <f>VLOOKUP(A155,'Informal %GDP MIMIC'!B:AB,26,FALSE)</f>
        <v>#N/A</v>
      </c>
      <c r="AM155" t="e">
        <f>VLOOKUP(A155,'Informal %GDP MIMIC'!B:AB,27,FALSE)</f>
        <v>#N/A</v>
      </c>
      <c r="AN155" s="37" t="e">
        <f>VLOOKUP(A155,'Pension %LF Pension_p'!B:W,16,FALSE)</f>
        <v>#N/A</v>
      </c>
      <c r="AO155" t="e">
        <f>VLOOKUP(A155,'Pension %LF Pension_p'!B:W,17,FALSE)</f>
        <v>#N/A</v>
      </c>
      <c r="AP155" t="e">
        <f>VLOOKUP(A155,'Pension %LF Pension_p'!B:W,18,FALSE)</f>
        <v>#N/A</v>
      </c>
      <c r="AQ155" t="e">
        <f>VLOOKUP(A155,'Pension %LF Pension_p'!B:W,19,FALSE)</f>
        <v>#N/A</v>
      </c>
      <c r="AR155" t="e">
        <f>VLOOKUP(A155,'Pension %LF Pension_p'!B:W,20,FALSE)</f>
        <v>#N/A</v>
      </c>
      <c r="AS155" t="e">
        <f>VLOOKUP(A155,'Pension %LF Pension_p'!B:W,21,FALSE)</f>
        <v>#N/A</v>
      </c>
      <c r="AT155" t="e">
        <f>VLOOKUP(A155,'Pension %LF Pension_p'!B:W,22,FALSE)</f>
        <v>#N/A</v>
      </c>
      <c r="AU155" s="37" t="e">
        <f>VLOOKUP(A155,' Informal Employment %Emp Infem'!B:U,15,FALSE)</f>
        <v>#N/A</v>
      </c>
      <c r="AV155" t="e">
        <f>VLOOKUP(A155,' Informal Employment %Emp Infem'!B:U,16,FALSE)</f>
        <v>#N/A</v>
      </c>
      <c r="AW155" t="e">
        <f>VLOOKUP(A155,' Informal Employment %Emp Infem'!B:U,17,FALSE)</f>
        <v>#N/A</v>
      </c>
      <c r="AX155" t="e">
        <f>VLOOKUP(A155,' Informal Employment %Emp Infem'!B:U,18,FALSE)</f>
        <v>#N/A</v>
      </c>
      <c r="AY155" t="e">
        <f>VLOOKUP(A155,' Informal Employment %Emp Infem'!B:U,19,FALSE)</f>
        <v>#N/A</v>
      </c>
      <c r="AZ155" t="e">
        <f>VLOOKUP(A155,' Informal Employment %Emp Infem'!B:U,20,FALSE)</f>
        <v>#N/A</v>
      </c>
      <c r="BA155" s="37" t="e">
        <f>VLOOKUP(Main!A155,'Outside LF Employment %Emp  Inf'!B:U,15,FALSE)</f>
        <v>#N/A</v>
      </c>
      <c r="BB155" t="e">
        <f>VLOOKUP(Main!A155,'Outside LF Employment %Emp  Inf'!B:U,16,FALSE)</f>
        <v>#N/A</v>
      </c>
      <c r="BC155" t="e">
        <f>VLOOKUP(Main!A155,'Outside LF Employment %Emp  Inf'!B:U,17,FALSE)</f>
        <v>#N/A</v>
      </c>
      <c r="BD155" t="e">
        <f>VLOOKUP(Main!A155,'Outside LF Employment %Emp  Inf'!B:U,18,FALSE)</f>
        <v>#N/A</v>
      </c>
      <c r="BE155" t="e">
        <f>VLOOKUP(Main!A155,'Outside LF Employment %Emp  Inf'!B:U,19,FALSE)</f>
        <v>#N/A</v>
      </c>
      <c r="BF155" t="e">
        <f>VLOOKUP(Main!A155,'Outside LF Employment %Emp  Inf'!B:U,20,FALSE)</f>
        <v>#N/A</v>
      </c>
      <c r="BG155" s="37">
        <f>VLOOKUP(A155,'Fin Acct Ownership %Pop'!B:E,2,FALSE)</f>
        <v>37.630481719970703</v>
      </c>
      <c r="BH155">
        <f>VLOOKUP(A155,'Fin Acct Ownership %Pop'!B:E,3,FALSE)</f>
        <v>0</v>
      </c>
      <c r="BI155">
        <f>VLOOKUP(A155,'Fin Acct Ownership %Pop'!B:E,4,FALSE)</f>
        <v>47.530685424804702</v>
      </c>
      <c r="BJ155" s="37" t="e">
        <f>VLOOKUP(A155,'JAM Index'!B:H,2,FALSE)</f>
        <v>#N/A</v>
      </c>
      <c r="BK155" t="e">
        <f>VLOOKUP(A155,'JAM Index'!B:H,3,FALSE)</f>
        <v>#N/A</v>
      </c>
      <c r="BL155" t="e">
        <f>VLOOKUP(A155,'JAM Index'!B:H,3,FALSE)</f>
        <v>#N/A</v>
      </c>
      <c r="BM155" t="e">
        <f>VLOOKUP(A155,'JAM Index'!B:H,4,FALSE)</f>
        <v>#N/A</v>
      </c>
      <c r="BN155" t="e">
        <f>VLOOKUP(A155,'JAM Index'!B:H,5,FALSE)</f>
        <v>#N/A</v>
      </c>
      <c r="BO155" t="e">
        <f>VLOOKUP(A155,'JAM Index'!B:H,6,FALSE)</f>
        <v>#N/A</v>
      </c>
      <c r="BP155" t="e">
        <f>VLOOKUP(A155,'JAM Index'!B:H,7,FALSE)</f>
        <v>#N/A</v>
      </c>
      <c r="BQ155">
        <f>VLOOKUP(A155,'GDP Per Capita'!B:E,2,FALSE)</f>
        <v>7502.1767883834682</v>
      </c>
      <c r="BR155">
        <f>VLOOKUP(A155,'GDP Per Capita'!B:E,3,FALSE)</f>
        <v>7458.022736494032</v>
      </c>
      <c r="BS155">
        <f>VLOOKUP(A155,'GDP Per Capita'!B:E,4,FALSE)</f>
        <v>6534.3956231377879</v>
      </c>
    </row>
    <row r="156" spans="1:71" x14ac:dyDescent="0.15">
      <c r="A156" s="24" t="s">
        <v>314</v>
      </c>
      <c r="B156" s="37">
        <f>VLOOKUP(A156,'GDP in $'!B156:G156,4)</f>
        <v>1222408203104.2959</v>
      </c>
      <c r="C156">
        <f>VLOOKUP(A156,'GDP in $'!B156:G156,5)</f>
        <v>1269433932805.9138</v>
      </c>
      <c r="D156" s="38">
        <f>VLOOKUP(A156,'GDP in $'!B156:G156,6)</f>
        <v>1073915880822.5043</v>
      </c>
      <c r="E156" t="str">
        <f>VLOOKUP(A156,'Social Assistance Exp. as %GDP'!C:O,2,FALSE)</f>
        <v>Upper middle income</v>
      </c>
      <c r="F156" t="str">
        <f>VLOOKUP(A156,'Social Assistance Exp. as %GDP'!C:O,3,FALSE)</f>
        <v>LCN</v>
      </c>
      <c r="G156">
        <f>VLOOKUP(A156,'Social Assistance Exp. as %GDP'!C:O,4,FALSE)</f>
        <v>1.2202645539999999</v>
      </c>
      <c r="H156">
        <f>VLOOKUP(A156,'Social Assistance Exp. as %GDP'!C:O,5,FALSE)</f>
        <v>0.19396200799999999</v>
      </c>
      <c r="I156">
        <f>VLOOKUP(A156,'Social Assistance Exp. as %GDP'!C:O,6,FALSE)</f>
        <v>0</v>
      </c>
      <c r="J156">
        <f>VLOOKUP(A156,'Social Assistance Exp. as %GDP'!C:O,7,FALSE)</f>
        <v>0.61331707199999996</v>
      </c>
      <c r="K156">
        <f>VLOOKUP(A156,'Social Assistance Exp. as %GDP'!C:O,8,FALSE)</f>
        <v>6.4747572000000003E-2</v>
      </c>
      <c r="L156">
        <f>VLOOKUP(A156,'Social Assistance Exp. as %GDP'!C:O,9,FALSE)</f>
        <v>2015</v>
      </c>
      <c r="M156">
        <f>VLOOKUP(A156,'Social Assistance Exp. as %GDP'!C:O,10,FALSE)</f>
        <v>0.122679546</v>
      </c>
      <c r="N156">
        <f>VLOOKUP(A156,'Social Assistance Exp. as %GDP'!C:O,11,FALSE)</f>
        <v>1.1529958E-2</v>
      </c>
      <c r="O156">
        <f>VLOOKUP(A156,'Social Assistance Exp. as %GDP'!C:O,12,FALSE)</f>
        <v>0</v>
      </c>
      <c r="P156">
        <f>VLOOKUP(A156,'Social Assistance Exp. as %GDP'!C:O,13,FALSE)</f>
        <v>0.214028418</v>
      </c>
      <c r="Q156" s="37">
        <f>VLOOKUP(A156,'Migrant Population %Pop'!B:C,2,FALSE)</f>
        <v>0.93936472741681099</v>
      </c>
      <c r="R156" s="37">
        <f>VLOOKUP(A156,'Literacy Rate %Pop'!B:BC,44,FALSE)</f>
        <v>93.068939208984403</v>
      </c>
      <c r="S156">
        <f>VLOOKUP(A156,'Literacy Rate %Pop'!B:BC,45,FALSE)</f>
        <v>93.519981384277301</v>
      </c>
      <c r="T156">
        <f>VLOOKUP(A156,'Literacy Rate %Pop'!B:BC,46,FALSE)</f>
        <v>94.228401184082003</v>
      </c>
      <c r="U156">
        <f>VLOOKUP(A156,'Literacy Rate %Pop'!B:BC,47,FALSE)</f>
        <v>93.962852478027301</v>
      </c>
      <c r="V156">
        <f>VLOOKUP(A156,'Literacy Rate %Pop'!B:BC,48,FALSE)</f>
        <v>94.555877685546903</v>
      </c>
      <c r="W156">
        <f>VLOOKUP(A156,'Literacy Rate %Pop'!B:BC,49,FALSE)</f>
        <v>94.472282409667997</v>
      </c>
      <c r="X156">
        <f>VLOOKUP(A156,'Literacy Rate %Pop'!B:BC,50,FALSE)</f>
        <v>94.859619140625</v>
      </c>
      <c r="Y156">
        <f>VLOOKUP(A156,'Literacy Rate %Pop'!B:BC,51,FALSE)</f>
        <v>94.9727783203125</v>
      </c>
      <c r="Z156">
        <f>VLOOKUP(A156,'Literacy Rate %Pop'!B:BC,52,FALSE)</f>
        <v>95.379913330078097</v>
      </c>
      <c r="AA156">
        <f>VLOOKUP(A156,'Literacy Rate %Pop'!B:BC,53,FALSE)</f>
        <v>0</v>
      </c>
      <c r="AB156">
        <f>VLOOKUP(A156,'Literacy Rate %Pop'!B:BC,54,FALSE)</f>
        <v>95.247848510742202</v>
      </c>
      <c r="AC156" s="37">
        <f>VLOOKUP(A156,'Internet Access %Pop'!B:AI,29,FALSE)</f>
        <v>57.431042990000002</v>
      </c>
      <c r="AD156">
        <f>VLOOKUP(A156,'Internet Access %Pop'!B:AI,30,FALSE)</f>
        <v>59.540446000000003</v>
      </c>
      <c r="AE156">
        <f>VLOOKUP(A156,'Internet Access %Pop'!B:AI,31,FALSE)</f>
        <v>63.852249090000001</v>
      </c>
      <c r="AF156">
        <f>VLOOKUP(A156,'Internet Access %Pop'!B:AI,32,FALSE)</f>
        <v>65.772634479999994</v>
      </c>
      <c r="AG156">
        <f>VLOOKUP(A156,'Internet Access %Pop'!B:AI,33,FALSE)</f>
        <v>70.069910469999996</v>
      </c>
      <c r="AH156">
        <f>VLOOKUP(A156,'Internet Access %Pop'!B:AI,34,FALSE)</f>
        <v>71.97</v>
      </c>
      <c r="AI156" s="37">
        <f>VLOOKUP(A156,'Informal %GDP  DGE'!B:AE,29,FALSE)</f>
        <v>27.525949478149414</v>
      </c>
      <c r="AJ156">
        <f>VLOOKUP(A156,'Informal %GDP  DGE'!B:AE,30,FALSE)</f>
        <v>27.369791030883789</v>
      </c>
      <c r="AK156">
        <f>VLOOKUP(A156,'Informal %GDP MIMIC'!B:AB,25,FALSE)</f>
        <v>29.959562301635742</v>
      </c>
      <c r="AL156">
        <f>VLOOKUP(A156,'Informal %GDP MIMIC'!B:AB,26,FALSE)</f>
        <v>29.837440490722656</v>
      </c>
      <c r="AM156">
        <f>VLOOKUP(A156,'Informal %GDP MIMIC'!B:AB,27,FALSE)</f>
        <v>29.855869293212891</v>
      </c>
      <c r="AN156" s="37">
        <f>VLOOKUP(A156,'Pension %LF Pension_p'!B:W,16,FALSE)</f>
        <v>0</v>
      </c>
      <c r="AO156">
        <f>VLOOKUP(A156,'Pension %LF Pension_p'!B:W,17,FALSE)</f>
        <v>0</v>
      </c>
      <c r="AP156">
        <f>VLOOKUP(A156,'Pension %LF Pension_p'!B:W,18,FALSE)</f>
        <v>36.200000762939453</v>
      </c>
      <c r="AQ156">
        <f>VLOOKUP(A156,'Pension %LF Pension_p'!B:W,19,FALSE)</f>
        <v>0</v>
      </c>
      <c r="AR156">
        <f>VLOOKUP(A156,'Pension %LF Pension_p'!B:W,20,FALSE)</f>
        <v>27.399999618530273</v>
      </c>
      <c r="AS156">
        <f>VLOOKUP(A156,'Pension %LF Pension_p'!B:W,21,FALSE)</f>
        <v>0</v>
      </c>
      <c r="AT156">
        <f>VLOOKUP(A156,'Pension %LF Pension_p'!B:W,22,FALSE)</f>
        <v>0</v>
      </c>
      <c r="AU156" s="37">
        <f>VLOOKUP(A156,' Informal Employment %Emp Infem'!B:U,15,FALSE)</f>
        <v>0</v>
      </c>
      <c r="AV156">
        <f>VLOOKUP(A156,' Informal Employment %Emp Infem'!B:U,16,FALSE)</f>
        <v>0</v>
      </c>
      <c r="AW156">
        <f>VLOOKUP(A156,' Informal Employment %Emp Infem'!B:U,17,FALSE)</f>
        <v>0</v>
      </c>
      <c r="AX156">
        <f>VLOOKUP(A156,' Informal Employment %Emp Infem'!B:U,18,FALSE)</f>
        <v>0</v>
      </c>
      <c r="AY156">
        <f>VLOOKUP(A156,' Informal Employment %Emp Infem'!B:U,19,FALSE)</f>
        <v>0</v>
      </c>
      <c r="AZ156">
        <f>VLOOKUP(A156,' Informal Employment %Emp Infem'!B:U,20,FALSE)</f>
        <v>0</v>
      </c>
      <c r="BA156" s="37">
        <f>VLOOKUP(Main!A156,'Outside LF Employment %Emp  Inf'!B:U,15,FALSE)</f>
        <v>0</v>
      </c>
      <c r="BB156">
        <f>VLOOKUP(Main!A156,'Outside LF Employment %Emp  Inf'!B:U,16,FALSE)</f>
        <v>0</v>
      </c>
      <c r="BC156">
        <f>VLOOKUP(Main!A156,'Outside LF Employment %Emp  Inf'!B:U,17,FALSE)</f>
        <v>0</v>
      </c>
      <c r="BD156">
        <f>VLOOKUP(Main!A156,'Outside LF Employment %Emp  Inf'!B:U,18,FALSE)</f>
        <v>0</v>
      </c>
      <c r="BE156">
        <f>VLOOKUP(Main!A156,'Outside LF Employment %Emp  Inf'!B:U,19,FALSE)</f>
        <v>0</v>
      </c>
      <c r="BF156">
        <f>VLOOKUP(Main!A156,'Outside LF Employment %Emp  Inf'!B:U,20,FALSE)</f>
        <v>0</v>
      </c>
      <c r="BG156" s="37">
        <f>VLOOKUP(A156,'Fin Acct Ownership %Pop'!B:E,2,FALSE)</f>
        <v>27.429384231567401</v>
      </c>
      <c r="BH156">
        <f>VLOOKUP(A156,'Fin Acct Ownership %Pop'!B:E,3,FALSE)</f>
        <v>39.140846252441399</v>
      </c>
      <c r="BI156">
        <f>VLOOKUP(A156,'Fin Acct Ownership %Pop'!B:E,4,FALSE)</f>
        <v>36.931919097900398</v>
      </c>
      <c r="BJ156" s="37" t="str">
        <f>VLOOKUP(A156,'JAM Index'!B:H,2,FALSE)</f>
        <v>LAC</v>
      </c>
      <c r="BK156" t="str">
        <f>VLOOKUP(A156,'JAM Index'!B:H,3,FALSE)</f>
        <v>UMIC</v>
      </c>
      <c r="BL156" t="str">
        <f>VLOOKUP(A156,'JAM Index'!B:H,3,FALSE)</f>
        <v>UMIC</v>
      </c>
      <c r="BM156">
        <f>VLOOKUP(A156,'JAM Index'!B:H,4,FALSE)</f>
        <v>90</v>
      </c>
      <c r="BN156">
        <f>VLOOKUP(A156,'JAM Index'!B:H,5,FALSE)</f>
        <v>37</v>
      </c>
      <c r="BO156">
        <f>VLOOKUP(A156,'JAM Index'!B:H,6,FALSE)</f>
        <v>65</v>
      </c>
      <c r="BP156">
        <f>VLOOKUP(A156,'JAM Index'!B:H,7,FALSE)</f>
        <v>192</v>
      </c>
      <c r="BQ156">
        <f>VLOOKUP(A156,'GDP Per Capita'!B:E,2,FALSE)</f>
        <v>9686.9849265558551</v>
      </c>
      <c r="BR156">
        <f>VLOOKUP(A156,'GDP Per Capita'!B:E,3,FALSE)</f>
        <v>9950.4500804845866</v>
      </c>
      <c r="BS156">
        <f>VLOOKUP(A156,'GDP Per Capita'!B:E,4,FALSE)</f>
        <v>8329.2713126392664</v>
      </c>
    </row>
    <row r="157" spans="1:71" x14ac:dyDescent="0.15">
      <c r="A157" s="24" t="s">
        <v>316</v>
      </c>
      <c r="B157" s="37">
        <f>VLOOKUP(A157,'GDP in $'!B157:G157,4)</f>
        <v>221588900</v>
      </c>
      <c r="C157">
        <f>VLOOKUP(A157,'GDP in $'!B157:G157,5)</f>
        <v>239462200</v>
      </c>
      <c r="D157" s="38">
        <f>VLOOKUP(A157,'GDP in $'!B157:G157,6)</f>
        <v>244462400</v>
      </c>
      <c r="E157" t="e">
        <f>VLOOKUP(A157,'Social Assistance Exp. as %GDP'!C:O,2,FALSE)</f>
        <v>#N/A</v>
      </c>
      <c r="F157" t="e">
        <f>VLOOKUP(A157,'Social Assistance Exp. as %GDP'!C:O,3,FALSE)</f>
        <v>#N/A</v>
      </c>
      <c r="G157" t="e">
        <f>VLOOKUP(A157,'Social Assistance Exp. as %GDP'!C:O,4,FALSE)</f>
        <v>#N/A</v>
      </c>
      <c r="H157" t="e">
        <f>VLOOKUP(A157,'Social Assistance Exp. as %GDP'!C:O,5,FALSE)</f>
        <v>#N/A</v>
      </c>
      <c r="I157" t="e">
        <f>VLOOKUP(A157,'Social Assistance Exp. as %GDP'!C:O,6,FALSE)</f>
        <v>#N/A</v>
      </c>
      <c r="J157" t="e">
        <f>VLOOKUP(A157,'Social Assistance Exp. as %GDP'!C:O,7,FALSE)</f>
        <v>#N/A</v>
      </c>
      <c r="K157" t="e">
        <f>VLOOKUP(A157,'Social Assistance Exp. as %GDP'!C:O,8,FALSE)</f>
        <v>#N/A</v>
      </c>
      <c r="L157" t="e">
        <f>VLOOKUP(A157,'Social Assistance Exp. as %GDP'!C:O,9,FALSE)</f>
        <v>#N/A</v>
      </c>
      <c r="M157" t="e">
        <f>VLOOKUP(A157,'Social Assistance Exp. as %GDP'!C:O,10,FALSE)</f>
        <v>#N/A</v>
      </c>
      <c r="N157" t="e">
        <f>VLOOKUP(A157,'Social Assistance Exp. as %GDP'!C:O,11,FALSE)</f>
        <v>#N/A</v>
      </c>
      <c r="O157" t="e">
        <f>VLOOKUP(A157,'Social Assistance Exp. as %GDP'!C:O,12,FALSE)</f>
        <v>#N/A</v>
      </c>
      <c r="P157" t="e">
        <f>VLOOKUP(A157,'Social Assistance Exp. as %GDP'!C:O,13,FALSE)</f>
        <v>#N/A</v>
      </c>
      <c r="Q157" s="37">
        <f>VLOOKUP(A157,'Migrant Population %Pop'!B:C,2,FALSE)</f>
        <v>6.1970448927216797</v>
      </c>
      <c r="R157" s="37">
        <f>VLOOKUP(A157,'Literacy Rate %Pop'!B:BC,44,FALSE)</f>
        <v>0</v>
      </c>
      <c r="S157">
        <f>VLOOKUP(A157,'Literacy Rate %Pop'!B:BC,45,FALSE)</f>
        <v>98.265083312988295</v>
      </c>
      <c r="T157">
        <f>VLOOKUP(A157,'Literacy Rate %Pop'!B:BC,46,FALSE)</f>
        <v>0</v>
      </c>
      <c r="U157">
        <f>VLOOKUP(A157,'Literacy Rate %Pop'!B:BC,47,FALSE)</f>
        <v>0</v>
      </c>
      <c r="V157">
        <f>VLOOKUP(A157,'Literacy Rate %Pop'!B:BC,48,FALSE)</f>
        <v>0</v>
      </c>
      <c r="W157">
        <f>VLOOKUP(A157,'Literacy Rate %Pop'!B:BC,49,FALSE)</f>
        <v>0</v>
      </c>
      <c r="X157">
        <f>VLOOKUP(A157,'Literacy Rate %Pop'!B:BC,50,FALSE)</f>
        <v>0</v>
      </c>
      <c r="Y157">
        <f>VLOOKUP(A157,'Literacy Rate %Pop'!B:BC,51,FALSE)</f>
        <v>0</v>
      </c>
      <c r="Z157">
        <f>VLOOKUP(A157,'Literacy Rate %Pop'!B:BC,52,FALSE)</f>
        <v>0</v>
      </c>
      <c r="AA157">
        <f>VLOOKUP(A157,'Literacy Rate %Pop'!B:BC,53,FALSE)</f>
        <v>0</v>
      </c>
      <c r="AB157">
        <f>VLOOKUP(A157,'Literacy Rate %Pop'!B:BC,54,FALSE)</f>
        <v>0</v>
      </c>
      <c r="AC157" s="37">
        <f>VLOOKUP(A157,'Internet Access %Pop'!B:AI,29,FALSE)</f>
        <v>19.282441800000001</v>
      </c>
      <c r="AD157">
        <f>VLOOKUP(A157,'Internet Access %Pop'!B:AI,30,FALSE)</f>
        <v>29.787779359999998</v>
      </c>
      <c r="AE157">
        <f>VLOOKUP(A157,'Internet Access %Pop'!B:AI,31,FALSE)</f>
        <v>38.701162619999998</v>
      </c>
      <c r="AF157">
        <f>VLOOKUP(A157,'Internet Access %Pop'!B:AI,32,FALSE)</f>
        <v>0</v>
      </c>
      <c r="AG157">
        <f>VLOOKUP(A157,'Internet Access %Pop'!B:AI,33,FALSE)</f>
        <v>0</v>
      </c>
      <c r="AH157">
        <f>VLOOKUP(A157,'Internet Access %Pop'!B:AI,34,FALSE)</f>
        <v>0</v>
      </c>
      <c r="AI157" s="37" t="e">
        <f>VLOOKUP(A157,'Informal %GDP  DGE'!B:AE,29,FALSE)</f>
        <v>#N/A</v>
      </c>
      <c r="AJ157" t="e">
        <f>VLOOKUP(A157,'Informal %GDP  DGE'!B:AE,30,FALSE)</f>
        <v>#N/A</v>
      </c>
      <c r="AK157" t="e">
        <f>VLOOKUP(A157,'Informal %GDP MIMIC'!B:AB,25,FALSE)</f>
        <v>#N/A</v>
      </c>
      <c r="AL157" t="e">
        <f>VLOOKUP(A157,'Informal %GDP MIMIC'!B:AB,26,FALSE)</f>
        <v>#N/A</v>
      </c>
      <c r="AM157" t="e">
        <f>VLOOKUP(A157,'Informal %GDP MIMIC'!B:AB,27,FALSE)</f>
        <v>#N/A</v>
      </c>
      <c r="AN157" s="37" t="e">
        <f>VLOOKUP(A157,'Pension %LF Pension_p'!B:W,16,FALSE)</f>
        <v>#N/A</v>
      </c>
      <c r="AO157" t="e">
        <f>VLOOKUP(A157,'Pension %LF Pension_p'!B:W,17,FALSE)</f>
        <v>#N/A</v>
      </c>
      <c r="AP157" t="e">
        <f>VLOOKUP(A157,'Pension %LF Pension_p'!B:W,18,FALSE)</f>
        <v>#N/A</v>
      </c>
      <c r="AQ157" t="e">
        <f>VLOOKUP(A157,'Pension %LF Pension_p'!B:W,19,FALSE)</f>
        <v>#N/A</v>
      </c>
      <c r="AR157" t="e">
        <f>VLOOKUP(A157,'Pension %LF Pension_p'!B:W,20,FALSE)</f>
        <v>#N/A</v>
      </c>
      <c r="AS157" t="e">
        <f>VLOOKUP(A157,'Pension %LF Pension_p'!B:W,21,FALSE)</f>
        <v>#N/A</v>
      </c>
      <c r="AT157" t="e">
        <f>VLOOKUP(A157,'Pension %LF Pension_p'!B:W,22,FALSE)</f>
        <v>#N/A</v>
      </c>
      <c r="AU157" s="37" t="e">
        <f>VLOOKUP(A157,' Informal Employment %Emp Infem'!B:U,15,FALSE)</f>
        <v>#N/A</v>
      </c>
      <c r="AV157" t="e">
        <f>VLOOKUP(A157,' Informal Employment %Emp Infem'!B:U,16,FALSE)</f>
        <v>#N/A</v>
      </c>
      <c r="AW157" t="e">
        <f>VLOOKUP(A157,' Informal Employment %Emp Infem'!B:U,17,FALSE)</f>
        <v>#N/A</v>
      </c>
      <c r="AX157" t="e">
        <f>VLOOKUP(A157,' Informal Employment %Emp Infem'!B:U,18,FALSE)</f>
        <v>#N/A</v>
      </c>
      <c r="AY157" t="e">
        <f>VLOOKUP(A157,' Informal Employment %Emp Infem'!B:U,19,FALSE)</f>
        <v>#N/A</v>
      </c>
      <c r="AZ157" t="e">
        <f>VLOOKUP(A157,' Informal Employment %Emp Infem'!B:U,20,FALSE)</f>
        <v>#N/A</v>
      </c>
      <c r="BA157" s="37" t="e">
        <f>VLOOKUP(Main!A157,'Outside LF Employment %Emp  Inf'!B:U,15,FALSE)</f>
        <v>#N/A</v>
      </c>
      <c r="BB157" t="e">
        <f>VLOOKUP(Main!A157,'Outside LF Employment %Emp  Inf'!B:U,16,FALSE)</f>
        <v>#N/A</v>
      </c>
      <c r="BC157" t="e">
        <f>VLOOKUP(Main!A157,'Outside LF Employment %Emp  Inf'!B:U,17,FALSE)</f>
        <v>#N/A</v>
      </c>
      <c r="BD157" t="e">
        <f>VLOOKUP(Main!A157,'Outside LF Employment %Emp  Inf'!B:U,18,FALSE)</f>
        <v>#N/A</v>
      </c>
      <c r="BE157" t="e">
        <f>VLOOKUP(Main!A157,'Outside LF Employment %Emp  Inf'!B:U,19,FALSE)</f>
        <v>#N/A</v>
      </c>
      <c r="BF157" t="e">
        <f>VLOOKUP(Main!A157,'Outside LF Employment %Emp  Inf'!B:U,20,FALSE)</f>
        <v>#N/A</v>
      </c>
      <c r="BG157" s="37">
        <f>VLOOKUP(A157,'Fin Acct Ownership %Pop'!B:E,2,FALSE)</f>
        <v>0</v>
      </c>
      <c r="BH157">
        <f>VLOOKUP(A157,'Fin Acct Ownership %Pop'!B:E,3,FALSE)</f>
        <v>0</v>
      </c>
      <c r="BI157">
        <f>VLOOKUP(A157,'Fin Acct Ownership %Pop'!B:E,4,FALSE)</f>
        <v>0</v>
      </c>
      <c r="BJ157" s="37" t="e">
        <f>VLOOKUP(A157,'JAM Index'!B:H,2,FALSE)</f>
        <v>#N/A</v>
      </c>
      <c r="BK157" t="e">
        <f>VLOOKUP(A157,'JAM Index'!B:H,3,FALSE)</f>
        <v>#N/A</v>
      </c>
      <c r="BL157" t="e">
        <f>VLOOKUP(A157,'JAM Index'!B:H,3,FALSE)</f>
        <v>#N/A</v>
      </c>
      <c r="BM157" t="e">
        <f>VLOOKUP(A157,'JAM Index'!B:H,4,FALSE)</f>
        <v>#N/A</v>
      </c>
      <c r="BN157" t="e">
        <f>VLOOKUP(A157,'JAM Index'!B:H,5,FALSE)</f>
        <v>#N/A</v>
      </c>
      <c r="BO157" t="e">
        <f>VLOOKUP(A157,'JAM Index'!B:H,6,FALSE)</f>
        <v>#N/A</v>
      </c>
      <c r="BP157" t="e">
        <f>VLOOKUP(A157,'JAM Index'!B:H,7,FALSE)</f>
        <v>#N/A</v>
      </c>
      <c r="BQ157">
        <f>VLOOKUP(A157,'GDP Per Capita'!B:E,2,FALSE)</f>
        <v>3793.550982674793</v>
      </c>
      <c r="BR157">
        <f>VLOOKUP(A157,'GDP Per Capita'!B:E,3,FALSE)</f>
        <v>4073.109829735844</v>
      </c>
      <c r="BS157">
        <f>VLOOKUP(A157,'GDP Per Capita'!B:E,4,FALSE)</f>
        <v>4129.850998412001</v>
      </c>
    </row>
    <row r="158" spans="1:71" x14ac:dyDescent="0.15">
      <c r="A158" s="24" t="s">
        <v>318</v>
      </c>
      <c r="B158" s="37">
        <f>VLOOKUP(A158,'GDP in $'!B158:G158,4)</f>
        <v>30985606994094.438</v>
      </c>
      <c r="C158">
        <f>VLOOKUP(A158,'GDP in $'!B158:G158,5)</f>
        <v>31771082836908.004</v>
      </c>
      <c r="D158" s="38">
        <f>VLOOKUP(A158,'GDP in $'!B158:G158,6)</f>
        <v>30535343464998.656</v>
      </c>
      <c r="E158" t="e">
        <f>VLOOKUP(A158,'Social Assistance Exp. as %GDP'!C:O,2,FALSE)</f>
        <v>#N/A</v>
      </c>
      <c r="F158" t="e">
        <f>VLOOKUP(A158,'Social Assistance Exp. as %GDP'!C:O,3,FALSE)</f>
        <v>#N/A</v>
      </c>
      <c r="G158" t="e">
        <f>VLOOKUP(A158,'Social Assistance Exp. as %GDP'!C:O,4,FALSE)</f>
        <v>#N/A</v>
      </c>
      <c r="H158" t="e">
        <f>VLOOKUP(A158,'Social Assistance Exp. as %GDP'!C:O,5,FALSE)</f>
        <v>#N/A</v>
      </c>
      <c r="I158" t="e">
        <f>VLOOKUP(A158,'Social Assistance Exp. as %GDP'!C:O,6,FALSE)</f>
        <v>#N/A</v>
      </c>
      <c r="J158" t="e">
        <f>VLOOKUP(A158,'Social Assistance Exp. as %GDP'!C:O,7,FALSE)</f>
        <v>#N/A</v>
      </c>
      <c r="K158" t="e">
        <f>VLOOKUP(A158,'Social Assistance Exp. as %GDP'!C:O,8,FALSE)</f>
        <v>#N/A</v>
      </c>
      <c r="L158" t="e">
        <f>VLOOKUP(A158,'Social Assistance Exp. as %GDP'!C:O,9,FALSE)</f>
        <v>#N/A</v>
      </c>
      <c r="M158" t="e">
        <f>VLOOKUP(A158,'Social Assistance Exp. as %GDP'!C:O,10,FALSE)</f>
        <v>#N/A</v>
      </c>
      <c r="N158" t="e">
        <f>VLOOKUP(A158,'Social Assistance Exp. as %GDP'!C:O,11,FALSE)</f>
        <v>#N/A</v>
      </c>
      <c r="O158" t="e">
        <f>VLOOKUP(A158,'Social Assistance Exp. as %GDP'!C:O,12,FALSE)</f>
        <v>#N/A</v>
      </c>
      <c r="P158" t="e">
        <f>VLOOKUP(A158,'Social Assistance Exp. as %GDP'!C:O,13,FALSE)</f>
        <v>#N/A</v>
      </c>
      <c r="Q158" s="37">
        <f>VLOOKUP(A158,'Migrant Population %Pop'!B:C,2,FALSE)</f>
        <v>1.3699039217562701</v>
      </c>
      <c r="R158" s="37">
        <f>VLOOKUP(A158,'Literacy Rate %Pop'!B:BC,44,FALSE)</f>
        <v>83.530677795410199</v>
      </c>
      <c r="S158">
        <f>VLOOKUP(A158,'Literacy Rate %Pop'!B:BC,45,FALSE)</f>
        <v>83.696876525878906</v>
      </c>
      <c r="T158">
        <f>VLOOKUP(A158,'Literacy Rate %Pop'!B:BC,46,FALSE)</f>
        <v>84.265357971191406</v>
      </c>
      <c r="U158">
        <f>VLOOKUP(A158,'Literacy Rate %Pop'!B:BC,47,FALSE)</f>
        <v>84.479988098144503</v>
      </c>
      <c r="V158">
        <f>VLOOKUP(A158,'Literacy Rate %Pop'!B:BC,48,FALSE)</f>
        <v>84.999313354492202</v>
      </c>
      <c r="W158">
        <f>VLOOKUP(A158,'Literacy Rate %Pop'!B:BC,49,FALSE)</f>
        <v>85.217552185058594</v>
      </c>
      <c r="X158">
        <f>VLOOKUP(A158,'Literacy Rate %Pop'!B:BC,50,FALSE)</f>
        <v>85.777290344238295</v>
      </c>
      <c r="Y158">
        <f>VLOOKUP(A158,'Literacy Rate %Pop'!B:BC,51,FALSE)</f>
        <v>86.054550170898395</v>
      </c>
      <c r="Z158">
        <f>VLOOKUP(A158,'Literacy Rate %Pop'!B:BC,52,FALSE)</f>
        <v>86.088661193847699</v>
      </c>
      <c r="AA158">
        <f>VLOOKUP(A158,'Literacy Rate %Pop'!B:BC,53,FALSE)</f>
        <v>86.396263122558594</v>
      </c>
      <c r="AB158">
        <f>VLOOKUP(A158,'Literacy Rate %Pop'!B:BC,54,FALSE)</f>
        <v>86.671310424804702</v>
      </c>
      <c r="AC158" s="37">
        <f>VLOOKUP(A158,'Internet Access %Pop'!B:AI,29,FALSE)</f>
        <v>35.133888813544097</v>
      </c>
      <c r="AD158">
        <f>VLOOKUP(A158,'Internet Access %Pop'!B:AI,30,FALSE)</f>
        <v>37.938249159289903</v>
      </c>
      <c r="AE158">
        <f>VLOOKUP(A158,'Internet Access %Pop'!B:AI,31,FALSE)</f>
        <v>40.518268321869797</v>
      </c>
      <c r="AF158">
        <f>VLOOKUP(A158,'Internet Access %Pop'!B:AI,32,FALSE)</f>
        <v>44.2091751970109</v>
      </c>
      <c r="AG158">
        <f>VLOOKUP(A158,'Internet Access %Pop'!B:AI,33,FALSE)</f>
        <v>52.711493574737602</v>
      </c>
      <c r="AH158">
        <f>VLOOKUP(A158,'Internet Access %Pop'!B:AI,34,FALSE)</f>
        <v>0</v>
      </c>
      <c r="AI158" s="37" t="e">
        <f>VLOOKUP(A158,'Informal %GDP  DGE'!B:AE,29,FALSE)</f>
        <v>#N/A</v>
      </c>
      <c r="AJ158" t="e">
        <f>VLOOKUP(A158,'Informal %GDP  DGE'!B:AE,30,FALSE)</f>
        <v>#N/A</v>
      </c>
      <c r="AK158" t="e">
        <f>VLOOKUP(A158,'Informal %GDP MIMIC'!B:AB,25,FALSE)</f>
        <v>#N/A</v>
      </c>
      <c r="AL158" t="e">
        <f>VLOOKUP(A158,'Informal %GDP MIMIC'!B:AB,26,FALSE)</f>
        <v>#N/A</v>
      </c>
      <c r="AM158" t="e">
        <f>VLOOKUP(A158,'Informal %GDP MIMIC'!B:AB,27,FALSE)</f>
        <v>#N/A</v>
      </c>
      <c r="AN158" s="37" t="e">
        <f>VLOOKUP(A158,'Pension %LF Pension_p'!B:W,16,FALSE)</f>
        <v>#N/A</v>
      </c>
      <c r="AO158" t="e">
        <f>VLOOKUP(A158,'Pension %LF Pension_p'!B:W,17,FALSE)</f>
        <v>#N/A</v>
      </c>
      <c r="AP158" t="e">
        <f>VLOOKUP(A158,'Pension %LF Pension_p'!B:W,18,FALSE)</f>
        <v>#N/A</v>
      </c>
      <c r="AQ158" t="e">
        <f>VLOOKUP(A158,'Pension %LF Pension_p'!B:W,19,FALSE)</f>
        <v>#N/A</v>
      </c>
      <c r="AR158" t="e">
        <f>VLOOKUP(A158,'Pension %LF Pension_p'!B:W,20,FALSE)</f>
        <v>#N/A</v>
      </c>
      <c r="AS158" t="e">
        <f>VLOOKUP(A158,'Pension %LF Pension_p'!B:W,21,FALSE)</f>
        <v>#N/A</v>
      </c>
      <c r="AT158" t="e">
        <f>VLOOKUP(A158,'Pension %LF Pension_p'!B:W,22,FALSE)</f>
        <v>#N/A</v>
      </c>
      <c r="AU158" s="37" t="e">
        <f>VLOOKUP(A158,' Informal Employment %Emp Infem'!B:U,15,FALSE)</f>
        <v>#N/A</v>
      </c>
      <c r="AV158" t="e">
        <f>VLOOKUP(A158,' Informal Employment %Emp Infem'!B:U,16,FALSE)</f>
        <v>#N/A</v>
      </c>
      <c r="AW158" t="e">
        <f>VLOOKUP(A158,' Informal Employment %Emp Infem'!B:U,17,FALSE)</f>
        <v>#N/A</v>
      </c>
      <c r="AX158" t="e">
        <f>VLOOKUP(A158,' Informal Employment %Emp Infem'!B:U,18,FALSE)</f>
        <v>#N/A</v>
      </c>
      <c r="AY158" t="e">
        <f>VLOOKUP(A158,' Informal Employment %Emp Infem'!B:U,19,FALSE)</f>
        <v>#N/A</v>
      </c>
      <c r="AZ158" t="e">
        <f>VLOOKUP(A158,' Informal Employment %Emp Infem'!B:U,20,FALSE)</f>
        <v>#N/A</v>
      </c>
      <c r="BA158" s="37" t="e">
        <f>VLOOKUP(Main!A158,'Outside LF Employment %Emp  Inf'!B:U,15,FALSE)</f>
        <v>#N/A</v>
      </c>
      <c r="BB158" t="e">
        <f>VLOOKUP(Main!A158,'Outside LF Employment %Emp  Inf'!B:U,16,FALSE)</f>
        <v>#N/A</v>
      </c>
      <c r="BC158" t="e">
        <f>VLOOKUP(Main!A158,'Outside LF Employment %Emp  Inf'!B:U,17,FALSE)</f>
        <v>#N/A</v>
      </c>
      <c r="BD158" t="e">
        <f>VLOOKUP(Main!A158,'Outside LF Employment %Emp  Inf'!B:U,18,FALSE)</f>
        <v>#N/A</v>
      </c>
      <c r="BE158" t="e">
        <f>VLOOKUP(Main!A158,'Outside LF Employment %Emp  Inf'!B:U,19,FALSE)</f>
        <v>#N/A</v>
      </c>
      <c r="BF158" t="e">
        <f>VLOOKUP(Main!A158,'Outside LF Employment %Emp  Inf'!B:U,20,FALSE)</f>
        <v>#N/A</v>
      </c>
      <c r="BG158" s="37">
        <f>VLOOKUP(A158,'Fin Acct Ownership %Pop'!B:E,2,FALSE)</f>
        <v>43.443603515625</v>
      </c>
      <c r="BH158">
        <f>VLOOKUP(A158,'Fin Acct Ownership %Pop'!B:E,3,FALSE)</f>
        <v>57.535598754882798</v>
      </c>
      <c r="BI158">
        <f>VLOOKUP(A158,'Fin Acct Ownership %Pop'!B:E,4,FALSE)</f>
        <v>65.312919616699205</v>
      </c>
      <c r="BJ158" s="37" t="e">
        <f>VLOOKUP(A158,'JAM Index'!B:H,2,FALSE)</f>
        <v>#N/A</v>
      </c>
      <c r="BK158" t="e">
        <f>VLOOKUP(A158,'JAM Index'!B:H,3,FALSE)</f>
        <v>#N/A</v>
      </c>
      <c r="BL158" t="e">
        <f>VLOOKUP(A158,'JAM Index'!B:H,3,FALSE)</f>
        <v>#N/A</v>
      </c>
      <c r="BM158" t="e">
        <f>VLOOKUP(A158,'JAM Index'!B:H,4,FALSE)</f>
        <v>#N/A</v>
      </c>
      <c r="BN158" t="e">
        <f>VLOOKUP(A158,'JAM Index'!B:H,5,FALSE)</f>
        <v>#N/A</v>
      </c>
      <c r="BO158" t="e">
        <f>VLOOKUP(A158,'JAM Index'!B:H,6,FALSE)</f>
        <v>#N/A</v>
      </c>
      <c r="BP158" t="e">
        <f>VLOOKUP(A158,'JAM Index'!B:H,7,FALSE)</f>
        <v>#N/A</v>
      </c>
      <c r="BQ158">
        <f>VLOOKUP(A158,'GDP Per Capita'!B:E,2,FALSE)</f>
        <v>5401.5034943753399</v>
      </c>
      <c r="BR158">
        <f>VLOOKUP(A158,'GDP Per Capita'!B:E,3,FALSE)</f>
        <v>5481.3737581515024</v>
      </c>
      <c r="BS158">
        <f>VLOOKUP(A158,'GDP Per Capita'!B:E,4,FALSE)</f>
        <v>5216.9478914950969</v>
      </c>
    </row>
    <row r="159" spans="1:71" x14ac:dyDescent="0.15">
      <c r="A159" s="24" t="s">
        <v>320</v>
      </c>
      <c r="B159" s="37">
        <f>VLOOKUP(A159,'GDP in $'!B159:G159,4)</f>
        <v>12683070061.469549</v>
      </c>
      <c r="C159">
        <f>VLOOKUP(A159,'GDP in $'!B159:G159,5)</f>
        <v>12606338448.546968</v>
      </c>
      <c r="D159" s="38">
        <f>VLOOKUP(A159,'GDP in $'!B159:G159,6)</f>
        <v>12263710122.764538</v>
      </c>
      <c r="E159" t="str">
        <f>VLOOKUP(A159,'Social Assistance Exp. as %GDP'!C:O,2,FALSE)</f>
        <v>Upper middle income</v>
      </c>
      <c r="F159" t="str">
        <f>VLOOKUP(A159,'Social Assistance Exp. as %GDP'!C:O,3,FALSE)</f>
        <v>ECS</v>
      </c>
      <c r="G159">
        <f>VLOOKUP(A159,'Social Assistance Exp. as %GDP'!C:O,4,FALSE)</f>
        <v>1.2686402800000001</v>
      </c>
      <c r="H159">
        <f>VLOOKUP(A159,'Social Assistance Exp. as %GDP'!C:O,5,FALSE)</f>
        <v>5.3142656000000003E-2</v>
      </c>
      <c r="I159">
        <f>VLOOKUP(A159,'Social Assistance Exp. as %GDP'!C:O,6,FALSE)</f>
        <v>0.58663600699999996</v>
      </c>
      <c r="J159">
        <f>VLOOKUP(A159,'Social Assistance Exp. as %GDP'!C:O,7,FALSE)</f>
        <v>1.655302E-3</v>
      </c>
      <c r="K159">
        <f>VLOOKUP(A159,'Social Assistance Exp. as %GDP'!C:O,8,FALSE)</f>
        <v>0</v>
      </c>
      <c r="L159">
        <f>VLOOKUP(A159,'Social Assistance Exp. as %GDP'!C:O,9,FALSE)</f>
        <v>2017</v>
      </c>
      <c r="M159">
        <f>VLOOKUP(A159,'Social Assistance Exp. as %GDP'!C:O,10,FALSE)</f>
        <v>7.4382659999999998E-3</v>
      </c>
      <c r="N159">
        <f>VLOOKUP(A159,'Social Assistance Exp. as %GDP'!C:O,11,FALSE)</f>
        <v>0</v>
      </c>
      <c r="O159">
        <f>VLOOKUP(A159,'Social Assistance Exp. as %GDP'!C:O,12,FALSE)</f>
        <v>0</v>
      </c>
      <c r="P159">
        <f>VLOOKUP(A159,'Social Assistance Exp. as %GDP'!C:O,13,FALSE)</f>
        <v>0.619768023</v>
      </c>
      <c r="Q159" s="37">
        <f>VLOOKUP(A159,'Migrant Population %Pop'!B:C,2,FALSE)</f>
        <v>6.2897741733876096</v>
      </c>
      <c r="R159" s="37">
        <f>VLOOKUP(A159,'Literacy Rate %Pop'!B:BC,44,FALSE)</f>
        <v>0</v>
      </c>
      <c r="S159">
        <f>VLOOKUP(A159,'Literacy Rate %Pop'!B:BC,45,FALSE)</f>
        <v>0</v>
      </c>
      <c r="T159">
        <f>VLOOKUP(A159,'Literacy Rate %Pop'!B:BC,46,FALSE)</f>
        <v>0</v>
      </c>
      <c r="U159">
        <f>VLOOKUP(A159,'Literacy Rate %Pop'!B:BC,47,FALSE)</f>
        <v>0</v>
      </c>
      <c r="V159">
        <f>VLOOKUP(A159,'Literacy Rate %Pop'!B:BC,48,FALSE)</f>
        <v>97.800003051757798</v>
      </c>
      <c r="W159">
        <f>VLOOKUP(A159,'Literacy Rate %Pop'!B:BC,49,FALSE)</f>
        <v>0</v>
      </c>
      <c r="X159">
        <f>VLOOKUP(A159,'Literacy Rate %Pop'!B:BC,50,FALSE)</f>
        <v>0</v>
      </c>
      <c r="Y159">
        <f>VLOOKUP(A159,'Literacy Rate %Pop'!B:BC,51,FALSE)</f>
        <v>0</v>
      </c>
      <c r="Z159">
        <f>VLOOKUP(A159,'Literacy Rate %Pop'!B:BC,52,FALSE)</f>
        <v>0</v>
      </c>
      <c r="AA159">
        <f>VLOOKUP(A159,'Literacy Rate %Pop'!B:BC,53,FALSE)</f>
        <v>0</v>
      </c>
      <c r="AB159">
        <f>VLOOKUP(A159,'Literacy Rate %Pop'!B:BC,54,FALSE)</f>
        <v>98.363571166992202</v>
      </c>
      <c r="AC159" s="37">
        <f>VLOOKUP(A159,'Internet Access %Pop'!B:AI,29,FALSE)</f>
        <v>70.380203080000001</v>
      </c>
      <c r="AD159">
        <f>VLOOKUP(A159,'Internet Access %Pop'!B:AI,30,FALSE)</f>
        <v>72.15681447</v>
      </c>
      <c r="AE159">
        <f>VLOOKUP(A159,'Internet Access %Pop'!B:AI,31,FALSE)</f>
        <v>74.51682418</v>
      </c>
      <c r="AF159">
        <f>VLOOKUP(A159,'Internet Access %Pop'!B:AI,32,FALSE)</f>
        <v>79.167755189999994</v>
      </c>
      <c r="AG159">
        <f>VLOOKUP(A159,'Internet Access %Pop'!B:AI,33,FALSE)</f>
        <v>81.412882760000002</v>
      </c>
      <c r="AH159">
        <f>VLOOKUP(A159,'Internet Access %Pop'!B:AI,34,FALSE)</f>
        <v>81.405538109999995</v>
      </c>
      <c r="AI159" s="37">
        <f>VLOOKUP(A159,'Informal %GDP  DGE'!B:AE,29,FALSE)</f>
        <v>33.824176788330078</v>
      </c>
      <c r="AJ159">
        <f>VLOOKUP(A159,'Informal %GDP  DGE'!B:AE,30,FALSE)</f>
        <v>33.624996185302734</v>
      </c>
      <c r="AK159">
        <f>VLOOKUP(A159,'Informal %GDP MIMIC'!B:AB,25,FALSE)</f>
        <v>33.815109252929688</v>
      </c>
      <c r="AL159">
        <f>VLOOKUP(A159,'Informal %GDP MIMIC'!B:AB,26,FALSE)</f>
        <v>33.526847839355469</v>
      </c>
      <c r="AM159">
        <f>VLOOKUP(A159,'Informal %GDP MIMIC'!B:AB,27,FALSE)</f>
        <v>33.359638214111328</v>
      </c>
      <c r="AN159" s="37">
        <f>VLOOKUP(A159,'Pension %LF Pension_p'!B:W,16,FALSE)</f>
        <v>0</v>
      </c>
      <c r="AO159">
        <f>VLOOKUP(A159,'Pension %LF Pension_p'!B:W,17,FALSE)</f>
        <v>0</v>
      </c>
      <c r="AP159">
        <f>VLOOKUP(A159,'Pension %LF Pension_p'!B:W,18,FALSE)</f>
        <v>0</v>
      </c>
      <c r="AQ159">
        <f>VLOOKUP(A159,'Pension %LF Pension_p'!B:W,19,FALSE)</f>
        <v>0</v>
      </c>
      <c r="AR159">
        <f>VLOOKUP(A159,'Pension %LF Pension_p'!B:W,20,FALSE)</f>
        <v>52.299999237060547</v>
      </c>
      <c r="AS159">
        <f>VLOOKUP(A159,'Pension %LF Pension_p'!B:W,21,FALSE)</f>
        <v>0</v>
      </c>
      <c r="AT159">
        <f>VLOOKUP(A159,'Pension %LF Pension_p'!B:W,22,FALSE)</f>
        <v>0</v>
      </c>
      <c r="AU159" s="37" t="e">
        <f>VLOOKUP(A159,' Informal Employment %Emp Infem'!B:U,15,FALSE)</f>
        <v>#N/A</v>
      </c>
      <c r="AV159" t="e">
        <f>VLOOKUP(A159,' Informal Employment %Emp Infem'!B:U,16,FALSE)</f>
        <v>#N/A</v>
      </c>
      <c r="AW159" t="e">
        <f>VLOOKUP(A159,' Informal Employment %Emp Infem'!B:U,17,FALSE)</f>
        <v>#N/A</v>
      </c>
      <c r="AX159" t="e">
        <f>VLOOKUP(A159,' Informal Employment %Emp Infem'!B:U,18,FALSE)</f>
        <v>#N/A</v>
      </c>
      <c r="AY159" t="e">
        <f>VLOOKUP(A159,' Informal Employment %Emp Infem'!B:U,19,FALSE)</f>
        <v>#N/A</v>
      </c>
      <c r="AZ159" t="e">
        <f>VLOOKUP(A159,' Informal Employment %Emp Infem'!B:U,20,FALSE)</f>
        <v>#N/A</v>
      </c>
      <c r="BA159" s="37" t="e">
        <f>VLOOKUP(Main!A159,'Outside LF Employment %Emp  Inf'!B:U,15,FALSE)</f>
        <v>#N/A</v>
      </c>
      <c r="BB159" t="e">
        <f>VLOOKUP(Main!A159,'Outside LF Employment %Emp  Inf'!B:U,16,FALSE)</f>
        <v>#N/A</v>
      </c>
      <c r="BC159" t="e">
        <f>VLOOKUP(Main!A159,'Outside LF Employment %Emp  Inf'!B:U,17,FALSE)</f>
        <v>#N/A</v>
      </c>
      <c r="BD159" t="e">
        <f>VLOOKUP(Main!A159,'Outside LF Employment %Emp  Inf'!B:U,18,FALSE)</f>
        <v>#N/A</v>
      </c>
      <c r="BE159" t="e">
        <f>VLOOKUP(Main!A159,'Outside LF Employment %Emp  Inf'!B:U,19,FALSE)</f>
        <v>#N/A</v>
      </c>
      <c r="BF159" t="e">
        <f>VLOOKUP(Main!A159,'Outside LF Employment %Emp  Inf'!B:U,20,FALSE)</f>
        <v>#N/A</v>
      </c>
      <c r="BG159" s="37">
        <f>VLOOKUP(A159,'Fin Acct Ownership %Pop'!B:E,2,FALSE)</f>
        <v>73.698944091796903</v>
      </c>
      <c r="BH159">
        <f>VLOOKUP(A159,'Fin Acct Ownership %Pop'!B:E,3,FALSE)</f>
        <v>71.798500061035199</v>
      </c>
      <c r="BI159">
        <f>VLOOKUP(A159,'Fin Acct Ownership %Pop'!B:E,4,FALSE)</f>
        <v>76.568771362304702</v>
      </c>
      <c r="BJ159" s="37" t="str">
        <f>VLOOKUP(A159,'JAM Index'!B:H,2,FALSE)</f>
        <v>ECA</v>
      </c>
      <c r="BK159" t="str">
        <f>VLOOKUP(A159,'JAM Index'!B:H,3,FALSE)</f>
        <v>UMIC</v>
      </c>
      <c r="BL159" t="str">
        <f>VLOOKUP(A159,'JAM Index'!B:H,3,FALSE)</f>
        <v>UMIC</v>
      </c>
      <c r="BM159">
        <f>VLOOKUP(A159,'JAM Index'!B:H,4,FALSE)</f>
        <v>94</v>
      </c>
      <c r="BN159">
        <f>VLOOKUP(A159,'JAM Index'!B:H,5,FALSE)</f>
        <v>77</v>
      </c>
      <c r="BO159">
        <f>VLOOKUP(A159,'JAM Index'!B:H,6,FALSE)</f>
        <v>87</v>
      </c>
      <c r="BP159">
        <f>VLOOKUP(A159,'JAM Index'!B:H,7,FALSE)</f>
        <v>258</v>
      </c>
      <c r="BQ159">
        <f>VLOOKUP(A159,'GDP Per Capita'!B:E,2,FALSE)</f>
        <v>6108.7401083169771</v>
      </c>
      <c r="BR159">
        <f>VLOOKUP(A159,'GDP Per Capita'!B:E,3,FALSE)</f>
        <v>6070.3880535827466</v>
      </c>
      <c r="BS159">
        <f>VLOOKUP(A159,'GDP Per Capita'!B:E,4,FALSE)</f>
        <v>5917.2625754522069</v>
      </c>
    </row>
    <row r="160" spans="1:71" x14ac:dyDescent="0.15">
      <c r="A160" s="24" t="s">
        <v>322</v>
      </c>
      <c r="B160" s="37">
        <f>VLOOKUP(A160,'GDP in $'!B160:G160,4)</f>
        <v>17070866299.094511</v>
      </c>
      <c r="C160">
        <f>VLOOKUP(A160,'GDP in $'!B160:G160,5)</f>
        <v>17280251193.952667</v>
      </c>
      <c r="D160" s="38">
        <f>VLOOKUP(A160,'GDP in $'!B160:G160,6)</f>
        <v>17465392915.915257</v>
      </c>
      <c r="E160" t="str">
        <f>VLOOKUP(A160,'Social Assistance Exp. as %GDP'!C:O,2,FALSE)</f>
        <v>Low income</v>
      </c>
      <c r="F160" t="str">
        <f>VLOOKUP(A160,'Social Assistance Exp. as %GDP'!C:O,3,FALSE)</f>
        <v>SSF</v>
      </c>
      <c r="G160">
        <f>VLOOKUP(A160,'Social Assistance Exp. as %GDP'!C:O,4,FALSE)</f>
        <v>0.59696894899999997</v>
      </c>
      <c r="H160">
        <f>VLOOKUP(A160,'Social Assistance Exp. as %GDP'!C:O,5,FALSE)</f>
        <v>0.10675554</v>
      </c>
      <c r="I160">
        <f>VLOOKUP(A160,'Social Assistance Exp. as %GDP'!C:O,6,FALSE)</f>
        <v>0</v>
      </c>
      <c r="J160">
        <f>VLOOKUP(A160,'Social Assistance Exp. as %GDP'!C:O,7,FALSE)</f>
        <v>0</v>
      </c>
      <c r="K160">
        <f>VLOOKUP(A160,'Social Assistance Exp. as %GDP'!C:O,8,FALSE)</f>
        <v>0.306194454</v>
      </c>
      <c r="L160">
        <f>VLOOKUP(A160,'Social Assistance Exp. as %GDP'!C:O,9,FALSE)</f>
        <v>2016</v>
      </c>
      <c r="M160">
        <f>VLOOKUP(A160,'Social Assistance Exp. as %GDP'!C:O,10,FALSE)</f>
        <v>5.8653347000000002E-2</v>
      </c>
      <c r="N160">
        <f>VLOOKUP(A160,'Social Assistance Exp. as %GDP'!C:O,11,FALSE)</f>
        <v>7.0338488000000005E-2</v>
      </c>
      <c r="O160">
        <f>VLOOKUP(A160,'Social Assistance Exp. as %GDP'!C:O,12,FALSE)</f>
        <v>5.5027105E-2</v>
      </c>
      <c r="P160">
        <f>VLOOKUP(A160,'Social Assistance Exp. as %GDP'!C:O,13,FALSE)</f>
        <v>0</v>
      </c>
      <c r="Q160" s="37">
        <f>VLOOKUP(A160,'Migrant Population %Pop'!B:C,2,FALSE)</f>
        <v>2.0633597379590798</v>
      </c>
      <c r="R160" s="37">
        <f>VLOOKUP(A160,'Literacy Rate %Pop'!B:BC,44,FALSE)</f>
        <v>31.0997505187988</v>
      </c>
      <c r="S160">
        <f>VLOOKUP(A160,'Literacy Rate %Pop'!B:BC,45,FALSE)</f>
        <v>30.618669509887699</v>
      </c>
      <c r="T160">
        <f>VLOOKUP(A160,'Literacy Rate %Pop'!B:BC,46,FALSE)</f>
        <v>0</v>
      </c>
      <c r="U160">
        <f>VLOOKUP(A160,'Literacy Rate %Pop'!B:BC,47,FALSE)</f>
        <v>0</v>
      </c>
      <c r="V160">
        <f>VLOOKUP(A160,'Literacy Rate %Pop'!B:BC,48,FALSE)</f>
        <v>0</v>
      </c>
      <c r="W160">
        <f>VLOOKUP(A160,'Literacy Rate %Pop'!B:BC,49,FALSE)</f>
        <v>33.068889617919901</v>
      </c>
      <c r="X160">
        <f>VLOOKUP(A160,'Literacy Rate %Pop'!B:BC,50,FALSE)</f>
        <v>0</v>
      </c>
      <c r="Y160">
        <f>VLOOKUP(A160,'Literacy Rate %Pop'!B:BC,51,FALSE)</f>
        <v>0</v>
      </c>
      <c r="Z160">
        <f>VLOOKUP(A160,'Literacy Rate %Pop'!B:BC,52,FALSE)</f>
        <v>35.473770141601598</v>
      </c>
      <c r="AA160">
        <f>VLOOKUP(A160,'Literacy Rate %Pop'!B:BC,53,FALSE)</f>
        <v>0</v>
      </c>
      <c r="AB160">
        <f>VLOOKUP(A160,'Literacy Rate %Pop'!B:BC,54,FALSE)</f>
        <v>30.761409759521499</v>
      </c>
      <c r="AC160" s="37">
        <f>VLOOKUP(A160,'Internet Access %Pop'!B:AI,29,FALSE)</f>
        <v>10.33</v>
      </c>
      <c r="AD160">
        <f>VLOOKUP(A160,'Internet Access %Pop'!B:AI,30,FALSE)</f>
        <v>11.112186489999999</v>
      </c>
      <c r="AE160">
        <f>VLOOKUP(A160,'Internet Access %Pop'!B:AI,31,FALSE)</f>
        <v>15.6</v>
      </c>
      <c r="AF160">
        <f>VLOOKUP(A160,'Internet Access %Pop'!B:AI,32,FALSE)</f>
        <v>23</v>
      </c>
      <c r="AG160">
        <f>VLOOKUP(A160,'Internet Access %Pop'!B:AI,33,FALSE)</f>
        <v>26</v>
      </c>
      <c r="AH160">
        <f>VLOOKUP(A160,'Internet Access %Pop'!B:AI,34,FALSE)</f>
        <v>0</v>
      </c>
      <c r="AI160" s="37">
        <f>VLOOKUP(A160,'Informal %GDP  DGE'!B:AE,29,FALSE)</f>
        <v>34.371536254882812</v>
      </c>
      <c r="AJ160">
        <f>VLOOKUP(A160,'Informal %GDP  DGE'!B:AE,30,FALSE)</f>
        <v>33.783771514892578</v>
      </c>
      <c r="AK160">
        <f>VLOOKUP(A160,'Informal %GDP MIMIC'!B:AB,25,FALSE)</f>
        <v>40.432056427001953</v>
      </c>
      <c r="AL160">
        <f>VLOOKUP(A160,'Informal %GDP MIMIC'!B:AB,26,FALSE)</f>
        <v>39.955402374267578</v>
      </c>
      <c r="AM160">
        <f>VLOOKUP(A160,'Informal %GDP MIMIC'!B:AB,27,FALSE)</f>
        <v>39.582740783691406</v>
      </c>
      <c r="AN160" s="37">
        <f>VLOOKUP(A160,'Pension %LF Pension_p'!B:W,16,FALSE)</f>
        <v>0</v>
      </c>
      <c r="AO160">
        <f>VLOOKUP(A160,'Pension %LF Pension_p'!B:W,17,FALSE)</f>
        <v>0</v>
      </c>
      <c r="AP160">
        <f>VLOOKUP(A160,'Pension %LF Pension_p'!B:W,18,FALSE)</f>
        <v>0</v>
      </c>
      <c r="AQ160">
        <f>VLOOKUP(A160,'Pension %LF Pension_p'!B:W,19,FALSE)</f>
        <v>0</v>
      </c>
      <c r="AR160">
        <f>VLOOKUP(A160,'Pension %LF Pension_p'!B:W,20,FALSE)</f>
        <v>0</v>
      </c>
      <c r="AS160">
        <f>VLOOKUP(A160,'Pension %LF Pension_p'!B:W,21,FALSE)</f>
        <v>0</v>
      </c>
      <c r="AT160">
        <f>VLOOKUP(A160,'Pension %LF Pension_p'!B:W,22,FALSE)</f>
        <v>7.3000001907348633</v>
      </c>
      <c r="AU160" s="37">
        <f>VLOOKUP(A160,' Informal Employment %Emp Infem'!B:U,15,FALSE)</f>
        <v>89.89</v>
      </c>
      <c r="AV160">
        <f>VLOOKUP(A160,' Informal Employment %Emp Infem'!B:U,16,FALSE)</f>
        <v>95.3</v>
      </c>
      <c r="AW160">
        <f>VLOOKUP(A160,' Informal Employment %Emp Infem'!B:U,17,FALSE)</f>
        <v>96.13</v>
      </c>
      <c r="AX160">
        <f>VLOOKUP(A160,' Informal Employment %Emp Infem'!B:U,18,FALSE)</f>
        <v>94.91</v>
      </c>
      <c r="AY160">
        <f>VLOOKUP(A160,' Informal Employment %Emp Infem'!B:U,19,FALSE)</f>
        <v>94.72</v>
      </c>
      <c r="AZ160">
        <f>VLOOKUP(A160,' Informal Employment %Emp Infem'!B:U,20,FALSE)</f>
        <v>93.37</v>
      </c>
      <c r="BA160" s="37">
        <f>VLOOKUP(Main!A160,'Outside LF Employment %Emp  Inf'!B:U,15,FALSE)</f>
        <v>72.95</v>
      </c>
      <c r="BB160">
        <f>VLOOKUP(Main!A160,'Outside LF Employment %Emp  Inf'!B:U,16,FALSE)</f>
        <v>89.99</v>
      </c>
      <c r="BC160">
        <f>VLOOKUP(Main!A160,'Outside LF Employment %Emp  Inf'!B:U,17,FALSE)</f>
        <v>91.75</v>
      </c>
      <c r="BD160">
        <f>VLOOKUP(Main!A160,'Outside LF Employment %Emp  Inf'!B:U,18,FALSE)</f>
        <v>89.9</v>
      </c>
      <c r="BE160">
        <f>VLOOKUP(Main!A160,'Outside LF Employment %Emp  Inf'!B:U,19,FALSE)</f>
        <v>90.68</v>
      </c>
      <c r="BF160">
        <f>VLOOKUP(Main!A160,'Outside LF Employment %Emp  Inf'!B:U,20,FALSE)</f>
        <v>83.43</v>
      </c>
      <c r="BG160" s="37">
        <f>VLOOKUP(A160,'Fin Acct Ownership %Pop'!B:E,2,FALSE)</f>
        <v>8.2138528823852504</v>
      </c>
      <c r="BH160">
        <f>VLOOKUP(A160,'Fin Acct Ownership %Pop'!B:E,3,FALSE)</f>
        <v>20.0760402679443</v>
      </c>
      <c r="BI160">
        <f>VLOOKUP(A160,'Fin Acct Ownership %Pop'!B:E,4,FALSE)</f>
        <v>35.416679382324197</v>
      </c>
      <c r="BJ160" s="37" t="str">
        <f>VLOOKUP(A160,'JAM Index'!B:H,2,FALSE)</f>
        <v>SSA</v>
      </c>
      <c r="BK160" t="str">
        <f>VLOOKUP(A160,'JAM Index'!B:H,3,FALSE)</f>
        <v>LIC</v>
      </c>
      <c r="BL160" t="str">
        <f>VLOOKUP(A160,'JAM Index'!B:H,3,FALSE)</f>
        <v>LIC</v>
      </c>
      <c r="BM160">
        <f>VLOOKUP(A160,'JAM Index'!B:H,4,FALSE)</f>
        <v>71</v>
      </c>
      <c r="BN160">
        <f>VLOOKUP(A160,'JAM Index'!B:H,5,FALSE)</f>
        <v>35</v>
      </c>
      <c r="BO160">
        <f>VLOOKUP(A160,'JAM Index'!B:H,6,FALSE)</f>
        <v>70</v>
      </c>
      <c r="BP160">
        <f>VLOOKUP(A160,'JAM Index'!B:H,7,FALSE)</f>
        <v>176</v>
      </c>
      <c r="BQ160">
        <f>VLOOKUP(A160,'GDP Per Capita'!B:E,2,FALSE)</f>
        <v>894.80477651036563</v>
      </c>
      <c r="BR160">
        <f>VLOOKUP(A160,'GDP Per Capita'!B:E,3,FALSE)</f>
        <v>879.04318730081184</v>
      </c>
      <c r="BS160">
        <f>VLOOKUP(A160,'GDP Per Capita'!B:E,4,FALSE)</f>
        <v>862.4530187702519</v>
      </c>
    </row>
    <row r="161" spans="1:71" x14ac:dyDescent="0.15">
      <c r="A161" s="24" t="s">
        <v>324</v>
      </c>
      <c r="B161" s="37">
        <f>VLOOKUP(A161,'GDP in $'!B161:G161,4)</f>
        <v>14864712990.163086</v>
      </c>
      <c r="C161">
        <f>VLOOKUP(A161,'GDP in $'!B161:G161,5)</f>
        <v>15215714309.097391</v>
      </c>
      <c r="D161" s="38">
        <f>VLOOKUP(A161,'GDP in $'!B161:G161,6)</f>
        <v>14647384607.603998</v>
      </c>
      <c r="E161" t="e">
        <f>VLOOKUP(A161,'Social Assistance Exp. as %GDP'!C:O,2,FALSE)</f>
        <v>#N/A</v>
      </c>
      <c r="F161" t="e">
        <f>VLOOKUP(A161,'Social Assistance Exp. as %GDP'!C:O,3,FALSE)</f>
        <v>#N/A</v>
      </c>
      <c r="G161" t="e">
        <f>VLOOKUP(A161,'Social Assistance Exp. as %GDP'!C:O,4,FALSE)</f>
        <v>#N/A</v>
      </c>
      <c r="H161" t="e">
        <f>VLOOKUP(A161,'Social Assistance Exp. as %GDP'!C:O,5,FALSE)</f>
        <v>#N/A</v>
      </c>
      <c r="I161" t="e">
        <f>VLOOKUP(A161,'Social Assistance Exp. as %GDP'!C:O,6,FALSE)</f>
        <v>#N/A</v>
      </c>
      <c r="J161" t="e">
        <f>VLOOKUP(A161,'Social Assistance Exp. as %GDP'!C:O,7,FALSE)</f>
        <v>#N/A</v>
      </c>
      <c r="K161" t="e">
        <f>VLOOKUP(A161,'Social Assistance Exp. as %GDP'!C:O,8,FALSE)</f>
        <v>#N/A</v>
      </c>
      <c r="L161" t="e">
        <f>VLOOKUP(A161,'Social Assistance Exp. as %GDP'!C:O,9,FALSE)</f>
        <v>#N/A</v>
      </c>
      <c r="M161" t="e">
        <f>VLOOKUP(A161,'Social Assistance Exp. as %GDP'!C:O,10,FALSE)</f>
        <v>#N/A</v>
      </c>
      <c r="N161" t="e">
        <f>VLOOKUP(A161,'Social Assistance Exp. as %GDP'!C:O,11,FALSE)</f>
        <v>#N/A</v>
      </c>
      <c r="O161" t="e">
        <f>VLOOKUP(A161,'Social Assistance Exp. as %GDP'!C:O,12,FALSE)</f>
        <v>#N/A</v>
      </c>
      <c r="P161" t="e">
        <f>VLOOKUP(A161,'Social Assistance Exp. as %GDP'!C:O,13,FALSE)</f>
        <v>#N/A</v>
      </c>
      <c r="Q161" s="37">
        <f>VLOOKUP(A161,'Migrant Population %Pop'!B:C,2,FALSE)</f>
        <v>9.8984880693625001</v>
      </c>
      <c r="R161" s="37">
        <f>VLOOKUP(A161,'Literacy Rate %Pop'!B:BC,44,FALSE)</f>
        <v>0</v>
      </c>
      <c r="S161">
        <f>VLOOKUP(A161,'Literacy Rate %Pop'!B:BC,45,FALSE)</f>
        <v>93.307357788085895</v>
      </c>
      <c r="T161">
        <f>VLOOKUP(A161,'Literacy Rate %Pop'!B:BC,46,FALSE)</f>
        <v>0</v>
      </c>
      <c r="U161">
        <f>VLOOKUP(A161,'Literacy Rate %Pop'!B:BC,47,FALSE)</f>
        <v>0</v>
      </c>
      <c r="V161">
        <f>VLOOKUP(A161,'Literacy Rate %Pop'!B:BC,48,FALSE)</f>
        <v>0</v>
      </c>
      <c r="W161">
        <f>VLOOKUP(A161,'Literacy Rate %Pop'!B:BC,49,FALSE)</f>
        <v>0</v>
      </c>
      <c r="X161">
        <f>VLOOKUP(A161,'Literacy Rate %Pop'!B:BC,50,FALSE)</f>
        <v>0</v>
      </c>
      <c r="Y161">
        <f>VLOOKUP(A161,'Literacy Rate %Pop'!B:BC,51,FALSE)</f>
        <v>0</v>
      </c>
      <c r="Z161">
        <f>VLOOKUP(A161,'Literacy Rate %Pop'!B:BC,52,FALSE)</f>
        <v>94.503189086914105</v>
      </c>
      <c r="AA161">
        <f>VLOOKUP(A161,'Literacy Rate %Pop'!B:BC,53,FALSE)</f>
        <v>0</v>
      </c>
      <c r="AB161">
        <f>VLOOKUP(A161,'Literacy Rate %Pop'!B:BC,54,FALSE)</f>
        <v>0</v>
      </c>
      <c r="AC161" s="37">
        <f>VLOOKUP(A161,'Internet Access %Pop'!B:AI,29,FALSE)</f>
        <v>75.960018980000001</v>
      </c>
      <c r="AD161">
        <f>VLOOKUP(A161,'Internet Access %Pop'!B:AI,30,FALSE)</f>
        <v>78.075148799999994</v>
      </c>
      <c r="AE161">
        <f>VLOOKUP(A161,'Internet Access %Pop'!B:AI,31,FALSE)</f>
        <v>81.011911080000004</v>
      </c>
      <c r="AF161">
        <f>VLOOKUP(A161,'Internet Access %Pop'!B:AI,32,FALSE)</f>
        <v>81.658044290000007</v>
      </c>
      <c r="AG161">
        <f>VLOOKUP(A161,'Internet Access %Pop'!B:AI,33,FALSE)</f>
        <v>85.778560810000002</v>
      </c>
      <c r="AH161">
        <f>VLOOKUP(A161,'Internet Access %Pop'!B:AI,34,FALSE)</f>
        <v>86.858761830000006</v>
      </c>
      <c r="AI161" s="37">
        <f>VLOOKUP(A161,'Informal %GDP  DGE'!B:AE,29,FALSE)</f>
        <v>25.115901947021484</v>
      </c>
      <c r="AJ161">
        <f>VLOOKUP(A161,'Informal %GDP  DGE'!B:AE,30,FALSE)</f>
        <v>24.942350387573242</v>
      </c>
      <c r="AK161">
        <f>VLOOKUP(A161,'Informal %GDP MIMIC'!B:AB,25,FALSE)</f>
        <v>24.54022216796875</v>
      </c>
      <c r="AL161">
        <f>VLOOKUP(A161,'Informal %GDP MIMIC'!B:AB,26,FALSE)</f>
        <v>23.862155914306641</v>
      </c>
      <c r="AM161">
        <f>VLOOKUP(A161,'Informal %GDP MIMIC'!B:AB,27,FALSE)</f>
        <v>23.959712982177734</v>
      </c>
      <c r="AN161" s="37" t="e">
        <f>VLOOKUP(A161,'Pension %LF Pension_p'!B:W,16,FALSE)</f>
        <v>#N/A</v>
      </c>
      <c r="AO161" t="e">
        <f>VLOOKUP(A161,'Pension %LF Pension_p'!B:W,17,FALSE)</f>
        <v>#N/A</v>
      </c>
      <c r="AP161" t="e">
        <f>VLOOKUP(A161,'Pension %LF Pension_p'!B:W,18,FALSE)</f>
        <v>#N/A</v>
      </c>
      <c r="AQ161" t="e">
        <f>VLOOKUP(A161,'Pension %LF Pension_p'!B:W,19,FALSE)</f>
        <v>#N/A</v>
      </c>
      <c r="AR161" t="e">
        <f>VLOOKUP(A161,'Pension %LF Pension_p'!B:W,20,FALSE)</f>
        <v>#N/A</v>
      </c>
      <c r="AS161" t="e">
        <f>VLOOKUP(A161,'Pension %LF Pension_p'!B:W,21,FALSE)</f>
        <v>#N/A</v>
      </c>
      <c r="AT161" t="e">
        <f>VLOOKUP(A161,'Pension %LF Pension_p'!B:W,22,FALSE)</f>
        <v>#N/A</v>
      </c>
      <c r="AU161" s="37" t="e">
        <f>VLOOKUP(A161,' Informal Employment %Emp Infem'!B:U,15,FALSE)</f>
        <v>#N/A</v>
      </c>
      <c r="AV161" t="e">
        <f>VLOOKUP(A161,' Informal Employment %Emp Infem'!B:U,16,FALSE)</f>
        <v>#N/A</v>
      </c>
      <c r="AW161" t="e">
        <f>VLOOKUP(A161,' Informal Employment %Emp Infem'!B:U,17,FALSE)</f>
        <v>#N/A</v>
      </c>
      <c r="AX161" t="e">
        <f>VLOOKUP(A161,' Informal Employment %Emp Infem'!B:U,18,FALSE)</f>
        <v>#N/A</v>
      </c>
      <c r="AY161" t="e">
        <f>VLOOKUP(A161,' Informal Employment %Emp Infem'!B:U,19,FALSE)</f>
        <v>#N/A</v>
      </c>
      <c r="AZ161" t="e">
        <f>VLOOKUP(A161,' Informal Employment %Emp Infem'!B:U,20,FALSE)</f>
        <v>#N/A</v>
      </c>
      <c r="BA161" s="37" t="e">
        <f>VLOOKUP(Main!A161,'Outside LF Employment %Emp  Inf'!B:U,15,FALSE)</f>
        <v>#N/A</v>
      </c>
      <c r="BB161" t="e">
        <f>VLOOKUP(Main!A161,'Outside LF Employment %Emp  Inf'!B:U,16,FALSE)</f>
        <v>#N/A</v>
      </c>
      <c r="BC161" t="e">
        <f>VLOOKUP(Main!A161,'Outside LF Employment %Emp  Inf'!B:U,17,FALSE)</f>
        <v>#N/A</v>
      </c>
      <c r="BD161" t="e">
        <f>VLOOKUP(Main!A161,'Outside LF Employment %Emp  Inf'!B:U,18,FALSE)</f>
        <v>#N/A</v>
      </c>
      <c r="BE161" t="e">
        <f>VLOOKUP(Main!A161,'Outside LF Employment %Emp  Inf'!B:U,19,FALSE)</f>
        <v>#N/A</v>
      </c>
      <c r="BF161" t="e">
        <f>VLOOKUP(Main!A161,'Outside LF Employment %Emp  Inf'!B:U,20,FALSE)</f>
        <v>#N/A</v>
      </c>
      <c r="BG161" s="37">
        <f>VLOOKUP(A161,'Fin Acct Ownership %Pop'!B:E,2,FALSE)</f>
        <v>95.270072937011705</v>
      </c>
      <c r="BH161">
        <f>VLOOKUP(A161,'Fin Acct Ownership %Pop'!B:E,3,FALSE)</f>
        <v>96.327995300292997</v>
      </c>
      <c r="BI161">
        <f>VLOOKUP(A161,'Fin Acct Ownership %Pop'!B:E,4,FALSE)</f>
        <v>97.3629150390625</v>
      </c>
      <c r="BJ161" s="37" t="e">
        <f>VLOOKUP(A161,'JAM Index'!B:H,2,FALSE)</f>
        <v>#N/A</v>
      </c>
      <c r="BK161" t="e">
        <f>VLOOKUP(A161,'JAM Index'!B:H,3,FALSE)</f>
        <v>#N/A</v>
      </c>
      <c r="BL161" t="e">
        <f>VLOOKUP(A161,'JAM Index'!B:H,3,FALSE)</f>
        <v>#N/A</v>
      </c>
      <c r="BM161" t="e">
        <f>VLOOKUP(A161,'JAM Index'!B:H,4,FALSE)</f>
        <v>#N/A</v>
      </c>
      <c r="BN161" t="e">
        <f>VLOOKUP(A161,'JAM Index'!B:H,5,FALSE)</f>
        <v>#N/A</v>
      </c>
      <c r="BO161" t="e">
        <f>VLOOKUP(A161,'JAM Index'!B:H,6,FALSE)</f>
        <v>#N/A</v>
      </c>
      <c r="BP161" t="e">
        <f>VLOOKUP(A161,'JAM Index'!B:H,7,FALSE)</f>
        <v>#N/A</v>
      </c>
      <c r="BQ161">
        <f>VLOOKUP(A161,'GDP Per Capita'!B:E,2,FALSE)</f>
        <v>30672.292243903776</v>
      </c>
      <c r="BR161">
        <f>VLOOKUP(A161,'GDP Per Capita'!B:E,3,FALSE)</f>
        <v>30186.195962197886</v>
      </c>
      <c r="BS161">
        <f>VLOOKUP(A161,'GDP Per Capita'!B:E,4,FALSE)</f>
        <v>27884.642827425108</v>
      </c>
    </row>
    <row r="162" spans="1:71" x14ac:dyDescent="0.15">
      <c r="A162" s="24" t="s">
        <v>326</v>
      </c>
      <c r="B162" s="37">
        <f>VLOOKUP(A162,'GDP in $'!B162:G162,4)</f>
        <v>67144726167.930328</v>
      </c>
      <c r="C162">
        <f>VLOOKUP(A162,'GDP in $'!B162:G162,5)</f>
        <v>68697761477.181763</v>
      </c>
      <c r="D162" s="38">
        <f>VLOOKUP(A162,'GDP in $'!B162:G162,6)</f>
        <v>79852046610.96756</v>
      </c>
      <c r="E162" t="str">
        <f>VLOOKUP(A162,'Social Assistance Exp. as %GDP'!C:O,2,FALSE)</f>
        <v>Lower middle income</v>
      </c>
      <c r="F162" t="str">
        <f>VLOOKUP(A162,'Social Assistance Exp. as %GDP'!C:O,3,FALSE)</f>
        <v>EAS</v>
      </c>
      <c r="G162">
        <f>VLOOKUP(A162,'Social Assistance Exp. as %GDP'!C:O,4,FALSE)</f>
        <v>2.0945616E-2</v>
      </c>
      <c r="H162">
        <f>VLOOKUP(A162,'Social Assistance Exp. as %GDP'!C:O,5,FALSE)</f>
        <v>1.950867045E-6</v>
      </c>
      <c r="I162">
        <f>VLOOKUP(A162,'Social Assistance Exp. as %GDP'!C:O,6,FALSE)</f>
        <v>1.9260547999999999E-2</v>
      </c>
      <c r="J162">
        <f>VLOOKUP(A162,'Social Assistance Exp. as %GDP'!C:O,7,FALSE)</f>
        <v>2.4822599999999999E-4</v>
      </c>
      <c r="K162">
        <f>VLOOKUP(A162,'Social Assistance Exp. as %GDP'!C:O,8,FALSE)</f>
        <v>0</v>
      </c>
      <c r="L162">
        <f>VLOOKUP(A162,'Social Assistance Exp. as %GDP'!C:O,9,FALSE)</f>
        <v>2016</v>
      </c>
      <c r="M162">
        <f>VLOOKUP(A162,'Social Assistance Exp. as %GDP'!C:O,10,FALSE)</f>
        <v>7.5472600000000005E-4</v>
      </c>
      <c r="N162">
        <f>VLOOKUP(A162,'Social Assistance Exp. as %GDP'!C:O,11,FALSE)</f>
        <v>0</v>
      </c>
      <c r="O162">
        <f>VLOOKUP(A162,'Social Assistance Exp. as %GDP'!C:O,12,FALSE)</f>
        <v>0</v>
      </c>
      <c r="P162">
        <f>VLOOKUP(A162,'Social Assistance Exp. as %GDP'!C:O,13,FALSE)</f>
        <v>6.8016400000000003E-4</v>
      </c>
      <c r="Q162" s="37">
        <f>VLOOKUP(A162,'Migrant Population %Pop'!B:C,2,FALSE)</f>
        <v>0.13601460292319001</v>
      </c>
      <c r="R162" s="37">
        <f>VLOOKUP(A162,'Literacy Rate %Pop'!B:BC,44,FALSE)</f>
        <v>0</v>
      </c>
      <c r="S162">
        <f>VLOOKUP(A162,'Literacy Rate %Pop'!B:BC,45,FALSE)</f>
        <v>0</v>
      </c>
      <c r="T162">
        <f>VLOOKUP(A162,'Literacy Rate %Pop'!B:BC,46,FALSE)</f>
        <v>0</v>
      </c>
      <c r="U162">
        <f>VLOOKUP(A162,'Literacy Rate %Pop'!B:BC,47,FALSE)</f>
        <v>0</v>
      </c>
      <c r="V162">
        <f>VLOOKUP(A162,'Literacy Rate %Pop'!B:BC,48,FALSE)</f>
        <v>0</v>
      </c>
      <c r="W162">
        <f>VLOOKUP(A162,'Literacy Rate %Pop'!B:BC,49,FALSE)</f>
        <v>0</v>
      </c>
      <c r="X162">
        <f>VLOOKUP(A162,'Literacy Rate %Pop'!B:BC,50,FALSE)</f>
        <v>75.551200866699205</v>
      </c>
      <c r="Y162">
        <f>VLOOKUP(A162,'Literacy Rate %Pop'!B:BC,51,FALSE)</f>
        <v>0</v>
      </c>
      <c r="Z162">
        <f>VLOOKUP(A162,'Literacy Rate %Pop'!B:BC,52,FALSE)</f>
        <v>0</v>
      </c>
      <c r="AA162">
        <f>VLOOKUP(A162,'Literacy Rate %Pop'!B:BC,53,FALSE)</f>
        <v>89.0699462890625</v>
      </c>
      <c r="AB162">
        <f>VLOOKUP(A162,'Literacy Rate %Pop'!B:BC,54,FALSE)</f>
        <v>0</v>
      </c>
      <c r="AC162" s="37">
        <f>VLOOKUP(A162,'Internet Access %Pop'!B:AI,29,FALSE)</f>
        <v>0</v>
      </c>
      <c r="AD162">
        <f>VLOOKUP(A162,'Internet Access %Pop'!B:AI,30,FALSE)</f>
        <v>0</v>
      </c>
      <c r="AE162">
        <f>VLOOKUP(A162,'Internet Access %Pop'!B:AI,31,FALSE)</f>
        <v>23.621081950000001</v>
      </c>
      <c r="AF162">
        <f>VLOOKUP(A162,'Internet Access %Pop'!B:AI,32,FALSE)</f>
        <v>0</v>
      </c>
      <c r="AG162">
        <f>VLOOKUP(A162,'Internet Access %Pop'!B:AI,33,FALSE)</f>
        <v>0</v>
      </c>
      <c r="AH162">
        <f>VLOOKUP(A162,'Internet Access %Pop'!B:AI,34,FALSE)</f>
        <v>0</v>
      </c>
      <c r="AI162" s="37">
        <f>VLOOKUP(A162,'Informal %GDP  DGE'!B:AE,29,FALSE)</f>
        <v>25.309988021850586</v>
      </c>
      <c r="AJ162">
        <f>VLOOKUP(A162,'Informal %GDP  DGE'!B:AE,30,FALSE)</f>
        <v>24.719804763793945</v>
      </c>
      <c r="AK162">
        <f>VLOOKUP(A162,'Informal %GDP MIMIC'!B:AB,25,FALSE)</f>
        <v>48.856674194335938</v>
      </c>
      <c r="AL162">
        <f>VLOOKUP(A162,'Informal %GDP MIMIC'!B:AB,26,FALSE)</f>
        <v>48.409832000732422</v>
      </c>
      <c r="AM162">
        <f>VLOOKUP(A162,'Informal %GDP MIMIC'!B:AB,27,FALSE)</f>
        <v>48.053455352783203</v>
      </c>
      <c r="AN162" s="37" t="e">
        <f>VLOOKUP(A162,'Pension %LF Pension_p'!B:W,16,FALSE)</f>
        <v>#N/A</v>
      </c>
      <c r="AO162" t="e">
        <f>VLOOKUP(A162,'Pension %LF Pension_p'!B:W,17,FALSE)</f>
        <v>#N/A</v>
      </c>
      <c r="AP162" t="e">
        <f>VLOOKUP(A162,'Pension %LF Pension_p'!B:W,18,FALSE)</f>
        <v>#N/A</v>
      </c>
      <c r="AQ162" t="e">
        <f>VLOOKUP(A162,'Pension %LF Pension_p'!B:W,19,FALSE)</f>
        <v>#N/A</v>
      </c>
      <c r="AR162" t="e">
        <f>VLOOKUP(A162,'Pension %LF Pension_p'!B:W,20,FALSE)</f>
        <v>#N/A</v>
      </c>
      <c r="AS162" t="e">
        <f>VLOOKUP(A162,'Pension %LF Pension_p'!B:W,21,FALSE)</f>
        <v>#N/A</v>
      </c>
      <c r="AT162" t="e">
        <f>VLOOKUP(A162,'Pension %LF Pension_p'!B:W,22,FALSE)</f>
        <v>#N/A</v>
      </c>
      <c r="AU162" s="37">
        <f>VLOOKUP(A162,' Informal Employment %Emp Infem'!B:U,15,FALSE)</f>
        <v>0</v>
      </c>
      <c r="AV162">
        <f>VLOOKUP(A162,' Informal Employment %Emp Infem'!B:U,16,FALSE)</f>
        <v>0</v>
      </c>
      <c r="AW162">
        <f>VLOOKUP(A162,' Informal Employment %Emp Infem'!B:U,17,FALSE)</f>
        <v>82.56</v>
      </c>
      <c r="AX162">
        <f>VLOOKUP(A162,' Informal Employment %Emp Infem'!B:U,18,FALSE)</f>
        <v>0</v>
      </c>
      <c r="AY162">
        <f>VLOOKUP(A162,' Informal Employment %Emp Infem'!B:U,19,FALSE)</f>
        <v>80.14</v>
      </c>
      <c r="AZ162">
        <f>VLOOKUP(A162,' Informal Employment %Emp Infem'!B:U,20,FALSE)</f>
        <v>79.489999999999995</v>
      </c>
      <c r="BA162" s="37">
        <f>VLOOKUP(Main!A162,'Outside LF Employment %Emp  Inf'!B:U,15,FALSE)</f>
        <v>0</v>
      </c>
      <c r="BB162">
        <f>VLOOKUP(Main!A162,'Outside LF Employment %Emp  Inf'!B:U,16,FALSE)</f>
        <v>0</v>
      </c>
      <c r="BC162">
        <f>VLOOKUP(Main!A162,'Outside LF Employment %Emp  Inf'!B:U,17,FALSE)</f>
        <v>70.349999999999994</v>
      </c>
      <c r="BD162">
        <f>VLOOKUP(Main!A162,'Outside LF Employment %Emp  Inf'!B:U,18,FALSE)</f>
        <v>0</v>
      </c>
      <c r="BE162">
        <f>VLOOKUP(Main!A162,'Outside LF Employment %Emp  Inf'!B:U,19,FALSE)</f>
        <v>60.98</v>
      </c>
      <c r="BF162">
        <f>VLOOKUP(Main!A162,'Outside LF Employment %Emp  Inf'!B:U,20,FALSE)</f>
        <v>59.7</v>
      </c>
      <c r="BG162" s="37">
        <f>VLOOKUP(A162,'Fin Acct Ownership %Pop'!B:E,2,FALSE)</f>
        <v>0</v>
      </c>
      <c r="BH162">
        <f>VLOOKUP(A162,'Fin Acct Ownership %Pop'!B:E,3,FALSE)</f>
        <v>22.784194946289102</v>
      </c>
      <c r="BI162">
        <f>VLOOKUP(A162,'Fin Acct Ownership %Pop'!B:E,4,FALSE)</f>
        <v>25.9922981262207</v>
      </c>
      <c r="BJ162" s="37" t="str">
        <f>VLOOKUP(A162,'JAM Index'!B:H,2,FALSE)</f>
        <v>EAP</v>
      </c>
      <c r="BK162" t="str">
        <f>VLOOKUP(A162,'JAM Index'!B:H,3,FALSE)</f>
        <v>LMIC</v>
      </c>
      <c r="BL162" t="str">
        <f>VLOOKUP(A162,'JAM Index'!B:H,3,FALSE)</f>
        <v>LMIC</v>
      </c>
      <c r="BM162">
        <f>VLOOKUP(A162,'JAM Index'!B:H,4,FALSE)</f>
        <v>89</v>
      </c>
      <c r="BN162">
        <f>VLOOKUP(A162,'JAM Index'!B:H,5,FALSE)</f>
        <v>26</v>
      </c>
      <c r="BO162">
        <f>VLOOKUP(A162,'JAM Index'!B:H,6,FALSE)</f>
        <v>74</v>
      </c>
      <c r="BP162">
        <f>VLOOKUP(A162,'JAM Index'!B:H,7,FALSE)</f>
        <v>189</v>
      </c>
      <c r="BQ162">
        <f>VLOOKUP(A162,'GDP Per Capita'!B:E,2,FALSE)</f>
        <v>1250.1736913066302</v>
      </c>
      <c r="BR162">
        <f>VLOOKUP(A162,'GDP Per Capita'!B:E,3,FALSE)</f>
        <v>1271.1115749486009</v>
      </c>
      <c r="BS162">
        <f>VLOOKUP(A162,'GDP Per Capita'!B:E,4,FALSE)</f>
        <v>1467.604281151433</v>
      </c>
    </row>
    <row r="163" spans="1:71" x14ac:dyDescent="0.15">
      <c r="A163" s="24" t="s">
        <v>328</v>
      </c>
      <c r="B163" s="37">
        <f>VLOOKUP(A163,'GDP in $'!B163:G163,4)</f>
        <v>1320216563622.835</v>
      </c>
      <c r="C163">
        <f>VLOOKUP(A163,'GDP in $'!B163:G163,5)</f>
        <v>1343535630261.1113</v>
      </c>
      <c r="D163" s="38">
        <f>VLOOKUP(A163,'GDP in $'!B163:G163,6)</f>
        <v>1195745981528.3965</v>
      </c>
      <c r="E163" t="e">
        <f>VLOOKUP(A163,'Social Assistance Exp. as %GDP'!C:O,2,FALSE)</f>
        <v>#N/A</v>
      </c>
      <c r="F163" t="e">
        <f>VLOOKUP(A163,'Social Assistance Exp. as %GDP'!C:O,3,FALSE)</f>
        <v>#N/A</v>
      </c>
      <c r="G163" t="e">
        <f>VLOOKUP(A163,'Social Assistance Exp. as %GDP'!C:O,4,FALSE)</f>
        <v>#N/A</v>
      </c>
      <c r="H163" t="e">
        <f>VLOOKUP(A163,'Social Assistance Exp. as %GDP'!C:O,5,FALSE)</f>
        <v>#N/A</v>
      </c>
      <c r="I163" t="e">
        <f>VLOOKUP(A163,'Social Assistance Exp. as %GDP'!C:O,6,FALSE)</f>
        <v>#N/A</v>
      </c>
      <c r="J163" t="e">
        <f>VLOOKUP(A163,'Social Assistance Exp. as %GDP'!C:O,7,FALSE)</f>
        <v>#N/A</v>
      </c>
      <c r="K163" t="e">
        <f>VLOOKUP(A163,'Social Assistance Exp. as %GDP'!C:O,8,FALSE)</f>
        <v>#N/A</v>
      </c>
      <c r="L163" t="e">
        <f>VLOOKUP(A163,'Social Assistance Exp. as %GDP'!C:O,9,FALSE)</f>
        <v>#N/A</v>
      </c>
      <c r="M163" t="e">
        <f>VLOOKUP(A163,'Social Assistance Exp. as %GDP'!C:O,10,FALSE)</f>
        <v>#N/A</v>
      </c>
      <c r="N163" t="e">
        <f>VLOOKUP(A163,'Social Assistance Exp. as %GDP'!C:O,11,FALSE)</f>
        <v>#N/A</v>
      </c>
      <c r="O163" t="e">
        <f>VLOOKUP(A163,'Social Assistance Exp. as %GDP'!C:O,12,FALSE)</f>
        <v>#N/A</v>
      </c>
      <c r="P163" t="e">
        <f>VLOOKUP(A163,'Social Assistance Exp. as %GDP'!C:O,13,FALSE)</f>
        <v>#N/A</v>
      </c>
      <c r="Q163" s="37">
        <f>VLOOKUP(A163,'Migrant Population %Pop'!B:C,2,FALSE)</f>
        <v>3.3772622415311901</v>
      </c>
      <c r="R163" s="37">
        <f>VLOOKUP(A163,'Literacy Rate %Pop'!B:BC,44,FALSE)</f>
        <v>74.273880004882798</v>
      </c>
      <c r="S163">
        <f>VLOOKUP(A163,'Literacy Rate %Pop'!B:BC,45,FALSE)</f>
        <v>74.509109497070298</v>
      </c>
      <c r="T163">
        <f>VLOOKUP(A163,'Literacy Rate %Pop'!B:BC,46,FALSE)</f>
        <v>77.511909484863295</v>
      </c>
      <c r="U163">
        <f>VLOOKUP(A163,'Literacy Rate %Pop'!B:BC,47,FALSE)</f>
        <v>77.1405029296875</v>
      </c>
      <c r="V163">
        <f>VLOOKUP(A163,'Literacy Rate %Pop'!B:BC,48,FALSE)</f>
        <v>78.794631958007798</v>
      </c>
      <c r="W163">
        <f>VLOOKUP(A163,'Literacy Rate %Pop'!B:BC,49,FALSE)</f>
        <v>76.623321533203097</v>
      </c>
      <c r="X163">
        <f>VLOOKUP(A163,'Literacy Rate %Pop'!B:BC,50,FALSE)</f>
        <v>77.816558837890597</v>
      </c>
      <c r="Y163">
        <f>VLOOKUP(A163,'Literacy Rate %Pop'!B:BC,51,FALSE)</f>
        <v>79.034767150878906</v>
      </c>
      <c r="Z163">
        <f>VLOOKUP(A163,'Literacy Rate %Pop'!B:BC,52,FALSE)</f>
        <v>75.964340209960895</v>
      </c>
      <c r="AA163">
        <f>VLOOKUP(A163,'Literacy Rate %Pop'!B:BC,53,FALSE)</f>
        <v>76.3424072265625</v>
      </c>
      <c r="AB163">
        <f>VLOOKUP(A163,'Literacy Rate %Pop'!B:BC,54,FALSE)</f>
        <v>76.718391418457003</v>
      </c>
      <c r="AC163" s="37">
        <f>VLOOKUP(A163,'Internet Access %Pop'!B:AI,29,FALSE)</f>
        <v>39.222746890928597</v>
      </c>
      <c r="AD163">
        <f>VLOOKUP(A163,'Internet Access %Pop'!B:AI,30,FALSE)</f>
        <v>44.774907812345198</v>
      </c>
      <c r="AE163">
        <f>VLOOKUP(A163,'Internet Access %Pop'!B:AI,31,FALSE)</f>
        <v>50.874721749677697</v>
      </c>
      <c r="AF163">
        <f>VLOOKUP(A163,'Internet Access %Pop'!B:AI,32,FALSE)</f>
        <v>57.555326909745503</v>
      </c>
      <c r="AG163">
        <f>VLOOKUP(A163,'Internet Access %Pop'!B:AI,33,FALSE)</f>
        <v>66.231093838271704</v>
      </c>
      <c r="AH163">
        <f>VLOOKUP(A163,'Internet Access %Pop'!B:AI,34,FALSE)</f>
        <v>0</v>
      </c>
      <c r="AI163" s="37" t="e">
        <f>VLOOKUP(A163,'Informal %GDP  DGE'!B:AE,29,FALSE)</f>
        <v>#N/A</v>
      </c>
      <c r="AJ163" t="e">
        <f>VLOOKUP(A163,'Informal %GDP  DGE'!B:AE,30,FALSE)</f>
        <v>#N/A</v>
      </c>
      <c r="AK163" t="e">
        <f>VLOOKUP(A163,'Informal %GDP MIMIC'!B:AB,25,FALSE)</f>
        <v>#N/A</v>
      </c>
      <c r="AL163" t="e">
        <f>VLOOKUP(A163,'Informal %GDP MIMIC'!B:AB,26,FALSE)</f>
        <v>#N/A</v>
      </c>
      <c r="AM163" t="e">
        <f>VLOOKUP(A163,'Informal %GDP MIMIC'!B:AB,27,FALSE)</f>
        <v>#N/A</v>
      </c>
      <c r="AN163" s="37" t="e">
        <f>VLOOKUP(A163,'Pension %LF Pension_p'!B:W,16,FALSE)</f>
        <v>#N/A</v>
      </c>
      <c r="AO163" t="e">
        <f>VLOOKUP(A163,'Pension %LF Pension_p'!B:W,17,FALSE)</f>
        <v>#N/A</v>
      </c>
      <c r="AP163" t="e">
        <f>VLOOKUP(A163,'Pension %LF Pension_p'!B:W,18,FALSE)</f>
        <v>#N/A</v>
      </c>
      <c r="AQ163" t="e">
        <f>VLOOKUP(A163,'Pension %LF Pension_p'!B:W,19,FALSE)</f>
        <v>#N/A</v>
      </c>
      <c r="AR163" t="e">
        <f>VLOOKUP(A163,'Pension %LF Pension_p'!B:W,20,FALSE)</f>
        <v>#N/A</v>
      </c>
      <c r="AS163" t="e">
        <f>VLOOKUP(A163,'Pension %LF Pension_p'!B:W,21,FALSE)</f>
        <v>#N/A</v>
      </c>
      <c r="AT163" t="e">
        <f>VLOOKUP(A163,'Pension %LF Pension_p'!B:W,22,FALSE)</f>
        <v>#N/A</v>
      </c>
      <c r="AU163" s="37" t="e">
        <f>VLOOKUP(A163,' Informal Employment %Emp Infem'!B:U,15,FALSE)</f>
        <v>#N/A</v>
      </c>
      <c r="AV163" t="e">
        <f>VLOOKUP(A163,' Informal Employment %Emp Infem'!B:U,16,FALSE)</f>
        <v>#N/A</v>
      </c>
      <c r="AW163" t="e">
        <f>VLOOKUP(A163,' Informal Employment %Emp Infem'!B:U,17,FALSE)</f>
        <v>#N/A</v>
      </c>
      <c r="AX163" t="e">
        <f>VLOOKUP(A163,' Informal Employment %Emp Infem'!B:U,18,FALSE)</f>
        <v>#N/A</v>
      </c>
      <c r="AY163" t="e">
        <f>VLOOKUP(A163,' Informal Employment %Emp Infem'!B:U,19,FALSE)</f>
        <v>#N/A</v>
      </c>
      <c r="AZ163" t="e">
        <f>VLOOKUP(A163,' Informal Employment %Emp Infem'!B:U,20,FALSE)</f>
        <v>#N/A</v>
      </c>
      <c r="BA163" s="37" t="e">
        <f>VLOOKUP(Main!A163,'Outside LF Employment %Emp  Inf'!B:U,15,FALSE)</f>
        <v>#N/A</v>
      </c>
      <c r="BB163" t="e">
        <f>VLOOKUP(Main!A163,'Outside LF Employment %Emp  Inf'!B:U,16,FALSE)</f>
        <v>#N/A</v>
      </c>
      <c r="BC163" t="e">
        <f>VLOOKUP(Main!A163,'Outside LF Employment %Emp  Inf'!B:U,17,FALSE)</f>
        <v>#N/A</v>
      </c>
      <c r="BD163" t="e">
        <f>VLOOKUP(Main!A163,'Outside LF Employment %Emp  Inf'!B:U,18,FALSE)</f>
        <v>#N/A</v>
      </c>
      <c r="BE163" t="e">
        <f>VLOOKUP(Main!A163,'Outside LF Employment %Emp  Inf'!B:U,19,FALSE)</f>
        <v>#N/A</v>
      </c>
      <c r="BF163" t="e">
        <f>VLOOKUP(Main!A163,'Outside LF Employment %Emp  Inf'!B:U,20,FALSE)</f>
        <v>#N/A</v>
      </c>
      <c r="BG163" s="37">
        <f>VLOOKUP(A163,'Fin Acct Ownership %Pop'!B:E,2,FALSE)</f>
        <v>32.903255462646499</v>
      </c>
      <c r="BH163">
        <f>VLOOKUP(A163,'Fin Acct Ownership %Pop'!B:E,3,FALSE)</f>
        <v>0</v>
      </c>
      <c r="BI163">
        <f>VLOOKUP(A163,'Fin Acct Ownership %Pop'!B:E,4,FALSE)</f>
        <v>43.4780883789063</v>
      </c>
      <c r="BJ163" s="37" t="e">
        <f>VLOOKUP(A163,'JAM Index'!B:H,2,FALSE)</f>
        <v>#N/A</v>
      </c>
      <c r="BK163" t="e">
        <f>VLOOKUP(A163,'JAM Index'!B:H,3,FALSE)</f>
        <v>#N/A</v>
      </c>
      <c r="BL163" t="e">
        <f>VLOOKUP(A163,'JAM Index'!B:H,3,FALSE)</f>
        <v>#N/A</v>
      </c>
      <c r="BM163" t="e">
        <f>VLOOKUP(A163,'JAM Index'!B:H,4,FALSE)</f>
        <v>#N/A</v>
      </c>
      <c r="BN163" t="e">
        <f>VLOOKUP(A163,'JAM Index'!B:H,5,FALSE)</f>
        <v>#N/A</v>
      </c>
      <c r="BO163" t="e">
        <f>VLOOKUP(A163,'JAM Index'!B:H,6,FALSE)</f>
        <v>#N/A</v>
      </c>
      <c r="BP163" t="e">
        <f>VLOOKUP(A163,'JAM Index'!B:H,7,FALSE)</f>
        <v>#N/A</v>
      </c>
      <c r="BQ163">
        <f>VLOOKUP(A163,'GDP Per Capita'!B:E,2,FALSE)</f>
        <v>3447.4441850861217</v>
      </c>
      <c r="BR163">
        <f>VLOOKUP(A163,'GDP Per Capita'!B:E,3,FALSE)</f>
        <v>3449.765626317384</v>
      </c>
      <c r="BS163">
        <f>VLOOKUP(A163,'GDP Per Capita'!B:E,4,FALSE)</f>
        <v>3018.4336546504856</v>
      </c>
    </row>
    <row r="164" spans="1:71" x14ac:dyDescent="0.15">
      <c r="A164" s="24" t="s">
        <v>330</v>
      </c>
      <c r="B164" s="37">
        <f>VLOOKUP(A164,'GDP in $'!B164:G164,4)</f>
        <v>5504166666.666667</v>
      </c>
      <c r="C164">
        <f>VLOOKUP(A164,'GDP in $'!B164:G164,5)</f>
        <v>5542674317.0622482</v>
      </c>
      <c r="D164" s="38">
        <f>VLOOKUP(A164,'GDP in $'!B164:G164,6)</f>
        <v>4769860740.7407417</v>
      </c>
      <c r="E164" t="str">
        <f>VLOOKUP(A164,'Social Assistance Exp. as %GDP'!C:O,2,FALSE)</f>
        <v>Upper middle income</v>
      </c>
      <c r="F164" t="str">
        <f>VLOOKUP(A164,'Social Assistance Exp. as %GDP'!C:O,3,FALSE)</f>
        <v>ECS</v>
      </c>
      <c r="G164">
        <f>VLOOKUP(A164,'Social Assistance Exp. as %GDP'!C:O,4,FALSE)</f>
        <v>0.59930592800000004</v>
      </c>
      <c r="H164">
        <f>VLOOKUP(A164,'Social Assistance Exp. as %GDP'!C:O,5,FALSE)</f>
        <v>0.28474870299999999</v>
      </c>
      <c r="I164">
        <f>VLOOKUP(A164,'Social Assistance Exp. as %GDP'!C:O,6,FALSE)</f>
        <v>0</v>
      </c>
      <c r="J164">
        <f>VLOOKUP(A164,'Social Assistance Exp. as %GDP'!C:O,7,FALSE)</f>
        <v>0</v>
      </c>
      <c r="K164">
        <f>VLOOKUP(A164,'Social Assistance Exp. as %GDP'!C:O,8,FALSE)</f>
        <v>2.1094254999999999E-2</v>
      </c>
      <c r="L164">
        <f>VLOOKUP(A164,'Social Assistance Exp. as %GDP'!C:O,9,FALSE)</f>
        <v>2018</v>
      </c>
      <c r="M164">
        <f>VLOOKUP(A164,'Social Assistance Exp. as %GDP'!C:O,10,FALSE)</f>
        <v>4.0676800000000001E-4</v>
      </c>
      <c r="N164">
        <f>VLOOKUP(A164,'Social Assistance Exp. as %GDP'!C:O,11,FALSE)</f>
        <v>0</v>
      </c>
      <c r="O164">
        <f>VLOOKUP(A164,'Social Assistance Exp. as %GDP'!C:O,12,FALSE)</f>
        <v>0</v>
      </c>
      <c r="P164">
        <f>VLOOKUP(A164,'Social Assistance Exp. as %GDP'!C:O,13,FALSE)</f>
        <v>0.29305621999999998</v>
      </c>
      <c r="Q164" s="37">
        <f>VLOOKUP(A164,'Migrant Population %Pop'!B:C,2,FALSE)</f>
        <v>13.190077678932401</v>
      </c>
      <c r="R164" s="37">
        <f>VLOOKUP(A164,'Literacy Rate %Pop'!B:BC,44,FALSE)</f>
        <v>0</v>
      </c>
      <c r="S164">
        <f>VLOOKUP(A164,'Literacy Rate %Pop'!B:BC,45,FALSE)</f>
        <v>98.442207336425795</v>
      </c>
      <c r="T164">
        <f>VLOOKUP(A164,'Literacy Rate %Pop'!B:BC,46,FALSE)</f>
        <v>0</v>
      </c>
      <c r="U164">
        <f>VLOOKUP(A164,'Literacy Rate %Pop'!B:BC,47,FALSE)</f>
        <v>0</v>
      </c>
      <c r="V164">
        <f>VLOOKUP(A164,'Literacy Rate %Pop'!B:BC,48,FALSE)</f>
        <v>0</v>
      </c>
      <c r="W164">
        <f>VLOOKUP(A164,'Literacy Rate %Pop'!B:BC,49,FALSE)</f>
        <v>0</v>
      </c>
      <c r="X164">
        <f>VLOOKUP(A164,'Literacy Rate %Pop'!B:BC,50,FALSE)</f>
        <v>0</v>
      </c>
      <c r="Y164">
        <f>VLOOKUP(A164,'Literacy Rate %Pop'!B:BC,51,FALSE)</f>
        <v>0</v>
      </c>
      <c r="Z164">
        <f>VLOOKUP(A164,'Literacy Rate %Pop'!B:BC,52,FALSE)</f>
        <v>98.847183227539105</v>
      </c>
      <c r="AA164">
        <f>VLOOKUP(A164,'Literacy Rate %Pop'!B:BC,53,FALSE)</f>
        <v>0</v>
      </c>
      <c r="AB164">
        <f>VLOOKUP(A164,'Literacy Rate %Pop'!B:BC,54,FALSE)</f>
        <v>0</v>
      </c>
      <c r="AC164" s="37">
        <f>VLOOKUP(A164,'Internet Access %Pop'!B:AI,29,FALSE)</f>
        <v>68.119786009999999</v>
      </c>
      <c r="AD164">
        <f>VLOOKUP(A164,'Internet Access %Pop'!B:AI,30,FALSE)</f>
        <v>69.881646840000002</v>
      </c>
      <c r="AE164">
        <f>VLOOKUP(A164,'Internet Access %Pop'!B:AI,31,FALSE)</f>
        <v>71.272332539999994</v>
      </c>
      <c r="AF164">
        <f>VLOOKUP(A164,'Internet Access %Pop'!B:AI,32,FALSE)</f>
        <v>71.517100490000004</v>
      </c>
      <c r="AG164">
        <f>VLOOKUP(A164,'Internet Access %Pop'!B:AI,33,FALSE)</f>
        <v>73.476665749999995</v>
      </c>
      <c r="AH164">
        <f>VLOOKUP(A164,'Internet Access %Pop'!B:AI,34,FALSE)</f>
        <v>81.369965410000006</v>
      </c>
      <c r="AI164" s="37" t="e">
        <f>VLOOKUP(A164,'Informal %GDP  DGE'!B:AE,29,FALSE)</f>
        <v>#N/A</v>
      </c>
      <c r="AJ164" t="e">
        <f>VLOOKUP(A164,'Informal %GDP  DGE'!B:AE,30,FALSE)</f>
        <v>#N/A</v>
      </c>
      <c r="AK164" t="e">
        <f>VLOOKUP(A164,'Informal %GDP MIMIC'!B:AB,25,FALSE)</f>
        <v>#N/A</v>
      </c>
      <c r="AL164" t="e">
        <f>VLOOKUP(A164,'Informal %GDP MIMIC'!B:AB,26,FALSE)</f>
        <v>#N/A</v>
      </c>
      <c r="AM164" t="e">
        <f>VLOOKUP(A164,'Informal %GDP MIMIC'!B:AB,27,FALSE)</f>
        <v>#N/A</v>
      </c>
      <c r="AN164" s="37" t="e">
        <f>VLOOKUP(A164,'Pension %LF Pension_p'!B:W,16,FALSE)</f>
        <v>#N/A</v>
      </c>
      <c r="AO164" t="e">
        <f>VLOOKUP(A164,'Pension %LF Pension_p'!B:W,17,FALSE)</f>
        <v>#N/A</v>
      </c>
      <c r="AP164" t="e">
        <f>VLOOKUP(A164,'Pension %LF Pension_p'!B:W,18,FALSE)</f>
        <v>#N/A</v>
      </c>
      <c r="AQ164" t="e">
        <f>VLOOKUP(A164,'Pension %LF Pension_p'!B:W,19,FALSE)</f>
        <v>#N/A</v>
      </c>
      <c r="AR164" t="e">
        <f>VLOOKUP(A164,'Pension %LF Pension_p'!B:W,20,FALSE)</f>
        <v>#N/A</v>
      </c>
      <c r="AS164" t="e">
        <f>VLOOKUP(A164,'Pension %LF Pension_p'!B:W,21,FALSE)</f>
        <v>#N/A</v>
      </c>
      <c r="AT164" t="e">
        <f>VLOOKUP(A164,'Pension %LF Pension_p'!B:W,22,FALSE)</f>
        <v>#N/A</v>
      </c>
      <c r="AU164" s="37" t="e">
        <f>VLOOKUP(A164,' Informal Employment %Emp Infem'!B:U,15,FALSE)</f>
        <v>#N/A</v>
      </c>
      <c r="AV164" t="e">
        <f>VLOOKUP(A164,' Informal Employment %Emp Infem'!B:U,16,FALSE)</f>
        <v>#N/A</v>
      </c>
      <c r="AW164" t="e">
        <f>VLOOKUP(A164,' Informal Employment %Emp Infem'!B:U,17,FALSE)</f>
        <v>#N/A</v>
      </c>
      <c r="AX164" t="e">
        <f>VLOOKUP(A164,' Informal Employment %Emp Infem'!B:U,18,FALSE)</f>
        <v>#N/A</v>
      </c>
      <c r="AY164" t="e">
        <f>VLOOKUP(A164,' Informal Employment %Emp Infem'!B:U,19,FALSE)</f>
        <v>#N/A</v>
      </c>
      <c r="AZ164" t="e">
        <f>VLOOKUP(A164,' Informal Employment %Emp Infem'!B:U,20,FALSE)</f>
        <v>#N/A</v>
      </c>
      <c r="BA164" s="37" t="e">
        <f>VLOOKUP(Main!A164,'Outside LF Employment %Emp  Inf'!B:U,15,FALSE)</f>
        <v>#N/A</v>
      </c>
      <c r="BB164" t="e">
        <f>VLOOKUP(Main!A164,'Outside LF Employment %Emp  Inf'!B:U,16,FALSE)</f>
        <v>#N/A</v>
      </c>
      <c r="BC164" t="e">
        <f>VLOOKUP(Main!A164,'Outside LF Employment %Emp  Inf'!B:U,17,FALSE)</f>
        <v>#N/A</v>
      </c>
      <c r="BD164" t="e">
        <f>VLOOKUP(Main!A164,'Outside LF Employment %Emp  Inf'!B:U,18,FALSE)</f>
        <v>#N/A</v>
      </c>
      <c r="BE164" t="e">
        <f>VLOOKUP(Main!A164,'Outside LF Employment %Emp  Inf'!B:U,19,FALSE)</f>
        <v>#N/A</v>
      </c>
      <c r="BF164" t="e">
        <f>VLOOKUP(Main!A164,'Outside LF Employment %Emp  Inf'!B:U,20,FALSE)</f>
        <v>#N/A</v>
      </c>
      <c r="BG164" s="37">
        <f>VLOOKUP(A164,'Fin Acct Ownership %Pop'!B:E,2,FALSE)</f>
        <v>50.438014984130902</v>
      </c>
      <c r="BH164">
        <f>VLOOKUP(A164,'Fin Acct Ownership %Pop'!B:E,3,FALSE)</f>
        <v>59.826011657714801</v>
      </c>
      <c r="BI164">
        <f>VLOOKUP(A164,'Fin Acct Ownership %Pop'!B:E,4,FALSE)</f>
        <v>68.361793518066406</v>
      </c>
      <c r="BJ164" s="37" t="str">
        <f>VLOOKUP(A164,'JAM Index'!B:H,2,FALSE)</f>
        <v>ECA</v>
      </c>
      <c r="BK164" t="str">
        <f>VLOOKUP(A164,'JAM Index'!B:H,3,FALSE)</f>
        <v>UMIC</v>
      </c>
      <c r="BL164" t="str">
        <f>VLOOKUP(A164,'JAM Index'!B:H,3,FALSE)</f>
        <v>UMIC</v>
      </c>
      <c r="BM164">
        <f>VLOOKUP(A164,'JAM Index'!B:H,4,FALSE)</f>
        <v>94</v>
      </c>
      <c r="BN164">
        <f>VLOOKUP(A164,'JAM Index'!B:H,5,FALSE)</f>
        <v>68</v>
      </c>
      <c r="BO164">
        <f>VLOOKUP(A164,'JAM Index'!B:H,6,FALSE)</f>
        <v>94</v>
      </c>
      <c r="BP164">
        <f>VLOOKUP(A164,'JAM Index'!B:H,7,FALSE)</f>
        <v>256</v>
      </c>
      <c r="BQ164">
        <f>VLOOKUP(A164,'GDP Per Capita'!B:E,2,FALSE)</f>
        <v>8845.914218872962</v>
      </c>
      <c r="BR164">
        <f>VLOOKUP(A164,'GDP Per Capita'!B:E,3,FALSE)</f>
        <v>8910.6508341461285</v>
      </c>
      <c r="BS164">
        <f>VLOOKUP(A164,'GDP Per Capita'!B:E,4,FALSE)</f>
        <v>7677.1522256999642</v>
      </c>
    </row>
    <row r="165" spans="1:71" x14ac:dyDescent="0.15">
      <c r="A165" s="24" t="s">
        <v>332</v>
      </c>
      <c r="B165" s="37">
        <f>VLOOKUP(A165,'GDP in $'!B165:G165,4)</f>
        <v>13178094459.454763</v>
      </c>
      <c r="C165">
        <f>VLOOKUP(A165,'GDP in $'!B165:G165,5)</f>
        <v>14206359006.809505</v>
      </c>
      <c r="D165" s="38">
        <f>VLOOKUP(A165,'GDP in $'!B165:G165,6)</f>
        <v>13312981594.573015</v>
      </c>
      <c r="E165" t="str">
        <f>VLOOKUP(A165,'Social Assistance Exp. as %GDP'!C:O,2,FALSE)</f>
        <v>Lower middle income</v>
      </c>
      <c r="F165" t="str">
        <f>VLOOKUP(A165,'Social Assistance Exp. as %GDP'!C:O,3,FALSE)</f>
        <v>EAS</v>
      </c>
      <c r="G165">
        <f>VLOOKUP(A165,'Social Assistance Exp. as %GDP'!C:O,4,FALSE)</f>
        <v>2.5238890650000001</v>
      </c>
      <c r="H165">
        <f>VLOOKUP(A165,'Social Assistance Exp. as %GDP'!C:O,5,FALSE)</f>
        <v>1.716148019</v>
      </c>
      <c r="I165">
        <f>VLOOKUP(A165,'Social Assistance Exp. as %GDP'!C:O,6,FALSE)</f>
        <v>0</v>
      </c>
      <c r="J165">
        <f>VLOOKUP(A165,'Social Assistance Exp. as %GDP'!C:O,7,FALSE)</f>
        <v>0</v>
      </c>
      <c r="K165">
        <f>VLOOKUP(A165,'Social Assistance Exp. as %GDP'!C:O,8,FALSE)</f>
        <v>7.5747959000000004E-2</v>
      </c>
      <c r="L165">
        <f>VLOOKUP(A165,'Social Assistance Exp. as %GDP'!C:O,9,FALSE)</f>
        <v>2016</v>
      </c>
      <c r="M165">
        <f>VLOOKUP(A165,'Social Assistance Exp. as %GDP'!C:O,10,FALSE)</f>
        <v>0.12843731</v>
      </c>
      <c r="N165">
        <f>VLOOKUP(A165,'Social Assistance Exp. as %GDP'!C:O,11,FALSE)</f>
        <v>0</v>
      </c>
      <c r="O165">
        <f>VLOOKUP(A165,'Social Assistance Exp. as %GDP'!C:O,12,FALSE)</f>
        <v>0</v>
      </c>
      <c r="P165">
        <f>VLOOKUP(A165,'Social Assistance Exp. as %GDP'!C:O,13,FALSE)</f>
        <v>0.60355567899999996</v>
      </c>
      <c r="Q165" s="37">
        <f>VLOOKUP(A165,'Migrant Population %Pop'!B:C,2,FALSE)</f>
        <v>0.59544447801282396</v>
      </c>
      <c r="R165" s="37">
        <f>VLOOKUP(A165,'Literacy Rate %Pop'!B:BC,44,FALSE)</f>
        <v>98.257003784179702</v>
      </c>
      <c r="S165">
        <f>VLOOKUP(A165,'Literacy Rate %Pop'!B:BC,45,FALSE)</f>
        <v>0</v>
      </c>
      <c r="T165">
        <f>VLOOKUP(A165,'Literacy Rate %Pop'!B:BC,46,FALSE)</f>
        <v>0</v>
      </c>
      <c r="U165">
        <f>VLOOKUP(A165,'Literacy Rate %Pop'!B:BC,47,FALSE)</f>
        <v>0</v>
      </c>
      <c r="V165">
        <f>VLOOKUP(A165,'Literacy Rate %Pop'!B:BC,48,FALSE)</f>
        <v>0</v>
      </c>
      <c r="W165">
        <f>VLOOKUP(A165,'Literacy Rate %Pop'!B:BC,49,FALSE)</f>
        <v>0</v>
      </c>
      <c r="X165">
        <f>VLOOKUP(A165,'Literacy Rate %Pop'!B:BC,50,FALSE)</f>
        <v>0</v>
      </c>
      <c r="Y165">
        <f>VLOOKUP(A165,'Literacy Rate %Pop'!B:BC,51,FALSE)</f>
        <v>0</v>
      </c>
      <c r="Z165">
        <f>VLOOKUP(A165,'Literacy Rate %Pop'!B:BC,52,FALSE)</f>
        <v>98.423118591308594</v>
      </c>
      <c r="AA165">
        <f>VLOOKUP(A165,'Literacy Rate %Pop'!B:BC,53,FALSE)</f>
        <v>0</v>
      </c>
      <c r="AB165">
        <f>VLOOKUP(A165,'Literacy Rate %Pop'!B:BC,54,FALSE)</f>
        <v>99.183273315429702</v>
      </c>
      <c r="AC165" s="37">
        <f>VLOOKUP(A165,'Internet Access %Pop'!B:AI,29,FALSE)</f>
        <v>22.500004130000001</v>
      </c>
      <c r="AD165">
        <f>VLOOKUP(A165,'Internet Access %Pop'!B:AI,30,FALSE)</f>
        <v>22.265770499999999</v>
      </c>
      <c r="AE165">
        <f>VLOOKUP(A165,'Internet Access %Pop'!B:AI,31,FALSE)</f>
        <v>23.714265170000001</v>
      </c>
      <c r="AF165">
        <f>VLOOKUP(A165,'Internet Access %Pop'!B:AI,32,FALSE)</f>
        <v>47.130001880000002</v>
      </c>
      <c r="AG165">
        <f>VLOOKUP(A165,'Internet Access %Pop'!B:AI,33,FALSE)</f>
        <v>51.079994079999999</v>
      </c>
      <c r="AH165">
        <f>VLOOKUP(A165,'Internet Access %Pop'!B:AI,34,FALSE)</f>
        <v>62.500028479999997</v>
      </c>
      <c r="AI165" s="37">
        <f>VLOOKUP(A165,'Informal %GDP  DGE'!B:AE,29,FALSE)</f>
        <v>15.423150062561035</v>
      </c>
      <c r="AJ165">
        <f>VLOOKUP(A165,'Informal %GDP  DGE'!B:AE,30,FALSE)</f>
        <v>0</v>
      </c>
      <c r="AK165">
        <f>VLOOKUP(A165,'Informal %GDP MIMIC'!B:AB,25,FALSE)</f>
        <v>17.023897171020508</v>
      </c>
      <c r="AL165">
        <f>VLOOKUP(A165,'Informal %GDP MIMIC'!B:AB,26,FALSE)</f>
        <v>16.726535797119141</v>
      </c>
      <c r="AM165">
        <f>VLOOKUP(A165,'Informal %GDP MIMIC'!B:AB,27,FALSE)</f>
        <v>16.461061477661133</v>
      </c>
      <c r="AN165" s="37">
        <f>VLOOKUP(A165,'Pension %LF Pension_p'!B:W,16,FALSE)</f>
        <v>0</v>
      </c>
      <c r="AO165">
        <f>VLOOKUP(A165,'Pension %LF Pension_p'!B:W,17,FALSE)</f>
        <v>33.5</v>
      </c>
      <c r="AP165">
        <f>VLOOKUP(A165,'Pension %LF Pension_p'!B:W,18,FALSE)</f>
        <v>0</v>
      </c>
      <c r="AQ165">
        <f>VLOOKUP(A165,'Pension %LF Pension_p'!B:W,19,FALSE)</f>
        <v>0</v>
      </c>
      <c r="AR165">
        <f>VLOOKUP(A165,'Pension %LF Pension_p'!B:W,20,FALSE)</f>
        <v>0</v>
      </c>
      <c r="AS165">
        <f>VLOOKUP(A165,'Pension %LF Pension_p'!B:W,21,FALSE)</f>
        <v>0</v>
      </c>
      <c r="AT165">
        <f>VLOOKUP(A165,'Pension %LF Pension_p'!B:W,22,FALSE)</f>
        <v>0</v>
      </c>
      <c r="AU165" s="37">
        <f>VLOOKUP(A165,' Informal Employment %Emp Infem'!B:U,15,FALSE)</f>
        <v>56.3</v>
      </c>
      <c r="AV165">
        <f>VLOOKUP(A165,' Informal Employment %Emp Infem'!B:U,16,FALSE)</f>
        <v>49.8</v>
      </c>
      <c r="AW165">
        <f>VLOOKUP(A165,' Informal Employment %Emp Infem'!B:U,17,FALSE)</f>
        <v>49.99</v>
      </c>
      <c r="AX165">
        <f>VLOOKUP(A165,' Informal Employment %Emp Infem'!B:U,18,FALSE)</f>
        <v>50.66</v>
      </c>
      <c r="AY165">
        <f>VLOOKUP(A165,' Informal Employment %Emp Infem'!B:U,19,FALSE)</f>
        <v>51.3</v>
      </c>
      <c r="AZ165">
        <f>VLOOKUP(A165,' Informal Employment %Emp Infem'!B:U,20,FALSE)</f>
        <v>48.8</v>
      </c>
      <c r="BA165" s="37">
        <f>VLOOKUP(Main!A165,'Outside LF Employment %Emp  Inf'!B:U,15,FALSE)</f>
        <v>53.93</v>
      </c>
      <c r="BB165">
        <f>VLOOKUP(Main!A165,'Outside LF Employment %Emp  Inf'!B:U,16,FALSE)</f>
        <v>47.04</v>
      </c>
      <c r="BC165">
        <f>VLOOKUP(Main!A165,'Outside LF Employment %Emp  Inf'!B:U,17,FALSE)</f>
        <v>47.22</v>
      </c>
      <c r="BD165">
        <f>VLOOKUP(Main!A165,'Outside LF Employment %Emp  Inf'!B:U,18,FALSE)</f>
        <v>47.41</v>
      </c>
      <c r="BE165">
        <f>VLOOKUP(Main!A165,'Outside LF Employment %Emp  Inf'!B:U,19,FALSE)</f>
        <v>47.77</v>
      </c>
      <c r="BF165">
        <f>VLOOKUP(Main!A165,'Outside LF Employment %Emp  Inf'!B:U,20,FALSE)</f>
        <v>44.38</v>
      </c>
      <c r="BG165" s="37">
        <f>VLOOKUP(A165,'Fin Acct Ownership %Pop'!B:E,2,FALSE)</f>
        <v>77.717086791992202</v>
      </c>
      <c r="BH165">
        <f>VLOOKUP(A165,'Fin Acct Ownership %Pop'!B:E,3,FALSE)</f>
        <v>91.821784973144503</v>
      </c>
      <c r="BI165">
        <f>VLOOKUP(A165,'Fin Acct Ownership %Pop'!B:E,4,FALSE)</f>
        <v>92.971168518066406</v>
      </c>
      <c r="BJ165" s="37" t="str">
        <f>VLOOKUP(A165,'JAM Index'!B:H,2,FALSE)</f>
        <v>EAP</v>
      </c>
      <c r="BK165" t="str">
        <f>VLOOKUP(A165,'JAM Index'!B:H,3,FALSE)</f>
        <v>LMIC</v>
      </c>
      <c r="BL165" t="str">
        <f>VLOOKUP(A165,'JAM Index'!B:H,3,FALSE)</f>
        <v>LMIC</v>
      </c>
      <c r="BM165">
        <f>VLOOKUP(A165,'JAM Index'!B:H,4,FALSE)</f>
        <v>96</v>
      </c>
      <c r="BN165">
        <f>VLOOKUP(A165,'JAM Index'!B:H,5,FALSE)</f>
        <v>93</v>
      </c>
      <c r="BO165">
        <f>VLOOKUP(A165,'JAM Index'!B:H,6,FALSE)</f>
        <v>98</v>
      </c>
      <c r="BP165">
        <f>VLOOKUP(A165,'JAM Index'!B:H,7,FALSE)</f>
        <v>287</v>
      </c>
      <c r="BQ165">
        <f>VLOOKUP(A165,'GDP Per Capita'!B:E,2,FALSE)</f>
        <v>4156.8469697801993</v>
      </c>
      <c r="BR165">
        <f>VLOOKUP(A165,'GDP Per Capita'!B:E,3,FALSE)</f>
        <v>4404.8458302020754</v>
      </c>
      <c r="BS165">
        <f>VLOOKUP(A165,'GDP Per Capita'!B:E,4,FALSE)</f>
        <v>4060.9505177003803</v>
      </c>
    </row>
    <row r="166" spans="1:71" x14ac:dyDescent="0.15">
      <c r="A166" s="24" t="s">
        <v>334</v>
      </c>
      <c r="B166" s="37">
        <f>VLOOKUP(A166,'GDP in $'!B166:G166,4)</f>
        <v>1302000000</v>
      </c>
      <c r="C166">
        <f>VLOOKUP(A166,'GDP in $'!B166:G166,5)</f>
        <v>1182000000</v>
      </c>
      <c r="D166" s="38">
        <f>VLOOKUP(A166,'GDP in $'!B166:G166,6)</f>
        <v>0</v>
      </c>
      <c r="E166" t="e">
        <f>VLOOKUP(A166,'Social Assistance Exp. as %GDP'!C:O,2,FALSE)</f>
        <v>#N/A</v>
      </c>
      <c r="F166" t="e">
        <f>VLOOKUP(A166,'Social Assistance Exp. as %GDP'!C:O,3,FALSE)</f>
        <v>#N/A</v>
      </c>
      <c r="G166" t="e">
        <f>VLOOKUP(A166,'Social Assistance Exp. as %GDP'!C:O,4,FALSE)</f>
        <v>#N/A</v>
      </c>
      <c r="H166" t="e">
        <f>VLOOKUP(A166,'Social Assistance Exp. as %GDP'!C:O,5,FALSE)</f>
        <v>#N/A</v>
      </c>
      <c r="I166" t="e">
        <f>VLOOKUP(A166,'Social Assistance Exp. as %GDP'!C:O,6,FALSE)</f>
        <v>#N/A</v>
      </c>
      <c r="J166" t="e">
        <f>VLOOKUP(A166,'Social Assistance Exp. as %GDP'!C:O,7,FALSE)</f>
        <v>#N/A</v>
      </c>
      <c r="K166" t="e">
        <f>VLOOKUP(A166,'Social Assistance Exp. as %GDP'!C:O,8,FALSE)</f>
        <v>#N/A</v>
      </c>
      <c r="L166" t="e">
        <f>VLOOKUP(A166,'Social Assistance Exp. as %GDP'!C:O,9,FALSE)</f>
        <v>#N/A</v>
      </c>
      <c r="M166" t="e">
        <f>VLOOKUP(A166,'Social Assistance Exp. as %GDP'!C:O,10,FALSE)</f>
        <v>#N/A</v>
      </c>
      <c r="N166" t="e">
        <f>VLOOKUP(A166,'Social Assistance Exp. as %GDP'!C:O,11,FALSE)</f>
        <v>#N/A</v>
      </c>
      <c r="O166" t="e">
        <f>VLOOKUP(A166,'Social Assistance Exp. as %GDP'!C:O,12,FALSE)</f>
        <v>#N/A</v>
      </c>
      <c r="P166" t="e">
        <f>VLOOKUP(A166,'Social Assistance Exp. as %GDP'!C:O,13,FALSE)</f>
        <v>#N/A</v>
      </c>
      <c r="Q166" s="37">
        <f>VLOOKUP(A166,'Migrant Population %Pop'!B:C,2,FALSE)</f>
        <v>39.309969130197899</v>
      </c>
      <c r="R166" s="37">
        <f>VLOOKUP(A166,'Literacy Rate %Pop'!B:BC,44,FALSE)</f>
        <v>0</v>
      </c>
      <c r="S166">
        <f>VLOOKUP(A166,'Literacy Rate %Pop'!B:BC,45,FALSE)</f>
        <v>0</v>
      </c>
      <c r="T166">
        <f>VLOOKUP(A166,'Literacy Rate %Pop'!B:BC,46,FALSE)</f>
        <v>0</v>
      </c>
      <c r="U166">
        <f>VLOOKUP(A166,'Literacy Rate %Pop'!B:BC,47,FALSE)</f>
        <v>0</v>
      </c>
      <c r="V166">
        <f>VLOOKUP(A166,'Literacy Rate %Pop'!B:BC,48,FALSE)</f>
        <v>0</v>
      </c>
      <c r="W166">
        <f>VLOOKUP(A166,'Literacy Rate %Pop'!B:BC,49,FALSE)</f>
        <v>0</v>
      </c>
      <c r="X166">
        <f>VLOOKUP(A166,'Literacy Rate %Pop'!B:BC,50,FALSE)</f>
        <v>0</v>
      </c>
      <c r="Y166">
        <f>VLOOKUP(A166,'Literacy Rate %Pop'!B:BC,51,FALSE)</f>
        <v>0</v>
      </c>
      <c r="Z166">
        <f>VLOOKUP(A166,'Literacy Rate %Pop'!B:BC,52,FALSE)</f>
        <v>0</v>
      </c>
      <c r="AA166">
        <f>VLOOKUP(A166,'Literacy Rate %Pop'!B:BC,53,FALSE)</f>
        <v>0</v>
      </c>
      <c r="AB166">
        <f>VLOOKUP(A166,'Literacy Rate %Pop'!B:BC,54,FALSE)</f>
        <v>0</v>
      </c>
      <c r="AC166" s="37">
        <f>VLOOKUP(A166,'Internet Access %Pop'!B:AI,29,FALSE)</f>
        <v>0</v>
      </c>
      <c r="AD166">
        <f>VLOOKUP(A166,'Internet Access %Pop'!B:AI,30,FALSE)</f>
        <v>0</v>
      </c>
      <c r="AE166">
        <f>VLOOKUP(A166,'Internet Access %Pop'!B:AI,31,FALSE)</f>
        <v>0</v>
      </c>
      <c r="AF166">
        <f>VLOOKUP(A166,'Internet Access %Pop'!B:AI,32,FALSE)</f>
        <v>0</v>
      </c>
      <c r="AG166">
        <f>VLOOKUP(A166,'Internet Access %Pop'!B:AI,33,FALSE)</f>
        <v>0</v>
      </c>
      <c r="AH166">
        <f>VLOOKUP(A166,'Internet Access %Pop'!B:AI,34,FALSE)</f>
        <v>0</v>
      </c>
      <c r="AI166" s="37" t="e">
        <f>VLOOKUP(A166,'Informal %GDP  DGE'!B:AE,29,FALSE)</f>
        <v>#N/A</v>
      </c>
      <c r="AJ166" t="e">
        <f>VLOOKUP(A166,'Informal %GDP  DGE'!B:AE,30,FALSE)</f>
        <v>#N/A</v>
      </c>
      <c r="AK166" t="e">
        <f>VLOOKUP(A166,'Informal %GDP MIMIC'!B:AB,25,FALSE)</f>
        <v>#N/A</v>
      </c>
      <c r="AL166" t="e">
        <f>VLOOKUP(A166,'Informal %GDP MIMIC'!B:AB,26,FALSE)</f>
        <v>#N/A</v>
      </c>
      <c r="AM166" t="e">
        <f>VLOOKUP(A166,'Informal %GDP MIMIC'!B:AB,27,FALSE)</f>
        <v>#N/A</v>
      </c>
      <c r="AN166" s="37" t="e">
        <f>VLOOKUP(A166,'Pension %LF Pension_p'!B:W,16,FALSE)</f>
        <v>#N/A</v>
      </c>
      <c r="AO166" t="e">
        <f>VLOOKUP(A166,'Pension %LF Pension_p'!B:W,17,FALSE)</f>
        <v>#N/A</v>
      </c>
      <c r="AP166" t="e">
        <f>VLOOKUP(A166,'Pension %LF Pension_p'!B:W,18,FALSE)</f>
        <v>#N/A</v>
      </c>
      <c r="AQ166" t="e">
        <f>VLOOKUP(A166,'Pension %LF Pension_p'!B:W,19,FALSE)</f>
        <v>#N/A</v>
      </c>
      <c r="AR166" t="e">
        <f>VLOOKUP(A166,'Pension %LF Pension_p'!B:W,20,FALSE)</f>
        <v>#N/A</v>
      </c>
      <c r="AS166" t="e">
        <f>VLOOKUP(A166,'Pension %LF Pension_p'!B:W,21,FALSE)</f>
        <v>#N/A</v>
      </c>
      <c r="AT166" t="e">
        <f>VLOOKUP(A166,'Pension %LF Pension_p'!B:W,22,FALSE)</f>
        <v>#N/A</v>
      </c>
      <c r="AU166" s="37" t="e">
        <f>VLOOKUP(A166,' Informal Employment %Emp Infem'!B:U,15,FALSE)</f>
        <v>#N/A</v>
      </c>
      <c r="AV166" t="e">
        <f>VLOOKUP(A166,' Informal Employment %Emp Infem'!B:U,16,FALSE)</f>
        <v>#N/A</v>
      </c>
      <c r="AW166" t="e">
        <f>VLOOKUP(A166,' Informal Employment %Emp Infem'!B:U,17,FALSE)</f>
        <v>#N/A</v>
      </c>
      <c r="AX166" t="e">
        <f>VLOOKUP(A166,' Informal Employment %Emp Infem'!B:U,18,FALSE)</f>
        <v>#N/A</v>
      </c>
      <c r="AY166" t="e">
        <f>VLOOKUP(A166,' Informal Employment %Emp Infem'!B:U,19,FALSE)</f>
        <v>#N/A</v>
      </c>
      <c r="AZ166" t="e">
        <f>VLOOKUP(A166,' Informal Employment %Emp Infem'!B:U,20,FALSE)</f>
        <v>#N/A</v>
      </c>
      <c r="BA166" s="37" t="e">
        <f>VLOOKUP(Main!A166,'Outside LF Employment %Emp  Inf'!B:U,15,FALSE)</f>
        <v>#N/A</v>
      </c>
      <c r="BB166" t="e">
        <f>VLOOKUP(Main!A166,'Outside LF Employment %Emp  Inf'!B:U,16,FALSE)</f>
        <v>#N/A</v>
      </c>
      <c r="BC166" t="e">
        <f>VLOOKUP(Main!A166,'Outside LF Employment %Emp  Inf'!B:U,17,FALSE)</f>
        <v>#N/A</v>
      </c>
      <c r="BD166" t="e">
        <f>VLOOKUP(Main!A166,'Outside LF Employment %Emp  Inf'!B:U,18,FALSE)</f>
        <v>#N/A</v>
      </c>
      <c r="BE166" t="e">
        <f>VLOOKUP(Main!A166,'Outside LF Employment %Emp  Inf'!B:U,19,FALSE)</f>
        <v>#N/A</v>
      </c>
      <c r="BF166" t="e">
        <f>VLOOKUP(Main!A166,'Outside LF Employment %Emp  Inf'!B:U,20,FALSE)</f>
        <v>#N/A</v>
      </c>
      <c r="BG166" s="37">
        <f>VLOOKUP(A166,'Fin Acct Ownership %Pop'!B:E,2,FALSE)</f>
        <v>0</v>
      </c>
      <c r="BH166">
        <f>VLOOKUP(A166,'Fin Acct Ownership %Pop'!B:E,3,FALSE)</f>
        <v>0</v>
      </c>
      <c r="BI166">
        <f>VLOOKUP(A166,'Fin Acct Ownership %Pop'!B:E,4,FALSE)</f>
        <v>0</v>
      </c>
      <c r="BJ166" s="37" t="e">
        <f>VLOOKUP(A166,'JAM Index'!B:H,2,FALSE)</f>
        <v>#N/A</v>
      </c>
      <c r="BK166" t="e">
        <f>VLOOKUP(A166,'JAM Index'!B:H,3,FALSE)</f>
        <v>#N/A</v>
      </c>
      <c r="BL166" t="e">
        <f>VLOOKUP(A166,'JAM Index'!B:H,3,FALSE)</f>
        <v>#N/A</v>
      </c>
      <c r="BM166" t="e">
        <f>VLOOKUP(A166,'JAM Index'!B:H,4,FALSE)</f>
        <v>#N/A</v>
      </c>
      <c r="BN166" t="e">
        <f>VLOOKUP(A166,'JAM Index'!B:H,5,FALSE)</f>
        <v>#N/A</v>
      </c>
      <c r="BO166" t="e">
        <f>VLOOKUP(A166,'JAM Index'!B:H,6,FALSE)</f>
        <v>#N/A</v>
      </c>
      <c r="BP166" t="e">
        <f>VLOOKUP(A166,'JAM Index'!B:H,7,FALSE)</f>
        <v>#N/A</v>
      </c>
      <c r="BQ166">
        <f>VLOOKUP(A166,'GDP Per Capita'!B:E,2,FALSE)</f>
        <v>22886.674049464746</v>
      </c>
      <c r="BR166">
        <f>VLOOKUP(A166,'GDP Per Capita'!B:E,3,FALSE)</f>
        <v>20659.640291542131</v>
      </c>
      <c r="BS166">
        <f>VLOOKUP(A166,'GDP Per Capita'!B:E,4,FALSE)</f>
        <v>0</v>
      </c>
    </row>
    <row r="167" spans="1:71" x14ac:dyDescent="0.15">
      <c r="A167" s="24" t="s">
        <v>336</v>
      </c>
      <c r="B167" s="37">
        <f>VLOOKUP(A167,'GDP in $'!B167:G167,4)</f>
        <v>14845870050.709249</v>
      </c>
      <c r="C167">
        <f>VLOOKUP(A167,'GDP in $'!B167:G167,5)</f>
        <v>15384701797.986256</v>
      </c>
      <c r="D167" s="38">
        <f>VLOOKUP(A167,'GDP in $'!B167:G167,6)</f>
        <v>14019446610.196314</v>
      </c>
      <c r="E167" t="str">
        <f>VLOOKUP(A167,'Social Assistance Exp. as %GDP'!C:O,2,FALSE)</f>
        <v>Low income</v>
      </c>
      <c r="F167" t="str">
        <f>VLOOKUP(A167,'Social Assistance Exp. as %GDP'!C:O,3,FALSE)</f>
        <v>SSF</v>
      </c>
      <c r="G167">
        <f>VLOOKUP(A167,'Social Assistance Exp. as %GDP'!C:O,4,FALSE)</f>
        <v>1.1644206050000001</v>
      </c>
      <c r="H167">
        <f>VLOOKUP(A167,'Social Assistance Exp. as %GDP'!C:O,5,FALSE)</f>
        <v>0.381181031</v>
      </c>
      <c r="I167">
        <f>VLOOKUP(A167,'Social Assistance Exp. as %GDP'!C:O,6,FALSE)</f>
        <v>0</v>
      </c>
      <c r="J167">
        <f>VLOOKUP(A167,'Social Assistance Exp. as %GDP'!C:O,7,FALSE)</f>
        <v>3.4472245999999998E-2</v>
      </c>
      <c r="K167">
        <f>VLOOKUP(A167,'Social Assistance Exp. as %GDP'!C:O,8,FALSE)</f>
        <v>0.39826050400000002</v>
      </c>
      <c r="L167">
        <f>VLOOKUP(A167,'Social Assistance Exp. as %GDP'!C:O,9,FALSE)</f>
        <v>2015</v>
      </c>
      <c r="M167">
        <f>VLOOKUP(A167,'Social Assistance Exp. as %GDP'!C:O,10,FALSE)</f>
        <v>0.14867544199999999</v>
      </c>
      <c r="N167">
        <f>VLOOKUP(A167,'Social Assistance Exp. as %GDP'!C:O,11,FALSE)</f>
        <v>0.122280031</v>
      </c>
      <c r="O167">
        <f>VLOOKUP(A167,'Social Assistance Exp. as %GDP'!C:O,12,FALSE)</f>
        <v>7.9551332000000002E-2</v>
      </c>
      <c r="P167">
        <f>VLOOKUP(A167,'Social Assistance Exp. as %GDP'!C:O,13,FALSE)</f>
        <v>0</v>
      </c>
      <c r="Q167" s="37">
        <f>VLOOKUP(A167,'Migrant Population %Pop'!B:C,2,FALSE)</f>
        <v>0.79680138543819401</v>
      </c>
      <c r="R167" s="37">
        <f>VLOOKUP(A167,'Literacy Rate %Pop'!B:BC,44,FALSE)</f>
        <v>0</v>
      </c>
      <c r="S167">
        <f>VLOOKUP(A167,'Literacy Rate %Pop'!B:BC,45,FALSE)</f>
        <v>0</v>
      </c>
      <c r="T167">
        <f>VLOOKUP(A167,'Literacy Rate %Pop'!B:BC,46,FALSE)</f>
        <v>0</v>
      </c>
      <c r="U167">
        <f>VLOOKUP(A167,'Literacy Rate %Pop'!B:BC,47,FALSE)</f>
        <v>0</v>
      </c>
      <c r="V167">
        <f>VLOOKUP(A167,'Literacy Rate %Pop'!B:BC,48,FALSE)</f>
        <v>0</v>
      </c>
      <c r="W167">
        <f>VLOOKUP(A167,'Literacy Rate %Pop'!B:BC,49,FALSE)</f>
        <v>56.0390014648438</v>
      </c>
      <c r="X167">
        <f>VLOOKUP(A167,'Literacy Rate %Pop'!B:BC,50,FALSE)</f>
        <v>0</v>
      </c>
      <c r="Y167">
        <f>VLOOKUP(A167,'Literacy Rate %Pop'!B:BC,51,FALSE)</f>
        <v>60.655429840087898</v>
      </c>
      <c r="Z167">
        <f>VLOOKUP(A167,'Literacy Rate %Pop'!B:BC,52,FALSE)</f>
        <v>0</v>
      </c>
      <c r="AA167">
        <f>VLOOKUP(A167,'Literacy Rate %Pop'!B:BC,53,FALSE)</f>
        <v>0</v>
      </c>
      <c r="AB167">
        <f>VLOOKUP(A167,'Literacy Rate %Pop'!B:BC,54,FALSE)</f>
        <v>0</v>
      </c>
      <c r="AC167" s="37">
        <f>VLOOKUP(A167,'Internet Access %Pop'!B:AI,29,FALSE)</f>
        <v>6.5</v>
      </c>
      <c r="AD167">
        <f>VLOOKUP(A167,'Internet Access %Pop'!B:AI,30,FALSE)</f>
        <v>7</v>
      </c>
      <c r="AE167">
        <f>VLOOKUP(A167,'Internet Access %Pop'!B:AI,31,FALSE)</f>
        <v>7.8</v>
      </c>
      <c r="AF167">
        <f>VLOOKUP(A167,'Internet Access %Pop'!B:AI,32,FALSE)</f>
        <v>10.4</v>
      </c>
      <c r="AG167">
        <f>VLOOKUP(A167,'Internet Access %Pop'!B:AI,33,FALSE)</f>
        <v>15.1</v>
      </c>
      <c r="AH167">
        <f>VLOOKUP(A167,'Internet Access %Pop'!B:AI,34,FALSE)</f>
        <v>0</v>
      </c>
      <c r="AI167" s="37">
        <f>VLOOKUP(A167,'Informal %GDP  DGE'!B:AE,29,FALSE)</f>
        <v>26.335643768310547</v>
      </c>
      <c r="AJ167">
        <f>VLOOKUP(A167,'Informal %GDP  DGE'!B:AE,30,FALSE)</f>
        <v>26.007287979125977</v>
      </c>
      <c r="AK167">
        <f>VLOOKUP(A167,'Informal %GDP MIMIC'!B:AB,25,FALSE)</f>
        <v>38.830837249755859</v>
      </c>
      <c r="AL167">
        <f>VLOOKUP(A167,'Informal %GDP MIMIC'!B:AB,26,FALSE)</f>
        <v>38.545936584472656</v>
      </c>
      <c r="AM167">
        <f>VLOOKUP(A167,'Informal %GDP MIMIC'!B:AB,27,FALSE)</f>
        <v>38.103740692138672</v>
      </c>
      <c r="AN167" s="37">
        <f>VLOOKUP(A167,'Pension %LF Pension_p'!B:W,16,FALSE)</f>
        <v>0</v>
      </c>
      <c r="AO167">
        <f>VLOOKUP(A167,'Pension %LF Pension_p'!B:W,17,FALSE)</f>
        <v>0</v>
      </c>
      <c r="AP167">
        <f>VLOOKUP(A167,'Pension %LF Pension_p'!B:W,18,FALSE)</f>
        <v>1.8999999761581421</v>
      </c>
      <c r="AQ167">
        <f>VLOOKUP(A167,'Pension %LF Pension_p'!B:W,19,FALSE)</f>
        <v>0</v>
      </c>
      <c r="AR167">
        <f>VLOOKUP(A167,'Pension %LF Pension_p'!B:W,20,FALSE)</f>
        <v>0</v>
      </c>
      <c r="AS167">
        <f>VLOOKUP(A167,'Pension %LF Pension_p'!B:W,21,FALSE)</f>
        <v>0</v>
      </c>
      <c r="AT167">
        <f>VLOOKUP(A167,'Pension %LF Pension_p'!B:W,22,FALSE)</f>
        <v>0</v>
      </c>
      <c r="AU167" s="37">
        <f>VLOOKUP(A167,' Informal Employment %Emp Infem'!B:U,15,FALSE)</f>
        <v>0</v>
      </c>
      <c r="AV167">
        <f>VLOOKUP(A167,' Informal Employment %Emp Infem'!B:U,16,FALSE)</f>
        <v>0</v>
      </c>
      <c r="AW167">
        <f>VLOOKUP(A167,' Informal Employment %Emp Infem'!B:U,17,FALSE)</f>
        <v>95.67</v>
      </c>
      <c r="AX167">
        <f>VLOOKUP(A167,' Informal Employment %Emp Infem'!B:U,18,FALSE)</f>
        <v>0</v>
      </c>
      <c r="AY167">
        <f>VLOOKUP(A167,' Informal Employment %Emp Infem'!B:U,19,FALSE)</f>
        <v>0</v>
      </c>
      <c r="AZ167">
        <f>VLOOKUP(A167,' Informal Employment %Emp Infem'!B:U,20,FALSE)</f>
        <v>0</v>
      </c>
      <c r="BA167" s="37">
        <f>VLOOKUP(Main!A167,'Outside LF Employment %Emp  Inf'!B:U,15,FALSE)</f>
        <v>0</v>
      </c>
      <c r="BB167">
        <f>VLOOKUP(Main!A167,'Outside LF Employment %Emp  Inf'!B:U,16,FALSE)</f>
        <v>0</v>
      </c>
      <c r="BC167">
        <f>VLOOKUP(Main!A167,'Outside LF Employment %Emp  Inf'!B:U,17,FALSE)</f>
        <v>92.07</v>
      </c>
      <c r="BD167">
        <f>VLOOKUP(Main!A167,'Outside LF Employment %Emp  Inf'!B:U,18,FALSE)</f>
        <v>0</v>
      </c>
      <c r="BE167">
        <f>VLOOKUP(Main!A167,'Outside LF Employment %Emp  Inf'!B:U,19,FALSE)</f>
        <v>0</v>
      </c>
      <c r="BF167">
        <f>VLOOKUP(Main!A167,'Outside LF Employment %Emp  Inf'!B:U,20,FALSE)</f>
        <v>0</v>
      </c>
      <c r="BG167" s="37">
        <f>VLOOKUP(A167,'Fin Acct Ownership %Pop'!B:E,2,FALSE)</f>
        <v>0</v>
      </c>
      <c r="BH167">
        <f>VLOOKUP(A167,'Fin Acct Ownership %Pop'!B:E,3,FALSE)</f>
        <v>0</v>
      </c>
      <c r="BI167">
        <f>VLOOKUP(A167,'Fin Acct Ownership %Pop'!B:E,4,FALSE)</f>
        <v>41.6701049804688</v>
      </c>
      <c r="BJ167" s="37" t="str">
        <f>VLOOKUP(A167,'JAM Index'!B:H,2,FALSE)</f>
        <v>SSA</v>
      </c>
      <c r="BK167" t="str">
        <f>VLOOKUP(A167,'JAM Index'!B:H,3,FALSE)</f>
        <v>LIC</v>
      </c>
      <c r="BL167" t="str">
        <f>VLOOKUP(A167,'JAM Index'!B:H,3,FALSE)</f>
        <v>LIC</v>
      </c>
      <c r="BM167">
        <f>VLOOKUP(A167,'JAM Index'!B:H,4,FALSE)</f>
        <v>58</v>
      </c>
      <c r="BN167">
        <f>VLOOKUP(A167,'JAM Index'!B:H,5,FALSE)</f>
        <v>42</v>
      </c>
      <c r="BO167">
        <f>VLOOKUP(A167,'JAM Index'!B:H,6,FALSE)</f>
        <v>57</v>
      </c>
      <c r="BP167">
        <f>VLOOKUP(A167,'JAM Index'!B:H,7,FALSE)</f>
        <v>157</v>
      </c>
      <c r="BQ167">
        <f>VLOOKUP(A167,'GDP Per Capita'!B:E,2,FALSE)</f>
        <v>503.31792517113922</v>
      </c>
      <c r="BR167">
        <f>VLOOKUP(A167,'GDP Per Capita'!B:E,3,FALSE)</f>
        <v>506.64163908304602</v>
      </c>
      <c r="BS167">
        <f>VLOOKUP(A167,'GDP Per Capita'!B:E,4,FALSE)</f>
        <v>448.54428070498182</v>
      </c>
    </row>
    <row r="168" spans="1:71" x14ac:dyDescent="0.15">
      <c r="A168" s="24" t="s">
        <v>338</v>
      </c>
      <c r="B168" s="37">
        <f>VLOOKUP(A168,'GDP in $'!B168:G168,4)</f>
        <v>7354430040.1196575</v>
      </c>
      <c r="C168">
        <f>VLOOKUP(A168,'GDP in $'!B168:G168,5)</f>
        <v>7889662452.1678457</v>
      </c>
      <c r="D168" s="38">
        <f>VLOOKUP(A168,'GDP in $'!B168:G168,6)</f>
        <v>7913680231.1827955</v>
      </c>
      <c r="E168" t="str">
        <f>VLOOKUP(A168,'Social Assistance Exp. as %GDP'!C:O,2,FALSE)</f>
        <v>Lower middle income</v>
      </c>
      <c r="F168" t="str">
        <f>VLOOKUP(A168,'Social Assistance Exp. as %GDP'!C:O,3,FALSE)</f>
        <v>SSF</v>
      </c>
      <c r="G168">
        <f>VLOOKUP(A168,'Social Assistance Exp. as %GDP'!C:O,4,FALSE)</f>
        <v>3.4304571149999998</v>
      </c>
      <c r="H168">
        <f>VLOOKUP(A168,'Social Assistance Exp. as %GDP'!C:O,5,FALSE)</f>
        <v>0</v>
      </c>
      <c r="I168">
        <f>VLOOKUP(A168,'Social Assistance Exp. as %GDP'!C:O,6,FALSE)</f>
        <v>3.3928644000000001E-2</v>
      </c>
      <c r="J168">
        <f>VLOOKUP(A168,'Social Assistance Exp. as %GDP'!C:O,7,FALSE)</f>
        <v>0.51692980499999996</v>
      </c>
      <c r="K168">
        <f>VLOOKUP(A168,'Social Assistance Exp. as %GDP'!C:O,8,FALSE)</f>
        <v>2.2783119680000001</v>
      </c>
      <c r="L168">
        <f>VLOOKUP(A168,'Social Assistance Exp. as %GDP'!C:O,9,FALSE)</f>
        <v>2016</v>
      </c>
      <c r="M168">
        <f>VLOOKUP(A168,'Social Assistance Exp. as %GDP'!C:O,10,FALSE)</f>
        <v>0</v>
      </c>
      <c r="N168">
        <f>VLOOKUP(A168,'Social Assistance Exp. as %GDP'!C:O,11,FALSE)</f>
        <v>0</v>
      </c>
      <c r="O168">
        <f>VLOOKUP(A168,'Social Assistance Exp. as %GDP'!C:O,12,FALSE)</f>
        <v>0.60128635200000002</v>
      </c>
      <c r="P168">
        <f>VLOOKUP(A168,'Social Assistance Exp. as %GDP'!C:O,13,FALSE)</f>
        <v>0</v>
      </c>
      <c r="Q168" s="37">
        <f>VLOOKUP(A168,'Migrant Population %Pop'!B:C,2,FALSE)</f>
        <v>3.3966767332978698</v>
      </c>
      <c r="R168" s="37">
        <f>VLOOKUP(A168,'Literacy Rate %Pop'!B:BC,44,FALSE)</f>
        <v>0</v>
      </c>
      <c r="S168">
        <f>VLOOKUP(A168,'Literacy Rate %Pop'!B:BC,45,FALSE)</f>
        <v>0</v>
      </c>
      <c r="T168">
        <f>VLOOKUP(A168,'Literacy Rate %Pop'!B:BC,46,FALSE)</f>
        <v>0</v>
      </c>
      <c r="U168">
        <f>VLOOKUP(A168,'Literacy Rate %Pop'!B:BC,47,FALSE)</f>
        <v>62.068748474121101</v>
      </c>
      <c r="V168">
        <f>VLOOKUP(A168,'Literacy Rate %Pop'!B:BC,48,FALSE)</f>
        <v>0</v>
      </c>
      <c r="W168">
        <f>VLOOKUP(A168,'Literacy Rate %Pop'!B:BC,49,FALSE)</f>
        <v>0</v>
      </c>
      <c r="X168">
        <f>VLOOKUP(A168,'Literacy Rate %Pop'!B:BC,50,FALSE)</f>
        <v>0</v>
      </c>
      <c r="Y168">
        <f>VLOOKUP(A168,'Literacy Rate %Pop'!B:BC,51,FALSE)</f>
        <v>53.497589111328097</v>
      </c>
      <c r="Z168">
        <f>VLOOKUP(A168,'Literacy Rate %Pop'!B:BC,52,FALSE)</f>
        <v>0</v>
      </c>
      <c r="AA168">
        <f>VLOOKUP(A168,'Literacy Rate %Pop'!B:BC,53,FALSE)</f>
        <v>0</v>
      </c>
      <c r="AB168">
        <f>VLOOKUP(A168,'Literacy Rate %Pop'!B:BC,54,FALSE)</f>
        <v>0</v>
      </c>
      <c r="AC168" s="37">
        <f>VLOOKUP(A168,'Internet Access %Pop'!B:AI,29,FALSE)</f>
        <v>15.19912669</v>
      </c>
      <c r="AD168">
        <f>VLOOKUP(A168,'Internet Access %Pop'!B:AI,30,FALSE)</f>
        <v>18</v>
      </c>
      <c r="AE168">
        <f>VLOOKUP(A168,'Internet Access %Pop'!B:AI,31,FALSE)</f>
        <v>20.800963660000001</v>
      </c>
      <c r="AF168">
        <f>VLOOKUP(A168,'Internet Access %Pop'!B:AI,32,FALSE)</f>
        <v>0</v>
      </c>
      <c r="AG168">
        <f>VLOOKUP(A168,'Internet Access %Pop'!B:AI,33,FALSE)</f>
        <v>0</v>
      </c>
      <c r="AH168">
        <f>VLOOKUP(A168,'Internet Access %Pop'!B:AI,34,FALSE)</f>
        <v>0</v>
      </c>
      <c r="AI168" s="37">
        <f>VLOOKUP(A168,'Informal %GDP  DGE'!B:AE,29,FALSE)</f>
        <v>25.619220733642578</v>
      </c>
      <c r="AJ168">
        <f>VLOOKUP(A168,'Informal %GDP  DGE'!B:AE,30,FALSE)</f>
        <v>0</v>
      </c>
      <c r="AK168">
        <f>VLOOKUP(A168,'Informal %GDP MIMIC'!B:AB,25,FALSE)</f>
        <v>33.484809875488281</v>
      </c>
      <c r="AL168">
        <f>VLOOKUP(A168,'Informal %GDP MIMIC'!B:AB,26,FALSE)</f>
        <v>33.373264312744141</v>
      </c>
      <c r="AM168">
        <f>VLOOKUP(A168,'Informal %GDP MIMIC'!B:AB,27,FALSE)</f>
        <v>33.372982025146484</v>
      </c>
      <c r="AN168" s="37">
        <f>VLOOKUP(A168,'Pension %LF Pension_p'!B:W,16,FALSE)</f>
        <v>0</v>
      </c>
      <c r="AO168">
        <f>VLOOKUP(A168,'Pension %LF Pension_p'!B:W,17,FALSE)</f>
        <v>0</v>
      </c>
      <c r="AP168">
        <f>VLOOKUP(A168,'Pension %LF Pension_p'!B:W,18,FALSE)</f>
        <v>0</v>
      </c>
      <c r="AQ168">
        <f>VLOOKUP(A168,'Pension %LF Pension_p'!B:W,19,FALSE)</f>
        <v>0</v>
      </c>
      <c r="AR168">
        <f>VLOOKUP(A168,'Pension %LF Pension_p'!B:W,20,FALSE)</f>
        <v>0</v>
      </c>
      <c r="AS168">
        <f>VLOOKUP(A168,'Pension %LF Pension_p'!B:W,21,FALSE)</f>
        <v>0</v>
      </c>
      <c r="AT168">
        <f>VLOOKUP(A168,'Pension %LF Pension_p'!B:W,22,FALSE)</f>
        <v>0</v>
      </c>
      <c r="AU168" s="37">
        <f>VLOOKUP(A168,' Informal Employment %Emp Infem'!B:U,15,FALSE)</f>
        <v>0</v>
      </c>
      <c r="AV168">
        <f>VLOOKUP(A168,' Informal Employment %Emp Infem'!B:U,16,FALSE)</f>
        <v>0</v>
      </c>
      <c r="AW168">
        <f>VLOOKUP(A168,' Informal Employment %Emp Infem'!B:U,17,FALSE)</f>
        <v>0</v>
      </c>
      <c r="AX168">
        <f>VLOOKUP(A168,' Informal Employment %Emp Infem'!B:U,18,FALSE)</f>
        <v>0</v>
      </c>
      <c r="AY168">
        <f>VLOOKUP(A168,' Informal Employment %Emp Infem'!B:U,19,FALSE)</f>
        <v>91.24</v>
      </c>
      <c r="AZ168">
        <f>VLOOKUP(A168,' Informal Employment %Emp Infem'!B:U,20,FALSE)</f>
        <v>0</v>
      </c>
      <c r="BA168" s="37">
        <f>VLOOKUP(Main!A168,'Outside LF Employment %Emp  Inf'!B:U,15,FALSE)</f>
        <v>0</v>
      </c>
      <c r="BB168">
        <f>VLOOKUP(Main!A168,'Outside LF Employment %Emp  Inf'!B:U,16,FALSE)</f>
        <v>0</v>
      </c>
      <c r="BC168">
        <f>VLOOKUP(Main!A168,'Outside LF Employment %Emp  Inf'!B:U,17,FALSE)</f>
        <v>0</v>
      </c>
      <c r="BD168">
        <f>VLOOKUP(Main!A168,'Outside LF Employment %Emp  Inf'!B:U,18,FALSE)</f>
        <v>0</v>
      </c>
      <c r="BE168">
        <f>VLOOKUP(Main!A168,'Outside LF Employment %Emp  Inf'!B:U,19,FALSE)</f>
        <v>83.43</v>
      </c>
      <c r="BF168">
        <f>VLOOKUP(Main!A168,'Outside LF Employment %Emp  Inf'!B:U,20,FALSE)</f>
        <v>0</v>
      </c>
      <c r="BG168" s="37">
        <f>VLOOKUP(A168,'Fin Acct Ownership %Pop'!B:E,2,FALSE)</f>
        <v>17.461814880371101</v>
      </c>
      <c r="BH168">
        <f>VLOOKUP(A168,'Fin Acct Ownership %Pop'!B:E,3,FALSE)</f>
        <v>22.865882873535199</v>
      </c>
      <c r="BI168">
        <f>VLOOKUP(A168,'Fin Acct Ownership %Pop'!B:E,4,FALSE)</f>
        <v>20.8725070953369</v>
      </c>
      <c r="BJ168" s="37" t="str">
        <f>VLOOKUP(A168,'JAM Index'!B:H,2,FALSE)</f>
        <v>SSA</v>
      </c>
      <c r="BK168" t="str">
        <f>VLOOKUP(A168,'JAM Index'!B:H,3,FALSE)</f>
        <v>LMIC</v>
      </c>
      <c r="BL168" t="str">
        <f>VLOOKUP(A168,'JAM Index'!B:H,3,FALSE)</f>
        <v>LMIC</v>
      </c>
      <c r="BM168">
        <f>VLOOKUP(A168,'JAM Index'!B:H,4,FALSE)</f>
        <v>91</v>
      </c>
      <c r="BN168">
        <f>VLOOKUP(A168,'JAM Index'!B:H,5,FALSE)</f>
        <v>21</v>
      </c>
      <c r="BO168">
        <f>VLOOKUP(A168,'JAM Index'!B:H,6,FALSE)</f>
        <v>68</v>
      </c>
      <c r="BP168">
        <f>VLOOKUP(A168,'JAM Index'!B:H,7,FALSE)</f>
        <v>180</v>
      </c>
      <c r="BQ168">
        <f>VLOOKUP(A168,'GDP Per Capita'!B:E,2,FALSE)</f>
        <v>1670.2041645288041</v>
      </c>
      <c r="BR168">
        <f>VLOOKUP(A168,'GDP Per Capita'!B:E,3,FALSE)</f>
        <v>1743.3029009376776</v>
      </c>
      <c r="BS168">
        <f>VLOOKUP(A168,'GDP Per Capita'!B:E,4,FALSE)</f>
        <v>1701.9911630490822</v>
      </c>
    </row>
    <row r="169" spans="1:71" x14ac:dyDescent="0.15">
      <c r="A169" s="24" t="s">
        <v>340</v>
      </c>
      <c r="B169" s="37">
        <f>VLOOKUP(A169,'GDP in $'!B169:G169,4)</f>
        <v>14181951058.512897</v>
      </c>
      <c r="C169">
        <f>VLOOKUP(A169,'GDP in $'!B169:G169,5)</f>
        <v>14045808843.220995</v>
      </c>
      <c r="D169" s="38">
        <f>VLOOKUP(A169,'GDP in $'!B169:G169,6)</f>
        <v>10920606197.692831</v>
      </c>
      <c r="E169" t="str">
        <f>VLOOKUP(A169,'Social Assistance Exp. as %GDP'!C:O,2,FALSE)</f>
        <v>High income</v>
      </c>
      <c r="F169" t="str">
        <f>VLOOKUP(A169,'Social Assistance Exp. as %GDP'!C:O,3,FALSE)</f>
        <v>SSF</v>
      </c>
      <c r="G169">
        <f>VLOOKUP(A169,'Social Assistance Exp. as %GDP'!C:O,4,FALSE)</f>
        <v>3.4564414019999998</v>
      </c>
      <c r="H169">
        <f>VLOOKUP(A169,'Social Assistance Exp. as %GDP'!C:O,5,FALSE)</f>
        <v>0.254318088</v>
      </c>
      <c r="I169">
        <f>VLOOKUP(A169,'Social Assistance Exp. as %GDP'!C:O,6,FALSE)</f>
        <v>0</v>
      </c>
      <c r="J169">
        <f>VLOOKUP(A169,'Social Assistance Exp. as %GDP'!C:O,7,FALSE)</f>
        <v>0</v>
      </c>
      <c r="K169">
        <f>VLOOKUP(A169,'Social Assistance Exp. as %GDP'!C:O,8,FALSE)</f>
        <v>1.8053298999999998E-2</v>
      </c>
      <c r="L169">
        <f>VLOOKUP(A169,'Social Assistance Exp. as %GDP'!C:O,9,FALSE)</f>
        <v>2015</v>
      </c>
      <c r="M169">
        <f>VLOOKUP(A169,'Social Assistance Exp. as %GDP'!C:O,10,FALSE)</f>
        <v>0</v>
      </c>
      <c r="N169">
        <f>VLOOKUP(A169,'Social Assistance Exp. as %GDP'!C:O,11,FALSE)</f>
        <v>0</v>
      </c>
      <c r="O169">
        <f>VLOOKUP(A169,'Social Assistance Exp. as %GDP'!C:O,12,FALSE)</f>
        <v>0</v>
      </c>
      <c r="P169">
        <f>VLOOKUP(A169,'Social Assistance Exp. as %GDP'!C:O,13,FALSE)</f>
        <v>3.18407011</v>
      </c>
      <c r="Q169" s="37">
        <f>VLOOKUP(A169,'Migrant Population %Pop'!B:C,2,FALSE)</f>
        <v>2.24510921983142</v>
      </c>
      <c r="R169" s="37">
        <f>VLOOKUP(A169,'Literacy Rate %Pop'!B:BC,44,FALSE)</f>
        <v>0</v>
      </c>
      <c r="S169">
        <f>VLOOKUP(A169,'Literacy Rate %Pop'!B:BC,45,FALSE)</f>
        <v>89.249839782714801</v>
      </c>
      <c r="T169">
        <f>VLOOKUP(A169,'Literacy Rate %Pop'!B:BC,46,FALSE)</f>
        <v>91.766006469726605</v>
      </c>
      <c r="U169">
        <f>VLOOKUP(A169,'Literacy Rate %Pop'!B:BC,47,FALSE)</f>
        <v>91.490028381347699</v>
      </c>
      <c r="V169">
        <f>VLOOKUP(A169,'Literacy Rate %Pop'!B:BC,48,FALSE)</f>
        <v>92.474761962890597</v>
      </c>
      <c r="W169">
        <f>VLOOKUP(A169,'Literacy Rate %Pop'!B:BC,49,FALSE)</f>
        <v>92.707603454589801</v>
      </c>
      <c r="X169">
        <f>VLOOKUP(A169,'Literacy Rate %Pop'!B:BC,50,FALSE)</f>
        <v>93.1578369140625</v>
      </c>
      <c r="Y169">
        <f>VLOOKUP(A169,'Literacy Rate %Pop'!B:BC,51,FALSE)</f>
        <v>0</v>
      </c>
      <c r="Z169">
        <f>VLOOKUP(A169,'Literacy Rate %Pop'!B:BC,52,FALSE)</f>
        <v>91.325393676757798</v>
      </c>
      <c r="AA169">
        <f>VLOOKUP(A169,'Literacy Rate %Pop'!B:BC,53,FALSE)</f>
        <v>0</v>
      </c>
      <c r="AB169">
        <f>VLOOKUP(A169,'Literacy Rate %Pop'!B:BC,54,FALSE)</f>
        <v>0</v>
      </c>
      <c r="AC169" s="37">
        <f>VLOOKUP(A169,'Internet Access %Pop'!B:AI,29,FALSE)</f>
        <v>50.13931848</v>
      </c>
      <c r="AD169">
        <f>VLOOKUP(A169,'Internet Access %Pop'!B:AI,30,FALSE)</f>
        <v>52.191325939999999</v>
      </c>
      <c r="AE169">
        <f>VLOOKUP(A169,'Internet Access %Pop'!B:AI,31,FALSE)</f>
        <v>55.4032403</v>
      </c>
      <c r="AF169">
        <f>VLOOKUP(A169,'Internet Access %Pop'!B:AI,32,FALSE)</f>
        <v>58.596169699999997</v>
      </c>
      <c r="AG169">
        <f>VLOOKUP(A169,'Internet Access %Pop'!B:AI,33,FALSE)</f>
        <v>61.729955150000002</v>
      </c>
      <c r="AH169">
        <f>VLOOKUP(A169,'Internet Access %Pop'!B:AI,34,FALSE)</f>
        <v>64.88490358</v>
      </c>
      <c r="AI169" s="37">
        <f>VLOOKUP(A169,'Informal %GDP  DGE'!B:AE,29,FALSE)</f>
        <v>20.209197998046875</v>
      </c>
      <c r="AJ169">
        <f>VLOOKUP(A169,'Informal %GDP  DGE'!B:AE,30,FALSE)</f>
        <v>0</v>
      </c>
      <c r="AK169">
        <f>VLOOKUP(A169,'Informal %GDP MIMIC'!B:AB,25,FALSE)</f>
        <v>21.612016677856445</v>
      </c>
      <c r="AL169">
        <f>VLOOKUP(A169,'Informal %GDP MIMIC'!B:AB,26,FALSE)</f>
        <v>21.35638427734375</v>
      </c>
      <c r="AM169">
        <f>VLOOKUP(A169,'Informal %GDP MIMIC'!B:AB,27,FALSE)</f>
        <v>21.257339477539062</v>
      </c>
      <c r="AN169" s="37">
        <f>VLOOKUP(A169,'Pension %LF Pension_p'!B:W,16,FALSE)</f>
        <v>0</v>
      </c>
      <c r="AO169">
        <f>VLOOKUP(A169,'Pension %LF Pension_p'!B:W,17,FALSE)</f>
        <v>0</v>
      </c>
      <c r="AP169">
        <f>VLOOKUP(A169,'Pension %LF Pension_p'!B:W,18,FALSE)</f>
        <v>0</v>
      </c>
      <c r="AQ169">
        <f>VLOOKUP(A169,'Pension %LF Pension_p'!B:W,19,FALSE)</f>
        <v>0</v>
      </c>
      <c r="AR169">
        <f>VLOOKUP(A169,'Pension %LF Pension_p'!B:W,20,FALSE)</f>
        <v>0</v>
      </c>
      <c r="AS169">
        <f>VLOOKUP(A169,'Pension %LF Pension_p'!B:W,21,FALSE)</f>
        <v>0</v>
      </c>
      <c r="AT169">
        <f>VLOOKUP(A169,'Pension %LF Pension_p'!B:W,22,FALSE)</f>
        <v>0</v>
      </c>
      <c r="AU169" s="37">
        <f>VLOOKUP(A169,' Informal Employment %Emp Infem'!B:U,15,FALSE)</f>
        <v>51.52</v>
      </c>
      <c r="AV169">
        <f>VLOOKUP(A169,' Informal Employment %Emp Infem'!B:U,16,FALSE)</f>
        <v>54.72</v>
      </c>
      <c r="AW169">
        <f>VLOOKUP(A169,' Informal Employment %Emp Infem'!B:U,17,FALSE)</f>
        <v>53.33</v>
      </c>
      <c r="AX169">
        <f>VLOOKUP(A169,' Informal Employment %Emp Infem'!B:U,18,FALSE)</f>
        <v>52.87</v>
      </c>
      <c r="AY169">
        <f>VLOOKUP(A169,' Informal Employment %Emp Infem'!B:U,19,FALSE)</f>
        <v>52.17</v>
      </c>
      <c r="AZ169">
        <f>VLOOKUP(A169,' Informal Employment %Emp Infem'!B:U,20,FALSE)</f>
        <v>53.53</v>
      </c>
      <c r="BA169" s="37">
        <f>VLOOKUP(Main!A169,'Outside LF Employment %Emp  Inf'!B:U,15,FALSE)</f>
        <v>38.81</v>
      </c>
      <c r="BB169">
        <f>VLOOKUP(Main!A169,'Outside LF Employment %Emp  Inf'!B:U,16,FALSE)</f>
        <v>41.78</v>
      </c>
      <c r="BC169">
        <f>VLOOKUP(Main!A169,'Outside LF Employment %Emp  Inf'!B:U,17,FALSE)</f>
        <v>40.549999999999997</v>
      </c>
      <c r="BD169">
        <f>VLOOKUP(Main!A169,'Outside LF Employment %Emp  Inf'!B:U,18,FALSE)</f>
        <v>40.82</v>
      </c>
      <c r="BE169">
        <f>VLOOKUP(Main!A169,'Outside LF Employment %Emp  Inf'!B:U,19,FALSE)</f>
        <v>39</v>
      </c>
      <c r="BF169">
        <f>VLOOKUP(Main!A169,'Outside LF Employment %Emp  Inf'!B:U,20,FALSE)</f>
        <v>38.21</v>
      </c>
      <c r="BG169" s="37">
        <f>VLOOKUP(A169,'Fin Acct Ownership %Pop'!B:E,2,FALSE)</f>
        <v>80.123207092285199</v>
      </c>
      <c r="BH169">
        <f>VLOOKUP(A169,'Fin Acct Ownership %Pop'!B:E,3,FALSE)</f>
        <v>82.208267211914105</v>
      </c>
      <c r="BI169">
        <f>VLOOKUP(A169,'Fin Acct Ownership %Pop'!B:E,4,FALSE)</f>
        <v>89.842529296875</v>
      </c>
      <c r="BJ169" s="37" t="e">
        <f>VLOOKUP(A169,'JAM Index'!B:H,2,FALSE)</f>
        <v>#N/A</v>
      </c>
      <c r="BK169" t="e">
        <f>VLOOKUP(A169,'JAM Index'!B:H,3,FALSE)</f>
        <v>#N/A</v>
      </c>
      <c r="BL169" t="e">
        <f>VLOOKUP(A169,'JAM Index'!B:H,3,FALSE)</f>
        <v>#N/A</v>
      </c>
      <c r="BM169" t="e">
        <f>VLOOKUP(A169,'JAM Index'!B:H,4,FALSE)</f>
        <v>#N/A</v>
      </c>
      <c r="BN169" t="e">
        <f>VLOOKUP(A169,'JAM Index'!B:H,5,FALSE)</f>
        <v>#N/A</v>
      </c>
      <c r="BO169" t="e">
        <f>VLOOKUP(A169,'JAM Index'!B:H,6,FALSE)</f>
        <v>#N/A</v>
      </c>
      <c r="BP169" t="e">
        <f>VLOOKUP(A169,'JAM Index'!B:H,7,FALSE)</f>
        <v>#N/A</v>
      </c>
      <c r="BQ169">
        <f>VLOOKUP(A169,'GDP Per Capita'!B:E,2,FALSE)</f>
        <v>11208.343818447358</v>
      </c>
      <c r="BR169">
        <f>VLOOKUP(A169,'GDP Per Capita'!B:E,3,FALSE)</f>
        <v>11097.168977136957</v>
      </c>
      <c r="BS169">
        <f>VLOOKUP(A169,'GDP Per Capita'!B:E,4,FALSE)</f>
        <v>8627.8431571198125</v>
      </c>
    </row>
    <row r="170" spans="1:71" x14ac:dyDescent="0.15">
      <c r="A170" s="24" t="s">
        <v>342</v>
      </c>
      <c r="B170" s="37">
        <f>VLOOKUP(A170,'GDP in $'!B170:G170,4)</f>
        <v>9880675785.9305706</v>
      </c>
      <c r="C170">
        <f>VLOOKUP(A170,'GDP in $'!B170:G170,5)</f>
        <v>11025357837.606987</v>
      </c>
      <c r="D170" s="38">
        <f>VLOOKUP(A170,'GDP in $'!B170:G170,6)</f>
        <v>12182348212.707338</v>
      </c>
      <c r="E170" t="str">
        <f>VLOOKUP(A170,'Social Assistance Exp. as %GDP'!C:O,2,FALSE)</f>
        <v>Low income</v>
      </c>
      <c r="F170" t="str">
        <f>VLOOKUP(A170,'Social Assistance Exp. as %GDP'!C:O,3,FALSE)</f>
        <v>SSF</v>
      </c>
      <c r="G170">
        <f>VLOOKUP(A170,'Social Assistance Exp. as %GDP'!C:O,4,FALSE)</f>
        <v>1.4949462410000001</v>
      </c>
      <c r="H170">
        <f>VLOOKUP(A170,'Social Assistance Exp. as %GDP'!C:O,5,FALSE)</f>
        <v>0</v>
      </c>
      <c r="I170">
        <f>VLOOKUP(A170,'Social Assistance Exp. as %GDP'!C:O,6,FALSE)</f>
        <v>0</v>
      </c>
      <c r="J170">
        <f>VLOOKUP(A170,'Social Assistance Exp. as %GDP'!C:O,7,FALSE)</f>
        <v>0</v>
      </c>
      <c r="K170">
        <f>VLOOKUP(A170,'Social Assistance Exp. as %GDP'!C:O,8,FALSE)</f>
        <v>0</v>
      </c>
      <c r="L170">
        <f>VLOOKUP(A170,'Social Assistance Exp. as %GDP'!C:O,9,FALSE)</f>
        <v>2016</v>
      </c>
      <c r="M170">
        <f>VLOOKUP(A170,'Social Assistance Exp. as %GDP'!C:O,10,FALSE)</f>
        <v>0</v>
      </c>
      <c r="N170">
        <f>VLOOKUP(A170,'Social Assistance Exp. as %GDP'!C:O,11,FALSE)</f>
        <v>0.407990456</v>
      </c>
      <c r="O170">
        <f>VLOOKUP(A170,'Social Assistance Exp. as %GDP'!C:O,12,FALSE)</f>
        <v>1.0869557860000001</v>
      </c>
      <c r="P170">
        <f>VLOOKUP(A170,'Social Assistance Exp. as %GDP'!C:O,13,FALSE)</f>
        <v>0</v>
      </c>
      <c r="Q170" s="37">
        <f>VLOOKUP(A170,'Migrant Population %Pop'!B:C,2,FALSE)</f>
        <v>1.2498117945781999</v>
      </c>
      <c r="R170" s="37">
        <f>VLOOKUP(A170,'Literacy Rate %Pop'!B:BC,44,FALSE)</f>
        <v>61.309719085693402</v>
      </c>
      <c r="S170">
        <f>VLOOKUP(A170,'Literacy Rate %Pop'!B:BC,45,FALSE)</f>
        <v>0</v>
      </c>
      <c r="T170">
        <f>VLOOKUP(A170,'Literacy Rate %Pop'!B:BC,46,FALSE)</f>
        <v>0</v>
      </c>
      <c r="U170">
        <f>VLOOKUP(A170,'Literacy Rate %Pop'!B:BC,47,FALSE)</f>
        <v>0</v>
      </c>
      <c r="V170">
        <f>VLOOKUP(A170,'Literacy Rate %Pop'!B:BC,48,FALSE)</f>
        <v>65.145370483398395</v>
      </c>
      <c r="W170">
        <f>VLOOKUP(A170,'Literacy Rate %Pop'!B:BC,49,FALSE)</f>
        <v>62.143539428710902</v>
      </c>
      <c r="X170">
        <f>VLOOKUP(A170,'Literacy Rate %Pop'!B:BC,50,FALSE)</f>
        <v>0</v>
      </c>
      <c r="Y170">
        <f>VLOOKUP(A170,'Literacy Rate %Pop'!B:BC,51,FALSE)</f>
        <v>0</v>
      </c>
      <c r="Z170">
        <f>VLOOKUP(A170,'Literacy Rate %Pop'!B:BC,52,FALSE)</f>
        <v>0</v>
      </c>
      <c r="AA170">
        <f>VLOOKUP(A170,'Literacy Rate %Pop'!B:BC,53,FALSE)</f>
        <v>0</v>
      </c>
      <c r="AB170">
        <f>VLOOKUP(A170,'Literacy Rate %Pop'!B:BC,54,FALSE)</f>
        <v>0</v>
      </c>
      <c r="AC170" s="37">
        <f>VLOOKUP(A170,'Internet Access %Pop'!B:AI,29,FALSE)</f>
        <v>7.6</v>
      </c>
      <c r="AD170">
        <f>VLOOKUP(A170,'Internet Access %Pop'!B:AI,30,FALSE)</f>
        <v>8</v>
      </c>
      <c r="AE170">
        <f>VLOOKUP(A170,'Internet Access %Pop'!B:AI,31,FALSE)</f>
        <v>13.78216439</v>
      </c>
      <c r="AF170">
        <f>VLOOKUP(A170,'Internet Access %Pop'!B:AI,32,FALSE)</f>
        <v>13.9</v>
      </c>
      <c r="AG170">
        <f>VLOOKUP(A170,'Internet Access %Pop'!B:AI,33,FALSE)</f>
        <v>15.5</v>
      </c>
      <c r="AH170">
        <f>VLOOKUP(A170,'Internet Access %Pop'!B:AI,34,FALSE)</f>
        <v>0</v>
      </c>
      <c r="AI170" s="37">
        <f>VLOOKUP(A170,'Informal %GDP  DGE'!B:AE,29,FALSE)</f>
        <v>40.872280120849609</v>
      </c>
      <c r="AJ170">
        <f>VLOOKUP(A170,'Informal %GDP  DGE'!B:AE,30,FALSE)</f>
        <v>40.942081451416016</v>
      </c>
      <c r="AK170">
        <f>VLOOKUP(A170,'Informal %GDP MIMIC'!B:AB,25,FALSE)</f>
        <v>37.911605834960938</v>
      </c>
      <c r="AL170">
        <f>VLOOKUP(A170,'Informal %GDP MIMIC'!B:AB,26,FALSE)</f>
        <v>37.568508148193359</v>
      </c>
      <c r="AM170">
        <f>VLOOKUP(A170,'Informal %GDP MIMIC'!B:AB,27,FALSE)</f>
        <v>37.59552001953125</v>
      </c>
      <c r="AN170" s="37" t="e">
        <f>VLOOKUP(A170,'Pension %LF Pension_p'!B:W,16,FALSE)</f>
        <v>#N/A</v>
      </c>
      <c r="AO170" t="e">
        <f>VLOOKUP(A170,'Pension %LF Pension_p'!B:W,17,FALSE)</f>
        <v>#N/A</v>
      </c>
      <c r="AP170" t="e">
        <f>VLOOKUP(A170,'Pension %LF Pension_p'!B:W,18,FALSE)</f>
        <v>#N/A</v>
      </c>
      <c r="AQ170" t="e">
        <f>VLOOKUP(A170,'Pension %LF Pension_p'!B:W,19,FALSE)</f>
        <v>#N/A</v>
      </c>
      <c r="AR170" t="e">
        <f>VLOOKUP(A170,'Pension %LF Pension_p'!B:W,20,FALSE)</f>
        <v>#N/A</v>
      </c>
      <c r="AS170" t="e">
        <f>VLOOKUP(A170,'Pension %LF Pension_p'!B:W,21,FALSE)</f>
        <v>#N/A</v>
      </c>
      <c r="AT170" t="e">
        <f>VLOOKUP(A170,'Pension %LF Pension_p'!B:W,22,FALSE)</f>
        <v>#N/A</v>
      </c>
      <c r="AU170" s="37" t="e">
        <f>VLOOKUP(A170,' Informal Employment %Emp Infem'!B:U,15,FALSE)</f>
        <v>#N/A</v>
      </c>
      <c r="AV170" t="e">
        <f>VLOOKUP(A170,' Informal Employment %Emp Infem'!B:U,16,FALSE)</f>
        <v>#N/A</v>
      </c>
      <c r="AW170" t="e">
        <f>VLOOKUP(A170,' Informal Employment %Emp Infem'!B:U,17,FALSE)</f>
        <v>#N/A</v>
      </c>
      <c r="AX170" t="e">
        <f>VLOOKUP(A170,' Informal Employment %Emp Infem'!B:U,18,FALSE)</f>
        <v>#N/A</v>
      </c>
      <c r="AY170" t="e">
        <f>VLOOKUP(A170,' Informal Employment %Emp Infem'!B:U,19,FALSE)</f>
        <v>#N/A</v>
      </c>
      <c r="AZ170" t="e">
        <f>VLOOKUP(A170,' Informal Employment %Emp Infem'!B:U,20,FALSE)</f>
        <v>#N/A</v>
      </c>
      <c r="BA170" s="37" t="e">
        <f>VLOOKUP(Main!A170,'Outside LF Employment %Emp  Inf'!B:U,15,FALSE)</f>
        <v>#N/A</v>
      </c>
      <c r="BB170" t="e">
        <f>VLOOKUP(Main!A170,'Outside LF Employment %Emp  Inf'!B:U,16,FALSE)</f>
        <v>#N/A</v>
      </c>
      <c r="BC170" t="e">
        <f>VLOOKUP(Main!A170,'Outside LF Employment %Emp  Inf'!B:U,17,FALSE)</f>
        <v>#N/A</v>
      </c>
      <c r="BD170" t="e">
        <f>VLOOKUP(Main!A170,'Outside LF Employment %Emp  Inf'!B:U,18,FALSE)</f>
        <v>#N/A</v>
      </c>
      <c r="BE170" t="e">
        <f>VLOOKUP(Main!A170,'Outside LF Employment %Emp  Inf'!B:U,19,FALSE)</f>
        <v>#N/A</v>
      </c>
      <c r="BF170" t="e">
        <f>VLOOKUP(Main!A170,'Outside LF Employment %Emp  Inf'!B:U,20,FALSE)</f>
        <v>#N/A</v>
      </c>
      <c r="BG170" s="37">
        <f>VLOOKUP(A170,'Fin Acct Ownership %Pop'!B:E,2,FALSE)</f>
        <v>16.540611267089801</v>
      </c>
      <c r="BH170">
        <f>VLOOKUP(A170,'Fin Acct Ownership %Pop'!B:E,3,FALSE)</f>
        <v>18.0924186706543</v>
      </c>
      <c r="BI170">
        <f>VLOOKUP(A170,'Fin Acct Ownership %Pop'!B:E,4,FALSE)</f>
        <v>33.713932037353501</v>
      </c>
      <c r="BJ170" s="37" t="str">
        <f>VLOOKUP(A170,'JAM Index'!B:H,2,FALSE)</f>
        <v>SSA</v>
      </c>
      <c r="BK170" t="str">
        <f>VLOOKUP(A170,'JAM Index'!B:H,3,FALSE)</f>
        <v>LIC</v>
      </c>
      <c r="BL170" t="str">
        <f>VLOOKUP(A170,'JAM Index'!B:H,3,FALSE)</f>
        <v>LIC</v>
      </c>
      <c r="BM170">
        <f>VLOOKUP(A170,'JAM Index'!B:H,4,FALSE)</f>
        <v>16</v>
      </c>
      <c r="BN170">
        <f>VLOOKUP(A170,'JAM Index'!B:H,5,FALSE)</f>
        <v>34</v>
      </c>
      <c r="BO170">
        <f>VLOOKUP(A170,'JAM Index'!B:H,6,FALSE)</f>
        <v>50</v>
      </c>
      <c r="BP170">
        <f>VLOOKUP(A170,'JAM Index'!B:H,7,FALSE)</f>
        <v>100</v>
      </c>
      <c r="BQ170">
        <f>VLOOKUP(A170,'GDP Per Capita'!B:E,2,FALSE)</f>
        <v>544.59343539337272</v>
      </c>
      <c r="BR170">
        <f>VLOOKUP(A170,'GDP Per Capita'!B:E,3,FALSE)</f>
        <v>591.84638955664639</v>
      </c>
      <c r="BS170">
        <f>VLOOKUP(A170,'GDP Per Capita'!B:E,4,FALSE)</f>
        <v>636.8205368338472</v>
      </c>
    </row>
    <row r="171" spans="1:71" x14ac:dyDescent="0.15">
      <c r="A171" s="24" t="s">
        <v>344</v>
      </c>
      <c r="B171" s="37">
        <f>VLOOKUP(A171,'GDP in $'!B171:G171,4)</f>
        <v>358791603677.72797</v>
      </c>
      <c r="C171">
        <f>VLOOKUP(A171,'GDP in $'!B171:G171,5)</f>
        <v>365276282438.14124</v>
      </c>
      <c r="D171" s="38">
        <f>VLOOKUP(A171,'GDP in $'!B171:G171,6)</f>
        <v>337006066373.26038</v>
      </c>
      <c r="E171" t="str">
        <f>VLOOKUP(A171,'Social Assistance Exp. as %GDP'!C:O,2,FALSE)</f>
        <v>Upper middle income</v>
      </c>
      <c r="F171" t="str">
        <f>VLOOKUP(A171,'Social Assistance Exp. as %GDP'!C:O,3,FALSE)</f>
        <v>EAS</v>
      </c>
      <c r="G171">
        <f>VLOOKUP(A171,'Social Assistance Exp. as %GDP'!C:O,4,FALSE)</f>
        <v>0.75887763500000005</v>
      </c>
      <c r="H171">
        <f>VLOOKUP(A171,'Social Assistance Exp. as %GDP'!C:O,5,FALSE)</f>
        <v>0.51539301900000001</v>
      </c>
      <c r="I171">
        <f>VLOOKUP(A171,'Social Assistance Exp. as %GDP'!C:O,6,FALSE)</f>
        <v>0</v>
      </c>
      <c r="J171">
        <f>VLOOKUP(A171,'Social Assistance Exp. as %GDP'!C:O,7,FALSE)</f>
        <v>2.7269849999999999E-3</v>
      </c>
      <c r="K171">
        <f>VLOOKUP(A171,'Social Assistance Exp. as %GDP'!C:O,8,FALSE)</f>
        <v>0</v>
      </c>
      <c r="L171">
        <f>VLOOKUP(A171,'Social Assistance Exp. as %GDP'!C:O,9,FALSE)</f>
        <v>2016</v>
      </c>
      <c r="M171">
        <f>VLOOKUP(A171,'Social Assistance Exp. as %GDP'!C:O,10,FALSE)</f>
        <v>5.2056159999999997E-2</v>
      </c>
      <c r="N171">
        <f>VLOOKUP(A171,'Social Assistance Exp. as %GDP'!C:O,11,FALSE)</f>
        <v>0</v>
      </c>
      <c r="O171">
        <f>VLOOKUP(A171,'Social Assistance Exp. as %GDP'!C:O,12,FALSE)</f>
        <v>0.13765071300000001</v>
      </c>
      <c r="P171">
        <f>VLOOKUP(A171,'Social Assistance Exp. as %GDP'!C:O,13,FALSE)</f>
        <v>5.1050775E-2</v>
      </c>
      <c r="Q171" s="37">
        <f>VLOOKUP(A171,'Migrant Population %Pop'!B:C,2,FALSE)</f>
        <v>8.2893489161108302</v>
      </c>
      <c r="R171" s="37">
        <f>VLOOKUP(A171,'Literacy Rate %Pop'!B:BC,44,FALSE)</f>
        <v>93.117889404296903</v>
      </c>
      <c r="S171">
        <f>VLOOKUP(A171,'Literacy Rate %Pop'!B:BC,45,FALSE)</f>
        <v>0</v>
      </c>
      <c r="T171">
        <f>VLOOKUP(A171,'Literacy Rate %Pop'!B:BC,46,FALSE)</f>
        <v>0</v>
      </c>
      <c r="U171">
        <f>VLOOKUP(A171,'Literacy Rate %Pop'!B:BC,47,FALSE)</f>
        <v>0</v>
      </c>
      <c r="V171">
        <f>VLOOKUP(A171,'Literacy Rate %Pop'!B:BC,48,FALSE)</f>
        <v>0</v>
      </c>
      <c r="W171">
        <f>VLOOKUP(A171,'Literacy Rate %Pop'!B:BC,49,FALSE)</f>
        <v>0</v>
      </c>
      <c r="X171">
        <f>VLOOKUP(A171,'Literacy Rate %Pop'!B:BC,50,FALSE)</f>
        <v>94.880577087402301</v>
      </c>
      <c r="Y171">
        <f>VLOOKUP(A171,'Literacy Rate %Pop'!B:BC,51,FALSE)</f>
        <v>95.082649230957003</v>
      </c>
      <c r="Z171">
        <f>VLOOKUP(A171,'Literacy Rate %Pop'!B:BC,52,FALSE)</f>
        <v>94.854408264160199</v>
      </c>
      <c r="AA171">
        <f>VLOOKUP(A171,'Literacy Rate %Pop'!B:BC,53,FALSE)</f>
        <v>94.971130371093807</v>
      </c>
      <c r="AB171">
        <f>VLOOKUP(A171,'Literacy Rate %Pop'!B:BC,54,FALSE)</f>
        <v>0</v>
      </c>
      <c r="AC171" s="37">
        <f>VLOOKUP(A171,'Internet Access %Pop'!B:AI,29,FALSE)</f>
        <v>71.064067809999997</v>
      </c>
      <c r="AD171">
        <f>VLOOKUP(A171,'Internet Access %Pop'!B:AI,30,FALSE)</f>
        <v>78.788309929999997</v>
      </c>
      <c r="AE171">
        <f>VLOOKUP(A171,'Internet Access %Pop'!B:AI,31,FALSE)</f>
        <v>80.140479010000007</v>
      </c>
      <c r="AF171">
        <f>VLOOKUP(A171,'Internet Access %Pop'!B:AI,32,FALSE)</f>
        <v>81.201048619999995</v>
      </c>
      <c r="AG171">
        <f>VLOOKUP(A171,'Internet Access %Pop'!B:AI,33,FALSE)</f>
        <v>84.187145009999995</v>
      </c>
      <c r="AH171">
        <f>VLOOKUP(A171,'Internet Access %Pop'!B:AI,34,FALSE)</f>
        <v>89.555011919999998</v>
      </c>
      <c r="AI171" s="37">
        <f>VLOOKUP(A171,'Informal %GDP  DGE'!B:AE,29,FALSE)</f>
        <v>26.898006439208984</v>
      </c>
      <c r="AJ171">
        <f>VLOOKUP(A171,'Informal %GDP  DGE'!B:AE,30,FALSE)</f>
        <v>26.542409896850586</v>
      </c>
      <c r="AK171">
        <f>VLOOKUP(A171,'Informal %GDP MIMIC'!B:AB,25,FALSE)</f>
        <v>30.295068740844727</v>
      </c>
      <c r="AL171">
        <f>VLOOKUP(A171,'Informal %GDP MIMIC'!B:AB,26,FALSE)</f>
        <v>29.877004623413086</v>
      </c>
      <c r="AM171">
        <f>VLOOKUP(A171,'Informal %GDP MIMIC'!B:AB,27,FALSE)</f>
        <v>29.261739730834961</v>
      </c>
      <c r="AN171" s="37">
        <f>VLOOKUP(A171,'Pension %LF Pension_p'!B:W,16,FALSE)</f>
        <v>0</v>
      </c>
      <c r="AO171">
        <f>VLOOKUP(A171,'Pension %LF Pension_p'!B:W,17,FALSE)</f>
        <v>0</v>
      </c>
      <c r="AP171">
        <f>VLOOKUP(A171,'Pension %LF Pension_p'!B:W,18,FALSE)</f>
        <v>0</v>
      </c>
      <c r="AQ171">
        <f>VLOOKUP(A171,'Pension %LF Pension_p'!B:W,19,FALSE)</f>
        <v>0</v>
      </c>
      <c r="AR171">
        <f>VLOOKUP(A171,'Pension %LF Pension_p'!B:W,20,FALSE)</f>
        <v>49</v>
      </c>
      <c r="AS171">
        <f>VLOOKUP(A171,'Pension %LF Pension_p'!B:W,21,FALSE)</f>
        <v>0</v>
      </c>
      <c r="AT171">
        <f>VLOOKUP(A171,'Pension %LF Pension_p'!B:W,22,FALSE)</f>
        <v>0</v>
      </c>
      <c r="AU171" s="37" t="e">
        <f>VLOOKUP(A171,' Informal Employment %Emp Infem'!B:U,15,FALSE)</f>
        <v>#N/A</v>
      </c>
      <c r="AV171" t="e">
        <f>VLOOKUP(A171,' Informal Employment %Emp Infem'!B:U,16,FALSE)</f>
        <v>#N/A</v>
      </c>
      <c r="AW171" t="e">
        <f>VLOOKUP(A171,' Informal Employment %Emp Infem'!B:U,17,FALSE)</f>
        <v>#N/A</v>
      </c>
      <c r="AX171" t="e">
        <f>VLOOKUP(A171,' Informal Employment %Emp Infem'!B:U,18,FALSE)</f>
        <v>#N/A</v>
      </c>
      <c r="AY171" t="e">
        <f>VLOOKUP(A171,' Informal Employment %Emp Infem'!B:U,19,FALSE)</f>
        <v>#N/A</v>
      </c>
      <c r="AZ171" t="e">
        <f>VLOOKUP(A171,' Informal Employment %Emp Infem'!B:U,20,FALSE)</f>
        <v>#N/A</v>
      </c>
      <c r="BA171" s="37" t="e">
        <f>VLOOKUP(Main!A171,'Outside LF Employment %Emp  Inf'!B:U,15,FALSE)</f>
        <v>#N/A</v>
      </c>
      <c r="BB171" t="e">
        <f>VLOOKUP(Main!A171,'Outside LF Employment %Emp  Inf'!B:U,16,FALSE)</f>
        <v>#N/A</v>
      </c>
      <c r="BC171" t="e">
        <f>VLOOKUP(Main!A171,'Outside LF Employment %Emp  Inf'!B:U,17,FALSE)</f>
        <v>#N/A</v>
      </c>
      <c r="BD171" t="e">
        <f>VLOOKUP(Main!A171,'Outside LF Employment %Emp  Inf'!B:U,18,FALSE)</f>
        <v>#N/A</v>
      </c>
      <c r="BE171" t="e">
        <f>VLOOKUP(Main!A171,'Outside LF Employment %Emp  Inf'!B:U,19,FALSE)</f>
        <v>#N/A</v>
      </c>
      <c r="BF171" t="e">
        <f>VLOOKUP(Main!A171,'Outside LF Employment %Emp  Inf'!B:U,20,FALSE)</f>
        <v>#N/A</v>
      </c>
      <c r="BG171" s="37">
        <f>VLOOKUP(A171,'Fin Acct Ownership %Pop'!B:E,2,FALSE)</f>
        <v>66.173812866210895</v>
      </c>
      <c r="BH171">
        <f>VLOOKUP(A171,'Fin Acct Ownership %Pop'!B:E,3,FALSE)</f>
        <v>80.674621582031307</v>
      </c>
      <c r="BI171">
        <f>VLOOKUP(A171,'Fin Acct Ownership %Pop'!B:E,4,FALSE)</f>
        <v>85.34375</v>
      </c>
      <c r="BJ171" s="37" t="str">
        <f>VLOOKUP(A171,'JAM Index'!B:H,2,FALSE)</f>
        <v>EAP</v>
      </c>
      <c r="BK171" t="str">
        <f>VLOOKUP(A171,'JAM Index'!B:H,3,FALSE)</f>
        <v>UMIC</v>
      </c>
      <c r="BL171" t="str">
        <f>VLOOKUP(A171,'JAM Index'!B:H,3,FALSE)</f>
        <v>UMIC</v>
      </c>
      <c r="BM171">
        <f>VLOOKUP(A171,'JAM Index'!B:H,4,FALSE)</f>
        <v>95</v>
      </c>
      <c r="BN171">
        <f>VLOOKUP(A171,'JAM Index'!B:H,5,FALSE)</f>
        <v>85</v>
      </c>
      <c r="BO171">
        <f>VLOOKUP(A171,'JAM Index'!B:H,6,FALSE)</f>
        <v>84</v>
      </c>
      <c r="BP171">
        <f>VLOOKUP(A171,'JAM Index'!B:H,7,FALSE)</f>
        <v>264</v>
      </c>
      <c r="BQ171">
        <f>VLOOKUP(A171,'GDP Per Capita'!B:E,2,FALSE)</f>
        <v>11380.082090047545</v>
      </c>
      <c r="BR171">
        <f>VLOOKUP(A171,'GDP Per Capita'!B:E,3,FALSE)</f>
        <v>11432.822997301837</v>
      </c>
      <c r="BS171">
        <f>VLOOKUP(A171,'GDP Per Capita'!B:E,4,FALSE)</f>
        <v>10412.348983438125</v>
      </c>
    </row>
    <row r="172" spans="1:71" x14ac:dyDescent="0.15">
      <c r="A172" s="24" t="s">
        <v>346</v>
      </c>
      <c r="B172" s="37">
        <f>VLOOKUP(A172,'GDP in $'!B172:G172,4)</f>
        <v>22340938595869.637</v>
      </c>
      <c r="C172">
        <f>VLOOKUP(A172,'GDP in $'!B172:G172,5)</f>
        <v>23182285203905.984</v>
      </c>
      <c r="D172" s="38">
        <f>VLOOKUP(A172,'GDP in $'!B172:G172,6)</f>
        <v>22544625986481.262</v>
      </c>
      <c r="E172" t="e">
        <f>VLOOKUP(A172,'Social Assistance Exp. as %GDP'!C:O,2,FALSE)</f>
        <v>#N/A</v>
      </c>
      <c r="F172" t="e">
        <f>VLOOKUP(A172,'Social Assistance Exp. as %GDP'!C:O,3,FALSE)</f>
        <v>#N/A</v>
      </c>
      <c r="G172" t="e">
        <f>VLOOKUP(A172,'Social Assistance Exp. as %GDP'!C:O,4,FALSE)</f>
        <v>#N/A</v>
      </c>
      <c r="H172" t="e">
        <f>VLOOKUP(A172,'Social Assistance Exp. as %GDP'!C:O,5,FALSE)</f>
        <v>#N/A</v>
      </c>
      <c r="I172" t="e">
        <f>VLOOKUP(A172,'Social Assistance Exp. as %GDP'!C:O,6,FALSE)</f>
        <v>#N/A</v>
      </c>
      <c r="J172" t="e">
        <f>VLOOKUP(A172,'Social Assistance Exp. as %GDP'!C:O,7,FALSE)</f>
        <v>#N/A</v>
      </c>
      <c r="K172" t="e">
        <f>VLOOKUP(A172,'Social Assistance Exp. as %GDP'!C:O,8,FALSE)</f>
        <v>#N/A</v>
      </c>
      <c r="L172" t="e">
        <f>VLOOKUP(A172,'Social Assistance Exp. as %GDP'!C:O,9,FALSE)</f>
        <v>#N/A</v>
      </c>
      <c r="M172" t="e">
        <f>VLOOKUP(A172,'Social Assistance Exp. as %GDP'!C:O,10,FALSE)</f>
        <v>#N/A</v>
      </c>
      <c r="N172" t="e">
        <f>VLOOKUP(A172,'Social Assistance Exp. as %GDP'!C:O,11,FALSE)</f>
        <v>#N/A</v>
      </c>
      <c r="O172" t="e">
        <f>VLOOKUP(A172,'Social Assistance Exp. as %GDP'!C:O,12,FALSE)</f>
        <v>#N/A</v>
      </c>
      <c r="P172" t="e">
        <f>VLOOKUP(A172,'Social Assistance Exp. as %GDP'!C:O,13,FALSE)</f>
        <v>#N/A</v>
      </c>
      <c r="Q172" s="37">
        <f>VLOOKUP(A172,'Migrant Population %Pop'!B:C,2,FALSE)</f>
        <v>15.2258178246329</v>
      </c>
      <c r="R172" s="37">
        <f>VLOOKUP(A172,'Literacy Rate %Pop'!B:BC,44,FALSE)</f>
        <v>0</v>
      </c>
      <c r="S172">
        <f>VLOOKUP(A172,'Literacy Rate %Pop'!B:BC,45,FALSE)</f>
        <v>0</v>
      </c>
      <c r="T172">
        <f>VLOOKUP(A172,'Literacy Rate %Pop'!B:BC,46,FALSE)</f>
        <v>0</v>
      </c>
      <c r="U172">
        <f>VLOOKUP(A172,'Literacy Rate %Pop'!B:BC,47,FALSE)</f>
        <v>0</v>
      </c>
      <c r="V172">
        <f>VLOOKUP(A172,'Literacy Rate %Pop'!B:BC,48,FALSE)</f>
        <v>0</v>
      </c>
      <c r="W172">
        <f>VLOOKUP(A172,'Literacy Rate %Pop'!B:BC,49,FALSE)</f>
        <v>0</v>
      </c>
      <c r="X172">
        <f>VLOOKUP(A172,'Literacy Rate %Pop'!B:BC,50,FALSE)</f>
        <v>0</v>
      </c>
      <c r="Y172">
        <f>VLOOKUP(A172,'Literacy Rate %Pop'!B:BC,51,FALSE)</f>
        <v>0</v>
      </c>
      <c r="Z172">
        <f>VLOOKUP(A172,'Literacy Rate %Pop'!B:BC,52,FALSE)</f>
        <v>0</v>
      </c>
      <c r="AA172">
        <f>VLOOKUP(A172,'Literacy Rate %Pop'!B:BC,53,FALSE)</f>
        <v>0</v>
      </c>
      <c r="AB172">
        <f>VLOOKUP(A172,'Literacy Rate %Pop'!B:BC,54,FALSE)</f>
        <v>0</v>
      </c>
      <c r="AC172" s="37">
        <f>VLOOKUP(A172,'Internet Access %Pop'!B:AI,29,FALSE)</f>
        <v>76.117293834109702</v>
      </c>
      <c r="AD172">
        <f>VLOOKUP(A172,'Internet Access %Pop'!B:AI,30,FALSE)</f>
        <v>86.114997107105594</v>
      </c>
      <c r="AE172">
        <f>VLOOKUP(A172,'Internet Access %Pop'!B:AI,31,FALSE)</f>
        <v>87.827629499496794</v>
      </c>
      <c r="AF172">
        <f>VLOOKUP(A172,'Internet Access %Pop'!B:AI,32,FALSE)</f>
        <v>89.124100078405405</v>
      </c>
      <c r="AG172">
        <f>VLOOKUP(A172,'Internet Access %Pop'!B:AI,33,FALSE)</f>
        <v>90.151984156435006</v>
      </c>
      <c r="AH172">
        <f>VLOOKUP(A172,'Internet Access %Pop'!B:AI,34,FALSE)</f>
        <v>0</v>
      </c>
      <c r="AI172" s="37" t="e">
        <f>VLOOKUP(A172,'Informal %GDP  DGE'!B:AE,29,FALSE)</f>
        <v>#N/A</v>
      </c>
      <c r="AJ172" t="e">
        <f>VLOOKUP(A172,'Informal %GDP  DGE'!B:AE,30,FALSE)</f>
        <v>#N/A</v>
      </c>
      <c r="AK172" t="e">
        <f>VLOOKUP(A172,'Informal %GDP MIMIC'!B:AB,25,FALSE)</f>
        <v>#N/A</v>
      </c>
      <c r="AL172" t="e">
        <f>VLOOKUP(A172,'Informal %GDP MIMIC'!B:AB,26,FALSE)</f>
        <v>#N/A</v>
      </c>
      <c r="AM172" t="e">
        <f>VLOOKUP(A172,'Informal %GDP MIMIC'!B:AB,27,FALSE)</f>
        <v>#N/A</v>
      </c>
      <c r="AN172" s="37" t="e">
        <f>VLOOKUP(A172,'Pension %LF Pension_p'!B:W,16,FALSE)</f>
        <v>#N/A</v>
      </c>
      <c r="AO172" t="e">
        <f>VLOOKUP(A172,'Pension %LF Pension_p'!B:W,17,FALSE)</f>
        <v>#N/A</v>
      </c>
      <c r="AP172" t="e">
        <f>VLOOKUP(A172,'Pension %LF Pension_p'!B:W,18,FALSE)</f>
        <v>#N/A</v>
      </c>
      <c r="AQ172" t="e">
        <f>VLOOKUP(A172,'Pension %LF Pension_p'!B:W,19,FALSE)</f>
        <v>#N/A</v>
      </c>
      <c r="AR172" t="e">
        <f>VLOOKUP(A172,'Pension %LF Pension_p'!B:W,20,FALSE)</f>
        <v>#N/A</v>
      </c>
      <c r="AS172" t="e">
        <f>VLOOKUP(A172,'Pension %LF Pension_p'!B:W,21,FALSE)</f>
        <v>#N/A</v>
      </c>
      <c r="AT172" t="e">
        <f>VLOOKUP(A172,'Pension %LF Pension_p'!B:W,22,FALSE)</f>
        <v>#N/A</v>
      </c>
      <c r="AU172" s="37" t="e">
        <f>VLOOKUP(A172,' Informal Employment %Emp Infem'!B:U,15,FALSE)</f>
        <v>#N/A</v>
      </c>
      <c r="AV172" t="e">
        <f>VLOOKUP(A172,' Informal Employment %Emp Infem'!B:U,16,FALSE)</f>
        <v>#N/A</v>
      </c>
      <c r="AW172" t="e">
        <f>VLOOKUP(A172,' Informal Employment %Emp Infem'!B:U,17,FALSE)</f>
        <v>#N/A</v>
      </c>
      <c r="AX172" t="e">
        <f>VLOOKUP(A172,' Informal Employment %Emp Infem'!B:U,18,FALSE)</f>
        <v>#N/A</v>
      </c>
      <c r="AY172" t="e">
        <f>VLOOKUP(A172,' Informal Employment %Emp Infem'!B:U,19,FALSE)</f>
        <v>#N/A</v>
      </c>
      <c r="AZ172" t="e">
        <f>VLOOKUP(A172,' Informal Employment %Emp Infem'!B:U,20,FALSE)</f>
        <v>#N/A</v>
      </c>
      <c r="BA172" s="37" t="e">
        <f>VLOOKUP(Main!A172,'Outside LF Employment %Emp  Inf'!B:U,15,FALSE)</f>
        <v>#N/A</v>
      </c>
      <c r="BB172" t="e">
        <f>VLOOKUP(Main!A172,'Outside LF Employment %Emp  Inf'!B:U,16,FALSE)</f>
        <v>#N/A</v>
      </c>
      <c r="BC172" t="e">
        <f>VLOOKUP(Main!A172,'Outside LF Employment %Emp  Inf'!B:U,17,FALSE)</f>
        <v>#N/A</v>
      </c>
      <c r="BD172" t="e">
        <f>VLOOKUP(Main!A172,'Outside LF Employment %Emp  Inf'!B:U,18,FALSE)</f>
        <v>#N/A</v>
      </c>
      <c r="BE172" t="e">
        <f>VLOOKUP(Main!A172,'Outside LF Employment %Emp  Inf'!B:U,19,FALSE)</f>
        <v>#N/A</v>
      </c>
      <c r="BF172" t="e">
        <f>VLOOKUP(Main!A172,'Outside LF Employment %Emp  Inf'!B:U,20,FALSE)</f>
        <v>#N/A</v>
      </c>
      <c r="BG172" s="37">
        <f>VLOOKUP(A172,'Fin Acct Ownership %Pop'!B:E,2,FALSE)</f>
        <v>88.768150329589801</v>
      </c>
      <c r="BH172">
        <f>VLOOKUP(A172,'Fin Acct Ownership %Pop'!B:E,3,FALSE)</f>
        <v>94.157150268554702</v>
      </c>
      <c r="BI172">
        <f>VLOOKUP(A172,'Fin Acct Ownership %Pop'!B:E,4,FALSE)</f>
        <v>93.811538696289105</v>
      </c>
      <c r="BJ172" s="37" t="e">
        <f>VLOOKUP(A172,'JAM Index'!B:H,2,FALSE)</f>
        <v>#N/A</v>
      </c>
      <c r="BK172" t="e">
        <f>VLOOKUP(A172,'JAM Index'!B:H,3,FALSE)</f>
        <v>#N/A</v>
      </c>
      <c r="BL172" t="e">
        <f>VLOOKUP(A172,'JAM Index'!B:H,3,FALSE)</f>
        <v>#N/A</v>
      </c>
      <c r="BM172" t="e">
        <f>VLOOKUP(A172,'JAM Index'!B:H,4,FALSE)</f>
        <v>#N/A</v>
      </c>
      <c r="BN172" t="e">
        <f>VLOOKUP(A172,'JAM Index'!B:H,5,FALSE)</f>
        <v>#N/A</v>
      </c>
      <c r="BO172" t="e">
        <f>VLOOKUP(A172,'JAM Index'!B:H,6,FALSE)</f>
        <v>#N/A</v>
      </c>
      <c r="BP172" t="e">
        <f>VLOOKUP(A172,'JAM Index'!B:H,7,FALSE)</f>
        <v>#N/A</v>
      </c>
      <c r="BQ172">
        <f>VLOOKUP(A172,'GDP Per Capita'!B:E,2,FALSE)</f>
        <v>61391.269768872386</v>
      </c>
      <c r="BR172">
        <f>VLOOKUP(A172,'GDP Per Capita'!B:E,3,FALSE)</f>
        <v>63342.982181708016</v>
      </c>
      <c r="BS172">
        <f>VLOOKUP(A172,'GDP Per Capita'!B:E,4,FALSE)</f>
        <v>61502.095945387569</v>
      </c>
    </row>
    <row r="173" spans="1:71" x14ac:dyDescent="0.15">
      <c r="A173" s="24" t="s">
        <v>347</v>
      </c>
      <c r="B173" s="37">
        <f>VLOOKUP(A173,'GDP in $'!B173:G173,4)</f>
        <v>13682062249.223585</v>
      </c>
      <c r="C173">
        <f>VLOOKUP(A173,'GDP in $'!B173:G173,5)</f>
        <v>12496781719.7752</v>
      </c>
      <c r="D173" s="38">
        <f>VLOOKUP(A173,'GDP in $'!B173:G173,6)</f>
        <v>10619194505.354334</v>
      </c>
      <c r="E173" t="str">
        <f>VLOOKUP(A173,'Social Assistance Exp. as %GDP'!C:O,2,FALSE)</f>
        <v>Upper middle income</v>
      </c>
      <c r="F173" t="str">
        <f>VLOOKUP(A173,'Social Assistance Exp. as %GDP'!C:O,3,FALSE)</f>
        <v>SSF</v>
      </c>
      <c r="G173">
        <f>VLOOKUP(A173,'Social Assistance Exp. as %GDP'!C:O,4,FALSE)</f>
        <v>2.8546767229999999</v>
      </c>
      <c r="H173">
        <f>VLOOKUP(A173,'Social Assistance Exp. as %GDP'!C:O,5,FALSE)</f>
        <v>0.57747274599999998</v>
      </c>
      <c r="I173">
        <f>VLOOKUP(A173,'Social Assistance Exp. as %GDP'!C:O,6,FALSE)</f>
        <v>0</v>
      </c>
      <c r="J173">
        <f>VLOOKUP(A173,'Social Assistance Exp. as %GDP'!C:O,7,FALSE)</f>
        <v>0</v>
      </c>
      <c r="K173">
        <f>VLOOKUP(A173,'Social Assistance Exp. as %GDP'!C:O,8,FALSE)</f>
        <v>4.0550022999999998E-2</v>
      </c>
      <c r="L173">
        <f>VLOOKUP(A173,'Social Assistance Exp. as %GDP'!C:O,9,FALSE)</f>
        <v>2018</v>
      </c>
      <c r="M173">
        <f>VLOOKUP(A173,'Social Assistance Exp. as %GDP'!C:O,10,FALSE)</f>
        <v>4.4930774999999999E-2</v>
      </c>
      <c r="N173">
        <f>VLOOKUP(A173,'Social Assistance Exp. as %GDP'!C:O,11,FALSE)</f>
        <v>0</v>
      </c>
      <c r="O173">
        <f>VLOOKUP(A173,'Social Assistance Exp. as %GDP'!C:O,12,FALSE)</f>
        <v>4.0493860999999999E-2</v>
      </c>
      <c r="P173">
        <f>VLOOKUP(A173,'Social Assistance Exp. as %GDP'!C:O,13,FALSE)</f>
        <v>2.1512293819999999</v>
      </c>
      <c r="Q173" s="37">
        <f>VLOOKUP(A173,'Migrant Population %Pop'!B:C,2,FALSE)</f>
        <v>3.8184014348287598</v>
      </c>
      <c r="R173" s="37">
        <f>VLOOKUP(A173,'Literacy Rate %Pop'!B:BC,44,FALSE)</f>
        <v>0</v>
      </c>
      <c r="S173">
        <f>VLOOKUP(A173,'Literacy Rate %Pop'!B:BC,45,FALSE)</f>
        <v>88.274627685546903</v>
      </c>
      <c r="T173">
        <f>VLOOKUP(A173,'Literacy Rate %Pop'!B:BC,46,FALSE)</f>
        <v>0</v>
      </c>
      <c r="U173">
        <f>VLOOKUP(A173,'Literacy Rate %Pop'!B:BC,47,FALSE)</f>
        <v>0</v>
      </c>
      <c r="V173">
        <f>VLOOKUP(A173,'Literacy Rate %Pop'!B:BC,48,FALSE)</f>
        <v>0</v>
      </c>
      <c r="W173">
        <f>VLOOKUP(A173,'Literacy Rate %Pop'!B:BC,49,FALSE)</f>
        <v>0</v>
      </c>
      <c r="X173">
        <f>VLOOKUP(A173,'Literacy Rate %Pop'!B:BC,50,FALSE)</f>
        <v>0</v>
      </c>
      <c r="Y173">
        <f>VLOOKUP(A173,'Literacy Rate %Pop'!B:BC,51,FALSE)</f>
        <v>0</v>
      </c>
      <c r="Z173">
        <f>VLOOKUP(A173,'Literacy Rate %Pop'!B:BC,52,FALSE)</f>
        <v>91.527267456054702</v>
      </c>
      <c r="AA173">
        <f>VLOOKUP(A173,'Literacy Rate %Pop'!B:BC,53,FALSE)</f>
        <v>0</v>
      </c>
      <c r="AB173">
        <f>VLOOKUP(A173,'Literacy Rate %Pop'!B:BC,54,FALSE)</f>
        <v>0</v>
      </c>
      <c r="AC173" s="37">
        <f>VLOOKUP(A173,'Internet Access %Pop'!B:AI,29,FALSE)</f>
        <v>25.687851819999999</v>
      </c>
      <c r="AD173">
        <f>VLOOKUP(A173,'Internet Access %Pop'!B:AI,30,FALSE)</f>
        <v>31.03334594</v>
      </c>
      <c r="AE173">
        <f>VLOOKUP(A173,'Internet Access %Pop'!B:AI,31,FALSE)</f>
        <v>36.837406469999998</v>
      </c>
      <c r="AF173">
        <f>VLOOKUP(A173,'Internet Access %Pop'!B:AI,32,FALSE)</f>
        <v>40</v>
      </c>
      <c r="AG173">
        <f>VLOOKUP(A173,'Internet Access %Pop'!B:AI,33,FALSE)</f>
        <v>40.5</v>
      </c>
      <c r="AH173">
        <f>VLOOKUP(A173,'Internet Access %Pop'!B:AI,34,FALSE)</f>
        <v>0</v>
      </c>
      <c r="AI173" s="37">
        <f>VLOOKUP(A173,'Informal %GDP  DGE'!B:AE,29,FALSE)</f>
        <v>23.279748916625977</v>
      </c>
      <c r="AJ173">
        <f>VLOOKUP(A173,'Informal %GDP  DGE'!B:AE,30,FALSE)</f>
        <v>0</v>
      </c>
      <c r="AK173">
        <f>VLOOKUP(A173,'Informal %GDP MIMIC'!B:AB,25,FALSE)</f>
        <v>29.131166458129883</v>
      </c>
      <c r="AL173">
        <f>VLOOKUP(A173,'Informal %GDP MIMIC'!B:AB,26,FALSE)</f>
        <v>28.972673416137695</v>
      </c>
      <c r="AM173">
        <f>VLOOKUP(A173,'Informal %GDP MIMIC'!B:AB,27,FALSE)</f>
        <v>29.195957183837891</v>
      </c>
      <c r="AN173" s="37">
        <f>VLOOKUP(A173,'Pension %LF Pension_p'!B:W,16,FALSE)</f>
        <v>0</v>
      </c>
      <c r="AO173">
        <f>VLOOKUP(A173,'Pension %LF Pension_p'!B:W,17,FALSE)</f>
        <v>0</v>
      </c>
      <c r="AP173">
        <f>VLOOKUP(A173,'Pension %LF Pension_p'!B:W,18,FALSE)</f>
        <v>0</v>
      </c>
      <c r="AQ173">
        <f>VLOOKUP(A173,'Pension %LF Pension_p'!B:W,19,FALSE)</f>
        <v>0</v>
      </c>
      <c r="AR173">
        <f>VLOOKUP(A173,'Pension %LF Pension_p'!B:W,20,FALSE)</f>
        <v>9.6000003814697266</v>
      </c>
      <c r="AS173">
        <f>VLOOKUP(A173,'Pension %LF Pension_p'!B:W,21,FALSE)</f>
        <v>0</v>
      </c>
      <c r="AT173">
        <f>VLOOKUP(A173,'Pension %LF Pension_p'!B:W,22,FALSE)</f>
        <v>0</v>
      </c>
      <c r="AU173" s="37">
        <f>VLOOKUP(A173,' Informal Employment %Emp Infem'!B:U,15,FALSE)</f>
        <v>59.37</v>
      </c>
      <c r="AV173">
        <f>VLOOKUP(A173,' Informal Employment %Emp Infem'!B:U,16,FALSE)</f>
        <v>56.51</v>
      </c>
      <c r="AW173">
        <f>VLOOKUP(A173,' Informal Employment %Emp Infem'!B:U,17,FALSE)</f>
        <v>0</v>
      </c>
      <c r="AX173">
        <f>VLOOKUP(A173,' Informal Employment %Emp Infem'!B:U,18,FALSE)</f>
        <v>66.95</v>
      </c>
      <c r="AY173">
        <f>VLOOKUP(A173,' Informal Employment %Emp Infem'!B:U,19,FALSE)</f>
        <v>0</v>
      </c>
      <c r="AZ173">
        <f>VLOOKUP(A173,' Informal Employment %Emp Infem'!B:U,20,FALSE)</f>
        <v>55.76</v>
      </c>
      <c r="BA173" s="37">
        <f>VLOOKUP(Main!A173,'Outside LF Employment %Emp  Inf'!B:U,15,FALSE)</f>
        <v>59.66</v>
      </c>
      <c r="BB173">
        <f>VLOOKUP(Main!A173,'Outside LF Employment %Emp  Inf'!B:U,16,FALSE)</f>
        <v>56.97</v>
      </c>
      <c r="BC173">
        <f>VLOOKUP(Main!A173,'Outside LF Employment %Emp  Inf'!B:U,17,FALSE)</f>
        <v>0</v>
      </c>
      <c r="BD173">
        <f>VLOOKUP(Main!A173,'Outside LF Employment %Emp  Inf'!B:U,18,FALSE)</f>
        <v>62.12</v>
      </c>
      <c r="BE173">
        <f>VLOOKUP(Main!A173,'Outside LF Employment %Emp  Inf'!B:U,19,FALSE)</f>
        <v>0</v>
      </c>
      <c r="BF173">
        <f>VLOOKUP(Main!A173,'Outside LF Employment %Emp  Inf'!B:U,20,FALSE)</f>
        <v>56.52</v>
      </c>
      <c r="BG173" s="37">
        <f>VLOOKUP(A173,'Fin Acct Ownership %Pop'!B:E,2,FALSE)</f>
        <v>0</v>
      </c>
      <c r="BH173">
        <f>VLOOKUP(A173,'Fin Acct Ownership %Pop'!B:E,3,FALSE)</f>
        <v>58.833896636962898</v>
      </c>
      <c r="BI173">
        <f>VLOOKUP(A173,'Fin Acct Ownership %Pop'!B:E,4,FALSE)</f>
        <v>80.633499145507798</v>
      </c>
      <c r="BJ173" s="37" t="str">
        <f>VLOOKUP(A173,'JAM Index'!B:H,2,FALSE)</f>
        <v>SSA</v>
      </c>
      <c r="BK173" t="str">
        <f>VLOOKUP(A173,'JAM Index'!B:H,3,FALSE)</f>
        <v>UMIC</v>
      </c>
      <c r="BL173" t="str">
        <f>VLOOKUP(A173,'JAM Index'!B:H,3,FALSE)</f>
        <v>UMIC</v>
      </c>
      <c r="BM173">
        <f>VLOOKUP(A173,'JAM Index'!B:H,4,FALSE)</f>
        <v>91</v>
      </c>
      <c r="BN173">
        <f>VLOOKUP(A173,'JAM Index'!B:H,5,FALSE)</f>
        <v>81</v>
      </c>
      <c r="BO173">
        <f>VLOOKUP(A173,'JAM Index'!B:H,6,FALSE)</f>
        <v>83</v>
      </c>
      <c r="BP173">
        <f>VLOOKUP(A173,'JAM Index'!B:H,7,FALSE)</f>
        <v>255</v>
      </c>
      <c r="BQ173">
        <f>VLOOKUP(A173,'GDP Per Capita'!B:E,2,FALSE)</f>
        <v>5588.3928641194234</v>
      </c>
      <c r="BR173">
        <f>VLOOKUP(A173,'GDP Per Capita'!B:E,3,FALSE)</f>
        <v>5009.6859039140136</v>
      </c>
      <c r="BS173">
        <f>VLOOKUP(A173,'GDP Per Capita'!B:E,4,FALSE)</f>
        <v>4179.2780656087543</v>
      </c>
    </row>
    <row r="174" spans="1:71" x14ac:dyDescent="0.15">
      <c r="A174" s="24" t="s">
        <v>349</v>
      </c>
      <c r="B174" s="37">
        <f>VLOOKUP(A174,'GDP in $'!B174:G174,4)</f>
        <v>9846920284.0100594</v>
      </c>
      <c r="C174">
        <f>VLOOKUP(A174,'GDP in $'!B174:G174,5)</f>
        <v>9438127994.0945644</v>
      </c>
      <c r="D174" s="38">
        <f>VLOOKUP(A174,'GDP in $'!B174:G174,6)</f>
        <v>0</v>
      </c>
      <c r="E174" t="e">
        <f>VLOOKUP(A174,'Social Assistance Exp. as %GDP'!C:O,2,FALSE)</f>
        <v>#N/A</v>
      </c>
      <c r="F174" t="e">
        <f>VLOOKUP(A174,'Social Assistance Exp. as %GDP'!C:O,3,FALSE)</f>
        <v>#N/A</v>
      </c>
      <c r="G174" t="e">
        <f>VLOOKUP(A174,'Social Assistance Exp. as %GDP'!C:O,4,FALSE)</f>
        <v>#N/A</v>
      </c>
      <c r="H174" t="e">
        <f>VLOOKUP(A174,'Social Assistance Exp. as %GDP'!C:O,5,FALSE)</f>
        <v>#N/A</v>
      </c>
      <c r="I174" t="e">
        <f>VLOOKUP(A174,'Social Assistance Exp. as %GDP'!C:O,6,FALSE)</f>
        <v>#N/A</v>
      </c>
      <c r="J174" t="e">
        <f>VLOOKUP(A174,'Social Assistance Exp. as %GDP'!C:O,7,FALSE)</f>
        <v>#N/A</v>
      </c>
      <c r="K174" t="e">
        <f>VLOOKUP(A174,'Social Assistance Exp. as %GDP'!C:O,8,FALSE)</f>
        <v>#N/A</v>
      </c>
      <c r="L174" t="e">
        <f>VLOOKUP(A174,'Social Assistance Exp. as %GDP'!C:O,9,FALSE)</f>
        <v>#N/A</v>
      </c>
      <c r="M174" t="e">
        <f>VLOOKUP(A174,'Social Assistance Exp. as %GDP'!C:O,10,FALSE)</f>
        <v>#N/A</v>
      </c>
      <c r="N174" t="e">
        <f>VLOOKUP(A174,'Social Assistance Exp. as %GDP'!C:O,11,FALSE)</f>
        <v>#N/A</v>
      </c>
      <c r="O174" t="e">
        <f>VLOOKUP(A174,'Social Assistance Exp. as %GDP'!C:O,12,FALSE)</f>
        <v>#N/A</v>
      </c>
      <c r="P174" t="e">
        <f>VLOOKUP(A174,'Social Assistance Exp. as %GDP'!C:O,13,FALSE)</f>
        <v>#N/A</v>
      </c>
      <c r="Q174" s="37">
        <f>VLOOKUP(A174,'Migrant Population %Pop'!B:C,2,FALSE)</f>
        <v>24.4339041798737</v>
      </c>
      <c r="R174" s="37">
        <f>VLOOKUP(A174,'Literacy Rate %Pop'!B:BC,44,FALSE)</f>
        <v>0</v>
      </c>
      <c r="S174">
        <f>VLOOKUP(A174,'Literacy Rate %Pop'!B:BC,45,FALSE)</f>
        <v>0</v>
      </c>
      <c r="T174">
        <f>VLOOKUP(A174,'Literacy Rate %Pop'!B:BC,46,FALSE)</f>
        <v>0</v>
      </c>
      <c r="U174">
        <f>VLOOKUP(A174,'Literacy Rate %Pop'!B:BC,47,FALSE)</f>
        <v>0</v>
      </c>
      <c r="V174">
        <f>VLOOKUP(A174,'Literacy Rate %Pop'!B:BC,48,FALSE)</f>
        <v>97.800003051757798</v>
      </c>
      <c r="W174">
        <f>VLOOKUP(A174,'Literacy Rate %Pop'!B:BC,49,FALSE)</f>
        <v>0</v>
      </c>
      <c r="X174">
        <f>VLOOKUP(A174,'Literacy Rate %Pop'!B:BC,50,FALSE)</f>
        <v>0</v>
      </c>
      <c r="Y174">
        <f>VLOOKUP(A174,'Literacy Rate %Pop'!B:BC,51,FALSE)</f>
        <v>0</v>
      </c>
      <c r="Z174">
        <f>VLOOKUP(A174,'Literacy Rate %Pop'!B:BC,52,FALSE)</f>
        <v>0</v>
      </c>
      <c r="AA174">
        <f>VLOOKUP(A174,'Literacy Rate %Pop'!B:BC,53,FALSE)</f>
        <v>0</v>
      </c>
      <c r="AB174">
        <f>VLOOKUP(A174,'Literacy Rate %Pop'!B:BC,54,FALSE)</f>
        <v>0</v>
      </c>
      <c r="AC174" s="37">
        <f>VLOOKUP(A174,'Internet Access %Pop'!B:AI,29,FALSE)</f>
        <v>74.001752789999998</v>
      </c>
      <c r="AD174">
        <f>VLOOKUP(A174,'Internet Access %Pop'!B:AI,30,FALSE)</f>
        <v>0</v>
      </c>
      <c r="AE174">
        <f>VLOOKUP(A174,'Internet Access %Pop'!B:AI,31,FALSE)</f>
        <v>82.005840800000001</v>
      </c>
      <c r="AF174">
        <f>VLOOKUP(A174,'Internet Access %Pop'!B:AI,32,FALSE)</f>
        <v>0</v>
      </c>
      <c r="AG174">
        <f>VLOOKUP(A174,'Internet Access %Pop'!B:AI,33,FALSE)</f>
        <v>0</v>
      </c>
      <c r="AH174">
        <f>VLOOKUP(A174,'Internet Access %Pop'!B:AI,34,FALSE)</f>
        <v>0</v>
      </c>
      <c r="AI174" s="37" t="e">
        <f>VLOOKUP(A174,'Informal %GDP  DGE'!B:AE,29,FALSE)</f>
        <v>#N/A</v>
      </c>
      <c r="AJ174" t="e">
        <f>VLOOKUP(A174,'Informal %GDP  DGE'!B:AE,30,FALSE)</f>
        <v>#N/A</v>
      </c>
      <c r="AK174" t="e">
        <f>VLOOKUP(A174,'Informal %GDP MIMIC'!B:AB,25,FALSE)</f>
        <v>#N/A</v>
      </c>
      <c r="AL174" t="e">
        <f>VLOOKUP(A174,'Informal %GDP MIMIC'!B:AB,26,FALSE)</f>
        <v>#N/A</v>
      </c>
      <c r="AM174" t="e">
        <f>VLOOKUP(A174,'Informal %GDP MIMIC'!B:AB,27,FALSE)</f>
        <v>#N/A</v>
      </c>
      <c r="AN174" s="37" t="e">
        <f>VLOOKUP(A174,'Pension %LF Pension_p'!B:W,16,FALSE)</f>
        <v>#N/A</v>
      </c>
      <c r="AO174" t="e">
        <f>VLOOKUP(A174,'Pension %LF Pension_p'!B:W,17,FALSE)</f>
        <v>#N/A</v>
      </c>
      <c r="AP174" t="e">
        <f>VLOOKUP(A174,'Pension %LF Pension_p'!B:W,18,FALSE)</f>
        <v>#N/A</v>
      </c>
      <c r="AQ174" t="e">
        <f>VLOOKUP(A174,'Pension %LF Pension_p'!B:W,19,FALSE)</f>
        <v>#N/A</v>
      </c>
      <c r="AR174" t="e">
        <f>VLOOKUP(A174,'Pension %LF Pension_p'!B:W,20,FALSE)</f>
        <v>#N/A</v>
      </c>
      <c r="AS174" t="e">
        <f>VLOOKUP(A174,'Pension %LF Pension_p'!B:W,21,FALSE)</f>
        <v>#N/A</v>
      </c>
      <c r="AT174" t="e">
        <f>VLOOKUP(A174,'Pension %LF Pension_p'!B:W,22,FALSE)</f>
        <v>#N/A</v>
      </c>
      <c r="AU174" s="37" t="e">
        <f>VLOOKUP(A174,' Informal Employment %Emp Infem'!B:U,15,FALSE)</f>
        <v>#N/A</v>
      </c>
      <c r="AV174" t="e">
        <f>VLOOKUP(A174,' Informal Employment %Emp Infem'!B:U,16,FALSE)</f>
        <v>#N/A</v>
      </c>
      <c r="AW174" t="e">
        <f>VLOOKUP(A174,' Informal Employment %Emp Infem'!B:U,17,FALSE)</f>
        <v>#N/A</v>
      </c>
      <c r="AX174" t="e">
        <f>VLOOKUP(A174,' Informal Employment %Emp Infem'!B:U,18,FALSE)</f>
        <v>#N/A</v>
      </c>
      <c r="AY174" t="e">
        <f>VLOOKUP(A174,' Informal Employment %Emp Infem'!B:U,19,FALSE)</f>
        <v>#N/A</v>
      </c>
      <c r="AZ174" t="e">
        <f>VLOOKUP(A174,' Informal Employment %Emp Infem'!B:U,20,FALSE)</f>
        <v>#N/A</v>
      </c>
      <c r="BA174" s="37" t="e">
        <f>VLOOKUP(Main!A174,'Outside LF Employment %Emp  Inf'!B:U,15,FALSE)</f>
        <v>#N/A</v>
      </c>
      <c r="BB174" t="e">
        <f>VLOOKUP(Main!A174,'Outside LF Employment %Emp  Inf'!B:U,16,FALSE)</f>
        <v>#N/A</v>
      </c>
      <c r="BC174" t="e">
        <f>VLOOKUP(Main!A174,'Outside LF Employment %Emp  Inf'!B:U,17,FALSE)</f>
        <v>#N/A</v>
      </c>
      <c r="BD174" t="e">
        <f>VLOOKUP(Main!A174,'Outside LF Employment %Emp  Inf'!B:U,18,FALSE)</f>
        <v>#N/A</v>
      </c>
      <c r="BE174" t="e">
        <f>VLOOKUP(Main!A174,'Outside LF Employment %Emp  Inf'!B:U,19,FALSE)</f>
        <v>#N/A</v>
      </c>
      <c r="BF174" t="e">
        <f>VLOOKUP(Main!A174,'Outside LF Employment %Emp  Inf'!B:U,20,FALSE)</f>
        <v>#N/A</v>
      </c>
      <c r="BG174" s="37">
        <f>VLOOKUP(A174,'Fin Acct Ownership %Pop'!B:E,2,FALSE)</f>
        <v>0</v>
      </c>
      <c r="BH174">
        <f>VLOOKUP(A174,'Fin Acct Ownership %Pop'!B:E,3,FALSE)</f>
        <v>0</v>
      </c>
      <c r="BI174">
        <f>VLOOKUP(A174,'Fin Acct Ownership %Pop'!B:E,4,FALSE)</f>
        <v>0</v>
      </c>
      <c r="BJ174" s="37" t="e">
        <f>VLOOKUP(A174,'JAM Index'!B:H,2,FALSE)</f>
        <v>#N/A</v>
      </c>
      <c r="BK174" t="e">
        <f>VLOOKUP(A174,'JAM Index'!B:H,3,FALSE)</f>
        <v>#N/A</v>
      </c>
      <c r="BL174" t="e">
        <f>VLOOKUP(A174,'JAM Index'!B:H,3,FALSE)</f>
        <v>#N/A</v>
      </c>
      <c r="BM174" t="e">
        <f>VLOOKUP(A174,'JAM Index'!B:H,4,FALSE)</f>
        <v>#N/A</v>
      </c>
      <c r="BN174" t="e">
        <f>VLOOKUP(A174,'JAM Index'!B:H,5,FALSE)</f>
        <v>#N/A</v>
      </c>
      <c r="BO174" t="e">
        <f>VLOOKUP(A174,'JAM Index'!B:H,6,FALSE)</f>
        <v>#N/A</v>
      </c>
      <c r="BP174" t="e">
        <f>VLOOKUP(A174,'JAM Index'!B:H,7,FALSE)</f>
        <v>#N/A</v>
      </c>
      <c r="BQ174">
        <f>VLOOKUP(A174,'GDP Per Capita'!B:E,2,FALSE)</f>
        <v>36382.48765568099</v>
      </c>
      <c r="BR174">
        <f>VLOOKUP(A174,'GDP Per Capita'!B:E,3,FALSE)</f>
        <v>34788.529281587042</v>
      </c>
      <c r="BS174">
        <f>VLOOKUP(A174,'GDP Per Capita'!B:E,4,FALSE)</f>
        <v>0</v>
      </c>
    </row>
    <row r="175" spans="1:71" x14ac:dyDescent="0.15">
      <c r="A175" s="24" t="s">
        <v>351</v>
      </c>
      <c r="B175" s="37">
        <f>VLOOKUP(A175,'GDP in $'!B175:G175,4)</f>
        <v>12808660528.061659</v>
      </c>
      <c r="C175">
        <f>VLOOKUP(A175,'GDP in $'!B175:G175,5)</f>
        <v>12916455161.108088</v>
      </c>
      <c r="D175" s="38">
        <f>VLOOKUP(A175,'GDP in $'!B175:G175,6)</f>
        <v>13741378450.136036</v>
      </c>
      <c r="E175" t="str">
        <f>VLOOKUP(A175,'Social Assistance Exp. as %GDP'!C:O,2,FALSE)</f>
        <v>Low income</v>
      </c>
      <c r="F175" t="str">
        <f>VLOOKUP(A175,'Social Assistance Exp. as %GDP'!C:O,3,FALSE)</f>
        <v>SSF</v>
      </c>
      <c r="G175">
        <f>VLOOKUP(A175,'Social Assistance Exp. as %GDP'!C:O,4,FALSE)</f>
        <v>0.42017656599999997</v>
      </c>
      <c r="H175">
        <f>VLOOKUP(A175,'Social Assistance Exp. as %GDP'!C:O,5,FALSE)</f>
        <v>0</v>
      </c>
      <c r="I175">
        <f>VLOOKUP(A175,'Social Assistance Exp. as %GDP'!C:O,6,FALSE)</f>
        <v>4.17048E-2</v>
      </c>
      <c r="J175">
        <f>VLOOKUP(A175,'Social Assistance Exp. as %GDP'!C:O,7,FALSE)</f>
        <v>0</v>
      </c>
      <c r="K175">
        <f>VLOOKUP(A175,'Social Assistance Exp. as %GDP'!C:O,8,FALSE)</f>
        <v>0.35658788699999999</v>
      </c>
      <c r="L175">
        <f>VLOOKUP(A175,'Social Assistance Exp. as %GDP'!C:O,9,FALSE)</f>
        <v>2017</v>
      </c>
      <c r="M175">
        <f>VLOOKUP(A175,'Social Assistance Exp. as %GDP'!C:O,10,FALSE)</f>
        <v>0</v>
      </c>
      <c r="N175">
        <f>VLOOKUP(A175,'Social Assistance Exp. as %GDP'!C:O,11,FALSE)</f>
        <v>6.683039E-3</v>
      </c>
      <c r="O175">
        <f>VLOOKUP(A175,'Social Assistance Exp. as %GDP'!C:O,12,FALSE)</f>
        <v>1.5200833E-2</v>
      </c>
      <c r="P175">
        <f>VLOOKUP(A175,'Social Assistance Exp. as %GDP'!C:O,13,FALSE)</f>
        <v>0</v>
      </c>
      <c r="Q175" s="37">
        <f>VLOOKUP(A175,'Migrant Population %Pop'!B:C,2,FALSE)</f>
        <v>0.951072208218253</v>
      </c>
      <c r="R175" s="37">
        <f>VLOOKUP(A175,'Literacy Rate %Pop'!B:BC,44,FALSE)</f>
        <v>0</v>
      </c>
      <c r="S175">
        <f>VLOOKUP(A175,'Literacy Rate %Pop'!B:BC,45,FALSE)</f>
        <v>0</v>
      </c>
      <c r="T175">
        <f>VLOOKUP(A175,'Literacy Rate %Pop'!B:BC,46,FALSE)</f>
        <v>30.560390472412099</v>
      </c>
      <c r="U175">
        <f>VLOOKUP(A175,'Literacy Rate %Pop'!B:BC,47,FALSE)</f>
        <v>0</v>
      </c>
      <c r="V175">
        <f>VLOOKUP(A175,'Literacy Rate %Pop'!B:BC,48,FALSE)</f>
        <v>0</v>
      </c>
      <c r="W175">
        <f>VLOOKUP(A175,'Literacy Rate %Pop'!B:BC,49,FALSE)</f>
        <v>0</v>
      </c>
      <c r="X175">
        <f>VLOOKUP(A175,'Literacy Rate %Pop'!B:BC,50,FALSE)</f>
        <v>0</v>
      </c>
      <c r="Y175">
        <f>VLOOKUP(A175,'Literacy Rate %Pop'!B:BC,51,FALSE)</f>
        <v>0</v>
      </c>
      <c r="Z175">
        <f>VLOOKUP(A175,'Literacy Rate %Pop'!B:BC,52,FALSE)</f>
        <v>35.049999237060497</v>
      </c>
      <c r="AA175">
        <f>VLOOKUP(A175,'Literacy Rate %Pop'!B:BC,53,FALSE)</f>
        <v>0</v>
      </c>
      <c r="AB175">
        <f>VLOOKUP(A175,'Literacy Rate %Pop'!B:BC,54,FALSE)</f>
        <v>0</v>
      </c>
      <c r="AC175" s="37">
        <f>VLOOKUP(A175,'Internet Access %Pop'!B:AI,29,FALSE)</f>
        <v>2.4762199749999998</v>
      </c>
      <c r="AD175">
        <f>VLOOKUP(A175,'Internet Access %Pop'!B:AI,30,FALSE)</f>
        <v>4.3227580300000001</v>
      </c>
      <c r="AE175">
        <f>VLOOKUP(A175,'Internet Access %Pop'!B:AI,31,FALSE)</f>
        <v>10.22431156</v>
      </c>
      <c r="AF175">
        <f>VLOOKUP(A175,'Internet Access %Pop'!B:AI,32,FALSE)</f>
        <v>0</v>
      </c>
      <c r="AG175">
        <f>VLOOKUP(A175,'Internet Access %Pop'!B:AI,33,FALSE)</f>
        <v>0</v>
      </c>
      <c r="AH175">
        <f>VLOOKUP(A175,'Internet Access %Pop'!B:AI,34,FALSE)</f>
        <v>0</v>
      </c>
      <c r="AI175" s="37">
        <f>VLOOKUP(A175,'Informal %GDP  DGE'!B:AE,29,FALSE)</f>
        <v>36.075332641601562</v>
      </c>
      <c r="AJ175">
        <f>VLOOKUP(A175,'Informal %GDP  DGE'!B:AE,30,FALSE)</f>
        <v>35.947982788085938</v>
      </c>
      <c r="AK175">
        <f>VLOOKUP(A175,'Informal %GDP MIMIC'!B:AB,25,FALSE)</f>
        <v>39.580398559570312</v>
      </c>
      <c r="AL175">
        <f>VLOOKUP(A175,'Informal %GDP MIMIC'!B:AB,26,FALSE)</f>
        <v>38.930782318115234</v>
      </c>
      <c r="AM175">
        <f>VLOOKUP(A175,'Informal %GDP MIMIC'!B:AB,27,FALSE)</f>
        <v>37.834983825683594</v>
      </c>
      <c r="AN175" s="37">
        <f>VLOOKUP(A175,'Pension %LF Pension_p'!B:W,16,FALSE)</f>
        <v>0</v>
      </c>
      <c r="AO175">
        <f>VLOOKUP(A175,'Pension %LF Pension_p'!B:W,17,FALSE)</f>
        <v>0</v>
      </c>
      <c r="AP175">
        <f>VLOOKUP(A175,'Pension %LF Pension_p'!B:W,18,FALSE)</f>
        <v>1.8999999761581421</v>
      </c>
      <c r="AQ175">
        <f>VLOOKUP(A175,'Pension %LF Pension_p'!B:W,19,FALSE)</f>
        <v>0</v>
      </c>
      <c r="AR175">
        <f>VLOOKUP(A175,'Pension %LF Pension_p'!B:W,20,FALSE)</f>
        <v>0</v>
      </c>
      <c r="AS175">
        <f>VLOOKUP(A175,'Pension %LF Pension_p'!B:W,21,FALSE)</f>
        <v>0</v>
      </c>
      <c r="AT175">
        <f>VLOOKUP(A175,'Pension %LF Pension_p'!B:W,22,FALSE)</f>
        <v>0</v>
      </c>
      <c r="AU175" s="37">
        <f>VLOOKUP(A175,' Informal Employment %Emp Infem'!B:U,15,FALSE)</f>
        <v>0</v>
      </c>
      <c r="AV175">
        <f>VLOOKUP(A175,' Informal Employment %Emp Infem'!B:U,16,FALSE)</f>
        <v>0</v>
      </c>
      <c r="AW175">
        <f>VLOOKUP(A175,' Informal Employment %Emp Infem'!B:U,17,FALSE)</f>
        <v>0</v>
      </c>
      <c r="AX175">
        <f>VLOOKUP(A175,' Informal Employment %Emp Infem'!B:U,18,FALSE)</f>
        <v>0</v>
      </c>
      <c r="AY175">
        <f>VLOOKUP(A175,' Informal Employment %Emp Infem'!B:U,19,FALSE)</f>
        <v>78.2</v>
      </c>
      <c r="AZ175">
        <f>VLOOKUP(A175,' Informal Employment %Emp Infem'!B:U,20,FALSE)</f>
        <v>0</v>
      </c>
      <c r="BA175" s="37">
        <f>VLOOKUP(Main!A175,'Outside LF Employment %Emp  Inf'!B:U,15,FALSE)</f>
        <v>0</v>
      </c>
      <c r="BB175">
        <f>VLOOKUP(Main!A175,'Outside LF Employment %Emp  Inf'!B:U,16,FALSE)</f>
        <v>0</v>
      </c>
      <c r="BC175">
        <f>VLOOKUP(Main!A175,'Outside LF Employment %Emp  Inf'!B:U,17,FALSE)</f>
        <v>0</v>
      </c>
      <c r="BD175">
        <f>VLOOKUP(Main!A175,'Outside LF Employment %Emp  Inf'!B:U,18,FALSE)</f>
        <v>0</v>
      </c>
      <c r="BE175">
        <f>VLOOKUP(Main!A175,'Outside LF Employment %Emp  Inf'!B:U,19,FALSE)</f>
        <v>85.61</v>
      </c>
      <c r="BF175">
        <f>VLOOKUP(Main!A175,'Outside LF Employment %Emp  Inf'!B:U,20,FALSE)</f>
        <v>0</v>
      </c>
      <c r="BG175" s="37">
        <f>VLOOKUP(A175,'Fin Acct Ownership %Pop'!B:E,2,FALSE)</f>
        <v>1.5216987133026101</v>
      </c>
      <c r="BH175">
        <f>VLOOKUP(A175,'Fin Acct Ownership %Pop'!B:E,3,FALSE)</f>
        <v>6.7065877914428702</v>
      </c>
      <c r="BI175">
        <f>VLOOKUP(A175,'Fin Acct Ownership %Pop'!B:E,4,FALSE)</f>
        <v>15.5232448577881</v>
      </c>
      <c r="BJ175" s="37" t="str">
        <f>VLOOKUP(A175,'JAM Index'!B:H,2,FALSE)</f>
        <v>SSA</v>
      </c>
      <c r="BK175" t="str">
        <f>VLOOKUP(A175,'JAM Index'!B:H,3,FALSE)</f>
        <v>LIC</v>
      </c>
      <c r="BL175" t="str">
        <f>VLOOKUP(A175,'JAM Index'!B:H,3,FALSE)</f>
        <v>LIC</v>
      </c>
      <c r="BM175">
        <f>VLOOKUP(A175,'JAM Index'!B:H,4,FALSE)</f>
        <v>45</v>
      </c>
      <c r="BN175">
        <f>VLOOKUP(A175,'JAM Index'!B:H,5,FALSE)</f>
        <v>16</v>
      </c>
      <c r="BO175">
        <f>VLOOKUP(A175,'JAM Index'!B:H,6,FALSE)</f>
        <v>53</v>
      </c>
      <c r="BP175">
        <f>VLOOKUP(A175,'JAM Index'!B:H,7,FALSE)</f>
        <v>114</v>
      </c>
      <c r="BQ175">
        <f>VLOOKUP(A175,'GDP Per Capita'!B:E,2,FALSE)</f>
        <v>570.72392195359214</v>
      </c>
      <c r="BR175">
        <f>VLOOKUP(A175,'GDP Per Capita'!B:E,3,FALSE)</f>
        <v>554.09938925985455</v>
      </c>
      <c r="BS175">
        <f>VLOOKUP(A175,'GDP Per Capita'!B:E,4,FALSE)</f>
        <v>567.66989226161104</v>
      </c>
    </row>
    <row r="176" spans="1:71" x14ac:dyDescent="0.15">
      <c r="A176" s="24" t="s">
        <v>353</v>
      </c>
      <c r="B176" s="37">
        <f>VLOOKUP(A176,'GDP in $'!B176:G176,4)</f>
        <v>397190484464.30768</v>
      </c>
      <c r="C176">
        <f>VLOOKUP(A176,'GDP in $'!B176:G176,5)</f>
        <v>448120428858.76923</v>
      </c>
      <c r="D176" s="38">
        <f>VLOOKUP(A176,'GDP in $'!B176:G176,6)</f>
        <v>432293776262.39795</v>
      </c>
      <c r="E176" t="str">
        <f>VLOOKUP(A176,'Social Assistance Exp. as %GDP'!C:O,2,FALSE)</f>
        <v>Lower middle income</v>
      </c>
      <c r="F176" t="str">
        <f>VLOOKUP(A176,'Social Assistance Exp. as %GDP'!C:O,3,FALSE)</f>
        <v>SSF</v>
      </c>
      <c r="G176">
        <f>VLOOKUP(A176,'Social Assistance Exp. as %GDP'!C:O,4,FALSE)</f>
        <v>0.27993217100000001</v>
      </c>
      <c r="H176">
        <f>VLOOKUP(A176,'Social Assistance Exp. as %GDP'!C:O,5,FALSE)</f>
        <v>6.1207659999999997E-3</v>
      </c>
      <c r="I176">
        <f>VLOOKUP(A176,'Social Assistance Exp. as %GDP'!C:O,6,FALSE)</f>
        <v>0</v>
      </c>
      <c r="J176">
        <f>VLOOKUP(A176,'Social Assistance Exp. as %GDP'!C:O,7,FALSE)</f>
        <v>0</v>
      </c>
      <c r="K176">
        <f>VLOOKUP(A176,'Social Assistance Exp. as %GDP'!C:O,8,FALSE)</f>
        <v>0</v>
      </c>
      <c r="L176">
        <f>VLOOKUP(A176,'Social Assistance Exp. as %GDP'!C:O,9,FALSE)</f>
        <v>2016</v>
      </c>
      <c r="M176">
        <f>VLOOKUP(A176,'Social Assistance Exp. as %GDP'!C:O,10,FALSE)</f>
        <v>0</v>
      </c>
      <c r="N176">
        <f>VLOOKUP(A176,'Social Assistance Exp. as %GDP'!C:O,11,FALSE)</f>
        <v>0.26985204200000001</v>
      </c>
      <c r="O176">
        <f>VLOOKUP(A176,'Social Assistance Exp. as %GDP'!C:O,12,FALSE)</f>
        <v>0</v>
      </c>
      <c r="P176">
        <f>VLOOKUP(A176,'Social Assistance Exp. as %GDP'!C:O,13,FALSE)</f>
        <v>3.959377E-3</v>
      </c>
      <c r="Q176" s="37">
        <f>VLOOKUP(A176,'Migrant Population %Pop'!B:C,2,FALSE)</f>
        <v>0.65812408759901297</v>
      </c>
      <c r="R176" s="37">
        <f>VLOOKUP(A176,'Literacy Rate %Pop'!B:BC,44,FALSE)</f>
        <v>0</v>
      </c>
      <c r="S176">
        <f>VLOOKUP(A176,'Literacy Rate %Pop'!B:BC,45,FALSE)</f>
        <v>0</v>
      </c>
      <c r="T176">
        <f>VLOOKUP(A176,'Literacy Rate %Pop'!B:BC,46,FALSE)</f>
        <v>0</v>
      </c>
      <c r="U176">
        <f>VLOOKUP(A176,'Literacy Rate %Pop'!B:BC,47,FALSE)</f>
        <v>0</v>
      </c>
      <c r="V176">
        <f>VLOOKUP(A176,'Literacy Rate %Pop'!B:BC,48,FALSE)</f>
        <v>0</v>
      </c>
      <c r="W176">
        <f>VLOOKUP(A176,'Literacy Rate %Pop'!B:BC,49,FALSE)</f>
        <v>0</v>
      </c>
      <c r="X176">
        <f>VLOOKUP(A176,'Literacy Rate %Pop'!B:BC,50,FALSE)</f>
        <v>0</v>
      </c>
      <c r="Y176">
        <f>VLOOKUP(A176,'Literacy Rate %Pop'!B:BC,51,FALSE)</f>
        <v>0</v>
      </c>
      <c r="Z176">
        <f>VLOOKUP(A176,'Literacy Rate %Pop'!B:BC,52,FALSE)</f>
        <v>62.0160102844238</v>
      </c>
      <c r="AA176">
        <f>VLOOKUP(A176,'Literacy Rate %Pop'!B:BC,53,FALSE)</f>
        <v>0</v>
      </c>
      <c r="AB176">
        <f>VLOOKUP(A176,'Literacy Rate %Pop'!B:BC,54,FALSE)</f>
        <v>0</v>
      </c>
      <c r="AC176" s="37">
        <f>VLOOKUP(A176,'Internet Access %Pop'!B:AI,29,FALSE)</f>
        <v>24.5</v>
      </c>
      <c r="AD176">
        <f>VLOOKUP(A176,'Internet Access %Pop'!B:AI,30,FALSE)</f>
        <v>25.67</v>
      </c>
      <c r="AE176">
        <f>VLOOKUP(A176,'Internet Access %Pop'!B:AI,31,FALSE)</f>
        <v>28</v>
      </c>
      <c r="AF176">
        <f>VLOOKUP(A176,'Internet Access %Pop'!B:AI,32,FALSE)</f>
        <v>31.9</v>
      </c>
      <c r="AG176">
        <f>VLOOKUP(A176,'Internet Access %Pop'!B:AI,33,FALSE)</f>
        <v>33.6</v>
      </c>
      <c r="AH176">
        <f>VLOOKUP(A176,'Internet Access %Pop'!B:AI,34,FALSE)</f>
        <v>0</v>
      </c>
      <c r="AI176" s="37">
        <f>VLOOKUP(A176,'Informal %GDP  DGE'!B:AE,29,FALSE)</f>
        <v>48.591808319091797</v>
      </c>
      <c r="AJ176">
        <f>VLOOKUP(A176,'Informal %GDP  DGE'!B:AE,30,FALSE)</f>
        <v>48.167079925537109</v>
      </c>
      <c r="AK176">
        <f>VLOOKUP(A176,'Informal %GDP MIMIC'!B:AB,25,FALSE)</f>
        <v>55.900505065917969</v>
      </c>
      <c r="AL176">
        <f>VLOOKUP(A176,'Informal %GDP MIMIC'!B:AB,26,FALSE)</f>
        <v>55.828037261962891</v>
      </c>
      <c r="AM176">
        <f>VLOOKUP(A176,'Informal %GDP MIMIC'!B:AB,27,FALSE)</f>
        <v>56.235744476318359</v>
      </c>
      <c r="AN176" s="37">
        <f>VLOOKUP(A176,'Pension %LF Pension_p'!B:W,16,FALSE)</f>
        <v>8.1000003814697266</v>
      </c>
      <c r="AO176">
        <f>VLOOKUP(A176,'Pension %LF Pension_p'!B:W,17,FALSE)</f>
        <v>1.7000000476837158</v>
      </c>
      <c r="AP176">
        <f>VLOOKUP(A176,'Pension %LF Pension_p'!B:W,18,FALSE)</f>
        <v>0</v>
      </c>
      <c r="AQ176">
        <f>VLOOKUP(A176,'Pension %LF Pension_p'!B:W,19,FALSE)</f>
        <v>0</v>
      </c>
      <c r="AR176">
        <f>VLOOKUP(A176,'Pension %LF Pension_p'!B:W,20,FALSE)</f>
        <v>0</v>
      </c>
      <c r="AS176">
        <f>VLOOKUP(A176,'Pension %LF Pension_p'!B:W,21,FALSE)</f>
        <v>0</v>
      </c>
      <c r="AT176">
        <f>VLOOKUP(A176,'Pension %LF Pension_p'!B:W,22,FALSE)</f>
        <v>0</v>
      </c>
      <c r="AU176" s="37" t="e">
        <f>VLOOKUP(A176,' Informal Employment %Emp Infem'!B:U,15,FALSE)</f>
        <v>#N/A</v>
      </c>
      <c r="AV176" t="e">
        <f>VLOOKUP(A176,' Informal Employment %Emp Infem'!B:U,16,FALSE)</f>
        <v>#N/A</v>
      </c>
      <c r="AW176" t="e">
        <f>VLOOKUP(A176,' Informal Employment %Emp Infem'!B:U,17,FALSE)</f>
        <v>#N/A</v>
      </c>
      <c r="AX176" t="e">
        <f>VLOOKUP(A176,' Informal Employment %Emp Infem'!B:U,18,FALSE)</f>
        <v>#N/A</v>
      </c>
      <c r="AY176" t="e">
        <f>VLOOKUP(A176,' Informal Employment %Emp Infem'!B:U,19,FALSE)</f>
        <v>#N/A</v>
      </c>
      <c r="AZ176" t="e">
        <f>VLOOKUP(A176,' Informal Employment %Emp Infem'!B:U,20,FALSE)</f>
        <v>#N/A</v>
      </c>
      <c r="BA176" s="37" t="e">
        <f>VLOOKUP(Main!A176,'Outside LF Employment %Emp  Inf'!B:U,15,FALSE)</f>
        <v>#N/A</v>
      </c>
      <c r="BB176" t="e">
        <f>VLOOKUP(Main!A176,'Outside LF Employment %Emp  Inf'!B:U,16,FALSE)</f>
        <v>#N/A</v>
      </c>
      <c r="BC176" t="e">
        <f>VLOOKUP(Main!A176,'Outside LF Employment %Emp  Inf'!B:U,17,FALSE)</f>
        <v>#N/A</v>
      </c>
      <c r="BD176" t="e">
        <f>VLOOKUP(Main!A176,'Outside LF Employment %Emp  Inf'!B:U,18,FALSE)</f>
        <v>#N/A</v>
      </c>
      <c r="BE176" t="e">
        <f>VLOOKUP(Main!A176,'Outside LF Employment %Emp  Inf'!B:U,19,FALSE)</f>
        <v>#N/A</v>
      </c>
      <c r="BF176" t="e">
        <f>VLOOKUP(Main!A176,'Outside LF Employment %Emp  Inf'!B:U,20,FALSE)</f>
        <v>#N/A</v>
      </c>
      <c r="BG176" s="37">
        <f>VLOOKUP(A176,'Fin Acct Ownership %Pop'!B:E,2,FALSE)</f>
        <v>29.667537689208999</v>
      </c>
      <c r="BH176">
        <f>VLOOKUP(A176,'Fin Acct Ownership %Pop'!B:E,3,FALSE)</f>
        <v>44.441986083984403</v>
      </c>
      <c r="BI176">
        <f>VLOOKUP(A176,'Fin Acct Ownership %Pop'!B:E,4,FALSE)</f>
        <v>39.666858673095703</v>
      </c>
      <c r="BJ176" s="37" t="e">
        <f>VLOOKUP(A176,'JAM Index'!B:H,2,FALSE)</f>
        <v>#N/A</v>
      </c>
      <c r="BK176" t="e">
        <f>VLOOKUP(A176,'JAM Index'!B:H,3,FALSE)</f>
        <v>#N/A</v>
      </c>
      <c r="BL176" t="e">
        <f>VLOOKUP(A176,'JAM Index'!B:H,3,FALSE)</f>
        <v>#N/A</v>
      </c>
      <c r="BM176" t="e">
        <f>VLOOKUP(A176,'JAM Index'!B:H,4,FALSE)</f>
        <v>#N/A</v>
      </c>
      <c r="BN176" t="e">
        <f>VLOOKUP(A176,'JAM Index'!B:H,5,FALSE)</f>
        <v>#N/A</v>
      </c>
      <c r="BO176" t="e">
        <f>VLOOKUP(A176,'JAM Index'!B:H,6,FALSE)</f>
        <v>#N/A</v>
      </c>
      <c r="BP176" t="e">
        <f>VLOOKUP(A176,'JAM Index'!B:H,7,FALSE)</f>
        <v>#N/A</v>
      </c>
      <c r="BQ176">
        <f>VLOOKUP(A176,'GDP Per Capita'!B:E,2,FALSE)</f>
        <v>2027.7785486384198</v>
      </c>
      <c r="BR176">
        <f>VLOOKUP(A176,'GDP Per Capita'!B:E,3,FALSE)</f>
        <v>2229.8586518612988</v>
      </c>
      <c r="BS176">
        <f>VLOOKUP(A176,'GDP Per Capita'!B:E,4,FALSE)</f>
        <v>2097.0924728902164</v>
      </c>
    </row>
    <row r="177" spans="1:71" x14ac:dyDescent="0.15">
      <c r="A177" s="24" t="s">
        <v>355</v>
      </c>
      <c r="B177" s="37">
        <f>VLOOKUP(A177,'GDP in $'!B177:G177,4)</f>
        <v>13025239912.275141</v>
      </c>
      <c r="C177">
        <f>VLOOKUP(A177,'GDP in $'!B177:G177,5)</f>
        <v>12611218627.063225</v>
      </c>
      <c r="D177" s="38">
        <f>VLOOKUP(A177,'GDP in $'!B177:G177,6)</f>
        <v>12621505382.606188</v>
      </c>
      <c r="E177" t="str">
        <f>VLOOKUP(A177,'Social Assistance Exp. as %GDP'!C:O,2,FALSE)</f>
        <v>Lower middle income</v>
      </c>
      <c r="F177" t="str">
        <f>VLOOKUP(A177,'Social Assistance Exp. as %GDP'!C:O,3,FALSE)</f>
        <v>LCN</v>
      </c>
      <c r="G177">
        <f>VLOOKUP(A177,'Social Assistance Exp. as %GDP'!C:O,4,FALSE)</f>
        <v>2.222377539</v>
      </c>
      <c r="H177">
        <f>VLOOKUP(A177,'Social Assistance Exp. as %GDP'!C:O,5,FALSE)</f>
        <v>0.18901751899999999</v>
      </c>
      <c r="I177">
        <f>VLOOKUP(A177,'Social Assistance Exp. as %GDP'!C:O,6,FALSE)</f>
        <v>0</v>
      </c>
      <c r="J177">
        <f>VLOOKUP(A177,'Social Assistance Exp. as %GDP'!C:O,7,FALSE)</f>
        <v>1.696854949</v>
      </c>
      <c r="K177">
        <f>VLOOKUP(A177,'Social Assistance Exp. as %GDP'!C:O,8,FALSE)</f>
        <v>1.453298E-3</v>
      </c>
      <c r="L177">
        <f>VLOOKUP(A177,'Social Assistance Exp. as %GDP'!C:O,9,FALSE)</f>
        <v>2013</v>
      </c>
      <c r="M177">
        <f>VLOOKUP(A177,'Social Assistance Exp. as %GDP'!C:O,10,FALSE)</f>
        <v>0.13624844</v>
      </c>
      <c r="N177">
        <f>VLOOKUP(A177,'Social Assistance Exp. as %GDP'!C:O,11,FALSE)</f>
        <v>0</v>
      </c>
      <c r="O177">
        <f>VLOOKUP(A177,'Social Assistance Exp. as %GDP'!C:O,12,FALSE)</f>
        <v>0.19880344</v>
      </c>
      <c r="P177">
        <f>VLOOKUP(A177,'Social Assistance Exp. as %GDP'!C:O,13,FALSE)</f>
        <v>0</v>
      </c>
      <c r="Q177" s="37">
        <f>VLOOKUP(A177,'Migrant Population %Pop'!B:C,2,FALSE)</f>
        <v>0.66198270577991003</v>
      </c>
      <c r="R177" s="37">
        <f>VLOOKUP(A177,'Literacy Rate %Pop'!B:BC,44,FALSE)</f>
        <v>0</v>
      </c>
      <c r="S177">
        <f>VLOOKUP(A177,'Literacy Rate %Pop'!B:BC,45,FALSE)</f>
        <v>0</v>
      </c>
      <c r="T177">
        <f>VLOOKUP(A177,'Literacy Rate %Pop'!B:BC,46,FALSE)</f>
        <v>0</v>
      </c>
      <c r="U177">
        <f>VLOOKUP(A177,'Literacy Rate %Pop'!B:BC,47,FALSE)</f>
        <v>0</v>
      </c>
      <c r="V177">
        <f>VLOOKUP(A177,'Literacy Rate %Pop'!B:BC,48,FALSE)</f>
        <v>0</v>
      </c>
      <c r="W177">
        <f>VLOOKUP(A177,'Literacy Rate %Pop'!B:BC,49,FALSE)</f>
        <v>82.614547729492202</v>
      </c>
      <c r="X177">
        <f>VLOOKUP(A177,'Literacy Rate %Pop'!B:BC,50,FALSE)</f>
        <v>0</v>
      </c>
      <c r="Y177">
        <f>VLOOKUP(A177,'Literacy Rate %Pop'!B:BC,51,FALSE)</f>
        <v>0</v>
      </c>
      <c r="Z177">
        <f>VLOOKUP(A177,'Literacy Rate %Pop'!B:BC,52,FALSE)</f>
        <v>0</v>
      </c>
      <c r="AA177">
        <f>VLOOKUP(A177,'Literacy Rate %Pop'!B:BC,53,FALSE)</f>
        <v>0</v>
      </c>
      <c r="AB177">
        <f>VLOOKUP(A177,'Literacy Rate %Pop'!B:BC,54,FALSE)</f>
        <v>0</v>
      </c>
      <c r="AC177" s="37">
        <f>VLOOKUP(A177,'Internet Access %Pop'!B:AI,29,FALSE)</f>
        <v>19.7042915</v>
      </c>
      <c r="AD177">
        <f>VLOOKUP(A177,'Internet Access %Pop'!B:AI,30,FALSE)</f>
        <v>24.571833959999999</v>
      </c>
      <c r="AE177">
        <f>VLOOKUP(A177,'Internet Access %Pop'!B:AI,31,FALSE)</f>
        <v>27.863040009999999</v>
      </c>
      <c r="AF177">
        <f>VLOOKUP(A177,'Internet Access %Pop'!B:AI,32,FALSE)</f>
        <v>0</v>
      </c>
      <c r="AG177">
        <f>VLOOKUP(A177,'Internet Access %Pop'!B:AI,33,FALSE)</f>
        <v>0</v>
      </c>
      <c r="AH177">
        <f>VLOOKUP(A177,'Internet Access %Pop'!B:AI,34,FALSE)</f>
        <v>0</v>
      </c>
      <c r="AI177" s="37">
        <f>VLOOKUP(A177,'Informal %GDP  DGE'!B:AE,29,FALSE)</f>
        <v>40.966110229492188</v>
      </c>
      <c r="AJ177">
        <f>VLOOKUP(A177,'Informal %GDP  DGE'!B:AE,30,FALSE)</f>
        <v>0</v>
      </c>
      <c r="AK177">
        <f>VLOOKUP(A177,'Informal %GDP MIMIC'!B:AB,25,FALSE)</f>
        <v>42.742874145507812</v>
      </c>
      <c r="AL177">
        <f>VLOOKUP(A177,'Informal %GDP MIMIC'!B:AB,26,FALSE)</f>
        <v>42.147903442382812</v>
      </c>
      <c r="AM177">
        <f>VLOOKUP(A177,'Informal %GDP MIMIC'!B:AB,27,FALSE)</f>
        <v>43.725582122802734</v>
      </c>
      <c r="AN177" s="37">
        <f>VLOOKUP(A177,'Pension %LF Pension_p'!B:W,16,FALSE)</f>
        <v>0</v>
      </c>
      <c r="AO177">
        <f>VLOOKUP(A177,'Pension %LF Pension_p'!B:W,17,FALSE)</f>
        <v>17.899999618530273</v>
      </c>
      <c r="AP177">
        <f>VLOOKUP(A177,'Pension %LF Pension_p'!B:W,18,FALSE)</f>
        <v>0</v>
      </c>
      <c r="AQ177">
        <f>VLOOKUP(A177,'Pension %LF Pension_p'!B:W,19,FALSE)</f>
        <v>0</v>
      </c>
      <c r="AR177">
        <f>VLOOKUP(A177,'Pension %LF Pension_p'!B:W,20,FALSE)</f>
        <v>21.700000762939453</v>
      </c>
      <c r="AS177">
        <f>VLOOKUP(A177,'Pension %LF Pension_p'!B:W,21,FALSE)</f>
        <v>0</v>
      </c>
      <c r="AT177">
        <f>VLOOKUP(A177,'Pension %LF Pension_p'!B:W,22,FALSE)</f>
        <v>0</v>
      </c>
      <c r="AU177" s="37">
        <f>VLOOKUP(A177,' Informal Employment %Emp Infem'!B:U,15,FALSE)</f>
        <v>0</v>
      </c>
      <c r="AV177">
        <f>VLOOKUP(A177,' Informal Employment %Emp Infem'!B:U,16,FALSE)</f>
        <v>0</v>
      </c>
      <c r="AW177">
        <f>VLOOKUP(A177,' Informal Employment %Emp Infem'!B:U,17,FALSE)</f>
        <v>0</v>
      </c>
      <c r="AX177">
        <f>VLOOKUP(A177,' Informal Employment %Emp Infem'!B:U,18,FALSE)</f>
        <v>0</v>
      </c>
      <c r="AY177">
        <f>VLOOKUP(A177,' Informal Employment %Emp Infem'!B:U,19,FALSE)</f>
        <v>0</v>
      </c>
      <c r="AZ177">
        <f>VLOOKUP(A177,' Informal Employment %Emp Infem'!B:U,20,FALSE)</f>
        <v>0</v>
      </c>
      <c r="BA177" s="37">
        <f>VLOOKUP(Main!A177,'Outside LF Employment %Emp  Inf'!B:U,15,FALSE)</f>
        <v>0</v>
      </c>
      <c r="BB177">
        <f>VLOOKUP(Main!A177,'Outside LF Employment %Emp  Inf'!B:U,16,FALSE)</f>
        <v>0</v>
      </c>
      <c r="BC177">
        <f>VLOOKUP(Main!A177,'Outside LF Employment %Emp  Inf'!B:U,17,FALSE)</f>
        <v>0</v>
      </c>
      <c r="BD177">
        <f>VLOOKUP(Main!A177,'Outside LF Employment %Emp  Inf'!B:U,18,FALSE)</f>
        <v>0</v>
      </c>
      <c r="BE177">
        <f>VLOOKUP(Main!A177,'Outside LF Employment %Emp  Inf'!B:U,19,FALSE)</f>
        <v>0</v>
      </c>
      <c r="BF177">
        <f>VLOOKUP(Main!A177,'Outside LF Employment %Emp  Inf'!B:U,20,FALSE)</f>
        <v>0</v>
      </c>
      <c r="BG177" s="37">
        <f>VLOOKUP(A177,'Fin Acct Ownership %Pop'!B:E,2,FALSE)</f>
        <v>14.2183322906494</v>
      </c>
      <c r="BH177">
        <f>VLOOKUP(A177,'Fin Acct Ownership %Pop'!B:E,3,FALSE)</f>
        <v>19.438484191894499</v>
      </c>
      <c r="BI177">
        <f>VLOOKUP(A177,'Fin Acct Ownership %Pop'!B:E,4,FALSE)</f>
        <v>30.861991882324201</v>
      </c>
      <c r="BJ177" s="37" t="str">
        <f>VLOOKUP(A177,'JAM Index'!B:H,2,FALSE)</f>
        <v>LAC</v>
      </c>
      <c r="BK177" t="str">
        <f>VLOOKUP(A177,'JAM Index'!B:H,3,FALSE)</f>
        <v>LMIC</v>
      </c>
      <c r="BL177" t="str">
        <f>VLOOKUP(A177,'JAM Index'!B:H,3,FALSE)</f>
        <v>LMIC</v>
      </c>
      <c r="BM177">
        <f>VLOOKUP(A177,'JAM Index'!B:H,4,FALSE)</f>
        <v>90</v>
      </c>
      <c r="BN177">
        <f>VLOOKUP(A177,'JAM Index'!B:H,5,FALSE)</f>
        <v>31</v>
      </c>
      <c r="BO177">
        <f>VLOOKUP(A177,'JAM Index'!B:H,6,FALSE)</f>
        <v>80</v>
      </c>
      <c r="BP177">
        <f>VLOOKUP(A177,'JAM Index'!B:H,7,FALSE)</f>
        <v>201</v>
      </c>
      <c r="BQ177">
        <f>VLOOKUP(A177,'GDP Per Capita'!B:E,2,FALSE)</f>
        <v>2014.5751887904669</v>
      </c>
      <c r="BR177">
        <f>VLOOKUP(A177,'GDP Per Capita'!B:E,3,FALSE)</f>
        <v>1926.6996939827582</v>
      </c>
      <c r="BS177">
        <f>VLOOKUP(A177,'GDP Per Capita'!B:E,4,FALSE)</f>
        <v>1905.2611515592125</v>
      </c>
    </row>
    <row r="178" spans="1:71" x14ac:dyDescent="0.15">
      <c r="A178" s="24" t="s">
        <v>357</v>
      </c>
      <c r="B178" s="37">
        <f>VLOOKUP(A178,'GDP in $'!B178:G178,4)</f>
        <v>913597086062.59949</v>
      </c>
      <c r="C178">
        <f>VLOOKUP(A178,'GDP in $'!B178:G178,5)</f>
        <v>910194347568.62598</v>
      </c>
      <c r="D178" s="38">
        <f>VLOOKUP(A178,'GDP in $'!B178:G178,6)</f>
        <v>913865395789.88574</v>
      </c>
      <c r="E178" t="e">
        <f>VLOOKUP(A178,'Social Assistance Exp. as %GDP'!C:O,2,FALSE)</f>
        <v>#N/A</v>
      </c>
      <c r="F178" t="e">
        <f>VLOOKUP(A178,'Social Assistance Exp. as %GDP'!C:O,3,FALSE)</f>
        <v>#N/A</v>
      </c>
      <c r="G178" t="e">
        <f>VLOOKUP(A178,'Social Assistance Exp. as %GDP'!C:O,4,FALSE)</f>
        <v>#N/A</v>
      </c>
      <c r="H178" t="e">
        <f>VLOOKUP(A178,'Social Assistance Exp. as %GDP'!C:O,5,FALSE)</f>
        <v>#N/A</v>
      </c>
      <c r="I178" t="e">
        <f>VLOOKUP(A178,'Social Assistance Exp. as %GDP'!C:O,6,FALSE)</f>
        <v>#N/A</v>
      </c>
      <c r="J178" t="e">
        <f>VLOOKUP(A178,'Social Assistance Exp. as %GDP'!C:O,7,FALSE)</f>
        <v>#N/A</v>
      </c>
      <c r="K178" t="e">
        <f>VLOOKUP(A178,'Social Assistance Exp. as %GDP'!C:O,8,FALSE)</f>
        <v>#N/A</v>
      </c>
      <c r="L178" t="e">
        <f>VLOOKUP(A178,'Social Assistance Exp. as %GDP'!C:O,9,FALSE)</f>
        <v>#N/A</v>
      </c>
      <c r="M178" t="e">
        <f>VLOOKUP(A178,'Social Assistance Exp. as %GDP'!C:O,10,FALSE)</f>
        <v>#N/A</v>
      </c>
      <c r="N178" t="e">
        <f>VLOOKUP(A178,'Social Assistance Exp. as %GDP'!C:O,11,FALSE)</f>
        <v>#N/A</v>
      </c>
      <c r="O178" t="e">
        <f>VLOOKUP(A178,'Social Assistance Exp. as %GDP'!C:O,12,FALSE)</f>
        <v>#N/A</v>
      </c>
      <c r="P178" t="e">
        <f>VLOOKUP(A178,'Social Assistance Exp. as %GDP'!C:O,13,FALSE)</f>
        <v>#N/A</v>
      </c>
      <c r="Q178" s="37">
        <f>VLOOKUP(A178,'Migrant Population %Pop'!B:C,2,FALSE)</f>
        <v>11.6956827411211</v>
      </c>
      <c r="R178" s="37">
        <f>VLOOKUP(A178,'Literacy Rate %Pop'!B:BC,44,FALSE)</f>
        <v>0</v>
      </c>
      <c r="S178">
        <f>VLOOKUP(A178,'Literacy Rate %Pop'!B:BC,45,FALSE)</f>
        <v>0</v>
      </c>
      <c r="T178">
        <f>VLOOKUP(A178,'Literacy Rate %Pop'!B:BC,46,FALSE)</f>
        <v>0</v>
      </c>
      <c r="U178">
        <f>VLOOKUP(A178,'Literacy Rate %Pop'!B:BC,47,FALSE)</f>
        <v>0</v>
      </c>
      <c r="V178">
        <f>VLOOKUP(A178,'Literacy Rate %Pop'!B:BC,48,FALSE)</f>
        <v>0</v>
      </c>
      <c r="W178">
        <f>VLOOKUP(A178,'Literacy Rate %Pop'!B:BC,49,FALSE)</f>
        <v>0</v>
      </c>
      <c r="X178">
        <f>VLOOKUP(A178,'Literacy Rate %Pop'!B:BC,50,FALSE)</f>
        <v>0</v>
      </c>
      <c r="Y178">
        <f>VLOOKUP(A178,'Literacy Rate %Pop'!B:BC,51,FALSE)</f>
        <v>0</v>
      </c>
      <c r="Z178">
        <f>VLOOKUP(A178,'Literacy Rate %Pop'!B:BC,52,FALSE)</f>
        <v>0</v>
      </c>
      <c r="AA178">
        <f>VLOOKUP(A178,'Literacy Rate %Pop'!B:BC,53,FALSE)</f>
        <v>0</v>
      </c>
      <c r="AB178">
        <f>VLOOKUP(A178,'Literacy Rate %Pop'!B:BC,54,FALSE)</f>
        <v>0</v>
      </c>
      <c r="AC178" s="37">
        <f>VLOOKUP(A178,'Internet Access %Pop'!B:AI,29,FALSE)</f>
        <v>91.724137929999998</v>
      </c>
      <c r="AD178">
        <f>VLOOKUP(A178,'Internet Access %Pop'!B:AI,30,FALSE)</f>
        <v>90.410958899999997</v>
      </c>
      <c r="AE178">
        <f>VLOOKUP(A178,'Internet Access %Pop'!B:AI,31,FALSE)</f>
        <v>93.197278909999994</v>
      </c>
      <c r="AF178">
        <f>VLOOKUP(A178,'Internet Access %Pop'!B:AI,32,FALSE)</f>
        <v>91.891891889999997</v>
      </c>
      <c r="AG178">
        <f>VLOOKUP(A178,'Internet Access %Pop'!B:AI,33,FALSE)</f>
        <v>93.288590600000006</v>
      </c>
      <c r="AH178">
        <f>VLOOKUP(A178,'Internet Access %Pop'!B:AI,34,FALSE)</f>
        <v>91.333333330000002</v>
      </c>
      <c r="AI178" s="37">
        <f>VLOOKUP(A178,'Informal %GDP  DGE'!B:AE,29,FALSE)</f>
        <v>12.593319892883301</v>
      </c>
      <c r="AJ178">
        <f>VLOOKUP(A178,'Informal %GDP  DGE'!B:AE,30,FALSE)</f>
        <v>12.573948860168457</v>
      </c>
      <c r="AK178">
        <f>VLOOKUP(A178,'Informal %GDP MIMIC'!B:AB,25,FALSE)</f>
        <v>13.425085067749023</v>
      </c>
      <c r="AL178">
        <f>VLOOKUP(A178,'Informal %GDP MIMIC'!B:AB,26,FALSE)</f>
        <v>13.20561695098877</v>
      </c>
      <c r="AM178">
        <f>VLOOKUP(A178,'Informal %GDP MIMIC'!B:AB,27,FALSE)</f>
        <v>13.0498046875</v>
      </c>
      <c r="AN178" s="37">
        <f>VLOOKUP(A178,'Pension %LF Pension_p'!B:W,16,FALSE)</f>
        <v>0</v>
      </c>
      <c r="AO178">
        <f>VLOOKUP(A178,'Pension %LF Pension_p'!B:W,17,FALSE)</f>
        <v>90.699996948242188</v>
      </c>
      <c r="AP178">
        <f>VLOOKUP(A178,'Pension %LF Pension_p'!B:W,18,FALSE)</f>
        <v>0</v>
      </c>
      <c r="AQ178">
        <f>VLOOKUP(A178,'Pension %LF Pension_p'!B:W,19,FALSE)</f>
        <v>0</v>
      </c>
      <c r="AR178">
        <f>VLOOKUP(A178,'Pension %LF Pension_p'!B:W,20,FALSE)</f>
        <v>0</v>
      </c>
      <c r="AS178">
        <f>VLOOKUP(A178,'Pension %LF Pension_p'!B:W,21,FALSE)</f>
        <v>0</v>
      </c>
      <c r="AT178">
        <f>VLOOKUP(A178,'Pension %LF Pension_p'!B:W,22,FALSE)</f>
        <v>0</v>
      </c>
      <c r="AU178" s="37" t="e">
        <f>VLOOKUP(A178,' Informal Employment %Emp Infem'!B:U,15,FALSE)</f>
        <v>#N/A</v>
      </c>
      <c r="AV178" t="e">
        <f>VLOOKUP(A178,' Informal Employment %Emp Infem'!B:U,16,FALSE)</f>
        <v>#N/A</v>
      </c>
      <c r="AW178" t="e">
        <f>VLOOKUP(A178,' Informal Employment %Emp Infem'!B:U,17,FALSE)</f>
        <v>#N/A</v>
      </c>
      <c r="AX178" t="e">
        <f>VLOOKUP(A178,' Informal Employment %Emp Infem'!B:U,18,FALSE)</f>
        <v>#N/A</v>
      </c>
      <c r="AY178" t="e">
        <f>VLOOKUP(A178,' Informal Employment %Emp Infem'!B:U,19,FALSE)</f>
        <v>#N/A</v>
      </c>
      <c r="AZ178" t="e">
        <f>VLOOKUP(A178,' Informal Employment %Emp Infem'!B:U,20,FALSE)</f>
        <v>#N/A</v>
      </c>
      <c r="BA178" s="37" t="e">
        <f>VLOOKUP(Main!A178,'Outside LF Employment %Emp  Inf'!B:U,15,FALSE)</f>
        <v>#N/A</v>
      </c>
      <c r="BB178" t="e">
        <f>VLOOKUP(Main!A178,'Outside LF Employment %Emp  Inf'!B:U,16,FALSE)</f>
        <v>#N/A</v>
      </c>
      <c r="BC178" t="e">
        <f>VLOOKUP(Main!A178,'Outside LF Employment %Emp  Inf'!B:U,17,FALSE)</f>
        <v>#N/A</v>
      </c>
      <c r="BD178" t="e">
        <f>VLOOKUP(Main!A178,'Outside LF Employment %Emp  Inf'!B:U,18,FALSE)</f>
        <v>#N/A</v>
      </c>
      <c r="BE178" t="e">
        <f>VLOOKUP(Main!A178,'Outside LF Employment %Emp  Inf'!B:U,19,FALSE)</f>
        <v>#N/A</v>
      </c>
      <c r="BF178" t="e">
        <f>VLOOKUP(Main!A178,'Outside LF Employment %Emp  Inf'!B:U,20,FALSE)</f>
        <v>#N/A</v>
      </c>
      <c r="BG178" s="37">
        <f>VLOOKUP(A178,'Fin Acct Ownership %Pop'!B:E,2,FALSE)</f>
        <v>98.658531188964801</v>
      </c>
      <c r="BH178">
        <f>VLOOKUP(A178,'Fin Acct Ownership %Pop'!B:E,3,FALSE)</f>
        <v>99.295600891113295</v>
      </c>
      <c r="BI178">
        <f>VLOOKUP(A178,'Fin Acct Ownership %Pop'!B:E,4,FALSE)</f>
        <v>99.637619018554702</v>
      </c>
      <c r="BJ178" s="37" t="e">
        <f>VLOOKUP(A178,'JAM Index'!B:H,2,FALSE)</f>
        <v>#N/A</v>
      </c>
      <c r="BK178" t="e">
        <f>VLOOKUP(A178,'JAM Index'!B:H,3,FALSE)</f>
        <v>#N/A</v>
      </c>
      <c r="BL178" t="e">
        <f>VLOOKUP(A178,'JAM Index'!B:H,3,FALSE)</f>
        <v>#N/A</v>
      </c>
      <c r="BM178" t="e">
        <f>VLOOKUP(A178,'JAM Index'!B:H,4,FALSE)</f>
        <v>#N/A</v>
      </c>
      <c r="BN178" t="e">
        <f>VLOOKUP(A178,'JAM Index'!B:H,5,FALSE)</f>
        <v>#N/A</v>
      </c>
      <c r="BO178" t="e">
        <f>VLOOKUP(A178,'JAM Index'!B:H,6,FALSE)</f>
        <v>#N/A</v>
      </c>
      <c r="BP178" t="e">
        <f>VLOOKUP(A178,'JAM Index'!B:H,7,FALSE)</f>
        <v>#N/A</v>
      </c>
      <c r="BQ178">
        <f>VLOOKUP(A178,'GDP Per Capita'!B:E,2,FALSE)</f>
        <v>53018.629356269579</v>
      </c>
      <c r="BR178">
        <f>VLOOKUP(A178,'GDP Per Capita'!B:E,3,FALSE)</f>
        <v>52476.273253332714</v>
      </c>
      <c r="BS178">
        <f>VLOOKUP(A178,'GDP Per Capita'!B:E,4,FALSE)</f>
        <v>52397.116712955831</v>
      </c>
    </row>
    <row r="179" spans="1:71" x14ac:dyDescent="0.15">
      <c r="A179" s="24" t="s">
        <v>359</v>
      </c>
      <c r="B179" s="37">
        <f>VLOOKUP(A179,'GDP in $'!B179:G179,4)</f>
        <v>436999692591.45404</v>
      </c>
      <c r="C179">
        <f>VLOOKUP(A179,'GDP in $'!B179:G179,5)</f>
        <v>405509999999.99994</v>
      </c>
      <c r="D179" s="38">
        <f>VLOOKUP(A179,'GDP in $'!B179:G179,6)</f>
        <v>362522347110.36389</v>
      </c>
      <c r="E179" t="e">
        <f>VLOOKUP(A179,'Social Assistance Exp. as %GDP'!C:O,2,FALSE)</f>
        <v>#N/A</v>
      </c>
      <c r="F179" t="e">
        <f>VLOOKUP(A179,'Social Assistance Exp. as %GDP'!C:O,3,FALSE)</f>
        <v>#N/A</v>
      </c>
      <c r="G179" t="e">
        <f>VLOOKUP(A179,'Social Assistance Exp. as %GDP'!C:O,4,FALSE)</f>
        <v>#N/A</v>
      </c>
      <c r="H179" t="e">
        <f>VLOOKUP(A179,'Social Assistance Exp. as %GDP'!C:O,5,FALSE)</f>
        <v>#N/A</v>
      </c>
      <c r="I179" t="e">
        <f>VLOOKUP(A179,'Social Assistance Exp. as %GDP'!C:O,6,FALSE)</f>
        <v>#N/A</v>
      </c>
      <c r="J179" t="e">
        <f>VLOOKUP(A179,'Social Assistance Exp. as %GDP'!C:O,7,FALSE)</f>
        <v>#N/A</v>
      </c>
      <c r="K179" t="e">
        <f>VLOOKUP(A179,'Social Assistance Exp. as %GDP'!C:O,8,FALSE)</f>
        <v>#N/A</v>
      </c>
      <c r="L179" t="e">
        <f>VLOOKUP(A179,'Social Assistance Exp. as %GDP'!C:O,9,FALSE)</f>
        <v>#N/A</v>
      </c>
      <c r="M179" t="e">
        <f>VLOOKUP(A179,'Social Assistance Exp. as %GDP'!C:O,10,FALSE)</f>
        <v>#N/A</v>
      </c>
      <c r="N179" t="e">
        <f>VLOOKUP(A179,'Social Assistance Exp. as %GDP'!C:O,11,FALSE)</f>
        <v>#N/A</v>
      </c>
      <c r="O179" t="e">
        <f>VLOOKUP(A179,'Social Assistance Exp. as %GDP'!C:O,12,FALSE)</f>
        <v>#N/A</v>
      </c>
      <c r="P179" t="e">
        <f>VLOOKUP(A179,'Social Assistance Exp. as %GDP'!C:O,13,FALSE)</f>
        <v>#N/A</v>
      </c>
      <c r="Q179" s="37">
        <f>VLOOKUP(A179,'Migrant Population %Pop'!B:C,2,FALSE)</f>
        <v>14.235611163916399</v>
      </c>
      <c r="R179" s="37">
        <f>VLOOKUP(A179,'Literacy Rate %Pop'!B:BC,44,FALSE)</f>
        <v>0</v>
      </c>
      <c r="S179">
        <f>VLOOKUP(A179,'Literacy Rate %Pop'!B:BC,45,FALSE)</f>
        <v>0</v>
      </c>
      <c r="T179">
        <f>VLOOKUP(A179,'Literacy Rate %Pop'!B:BC,46,FALSE)</f>
        <v>0</v>
      </c>
      <c r="U179">
        <f>VLOOKUP(A179,'Literacy Rate %Pop'!B:BC,47,FALSE)</f>
        <v>0</v>
      </c>
      <c r="V179">
        <f>VLOOKUP(A179,'Literacy Rate %Pop'!B:BC,48,FALSE)</f>
        <v>0</v>
      </c>
      <c r="W179">
        <f>VLOOKUP(A179,'Literacy Rate %Pop'!B:BC,49,FALSE)</f>
        <v>0</v>
      </c>
      <c r="X179">
        <f>VLOOKUP(A179,'Literacy Rate %Pop'!B:BC,50,FALSE)</f>
        <v>0</v>
      </c>
      <c r="Y179">
        <f>VLOOKUP(A179,'Literacy Rate %Pop'!B:BC,51,FALSE)</f>
        <v>0</v>
      </c>
      <c r="Z179">
        <f>VLOOKUP(A179,'Literacy Rate %Pop'!B:BC,52,FALSE)</f>
        <v>0</v>
      </c>
      <c r="AA179">
        <f>VLOOKUP(A179,'Literacy Rate %Pop'!B:BC,53,FALSE)</f>
        <v>0</v>
      </c>
      <c r="AB179">
        <f>VLOOKUP(A179,'Literacy Rate %Pop'!B:BC,54,FALSE)</f>
        <v>0</v>
      </c>
      <c r="AC179" s="37">
        <f>VLOOKUP(A179,'Internet Access %Pop'!B:AI,29,FALSE)</f>
        <v>96.810325689999999</v>
      </c>
      <c r="AD179">
        <f>VLOOKUP(A179,'Internet Access %Pop'!B:AI,30,FALSE)</f>
        <v>97.298203670000007</v>
      </c>
      <c r="AE179">
        <f>VLOOKUP(A179,'Internet Access %Pop'!B:AI,31,FALSE)</f>
        <v>96.357601299999999</v>
      </c>
      <c r="AF179">
        <f>VLOOKUP(A179,'Internet Access %Pop'!B:AI,32,FALSE)</f>
        <v>96.491657989999993</v>
      </c>
      <c r="AG179">
        <f>VLOOKUP(A179,'Internet Access %Pop'!B:AI,33,FALSE)</f>
        <v>98.000004390000001</v>
      </c>
      <c r="AH179">
        <f>VLOOKUP(A179,'Internet Access %Pop'!B:AI,34,FALSE)</f>
        <v>97.000001209999994</v>
      </c>
      <c r="AI179" s="37">
        <f>VLOOKUP(A179,'Informal %GDP  DGE'!B:AE,29,FALSE)</f>
        <v>16.939340591430664</v>
      </c>
      <c r="AJ179">
        <f>VLOOKUP(A179,'Informal %GDP  DGE'!B:AE,30,FALSE)</f>
        <v>16.852212905883789</v>
      </c>
      <c r="AK179">
        <f>VLOOKUP(A179,'Informal %GDP MIMIC'!B:AB,25,FALSE)</f>
        <v>19.687807083129883</v>
      </c>
      <c r="AL179">
        <f>VLOOKUP(A179,'Informal %GDP MIMIC'!B:AB,26,FALSE)</f>
        <v>19.215763092041016</v>
      </c>
      <c r="AM179">
        <f>VLOOKUP(A179,'Informal %GDP MIMIC'!B:AB,27,FALSE)</f>
        <v>19.175691604614258</v>
      </c>
      <c r="AN179" s="37">
        <f>VLOOKUP(A179,'Pension %LF Pension_p'!B:W,16,FALSE)</f>
        <v>0</v>
      </c>
      <c r="AO179">
        <f>VLOOKUP(A179,'Pension %LF Pension_p'!B:W,17,FALSE)</f>
        <v>93.199996948242188</v>
      </c>
      <c r="AP179">
        <f>VLOOKUP(A179,'Pension %LF Pension_p'!B:W,18,FALSE)</f>
        <v>0</v>
      </c>
      <c r="AQ179">
        <f>VLOOKUP(A179,'Pension %LF Pension_p'!B:W,19,FALSE)</f>
        <v>0</v>
      </c>
      <c r="AR179">
        <f>VLOOKUP(A179,'Pension %LF Pension_p'!B:W,20,FALSE)</f>
        <v>0</v>
      </c>
      <c r="AS179">
        <f>VLOOKUP(A179,'Pension %LF Pension_p'!B:W,21,FALSE)</f>
        <v>0</v>
      </c>
      <c r="AT179">
        <f>VLOOKUP(A179,'Pension %LF Pension_p'!B:W,22,FALSE)</f>
        <v>0</v>
      </c>
      <c r="AU179" s="37" t="e">
        <f>VLOOKUP(A179,' Informal Employment %Emp Infem'!B:U,15,FALSE)</f>
        <v>#N/A</v>
      </c>
      <c r="AV179" t="e">
        <f>VLOOKUP(A179,' Informal Employment %Emp Infem'!B:U,16,FALSE)</f>
        <v>#N/A</v>
      </c>
      <c r="AW179" t="e">
        <f>VLOOKUP(A179,' Informal Employment %Emp Infem'!B:U,17,FALSE)</f>
        <v>#N/A</v>
      </c>
      <c r="AX179" t="e">
        <f>VLOOKUP(A179,' Informal Employment %Emp Infem'!B:U,18,FALSE)</f>
        <v>#N/A</v>
      </c>
      <c r="AY179" t="e">
        <f>VLOOKUP(A179,' Informal Employment %Emp Infem'!B:U,19,FALSE)</f>
        <v>#N/A</v>
      </c>
      <c r="AZ179" t="e">
        <f>VLOOKUP(A179,' Informal Employment %Emp Infem'!B:U,20,FALSE)</f>
        <v>#N/A</v>
      </c>
      <c r="BA179" s="37" t="e">
        <f>VLOOKUP(Main!A179,'Outside LF Employment %Emp  Inf'!B:U,15,FALSE)</f>
        <v>#N/A</v>
      </c>
      <c r="BB179" t="e">
        <f>VLOOKUP(Main!A179,'Outside LF Employment %Emp  Inf'!B:U,16,FALSE)</f>
        <v>#N/A</v>
      </c>
      <c r="BC179" t="e">
        <f>VLOOKUP(Main!A179,'Outside LF Employment %Emp  Inf'!B:U,17,FALSE)</f>
        <v>#N/A</v>
      </c>
      <c r="BD179" t="e">
        <f>VLOOKUP(Main!A179,'Outside LF Employment %Emp  Inf'!B:U,18,FALSE)</f>
        <v>#N/A</v>
      </c>
      <c r="BE179" t="e">
        <f>VLOOKUP(Main!A179,'Outside LF Employment %Emp  Inf'!B:U,19,FALSE)</f>
        <v>#N/A</v>
      </c>
      <c r="BF179" t="e">
        <f>VLOOKUP(Main!A179,'Outside LF Employment %Emp  Inf'!B:U,20,FALSE)</f>
        <v>#N/A</v>
      </c>
      <c r="BG179" s="37">
        <f>VLOOKUP(A179,'Fin Acct Ownership %Pop'!B:E,2,FALSE)</f>
        <v>0</v>
      </c>
      <c r="BH179">
        <f>VLOOKUP(A179,'Fin Acct Ownership %Pop'!B:E,3,FALSE)</f>
        <v>100</v>
      </c>
      <c r="BI179">
        <f>VLOOKUP(A179,'Fin Acct Ownership %Pop'!B:E,4,FALSE)</f>
        <v>99.745140075683594</v>
      </c>
      <c r="BJ179" s="37" t="e">
        <f>VLOOKUP(A179,'JAM Index'!B:H,2,FALSE)</f>
        <v>#N/A</v>
      </c>
      <c r="BK179" t="e">
        <f>VLOOKUP(A179,'JAM Index'!B:H,3,FALSE)</f>
        <v>#N/A</v>
      </c>
      <c r="BL179" t="e">
        <f>VLOOKUP(A179,'JAM Index'!B:H,3,FALSE)</f>
        <v>#N/A</v>
      </c>
      <c r="BM179" t="e">
        <f>VLOOKUP(A179,'JAM Index'!B:H,4,FALSE)</f>
        <v>#N/A</v>
      </c>
      <c r="BN179" t="e">
        <f>VLOOKUP(A179,'JAM Index'!B:H,5,FALSE)</f>
        <v>#N/A</v>
      </c>
      <c r="BO179" t="e">
        <f>VLOOKUP(A179,'JAM Index'!B:H,6,FALSE)</f>
        <v>#N/A</v>
      </c>
      <c r="BP179" t="e">
        <f>VLOOKUP(A179,'JAM Index'!B:H,7,FALSE)</f>
        <v>#N/A</v>
      </c>
      <c r="BQ179">
        <f>VLOOKUP(A179,'GDP Per Capita'!B:E,2,FALSE)</f>
        <v>82267.809316158993</v>
      </c>
      <c r="BR179">
        <f>VLOOKUP(A179,'GDP Per Capita'!B:E,3,FALSE)</f>
        <v>75719.752896534192</v>
      </c>
      <c r="BS179">
        <f>VLOOKUP(A179,'GDP Per Capita'!B:E,4,FALSE)</f>
        <v>67329.677791096692</v>
      </c>
    </row>
    <row r="180" spans="1:71" x14ac:dyDescent="0.15">
      <c r="A180" s="24" t="s">
        <v>361</v>
      </c>
      <c r="B180" s="37">
        <f>VLOOKUP(A180,'GDP in $'!B180:G180,4)</f>
        <v>33111525182.713257</v>
      </c>
      <c r="C180">
        <f>VLOOKUP(A180,'GDP in $'!B180:G180,5)</f>
        <v>34186180694.928478</v>
      </c>
      <c r="D180" s="38">
        <f>VLOOKUP(A180,'GDP in $'!B180:G180,6)</f>
        <v>33657175561.329033</v>
      </c>
      <c r="E180" t="str">
        <f>VLOOKUP(A180,'Social Assistance Exp. as %GDP'!C:O,2,FALSE)</f>
        <v>Lower middle income</v>
      </c>
      <c r="F180" t="str">
        <f>VLOOKUP(A180,'Social Assistance Exp. as %GDP'!C:O,3,FALSE)</f>
        <v>SAS</v>
      </c>
      <c r="G180">
        <f>VLOOKUP(A180,'Social Assistance Exp. as %GDP'!C:O,4,FALSE)</f>
        <v>2.057362795</v>
      </c>
      <c r="H180">
        <f>VLOOKUP(A180,'Social Assistance Exp. as %GDP'!C:O,5,FALSE)</f>
        <v>5.6348093000000002E-2</v>
      </c>
      <c r="I180">
        <f>VLOOKUP(A180,'Social Assistance Exp. as %GDP'!C:O,6,FALSE)</f>
        <v>0</v>
      </c>
      <c r="J180">
        <f>VLOOKUP(A180,'Social Assistance Exp. as %GDP'!C:O,7,FALSE)</f>
        <v>0</v>
      </c>
      <c r="K180">
        <f>VLOOKUP(A180,'Social Assistance Exp. as %GDP'!C:O,8,FALSE)</f>
        <v>0</v>
      </c>
      <c r="L180">
        <f>VLOOKUP(A180,'Social Assistance Exp. as %GDP'!C:O,9,FALSE)</f>
        <v>2016</v>
      </c>
      <c r="M180">
        <f>VLOOKUP(A180,'Social Assistance Exp. as %GDP'!C:O,10,FALSE)</f>
        <v>7.5434312000000003E-2</v>
      </c>
      <c r="N180">
        <f>VLOOKUP(A180,'Social Assistance Exp. as %GDP'!C:O,11,FALSE)</f>
        <v>3.2065943E-2</v>
      </c>
      <c r="O180">
        <f>VLOOKUP(A180,'Social Assistance Exp. as %GDP'!C:O,12,FALSE)</f>
        <v>7.0870533999999999E-2</v>
      </c>
      <c r="P180">
        <f>VLOOKUP(A180,'Social Assistance Exp. as %GDP'!C:O,13,FALSE)</f>
        <v>1.822643995</v>
      </c>
      <c r="Q180" s="37">
        <f>VLOOKUP(A180,'Migrant Population %Pop'!B:C,2,FALSE)</f>
        <v>1.8176455528395099</v>
      </c>
      <c r="R180" s="37">
        <f>VLOOKUP(A180,'Literacy Rate %Pop'!B:BC,44,FALSE)</f>
        <v>0</v>
      </c>
      <c r="S180">
        <f>VLOOKUP(A180,'Literacy Rate %Pop'!B:BC,45,FALSE)</f>
        <v>59.627250671386697</v>
      </c>
      <c r="T180">
        <f>VLOOKUP(A180,'Literacy Rate %Pop'!B:BC,46,FALSE)</f>
        <v>0</v>
      </c>
      <c r="U180">
        <f>VLOOKUP(A180,'Literacy Rate %Pop'!B:BC,47,FALSE)</f>
        <v>0</v>
      </c>
      <c r="V180">
        <f>VLOOKUP(A180,'Literacy Rate %Pop'!B:BC,48,FALSE)</f>
        <v>0</v>
      </c>
      <c r="W180">
        <f>VLOOKUP(A180,'Literacy Rate %Pop'!B:BC,49,FALSE)</f>
        <v>0</v>
      </c>
      <c r="X180">
        <f>VLOOKUP(A180,'Literacy Rate %Pop'!B:BC,50,FALSE)</f>
        <v>0</v>
      </c>
      <c r="Y180">
        <f>VLOOKUP(A180,'Literacy Rate %Pop'!B:BC,51,FALSE)</f>
        <v>0</v>
      </c>
      <c r="Z180">
        <f>VLOOKUP(A180,'Literacy Rate %Pop'!B:BC,52,FALSE)</f>
        <v>67.908432006835895</v>
      </c>
      <c r="AA180">
        <f>VLOOKUP(A180,'Literacy Rate %Pop'!B:BC,53,FALSE)</f>
        <v>0</v>
      </c>
      <c r="AB180">
        <f>VLOOKUP(A180,'Literacy Rate %Pop'!B:BC,54,FALSE)</f>
        <v>0</v>
      </c>
      <c r="AC180" s="37">
        <f>VLOOKUP(A180,'Internet Access %Pop'!B:AI,29,FALSE)</f>
        <v>17.58161801</v>
      </c>
      <c r="AD180">
        <f>VLOOKUP(A180,'Internet Access %Pop'!B:AI,30,FALSE)</f>
        <v>19.68876384</v>
      </c>
      <c r="AE180">
        <f>VLOOKUP(A180,'Internet Access %Pop'!B:AI,31,FALSE)</f>
        <v>21.403510430000001</v>
      </c>
      <c r="AF180">
        <f>VLOOKUP(A180,'Internet Access %Pop'!B:AI,32,FALSE)</f>
        <v>0</v>
      </c>
      <c r="AG180">
        <f>VLOOKUP(A180,'Internet Access %Pop'!B:AI,33,FALSE)</f>
        <v>0</v>
      </c>
      <c r="AH180">
        <f>VLOOKUP(A180,'Internet Access %Pop'!B:AI,34,FALSE)</f>
        <v>0</v>
      </c>
      <c r="AI180" s="37">
        <f>VLOOKUP(A180,'Informal %GDP  DGE'!B:AE,29,FALSE)</f>
        <v>32.813446044921875</v>
      </c>
      <c r="AJ180">
        <f>VLOOKUP(A180,'Informal %GDP  DGE'!B:AE,30,FALSE)</f>
        <v>0</v>
      </c>
      <c r="AK180">
        <f>VLOOKUP(A180,'Informal %GDP MIMIC'!B:AB,25,FALSE)</f>
        <v>36.067676544189453</v>
      </c>
      <c r="AL180">
        <f>VLOOKUP(A180,'Informal %GDP MIMIC'!B:AB,26,FALSE)</f>
        <v>35.477474212646484</v>
      </c>
      <c r="AM180">
        <f>VLOOKUP(A180,'Informal %GDP MIMIC'!B:AB,27,FALSE)</f>
        <v>35.361030578613281</v>
      </c>
      <c r="AN180" s="37">
        <f>VLOOKUP(A180,'Pension %LF Pension_p'!B:W,16,FALSE)</f>
        <v>0</v>
      </c>
      <c r="AO180">
        <f>VLOOKUP(A180,'Pension %LF Pension_p'!B:W,17,FALSE)</f>
        <v>0</v>
      </c>
      <c r="AP180">
        <f>VLOOKUP(A180,'Pension %LF Pension_p'!B:W,18,FALSE)</f>
        <v>3.5</v>
      </c>
      <c r="AQ180">
        <f>VLOOKUP(A180,'Pension %LF Pension_p'!B:W,19,FALSE)</f>
        <v>0</v>
      </c>
      <c r="AR180">
        <f>VLOOKUP(A180,'Pension %LF Pension_p'!B:W,20,FALSE)</f>
        <v>3.4000000953674316</v>
      </c>
      <c r="AS180">
        <f>VLOOKUP(A180,'Pension %LF Pension_p'!B:W,21,FALSE)</f>
        <v>0</v>
      </c>
      <c r="AT180">
        <f>VLOOKUP(A180,'Pension %LF Pension_p'!B:W,22,FALSE)</f>
        <v>0</v>
      </c>
      <c r="AU180" s="37">
        <f>VLOOKUP(A180,' Informal Employment %Emp Infem'!B:U,15,FALSE)</f>
        <v>0</v>
      </c>
      <c r="AV180">
        <f>VLOOKUP(A180,' Informal Employment %Emp Infem'!B:U,16,FALSE)</f>
        <v>0</v>
      </c>
      <c r="AW180">
        <f>VLOOKUP(A180,' Informal Employment %Emp Infem'!B:U,17,FALSE)</f>
        <v>0</v>
      </c>
      <c r="AX180">
        <f>VLOOKUP(A180,' Informal Employment %Emp Infem'!B:U,18,FALSE)</f>
        <v>0</v>
      </c>
      <c r="AY180">
        <f>VLOOKUP(A180,' Informal Employment %Emp Infem'!B:U,19,FALSE)</f>
        <v>80.81</v>
      </c>
      <c r="AZ180">
        <f>VLOOKUP(A180,' Informal Employment %Emp Infem'!B:U,20,FALSE)</f>
        <v>0</v>
      </c>
      <c r="BA180" s="37">
        <f>VLOOKUP(Main!A180,'Outside LF Employment %Emp  Inf'!B:U,15,FALSE)</f>
        <v>0</v>
      </c>
      <c r="BB180">
        <f>VLOOKUP(Main!A180,'Outside LF Employment %Emp  Inf'!B:U,16,FALSE)</f>
        <v>0</v>
      </c>
      <c r="BC180">
        <f>VLOOKUP(Main!A180,'Outside LF Employment %Emp  Inf'!B:U,17,FALSE)</f>
        <v>0</v>
      </c>
      <c r="BD180">
        <f>VLOOKUP(Main!A180,'Outside LF Employment %Emp  Inf'!B:U,18,FALSE)</f>
        <v>0</v>
      </c>
      <c r="BE180">
        <f>VLOOKUP(Main!A180,'Outside LF Employment %Emp  Inf'!B:U,19,FALSE)</f>
        <v>57.46</v>
      </c>
      <c r="BF180">
        <f>VLOOKUP(Main!A180,'Outside LF Employment %Emp  Inf'!B:U,20,FALSE)</f>
        <v>0</v>
      </c>
      <c r="BG180" s="37">
        <f>VLOOKUP(A180,'Fin Acct Ownership %Pop'!B:E,2,FALSE)</f>
        <v>25.308557510376001</v>
      </c>
      <c r="BH180">
        <f>VLOOKUP(A180,'Fin Acct Ownership %Pop'!B:E,3,FALSE)</f>
        <v>33.801349639892599</v>
      </c>
      <c r="BI180">
        <f>VLOOKUP(A180,'Fin Acct Ownership %Pop'!B:E,4,FALSE)</f>
        <v>45.385574340820298</v>
      </c>
      <c r="BJ180" s="37" t="e">
        <f>VLOOKUP(A180,'JAM Index'!B:H,2,FALSE)</f>
        <v>#N/A</v>
      </c>
      <c r="BK180" t="e">
        <f>VLOOKUP(A180,'JAM Index'!B:H,3,FALSE)</f>
        <v>#N/A</v>
      </c>
      <c r="BL180" t="e">
        <f>VLOOKUP(A180,'JAM Index'!B:H,3,FALSE)</f>
        <v>#N/A</v>
      </c>
      <c r="BM180" t="e">
        <f>VLOOKUP(A180,'JAM Index'!B:H,4,FALSE)</f>
        <v>#N/A</v>
      </c>
      <c r="BN180" t="e">
        <f>VLOOKUP(A180,'JAM Index'!B:H,5,FALSE)</f>
        <v>#N/A</v>
      </c>
      <c r="BO180" t="e">
        <f>VLOOKUP(A180,'JAM Index'!B:H,6,FALSE)</f>
        <v>#N/A</v>
      </c>
      <c r="BP180" t="e">
        <f>VLOOKUP(A180,'JAM Index'!B:H,7,FALSE)</f>
        <v>#N/A</v>
      </c>
      <c r="BQ180">
        <f>VLOOKUP(A180,'GDP Per Capita'!B:E,2,FALSE)</f>
        <v>1178.5259324523706</v>
      </c>
      <c r="BR180">
        <f>VLOOKUP(A180,'GDP Per Capita'!B:E,3,FALSE)</f>
        <v>1194.9568757257528</v>
      </c>
      <c r="BS180">
        <f>VLOOKUP(A180,'GDP Per Capita'!B:E,4,FALSE)</f>
        <v>1155.1428544035789</v>
      </c>
    </row>
    <row r="181" spans="1:71" x14ac:dyDescent="0.15">
      <c r="A181" s="24" t="s">
        <v>363</v>
      </c>
      <c r="B181" s="37">
        <f>VLOOKUP(A181,'GDP in $'!B181:G181,4)</f>
        <v>124021393.6904116</v>
      </c>
      <c r="C181">
        <f>VLOOKUP(A181,'GDP in $'!B181:G181,5)</f>
        <v>118724073.80918323</v>
      </c>
      <c r="D181" s="38">
        <f>VLOOKUP(A181,'GDP in $'!B181:G181,6)</f>
        <v>114626625.55302319</v>
      </c>
      <c r="E181" t="e">
        <f>VLOOKUP(A181,'Social Assistance Exp. as %GDP'!C:O,2,FALSE)</f>
        <v>#N/A</v>
      </c>
      <c r="F181" t="e">
        <f>VLOOKUP(A181,'Social Assistance Exp. as %GDP'!C:O,3,FALSE)</f>
        <v>#N/A</v>
      </c>
      <c r="G181" t="e">
        <f>VLOOKUP(A181,'Social Assistance Exp. as %GDP'!C:O,4,FALSE)</f>
        <v>#N/A</v>
      </c>
      <c r="H181" t="e">
        <f>VLOOKUP(A181,'Social Assistance Exp. as %GDP'!C:O,5,FALSE)</f>
        <v>#N/A</v>
      </c>
      <c r="I181" t="e">
        <f>VLOOKUP(A181,'Social Assistance Exp. as %GDP'!C:O,6,FALSE)</f>
        <v>#N/A</v>
      </c>
      <c r="J181" t="e">
        <f>VLOOKUP(A181,'Social Assistance Exp. as %GDP'!C:O,7,FALSE)</f>
        <v>#N/A</v>
      </c>
      <c r="K181" t="e">
        <f>VLOOKUP(A181,'Social Assistance Exp. as %GDP'!C:O,8,FALSE)</f>
        <v>#N/A</v>
      </c>
      <c r="L181" t="e">
        <f>VLOOKUP(A181,'Social Assistance Exp. as %GDP'!C:O,9,FALSE)</f>
        <v>#N/A</v>
      </c>
      <c r="M181" t="e">
        <f>VLOOKUP(A181,'Social Assistance Exp. as %GDP'!C:O,10,FALSE)</f>
        <v>#N/A</v>
      </c>
      <c r="N181" t="e">
        <f>VLOOKUP(A181,'Social Assistance Exp. as %GDP'!C:O,11,FALSE)</f>
        <v>#N/A</v>
      </c>
      <c r="O181" t="e">
        <f>VLOOKUP(A181,'Social Assistance Exp. as %GDP'!C:O,12,FALSE)</f>
        <v>#N/A</v>
      </c>
      <c r="P181" t="e">
        <f>VLOOKUP(A181,'Social Assistance Exp. as %GDP'!C:O,13,FALSE)</f>
        <v>#N/A</v>
      </c>
      <c r="Q181" s="37">
        <f>VLOOKUP(A181,'Migrant Population %Pop'!B:C,2,FALSE)</f>
        <v>31.089806300136999</v>
      </c>
      <c r="R181" s="37">
        <f>VLOOKUP(A181,'Literacy Rate %Pop'!B:BC,44,FALSE)</f>
        <v>0</v>
      </c>
      <c r="S181">
        <f>VLOOKUP(A181,'Literacy Rate %Pop'!B:BC,45,FALSE)</f>
        <v>0</v>
      </c>
      <c r="T181">
        <f>VLOOKUP(A181,'Literacy Rate %Pop'!B:BC,46,FALSE)</f>
        <v>0</v>
      </c>
      <c r="U181">
        <f>VLOOKUP(A181,'Literacy Rate %Pop'!B:BC,47,FALSE)</f>
        <v>0</v>
      </c>
      <c r="V181">
        <f>VLOOKUP(A181,'Literacy Rate %Pop'!B:BC,48,FALSE)</f>
        <v>0</v>
      </c>
      <c r="W181">
        <f>VLOOKUP(A181,'Literacy Rate %Pop'!B:BC,49,FALSE)</f>
        <v>0</v>
      </c>
      <c r="X181">
        <f>VLOOKUP(A181,'Literacy Rate %Pop'!B:BC,50,FALSE)</f>
        <v>0</v>
      </c>
      <c r="Y181">
        <f>VLOOKUP(A181,'Literacy Rate %Pop'!B:BC,51,FALSE)</f>
        <v>0</v>
      </c>
      <c r="Z181">
        <f>VLOOKUP(A181,'Literacy Rate %Pop'!B:BC,52,FALSE)</f>
        <v>0</v>
      </c>
      <c r="AA181">
        <f>VLOOKUP(A181,'Literacy Rate %Pop'!B:BC,53,FALSE)</f>
        <v>0</v>
      </c>
      <c r="AB181">
        <f>VLOOKUP(A181,'Literacy Rate %Pop'!B:BC,54,FALSE)</f>
        <v>0</v>
      </c>
      <c r="AC181" s="37">
        <f>VLOOKUP(A181,'Internet Access %Pop'!B:AI,29,FALSE)</f>
        <v>0</v>
      </c>
      <c r="AD181">
        <f>VLOOKUP(A181,'Internet Access %Pop'!B:AI,30,FALSE)</f>
        <v>0</v>
      </c>
      <c r="AE181">
        <f>VLOOKUP(A181,'Internet Access %Pop'!B:AI,31,FALSE)</f>
        <v>62.385124509999997</v>
      </c>
      <c r="AF181">
        <f>VLOOKUP(A181,'Internet Access %Pop'!B:AI,32,FALSE)</f>
        <v>0</v>
      </c>
      <c r="AG181">
        <f>VLOOKUP(A181,'Internet Access %Pop'!B:AI,33,FALSE)</f>
        <v>0</v>
      </c>
      <c r="AH181">
        <f>VLOOKUP(A181,'Internet Access %Pop'!B:AI,34,FALSE)</f>
        <v>0</v>
      </c>
      <c r="AI181" s="37" t="e">
        <f>VLOOKUP(A181,'Informal %GDP  DGE'!B:AE,29,FALSE)</f>
        <v>#N/A</v>
      </c>
      <c r="AJ181" t="e">
        <f>VLOOKUP(A181,'Informal %GDP  DGE'!B:AE,30,FALSE)</f>
        <v>#N/A</v>
      </c>
      <c r="AK181" t="e">
        <f>VLOOKUP(A181,'Informal %GDP MIMIC'!B:AB,25,FALSE)</f>
        <v>#N/A</v>
      </c>
      <c r="AL181" t="e">
        <f>VLOOKUP(A181,'Informal %GDP MIMIC'!B:AB,26,FALSE)</f>
        <v>#N/A</v>
      </c>
      <c r="AM181" t="e">
        <f>VLOOKUP(A181,'Informal %GDP MIMIC'!B:AB,27,FALSE)</f>
        <v>#N/A</v>
      </c>
      <c r="AN181" s="37" t="e">
        <f>VLOOKUP(A181,'Pension %LF Pension_p'!B:W,16,FALSE)</f>
        <v>#N/A</v>
      </c>
      <c r="AO181" t="e">
        <f>VLOOKUP(A181,'Pension %LF Pension_p'!B:W,17,FALSE)</f>
        <v>#N/A</v>
      </c>
      <c r="AP181" t="e">
        <f>VLOOKUP(A181,'Pension %LF Pension_p'!B:W,18,FALSE)</f>
        <v>#N/A</v>
      </c>
      <c r="AQ181" t="e">
        <f>VLOOKUP(A181,'Pension %LF Pension_p'!B:W,19,FALSE)</f>
        <v>#N/A</v>
      </c>
      <c r="AR181" t="e">
        <f>VLOOKUP(A181,'Pension %LF Pension_p'!B:W,20,FALSE)</f>
        <v>#N/A</v>
      </c>
      <c r="AS181" t="e">
        <f>VLOOKUP(A181,'Pension %LF Pension_p'!B:W,21,FALSE)</f>
        <v>#N/A</v>
      </c>
      <c r="AT181" t="e">
        <f>VLOOKUP(A181,'Pension %LF Pension_p'!B:W,22,FALSE)</f>
        <v>#N/A</v>
      </c>
      <c r="AU181" s="37" t="e">
        <f>VLOOKUP(A181,' Informal Employment %Emp Infem'!B:U,15,FALSE)</f>
        <v>#N/A</v>
      </c>
      <c r="AV181" t="e">
        <f>VLOOKUP(A181,' Informal Employment %Emp Infem'!B:U,16,FALSE)</f>
        <v>#N/A</v>
      </c>
      <c r="AW181" t="e">
        <f>VLOOKUP(A181,' Informal Employment %Emp Infem'!B:U,17,FALSE)</f>
        <v>#N/A</v>
      </c>
      <c r="AX181" t="e">
        <f>VLOOKUP(A181,' Informal Employment %Emp Infem'!B:U,18,FALSE)</f>
        <v>#N/A</v>
      </c>
      <c r="AY181" t="e">
        <f>VLOOKUP(A181,' Informal Employment %Emp Infem'!B:U,19,FALSE)</f>
        <v>#N/A</v>
      </c>
      <c r="AZ181" t="e">
        <f>VLOOKUP(A181,' Informal Employment %Emp Infem'!B:U,20,FALSE)</f>
        <v>#N/A</v>
      </c>
      <c r="BA181" s="37" t="e">
        <f>VLOOKUP(Main!A181,'Outside LF Employment %Emp  Inf'!B:U,15,FALSE)</f>
        <v>#N/A</v>
      </c>
      <c r="BB181" t="e">
        <f>VLOOKUP(Main!A181,'Outside LF Employment %Emp  Inf'!B:U,16,FALSE)</f>
        <v>#N/A</v>
      </c>
      <c r="BC181" t="e">
        <f>VLOOKUP(Main!A181,'Outside LF Employment %Emp  Inf'!B:U,17,FALSE)</f>
        <v>#N/A</v>
      </c>
      <c r="BD181" t="e">
        <f>VLOOKUP(Main!A181,'Outside LF Employment %Emp  Inf'!B:U,18,FALSE)</f>
        <v>#N/A</v>
      </c>
      <c r="BE181" t="e">
        <f>VLOOKUP(Main!A181,'Outside LF Employment %Emp  Inf'!B:U,19,FALSE)</f>
        <v>#N/A</v>
      </c>
      <c r="BF181" t="e">
        <f>VLOOKUP(Main!A181,'Outside LF Employment %Emp  Inf'!B:U,20,FALSE)</f>
        <v>#N/A</v>
      </c>
      <c r="BG181" s="37">
        <f>VLOOKUP(A181,'Fin Acct Ownership %Pop'!B:E,2,FALSE)</f>
        <v>0</v>
      </c>
      <c r="BH181">
        <f>VLOOKUP(A181,'Fin Acct Ownership %Pop'!B:E,3,FALSE)</f>
        <v>0</v>
      </c>
      <c r="BI181">
        <f>VLOOKUP(A181,'Fin Acct Ownership %Pop'!B:E,4,FALSE)</f>
        <v>0</v>
      </c>
      <c r="BJ181" s="37" t="e">
        <f>VLOOKUP(A181,'JAM Index'!B:H,2,FALSE)</f>
        <v>#N/A</v>
      </c>
      <c r="BK181" t="e">
        <f>VLOOKUP(A181,'JAM Index'!B:H,3,FALSE)</f>
        <v>#N/A</v>
      </c>
      <c r="BL181" t="e">
        <f>VLOOKUP(A181,'JAM Index'!B:H,3,FALSE)</f>
        <v>#N/A</v>
      </c>
      <c r="BM181" t="e">
        <f>VLOOKUP(A181,'JAM Index'!B:H,4,FALSE)</f>
        <v>#N/A</v>
      </c>
      <c r="BN181" t="e">
        <f>VLOOKUP(A181,'JAM Index'!B:H,5,FALSE)</f>
        <v>#N/A</v>
      </c>
      <c r="BO181" t="e">
        <f>VLOOKUP(A181,'JAM Index'!B:H,6,FALSE)</f>
        <v>#N/A</v>
      </c>
      <c r="BP181" t="e">
        <f>VLOOKUP(A181,'JAM Index'!B:H,7,FALSE)</f>
        <v>#N/A</v>
      </c>
      <c r="BQ181">
        <f>VLOOKUP(A181,'GDP Per Capita'!B:E,2,FALSE)</f>
        <v>11614.665076831954</v>
      </c>
      <c r="BR181">
        <f>VLOOKUP(A181,'GDP Per Capita'!B:E,3,FALSE)</f>
        <v>11029.735582421332</v>
      </c>
      <c r="BS181">
        <f>VLOOKUP(A181,'GDP Per Capita'!B:E,4,FALSE)</f>
        <v>10580.268188390548</v>
      </c>
    </row>
    <row r="182" spans="1:71" x14ac:dyDescent="0.15">
      <c r="A182" s="24" t="s">
        <v>365</v>
      </c>
      <c r="B182" s="37">
        <f>VLOOKUP(A182,'GDP in $'!B182:G182,4)</f>
        <v>212225726657.86444</v>
      </c>
      <c r="C182">
        <f>VLOOKUP(A182,'GDP in $'!B182:G182,5)</f>
        <v>212891048340.60776</v>
      </c>
      <c r="D182" s="38">
        <f>VLOOKUP(A182,'GDP in $'!B182:G182,6)</f>
        <v>210700848973.50858</v>
      </c>
      <c r="E182" t="e">
        <f>VLOOKUP(A182,'Social Assistance Exp. as %GDP'!C:O,2,FALSE)</f>
        <v>#N/A</v>
      </c>
      <c r="F182" t="e">
        <f>VLOOKUP(A182,'Social Assistance Exp. as %GDP'!C:O,3,FALSE)</f>
        <v>#N/A</v>
      </c>
      <c r="G182" t="e">
        <f>VLOOKUP(A182,'Social Assistance Exp. as %GDP'!C:O,4,FALSE)</f>
        <v>#N/A</v>
      </c>
      <c r="H182" t="e">
        <f>VLOOKUP(A182,'Social Assistance Exp. as %GDP'!C:O,5,FALSE)</f>
        <v>#N/A</v>
      </c>
      <c r="I182" t="e">
        <f>VLOOKUP(A182,'Social Assistance Exp. as %GDP'!C:O,6,FALSE)</f>
        <v>#N/A</v>
      </c>
      <c r="J182" t="e">
        <f>VLOOKUP(A182,'Social Assistance Exp. as %GDP'!C:O,7,FALSE)</f>
        <v>#N/A</v>
      </c>
      <c r="K182" t="e">
        <f>VLOOKUP(A182,'Social Assistance Exp. as %GDP'!C:O,8,FALSE)</f>
        <v>#N/A</v>
      </c>
      <c r="L182" t="e">
        <f>VLOOKUP(A182,'Social Assistance Exp. as %GDP'!C:O,9,FALSE)</f>
        <v>#N/A</v>
      </c>
      <c r="M182" t="e">
        <f>VLOOKUP(A182,'Social Assistance Exp. as %GDP'!C:O,10,FALSE)</f>
        <v>#N/A</v>
      </c>
      <c r="N182" t="e">
        <f>VLOOKUP(A182,'Social Assistance Exp. as %GDP'!C:O,11,FALSE)</f>
        <v>#N/A</v>
      </c>
      <c r="O182" t="e">
        <f>VLOOKUP(A182,'Social Assistance Exp. as %GDP'!C:O,12,FALSE)</f>
        <v>#N/A</v>
      </c>
      <c r="P182" t="e">
        <f>VLOOKUP(A182,'Social Assistance Exp. as %GDP'!C:O,13,FALSE)</f>
        <v>#N/A</v>
      </c>
      <c r="Q182" s="37">
        <f>VLOOKUP(A182,'Migrant Population %Pop'!B:C,2,FALSE)</f>
        <v>22.959700352830001</v>
      </c>
      <c r="R182" s="37">
        <f>VLOOKUP(A182,'Literacy Rate %Pop'!B:BC,44,FALSE)</f>
        <v>0</v>
      </c>
      <c r="S182">
        <f>VLOOKUP(A182,'Literacy Rate %Pop'!B:BC,45,FALSE)</f>
        <v>0</v>
      </c>
      <c r="T182">
        <f>VLOOKUP(A182,'Literacy Rate %Pop'!B:BC,46,FALSE)</f>
        <v>0</v>
      </c>
      <c r="U182">
        <f>VLOOKUP(A182,'Literacy Rate %Pop'!B:BC,47,FALSE)</f>
        <v>0</v>
      </c>
      <c r="V182">
        <f>VLOOKUP(A182,'Literacy Rate %Pop'!B:BC,48,FALSE)</f>
        <v>0</v>
      </c>
      <c r="W182">
        <f>VLOOKUP(A182,'Literacy Rate %Pop'!B:BC,49,FALSE)</f>
        <v>0</v>
      </c>
      <c r="X182">
        <f>VLOOKUP(A182,'Literacy Rate %Pop'!B:BC,50,FALSE)</f>
        <v>0</v>
      </c>
      <c r="Y182">
        <f>VLOOKUP(A182,'Literacy Rate %Pop'!B:BC,51,FALSE)</f>
        <v>0</v>
      </c>
      <c r="Z182">
        <f>VLOOKUP(A182,'Literacy Rate %Pop'!B:BC,52,FALSE)</f>
        <v>0</v>
      </c>
      <c r="AA182">
        <f>VLOOKUP(A182,'Literacy Rate %Pop'!B:BC,53,FALSE)</f>
        <v>0</v>
      </c>
      <c r="AB182">
        <f>VLOOKUP(A182,'Literacy Rate %Pop'!B:BC,54,FALSE)</f>
        <v>0</v>
      </c>
      <c r="AC182" s="37">
        <f>VLOOKUP(A182,'Internet Access %Pop'!B:AI,29,FALSE)</f>
        <v>88.222888819999994</v>
      </c>
      <c r="AD182">
        <f>VLOOKUP(A182,'Internet Access %Pop'!B:AI,30,FALSE)</f>
        <v>88.470186350000006</v>
      </c>
      <c r="AE182">
        <f>VLOOKUP(A182,'Internet Access %Pop'!B:AI,31,FALSE)</f>
        <v>90.811093069999998</v>
      </c>
      <c r="AF182">
        <f>VLOOKUP(A182,'Internet Access %Pop'!B:AI,32,FALSE)</f>
        <v>0</v>
      </c>
      <c r="AG182">
        <f>VLOOKUP(A182,'Internet Access %Pop'!B:AI,33,FALSE)</f>
        <v>0</v>
      </c>
      <c r="AH182">
        <f>VLOOKUP(A182,'Internet Access %Pop'!B:AI,34,FALSE)</f>
        <v>0</v>
      </c>
      <c r="AI182" s="37">
        <f>VLOOKUP(A182,'Informal %GDP  DGE'!B:AE,29,FALSE)</f>
        <v>11.403915405273438</v>
      </c>
      <c r="AJ182">
        <f>VLOOKUP(A182,'Informal %GDP  DGE'!B:AE,30,FALSE)</f>
        <v>11.324314117431641</v>
      </c>
      <c r="AK182">
        <f>VLOOKUP(A182,'Informal %GDP MIMIC'!B:AB,25,FALSE)</f>
        <v>11.96082592010498</v>
      </c>
      <c r="AL182">
        <f>VLOOKUP(A182,'Informal %GDP MIMIC'!B:AB,26,FALSE)</f>
        <v>11.954894065856934</v>
      </c>
      <c r="AM182">
        <f>VLOOKUP(A182,'Informal %GDP MIMIC'!B:AB,27,FALSE)</f>
        <v>12.00825309753418</v>
      </c>
      <c r="AN182" s="37">
        <f>VLOOKUP(A182,'Pension %LF Pension_p'!B:W,16,FALSE)</f>
        <v>0</v>
      </c>
      <c r="AO182">
        <f>VLOOKUP(A182,'Pension %LF Pension_p'!B:W,17,FALSE)</f>
        <v>0</v>
      </c>
      <c r="AP182">
        <f>VLOOKUP(A182,'Pension %LF Pension_p'!B:W,18,FALSE)</f>
        <v>0</v>
      </c>
      <c r="AQ182">
        <f>VLOOKUP(A182,'Pension %LF Pension_p'!B:W,19,FALSE)</f>
        <v>0</v>
      </c>
      <c r="AR182">
        <f>VLOOKUP(A182,'Pension %LF Pension_p'!B:W,20,FALSE)</f>
        <v>0</v>
      </c>
      <c r="AS182">
        <f>VLOOKUP(A182,'Pension %LF Pension_p'!B:W,21,FALSE)</f>
        <v>0</v>
      </c>
      <c r="AT182">
        <f>VLOOKUP(A182,'Pension %LF Pension_p'!B:W,22,FALSE)</f>
        <v>0</v>
      </c>
      <c r="AU182" s="37" t="e">
        <f>VLOOKUP(A182,' Informal Employment %Emp Infem'!B:U,15,FALSE)</f>
        <v>#N/A</v>
      </c>
      <c r="AV182" t="e">
        <f>VLOOKUP(A182,' Informal Employment %Emp Infem'!B:U,16,FALSE)</f>
        <v>#N/A</v>
      </c>
      <c r="AW182" t="e">
        <f>VLOOKUP(A182,' Informal Employment %Emp Infem'!B:U,17,FALSE)</f>
        <v>#N/A</v>
      </c>
      <c r="AX182" t="e">
        <f>VLOOKUP(A182,' Informal Employment %Emp Infem'!B:U,18,FALSE)</f>
        <v>#N/A</v>
      </c>
      <c r="AY182" t="e">
        <f>VLOOKUP(A182,' Informal Employment %Emp Infem'!B:U,19,FALSE)</f>
        <v>#N/A</v>
      </c>
      <c r="AZ182" t="e">
        <f>VLOOKUP(A182,' Informal Employment %Emp Infem'!B:U,20,FALSE)</f>
        <v>#N/A</v>
      </c>
      <c r="BA182" s="37" t="e">
        <f>VLOOKUP(Main!A182,'Outside LF Employment %Emp  Inf'!B:U,15,FALSE)</f>
        <v>#N/A</v>
      </c>
      <c r="BB182" t="e">
        <f>VLOOKUP(Main!A182,'Outside LF Employment %Emp  Inf'!B:U,16,FALSE)</f>
        <v>#N/A</v>
      </c>
      <c r="BC182" t="e">
        <f>VLOOKUP(Main!A182,'Outside LF Employment %Emp  Inf'!B:U,17,FALSE)</f>
        <v>#N/A</v>
      </c>
      <c r="BD182" t="e">
        <f>VLOOKUP(Main!A182,'Outside LF Employment %Emp  Inf'!B:U,18,FALSE)</f>
        <v>#N/A</v>
      </c>
      <c r="BE182" t="e">
        <f>VLOOKUP(Main!A182,'Outside LF Employment %Emp  Inf'!B:U,19,FALSE)</f>
        <v>#N/A</v>
      </c>
      <c r="BF182" t="e">
        <f>VLOOKUP(Main!A182,'Outside LF Employment %Emp  Inf'!B:U,20,FALSE)</f>
        <v>#N/A</v>
      </c>
      <c r="BG182" s="37">
        <f>VLOOKUP(A182,'Fin Acct Ownership %Pop'!B:E,2,FALSE)</f>
        <v>99.436729431152301</v>
      </c>
      <c r="BH182">
        <f>VLOOKUP(A182,'Fin Acct Ownership %Pop'!B:E,3,FALSE)</f>
        <v>99.525535583496094</v>
      </c>
      <c r="BI182">
        <f>VLOOKUP(A182,'Fin Acct Ownership %Pop'!B:E,4,FALSE)</f>
        <v>99.178443908691406</v>
      </c>
      <c r="BJ182" s="37" t="e">
        <f>VLOOKUP(A182,'JAM Index'!B:H,2,FALSE)</f>
        <v>#N/A</v>
      </c>
      <c r="BK182" t="e">
        <f>VLOOKUP(A182,'JAM Index'!B:H,3,FALSE)</f>
        <v>#N/A</v>
      </c>
      <c r="BL182" t="e">
        <f>VLOOKUP(A182,'JAM Index'!B:H,3,FALSE)</f>
        <v>#N/A</v>
      </c>
      <c r="BM182" t="e">
        <f>VLOOKUP(A182,'JAM Index'!B:H,4,FALSE)</f>
        <v>#N/A</v>
      </c>
      <c r="BN182" t="e">
        <f>VLOOKUP(A182,'JAM Index'!B:H,5,FALSE)</f>
        <v>#N/A</v>
      </c>
      <c r="BO182" t="e">
        <f>VLOOKUP(A182,'JAM Index'!B:H,6,FALSE)</f>
        <v>#N/A</v>
      </c>
      <c r="BP182" t="e">
        <f>VLOOKUP(A182,'JAM Index'!B:H,7,FALSE)</f>
        <v>#N/A</v>
      </c>
      <c r="BQ182">
        <f>VLOOKUP(A182,'GDP Per Capita'!B:E,2,FALSE)</f>
        <v>43306.070003237248</v>
      </c>
      <c r="BR182">
        <f>VLOOKUP(A182,'GDP Per Capita'!B:E,3,FALSE)</f>
        <v>42755.216263452246</v>
      </c>
      <c r="BS182">
        <f>VLOOKUP(A182,'GDP Per Capita'!B:E,4,FALSE)</f>
        <v>41441.466666701133</v>
      </c>
    </row>
    <row r="183" spans="1:71" x14ac:dyDescent="0.15">
      <c r="A183" s="24" t="s">
        <v>367</v>
      </c>
      <c r="B183" s="37">
        <f>VLOOKUP(A183,'GDP in $'!B183:G183,4)</f>
        <v>53465599782252.109</v>
      </c>
      <c r="C183">
        <f>VLOOKUP(A183,'GDP in $'!B183:G183,5)</f>
        <v>53983534015764.828</v>
      </c>
      <c r="D183" s="38">
        <f>VLOOKUP(A183,'GDP in $'!B183:G183,6)</f>
        <v>52336889834245.633</v>
      </c>
      <c r="E183" t="e">
        <f>VLOOKUP(A183,'Social Assistance Exp. as %GDP'!C:O,2,FALSE)</f>
        <v>#N/A</v>
      </c>
      <c r="F183" t="e">
        <f>VLOOKUP(A183,'Social Assistance Exp. as %GDP'!C:O,3,FALSE)</f>
        <v>#N/A</v>
      </c>
      <c r="G183" t="e">
        <f>VLOOKUP(A183,'Social Assistance Exp. as %GDP'!C:O,4,FALSE)</f>
        <v>#N/A</v>
      </c>
      <c r="H183" t="e">
        <f>VLOOKUP(A183,'Social Assistance Exp. as %GDP'!C:O,5,FALSE)</f>
        <v>#N/A</v>
      </c>
      <c r="I183" t="e">
        <f>VLOOKUP(A183,'Social Assistance Exp. as %GDP'!C:O,6,FALSE)</f>
        <v>#N/A</v>
      </c>
      <c r="J183" t="e">
        <f>VLOOKUP(A183,'Social Assistance Exp. as %GDP'!C:O,7,FALSE)</f>
        <v>#N/A</v>
      </c>
      <c r="K183" t="e">
        <f>VLOOKUP(A183,'Social Assistance Exp. as %GDP'!C:O,8,FALSE)</f>
        <v>#N/A</v>
      </c>
      <c r="L183" t="e">
        <f>VLOOKUP(A183,'Social Assistance Exp. as %GDP'!C:O,9,FALSE)</f>
        <v>#N/A</v>
      </c>
      <c r="M183" t="e">
        <f>VLOOKUP(A183,'Social Assistance Exp. as %GDP'!C:O,10,FALSE)</f>
        <v>#N/A</v>
      </c>
      <c r="N183" t="e">
        <f>VLOOKUP(A183,'Social Assistance Exp. as %GDP'!C:O,11,FALSE)</f>
        <v>#N/A</v>
      </c>
      <c r="O183" t="e">
        <f>VLOOKUP(A183,'Social Assistance Exp. as %GDP'!C:O,12,FALSE)</f>
        <v>#N/A</v>
      </c>
      <c r="P183" t="e">
        <f>VLOOKUP(A183,'Social Assistance Exp. as %GDP'!C:O,13,FALSE)</f>
        <v>#N/A</v>
      </c>
      <c r="Q183" s="37">
        <f>VLOOKUP(A183,'Migrant Population %Pop'!B:C,2,FALSE)</f>
        <v>9.7082666536188995</v>
      </c>
      <c r="R183" s="37">
        <f>VLOOKUP(A183,'Literacy Rate %Pop'!B:BC,44,FALSE)</f>
        <v>0</v>
      </c>
      <c r="S183">
        <f>VLOOKUP(A183,'Literacy Rate %Pop'!B:BC,45,FALSE)</f>
        <v>0</v>
      </c>
      <c r="T183">
        <f>VLOOKUP(A183,'Literacy Rate %Pop'!B:BC,46,FALSE)</f>
        <v>0</v>
      </c>
      <c r="U183">
        <f>VLOOKUP(A183,'Literacy Rate %Pop'!B:BC,47,FALSE)</f>
        <v>0</v>
      </c>
      <c r="V183">
        <f>VLOOKUP(A183,'Literacy Rate %Pop'!B:BC,48,FALSE)</f>
        <v>0</v>
      </c>
      <c r="W183">
        <f>VLOOKUP(A183,'Literacy Rate %Pop'!B:BC,49,FALSE)</f>
        <v>0</v>
      </c>
      <c r="X183">
        <f>VLOOKUP(A183,'Literacy Rate %Pop'!B:BC,50,FALSE)</f>
        <v>0</v>
      </c>
      <c r="Y183">
        <f>VLOOKUP(A183,'Literacy Rate %Pop'!B:BC,51,FALSE)</f>
        <v>0</v>
      </c>
      <c r="Z183">
        <f>VLOOKUP(A183,'Literacy Rate %Pop'!B:BC,52,FALSE)</f>
        <v>0</v>
      </c>
      <c r="AA183">
        <f>VLOOKUP(A183,'Literacy Rate %Pop'!B:BC,53,FALSE)</f>
        <v>0</v>
      </c>
      <c r="AB183">
        <f>VLOOKUP(A183,'Literacy Rate %Pop'!B:BC,54,FALSE)</f>
        <v>0</v>
      </c>
      <c r="AC183" s="37">
        <f>VLOOKUP(A183,'Internet Access %Pop'!B:AI,29,FALSE)</f>
        <v>75.697584789477105</v>
      </c>
      <c r="AD183">
        <f>VLOOKUP(A183,'Internet Access %Pop'!B:AI,30,FALSE)</f>
        <v>79.839960139251204</v>
      </c>
      <c r="AE183">
        <f>VLOOKUP(A183,'Internet Access %Pop'!B:AI,31,FALSE)</f>
        <v>81.464251922052497</v>
      </c>
      <c r="AF183">
        <f>VLOOKUP(A183,'Internet Access %Pop'!B:AI,32,FALSE)</f>
        <v>83.245620312526697</v>
      </c>
      <c r="AG183">
        <f>VLOOKUP(A183,'Internet Access %Pop'!B:AI,33,FALSE)</f>
        <v>85.080686491868093</v>
      </c>
      <c r="AH183">
        <f>VLOOKUP(A183,'Internet Access %Pop'!B:AI,34,FALSE)</f>
        <v>0</v>
      </c>
      <c r="AI183" s="37" t="e">
        <f>VLOOKUP(A183,'Informal %GDP  DGE'!B:AE,29,FALSE)</f>
        <v>#N/A</v>
      </c>
      <c r="AJ183" t="e">
        <f>VLOOKUP(A183,'Informal %GDP  DGE'!B:AE,30,FALSE)</f>
        <v>#N/A</v>
      </c>
      <c r="AK183" t="e">
        <f>VLOOKUP(A183,'Informal %GDP MIMIC'!B:AB,25,FALSE)</f>
        <v>#N/A</v>
      </c>
      <c r="AL183" t="e">
        <f>VLOOKUP(A183,'Informal %GDP MIMIC'!B:AB,26,FALSE)</f>
        <v>#N/A</v>
      </c>
      <c r="AM183" t="e">
        <f>VLOOKUP(A183,'Informal %GDP MIMIC'!B:AB,27,FALSE)</f>
        <v>#N/A</v>
      </c>
      <c r="AN183" s="37" t="e">
        <f>VLOOKUP(A183,'Pension %LF Pension_p'!B:W,16,FALSE)</f>
        <v>#N/A</v>
      </c>
      <c r="AO183" t="e">
        <f>VLOOKUP(A183,'Pension %LF Pension_p'!B:W,17,FALSE)</f>
        <v>#N/A</v>
      </c>
      <c r="AP183" t="e">
        <f>VLOOKUP(A183,'Pension %LF Pension_p'!B:W,18,FALSE)</f>
        <v>#N/A</v>
      </c>
      <c r="AQ183" t="e">
        <f>VLOOKUP(A183,'Pension %LF Pension_p'!B:W,19,FALSE)</f>
        <v>#N/A</v>
      </c>
      <c r="AR183" t="e">
        <f>VLOOKUP(A183,'Pension %LF Pension_p'!B:W,20,FALSE)</f>
        <v>#N/A</v>
      </c>
      <c r="AS183" t="e">
        <f>VLOOKUP(A183,'Pension %LF Pension_p'!B:W,21,FALSE)</f>
        <v>#N/A</v>
      </c>
      <c r="AT183" t="e">
        <f>VLOOKUP(A183,'Pension %LF Pension_p'!B:W,22,FALSE)</f>
        <v>#N/A</v>
      </c>
      <c r="AU183" s="37" t="e">
        <f>VLOOKUP(A183,' Informal Employment %Emp Infem'!B:U,15,FALSE)</f>
        <v>#N/A</v>
      </c>
      <c r="AV183" t="e">
        <f>VLOOKUP(A183,' Informal Employment %Emp Infem'!B:U,16,FALSE)</f>
        <v>#N/A</v>
      </c>
      <c r="AW183" t="e">
        <f>VLOOKUP(A183,' Informal Employment %Emp Infem'!B:U,17,FALSE)</f>
        <v>#N/A</v>
      </c>
      <c r="AX183" t="e">
        <f>VLOOKUP(A183,' Informal Employment %Emp Infem'!B:U,18,FALSE)</f>
        <v>#N/A</v>
      </c>
      <c r="AY183" t="e">
        <f>VLOOKUP(A183,' Informal Employment %Emp Infem'!B:U,19,FALSE)</f>
        <v>#N/A</v>
      </c>
      <c r="AZ183" t="e">
        <f>VLOOKUP(A183,' Informal Employment %Emp Infem'!B:U,20,FALSE)</f>
        <v>#N/A</v>
      </c>
      <c r="BA183" s="37" t="e">
        <f>VLOOKUP(Main!A183,'Outside LF Employment %Emp  Inf'!B:U,15,FALSE)</f>
        <v>#N/A</v>
      </c>
      <c r="BB183" t="e">
        <f>VLOOKUP(Main!A183,'Outside LF Employment %Emp  Inf'!B:U,16,FALSE)</f>
        <v>#N/A</v>
      </c>
      <c r="BC183" t="e">
        <f>VLOOKUP(Main!A183,'Outside LF Employment %Emp  Inf'!B:U,17,FALSE)</f>
        <v>#N/A</v>
      </c>
      <c r="BD183" t="e">
        <f>VLOOKUP(Main!A183,'Outside LF Employment %Emp  Inf'!B:U,18,FALSE)</f>
        <v>#N/A</v>
      </c>
      <c r="BE183" t="e">
        <f>VLOOKUP(Main!A183,'Outside LF Employment %Emp  Inf'!B:U,19,FALSE)</f>
        <v>#N/A</v>
      </c>
      <c r="BF183" t="e">
        <f>VLOOKUP(Main!A183,'Outside LF Employment %Emp  Inf'!B:U,20,FALSE)</f>
        <v>#N/A</v>
      </c>
      <c r="BG183" s="37">
        <f>VLOOKUP(A183,'Fin Acct Ownership %Pop'!B:E,2,FALSE)</f>
        <v>89.987060546875</v>
      </c>
      <c r="BH183">
        <f>VLOOKUP(A183,'Fin Acct Ownership %Pop'!B:E,3,FALSE)</f>
        <v>94.016830444335895</v>
      </c>
      <c r="BI183">
        <f>VLOOKUP(A183,'Fin Acct Ownership %Pop'!B:E,4,FALSE)</f>
        <v>94.679519653320298</v>
      </c>
      <c r="BJ183" s="37" t="e">
        <f>VLOOKUP(A183,'JAM Index'!B:H,2,FALSE)</f>
        <v>#N/A</v>
      </c>
      <c r="BK183" t="e">
        <f>VLOOKUP(A183,'JAM Index'!B:H,3,FALSE)</f>
        <v>#N/A</v>
      </c>
      <c r="BL183" t="e">
        <f>VLOOKUP(A183,'JAM Index'!B:H,3,FALSE)</f>
        <v>#N/A</v>
      </c>
      <c r="BM183" t="e">
        <f>VLOOKUP(A183,'JAM Index'!B:H,4,FALSE)</f>
        <v>#N/A</v>
      </c>
      <c r="BN183" t="e">
        <f>VLOOKUP(A183,'JAM Index'!B:H,5,FALSE)</f>
        <v>#N/A</v>
      </c>
      <c r="BO183" t="e">
        <f>VLOOKUP(A183,'JAM Index'!B:H,6,FALSE)</f>
        <v>#N/A</v>
      </c>
      <c r="BP183" t="e">
        <f>VLOOKUP(A183,'JAM Index'!B:H,7,FALSE)</f>
        <v>#N/A</v>
      </c>
      <c r="BQ183">
        <f>VLOOKUP(A183,'GDP Per Capita'!B:E,2,FALSE)</f>
        <v>39372.835919869853</v>
      </c>
      <c r="BR183">
        <f>VLOOKUP(A183,'GDP Per Capita'!B:E,3,FALSE)</f>
        <v>39552.661796317851</v>
      </c>
      <c r="BS183">
        <f>VLOOKUP(A183,'GDP Per Capita'!B:E,4,FALSE)</f>
        <v>38218.87237419864</v>
      </c>
    </row>
    <row r="184" spans="1:71" x14ac:dyDescent="0.15">
      <c r="A184" s="24" t="s">
        <v>369</v>
      </c>
      <c r="B184" s="37">
        <f>VLOOKUP(A184,'GDP in $'!B184:G184,4)</f>
        <v>79788768968.94902</v>
      </c>
      <c r="C184">
        <f>VLOOKUP(A184,'GDP in $'!B184:G184,5)</f>
        <v>76331518668.577118</v>
      </c>
      <c r="D184" s="38">
        <f>VLOOKUP(A184,'GDP in $'!B184:G184,6)</f>
        <v>64648393044.389603</v>
      </c>
      <c r="E184" t="e">
        <f>VLOOKUP(A184,'Social Assistance Exp. as %GDP'!C:O,2,FALSE)</f>
        <v>#N/A</v>
      </c>
      <c r="F184" t="e">
        <f>VLOOKUP(A184,'Social Assistance Exp. as %GDP'!C:O,3,FALSE)</f>
        <v>#N/A</v>
      </c>
      <c r="G184" t="e">
        <f>VLOOKUP(A184,'Social Assistance Exp. as %GDP'!C:O,4,FALSE)</f>
        <v>#N/A</v>
      </c>
      <c r="H184" t="e">
        <f>VLOOKUP(A184,'Social Assistance Exp. as %GDP'!C:O,5,FALSE)</f>
        <v>#N/A</v>
      </c>
      <c r="I184" t="e">
        <f>VLOOKUP(A184,'Social Assistance Exp. as %GDP'!C:O,6,FALSE)</f>
        <v>#N/A</v>
      </c>
      <c r="J184" t="e">
        <f>VLOOKUP(A184,'Social Assistance Exp. as %GDP'!C:O,7,FALSE)</f>
        <v>#N/A</v>
      </c>
      <c r="K184" t="e">
        <f>VLOOKUP(A184,'Social Assistance Exp. as %GDP'!C:O,8,FALSE)</f>
        <v>#N/A</v>
      </c>
      <c r="L184" t="e">
        <f>VLOOKUP(A184,'Social Assistance Exp. as %GDP'!C:O,9,FALSE)</f>
        <v>#N/A</v>
      </c>
      <c r="M184" t="e">
        <f>VLOOKUP(A184,'Social Assistance Exp. as %GDP'!C:O,10,FALSE)</f>
        <v>#N/A</v>
      </c>
      <c r="N184" t="e">
        <f>VLOOKUP(A184,'Social Assistance Exp. as %GDP'!C:O,11,FALSE)</f>
        <v>#N/A</v>
      </c>
      <c r="O184" t="e">
        <f>VLOOKUP(A184,'Social Assistance Exp. as %GDP'!C:O,12,FALSE)</f>
        <v>#N/A</v>
      </c>
      <c r="P184" t="e">
        <f>VLOOKUP(A184,'Social Assistance Exp. as %GDP'!C:O,13,FALSE)</f>
        <v>#N/A</v>
      </c>
      <c r="Q184" s="37">
        <f>VLOOKUP(A184,'Migrant Population %Pop'!B:C,2,FALSE)</f>
        <v>41.085873617455</v>
      </c>
      <c r="R184" s="37">
        <f>VLOOKUP(A184,'Literacy Rate %Pop'!B:BC,44,FALSE)</f>
        <v>86.939002990722699</v>
      </c>
      <c r="S184">
        <f>VLOOKUP(A184,'Literacy Rate %Pop'!B:BC,45,FALSE)</f>
        <v>0</v>
      </c>
      <c r="T184">
        <f>VLOOKUP(A184,'Literacy Rate %Pop'!B:BC,46,FALSE)</f>
        <v>0</v>
      </c>
      <c r="U184">
        <f>VLOOKUP(A184,'Literacy Rate %Pop'!B:BC,47,FALSE)</f>
        <v>0</v>
      </c>
      <c r="V184">
        <f>VLOOKUP(A184,'Literacy Rate %Pop'!B:BC,48,FALSE)</f>
        <v>91.981201171875</v>
      </c>
      <c r="W184">
        <f>VLOOKUP(A184,'Literacy Rate %Pop'!B:BC,49,FALSE)</f>
        <v>93.038612365722699</v>
      </c>
      <c r="X184">
        <f>VLOOKUP(A184,'Literacy Rate %Pop'!B:BC,50,FALSE)</f>
        <v>94.899986267089801</v>
      </c>
      <c r="Y184">
        <f>VLOOKUP(A184,'Literacy Rate %Pop'!B:BC,51,FALSE)</f>
        <v>95.575996398925795</v>
      </c>
      <c r="Z184">
        <f>VLOOKUP(A184,'Literacy Rate %Pop'!B:BC,52,FALSE)</f>
        <v>95.651527404785199</v>
      </c>
      <c r="AA184">
        <f>VLOOKUP(A184,'Literacy Rate %Pop'!B:BC,53,FALSE)</f>
        <v>0</v>
      </c>
      <c r="AB184">
        <f>VLOOKUP(A184,'Literacy Rate %Pop'!B:BC,54,FALSE)</f>
        <v>0</v>
      </c>
      <c r="AC184" s="37">
        <f>VLOOKUP(A184,'Internet Access %Pop'!B:AI,29,FALSE)</f>
        <v>73.53</v>
      </c>
      <c r="AD184">
        <f>VLOOKUP(A184,'Internet Access %Pop'!B:AI,30,FALSE)</f>
        <v>76.845390469999998</v>
      </c>
      <c r="AE184">
        <f>VLOOKUP(A184,'Internet Access %Pop'!B:AI,31,FALSE)</f>
        <v>80.185635730000001</v>
      </c>
      <c r="AF184">
        <f>VLOOKUP(A184,'Internet Access %Pop'!B:AI,32,FALSE)</f>
        <v>85.5</v>
      </c>
      <c r="AG184">
        <f>VLOOKUP(A184,'Internet Access %Pop'!B:AI,33,FALSE)</f>
        <v>90.3</v>
      </c>
      <c r="AH184">
        <f>VLOOKUP(A184,'Internet Access %Pop'!B:AI,34,FALSE)</f>
        <v>95.23229327</v>
      </c>
      <c r="AI184" s="37">
        <f>VLOOKUP(A184,'Informal %GDP  DGE'!B:AE,29,FALSE)</f>
        <v>17.199197769165039</v>
      </c>
      <c r="AJ184">
        <f>VLOOKUP(A184,'Informal %GDP  DGE'!B:AE,30,FALSE)</f>
        <v>17.087217330932617</v>
      </c>
      <c r="AK184">
        <f>VLOOKUP(A184,'Informal %GDP MIMIC'!B:AB,25,FALSE)</f>
        <v>20.558897018432617</v>
      </c>
      <c r="AL184">
        <f>VLOOKUP(A184,'Informal %GDP MIMIC'!B:AB,26,FALSE)</f>
        <v>20.526351928710938</v>
      </c>
      <c r="AM184">
        <f>VLOOKUP(A184,'Informal %GDP MIMIC'!B:AB,27,FALSE)</f>
        <v>20.561939239501953</v>
      </c>
      <c r="AN184" s="37" t="e">
        <f>VLOOKUP(A184,'Pension %LF Pension_p'!B:W,16,FALSE)</f>
        <v>#N/A</v>
      </c>
      <c r="AO184" t="e">
        <f>VLOOKUP(A184,'Pension %LF Pension_p'!B:W,17,FALSE)</f>
        <v>#N/A</v>
      </c>
      <c r="AP184" t="e">
        <f>VLOOKUP(A184,'Pension %LF Pension_p'!B:W,18,FALSE)</f>
        <v>#N/A</v>
      </c>
      <c r="AQ184" t="e">
        <f>VLOOKUP(A184,'Pension %LF Pension_p'!B:W,19,FALSE)</f>
        <v>#N/A</v>
      </c>
      <c r="AR184" t="e">
        <f>VLOOKUP(A184,'Pension %LF Pension_p'!B:W,20,FALSE)</f>
        <v>#N/A</v>
      </c>
      <c r="AS184" t="e">
        <f>VLOOKUP(A184,'Pension %LF Pension_p'!B:W,21,FALSE)</f>
        <v>#N/A</v>
      </c>
      <c r="AT184" t="e">
        <f>VLOOKUP(A184,'Pension %LF Pension_p'!B:W,22,FALSE)</f>
        <v>#N/A</v>
      </c>
      <c r="AU184" s="37" t="e">
        <f>VLOOKUP(A184,' Informal Employment %Emp Infem'!B:U,15,FALSE)</f>
        <v>#N/A</v>
      </c>
      <c r="AV184" t="e">
        <f>VLOOKUP(A184,' Informal Employment %Emp Infem'!B:U,16,FALSE)</f>
        <v>#N/A</v>
      </c>
      <c r="AW184" t="e">
        <f>VLOOKUP(A184,' Informal Employment %Emp Infem'!B:U,17,FALSE)</f>
        <v>#N/A</v>
      </c>
      <c r="AX184" t="e">
        <f>VLOOKUP(A184,' Informal Employment %Emp Infem'!B:U,18,FALSE)</f>
        <v>#N/A</v>
      </c>
      <c r="AY184" t="e">
        <f>VLOOKUP(A184,' Informal Employment %Emp Infem'!B:U,19,FALSE)</f>
        <v>#N/A</v>
      </c>
      <c r="AZ184" t="e">
        <f>VLOOKUP(A184,' Informal Employment %Emp Infem'!B:U,20,FALSE)</f>
        <v>#N/A</v>
      </c>
      <c r="BA184" s="37" t="e">
        <f>VLOOKUP(Main!A184,'Outside LF Employment %Emp  Inf'!B:U,15,FALSE)</f>
        <v>#N/A</v>
      </c>
      <c r="BB184" t="e">
        <f>VLOOKUP(Main!A184,'Outside LF Employment %Emp  Inf'!B:U,16,FALSE)</f>
        <v>#N/A</v>
      </c>
      <c r="BC184" t="e">
        <f>VLOOKUP(Main!A184,'Outside LF Employment %Emp  Inf'!B:U,17,FALSE)</f>
        <v>#N/A</v>
      </c>
      <c r="BD184" t="e">
        <f>VLOOKUP(Main!A184,'Outside LF Employment %Emp  Inf'!B:U,18,FALSE)</f>
        <v>#N/A</v>
      </c>
      <c r="BE184" t="e">
        <f>VLOOKUP(Main!A184,'Outside LF Employment %Emp  Inf'!B:U,19,FALSE)</f>
        <v>#N/A</v>
      </c>
      <c r="BF184" t="e">
        <f>VLOOKUP(Main!A184,'Outside LF Employment %Emp  Inf'!B:U,20,FALSE)</f>
        <v>#N/A</v>
      </c>
      <c r="BG184" s="37">
        <f>VLOOKUP(A184,'Fin Acct Ownership %Pop'!B:E,2,FALSE)</f>
        <v>73.6024169921875</v>
      </c>
      <c r="BH184">
        <f>VLOOKUP(A184,'Fin Acct Ownership %Pop'!B:E,3,FALSE)</f>
        <v>0</v>
      </c>
      <c r="BI184">
        <f>VLOOKUP(A184,'Fin Acct Ownership %Pop'!B:E,4,FALSE)</f>
        <v>0</v>
      </c>
      <c r="BJ184" s="37" t="e">
        <f>VLOOKUP(A184,'JAM Index'!B:H,2,FALSE)</f>
        <v>#N/A</v>
      </c>
      <c r="BK184" t="e">
        <f>VLOOKUP(A184,'JAM Index'!B:H,3,FALSE)</f>
        <v>#N/A</v>
      </c>
      <c r="BL184" t="e">
        <f>VLOOKUP(A184,'JAM Index'!B:H,3,FALSE)</f>
        <v>#N/A</v>
      </c>
      <c r="BM184" t="e">
        <f>VLOOKUP(A184,'JAM Index'!B:H,4,FALSE)</f>
        <v>#N/A</v>
      </c>
      <c r="BN184" t="e">
        <f>VLOOKUP(A184,'JAM Index'!B:H,5,FALSE)</f>
        <v>#N/A</v>
      </c>
      <c r="BO184" t="e">
        <f>VLOOKUP(A184,'JAM Index'!B:H,6,FALSE)</f>
        <v>#N/A</v>
      </c>
      <c r="BP184" t="e">
        <f>VLOOKUP(A184,'JAM Index'!B:H,7,FALSE)</f>
        <v>#N/A</v>
      </c>
      <c r="BQ184">
        <f>VLOOKUP(A184,'GDP Per Capita'!B:E,2,FALSE)</f>
        <v>18947.366495977338</v>
      </c>
      <c r="BR184">
        <f>VLOOKUP(A184,'GDP Per Capita'!B:E,3,FALSE)</f>
        <v>17700.703490071388</v>
      </c>
      <c r="BS184">
        <f>VLOOKUP(A184,'GDP Per Capita'!B:E,4,FALSE)</f>
        <v>14485.386115797337</v>
      </c>
    </row>
    <row r="185" spans="1:71" x14ac:dyDescent="0.15">
      <c r="A185" s="24" t="s">
        <v>371</v>
      </c>
      <c r="B185" s="37">
        <f>VLOOKUP(A185,'GDP in $'!B185:G185,4)</f>
        <v>441549513063.08075</v>
      </c>
      <c r="C185">
        <f>VLOOKUP(A185,'GDP in $'!B185:G185,5)</f>
        <v>432772412402.87891</v>
      </c>
      <c r="D185" s="38">
        <f>VLOOKUP(A185,'GDP in $'!B185:G185,6)</f>
        <v>375853309054.96539</v>
      </c>
      <c r="E185" t="e">
        <f>VLOOKUP(A185,'Social Assistance Exp. as %GDP'!C:O,2,FALSE)</f>
        <v>#N/A</v>
      </c>
      <c r="F185" t="e">
        <f>VLOOKUP(A185,'Social Assistance Exp. as %GDP'!C:O,3,FALSE)</f>
        <v>#N/A</v>
      </c>
      <c r="G185" t="e">
        <f>VLOOKUP(A185,'Social Assistance Exp. as %GDP'!C:O,4,FALSE)</f>
        <v>#N/A</v>
      </c>
      <c r="H185" t="e">
        <f>VLOOKUP(A185,'Social Assistance Exp. as %GDP'!C:O,5,FALSE)</f>
        <v>#N/A</v>
      </c>
      <c r="I185" t="e">
        <f>VLOOKUP(A185,'Social Assistance Exp. as %GDP'!C:O,6,FALSE)</f>
        <v>#N/A</v>
      </c>
      <c r="J185" t="e">
        <f>VLOOKUP(A185,'Social Assistance Exp. as %GDP'!C:O,7,FALSE)</f>
        <v>#N/A</v>
      </c>
      <c r="K185" t="e">
        <f>VLOOKUP(A185,'Social Assistance Exp. as %GDP'!C:O,8,FALSE)</f>
        <v>#N/A</v>
      </c>
      <c r="L185" t="e">
        <f>VLOOKUP(A185,'Social Assistance Exp. as %GDP'!C:O,9,FALSE)</f>
        <v>#N/A</v>
      </c>
      <c r="M185" t="e">
        <f>VLOOKUP(A185,'Social Assistance Exp. as %GDP'!C:O,10,FALSE)</f>
        <v>#N/A</v>
      </c>
      <c r="N185" t="e">
        <f>VLOOKUP(A185,'Social Assistance Exp. as %GDP'!C:O,11,FALSE)</f>
        <v>#N/A</v>
      </c>
      <c r="O185" t="e">
        <f>VLOOKUP(A185,'Social Assistance Exp. as %GDP'!C:O,12,FALSE)</f>
        <v>#N/A</v>
      </c>
      <c r="P185" t="e">
        <f>VLOOKUP(A185,'Social Assistance Exp. as %GDP'!C:O,13,FALSE)</f>
        <v>#N/A</v>
      </c>
      <c r="Q185" s="37">
        <f>VLOOKUP(A185,'Migrant Population %Pop'!B:C,2,FALSE)</f>
        <v>15.483131676905099</v>
      </c>
      <c r="R185" s="37">
        <f>VLOOKUP(A185,'Literacy Rate %Pop'!B:BC,44,FALSE)</f>
        <v>81.485900878906307</v>
      </c>
      <c r="S185">
        <f>VLOOKUP(A185,'Literacy Rate %Pop'!B:BC,45,FALSE)</f>
        <v>82.191909790039105</v>
      </c>
      <c r="T185">
        <f>VLOOKUP(A185,'Literacy Rate %Pop'!B:BC,46,FALSE)</f>
        <v>82.440032958984403</v>
      </c>
      <c r="U185">
        <f>VLOOKUP(A185,'Literacy Rate %Pop'!B:BC,47,FALSE)</f>
        <v>82.886001586914105</v>
      </c>
      <c r="V185">
        <f>VLOOKUP(A185,'Literacy Rate %Pop'!B:BC,48,FALSE)</f>
        <v>83.304252624511705</v>
      </c>
      <c r="W185">
        <f>VLOOKUP(A185,'Literacy Rate %Pop'!B:BC,49,FALSE)</f>
        <v>84.692321777343807</v>
      </c>
      <c r="X185">
        <f>VLOOKUP(A185,'Literacy Rate %Pop'!B:BC,50,FALSE)</f>
        <v>84.615119934082003</v>
      </c>
      <c r="Y185">
        <f>VLOOKUP(A185,'Literacy Rate %Pop'!B:BC,51,FALSE)</f>
        <v>84.829261779785199</v>
      </c>
      <c r="Z185">
        <f>VLOOKUP(A185,'Literacy Rate %Pop'!B:BC,52,FALSE)</f>
        <v>85.069862365722699</v>
      </c>
      <c r="AA185">
        <f>VLOOKUP(A185,'Literacy Rate %Pop'!B:BC,53,FALSE)</f>
        <v>85.364227294921903</v>
      </c>
      <c r="AB185">
        <f>VLOOKUP(A185,'Literacy Rate %Pop'!B:BC,54,FALSE)</f>
        <v>85.637748718261705</v>
      </c>
      <c r="AC185" s="37">
        <f>VLOOKUP(A185,'Internet Access %Pop'!B:AI,29,FALSE)</f>
        <v>48.028797216959902</v>
      </c>
      <c r="AD185">
        <f>VLOOKUP(A185,'Internet Access %Pop'!B:AI,30,FALSE)</f>
        <v>50.454923213017999</v>
      </c>
      <c r="AE185">
        <f>VLOOKUP(A185,'Internet Access %Pop'!B:AI,31,FALSE)</f>
        <v>54.6199083883551</v>
      </c>
      <c r="AF185">
        <f>VLOOKUP(A185,'Internet Access %Pop'!B:AI,32,FALSE)</f>
        <v>62.262723796392997</v>
      </c>
      <c r="AG185">
        <f>VLOOKUP(A185,'Internet Access %Pop'!B:AI,33,FALSE)</f>
        <v>64.889667790852698</v>
      </c>
      <c r="AH185">
        <f>VLOOKUP(A185,'Internet Access %Pop'!B:AI,34,FALSE)</f>
        <v>0</v>
      </c>
      <c r="AI185" s="37" t="e">
        <f>VLOOKUP(A185,'Informal %GDP  DGE'!B:AE,29,FALSE)</f>
        <v>#N/A</v>
      </c>
      <c r="AJ185" t="e">
        <f>VLOOKUP(A185,'Informal %GDP  DGE'!B:AE,30,FALSE)</f>
        <v>#N/A</v>
      </c>
      <c r="AK185" t="e">
        <f>VLOOKUP(A185,'Informal %GDP MIMIC'!B:AB,25,FALSE)</f>
        <v>#N/A</v>
      </c>
      <c r="AL185" t="e">
        <f>VLOOKUP(A185,'Informal %GDP MIMIC'!B:AB,26,FALSE)</f>
        <v>#N/A</v>
      </c>
      <c r="AM185" t="e">
        <f>VLOOKUP(A185,'Informal %GDP MIMIC'!B:AB,27,FALSE)</f>
        <v>#N/A</v>
      </c>
      <c r="AN185" s="37" t="e">
        <f>VLOOKUP(A185,'Pension %LF Pension_p'!B:W,16,FALSE)</f>
        <v>#N/A</v>
      </c>
      <c r="AO185" t="e">
        <f>VLOOKUP(A185,'Pension %LF Pension_p'!B:W,17,FALSE)</f>
        <v>#N/A</v>
      </c>
      <c r="AP185" t="e">
        <f>VLOOKUP(A185,'Pension %LF Pension_p'!B:W,18,FALSE)</f>
        <v>#N/A</v>
      </c>
      <c r="AQ185" t="e">
        <f>VLOOKUP(A185,'Pension %LF Pension_p'!B:W,19,FALSE)</f>
        <v>#N/A</v>
      </c>
      <c r="AR185" t="e">
        <f>VLOOKUP(A185,'Pension %LF Pension_p'!B:W,20,FALSE)</f>
        <v>#N/A</v>
      </c>
      <c r="AS185" t="e">
        <f>VLOOKUP(A185,'Pension %LF Pension_p'!B:W,21,FALSE)</f>
        <v>#N/A</v>
      </c>
      <c r="AT185" t="e">
        <f>VLOOKUP(A185,'Pension %LF Pension_p'!B:W,22,FALSE)</f>
        <v>#N/A</v>
      </c>
      <c r="AU185" s="37" t="e">
        <f>VLOOKUP(A185,' Informal Employment %Emp Infem'!B:U,15,FALSE)</f>
        <v>#N/A</v>
      </c>
      <c r="AV185" t="e">
        <f>VLOOKUP(A185,' Informal Employment %Emp Infem'!B:U,16,FALSE)</f>
        <v>#N/A</v>
      </c>
      <c r="AW185" t="e">
        <f>VLOOKUP(A185,' Informal Employment %Emp Infem'!B:U,17,FALSE)</f>
        <v>#N/A</v>
      </c>
      <c r="AX185" t="e">
        <f>VLOOKUP(A185,' Informal Employment %Emp Infem'!B:U,18,FALSE)</f>
        <v>#N/A</v>
      </c>
      <c r="AY185" t="e">
        <f>VLOOKUP(A185,' Informal Employment %Emp Infem'!B:U,19,FALSE)</f>
        <v>#N/A</v>
      </c>
      <c r="AZ185" t="e">
        <f>VLOOKUP(A185,' Informal Employment %Emp Infem'!B:U,20,FALSE)</f>
        <v>#N/A</v>
      </c>
      <c r="BA185" s="37" t="e">
        <f>VLOOKUP(Main!A185,'Outside LF Employment %Emp  Inf'!B:U,15,FALSE)</f>
        <v>#N/A</v>
      </c>
      <c r="BB185" t="e">
        <f>VLOOKUP(Main!A185,'Outside LF Employment %Emp  Inf'!B:U,16,FALSE)</f>
        <v>#N/A</v>
      </c>
      <c r="BC185" t="e">
        <f>VLOOKUP(Main!A185,'Outside LF Employment %Emp  Inf'!B:U,17,FALSE)</f>
        <v>#N/A</v>
      </c>
      <c r="BD185" t="e">
        <f>VLOOKUP(Main!A185,'Outside LF Employment %Emp  Inf'!B:U,18,FALSE)</f>
        <v>#N/A</v>
      </c>
      <c r="BE185" t="e">
        <f>VLOOKUP(Main!A185,'Outside LF Employment %Emp  Inf'!B:U,19,FALSE)</f>
        <v>#N/A</v>
      </c>
      <c r="BF185" t="e">
        <f>VLOOKUP(Main!A185,'Outside LF Employment %Emp  Inf'!B:U,20,FALSE)</f>
        <v>#N/A</v>
      </c>
      <c r="BG185" s="37">
        <f>VLOOKUP(A185,'Fin Acct Ownership %Pop'!B:E,2,FALSE)</f>
        <v>0</v>
      </c>
      <c r="BH185">
        <f>VLOOKUP(A185,'Fin Acct Ownership %Pop'!B:E,3,FALSE)</f>
        <v>0</v>
      </c>
      <c r="BI185">
        <f>VLOOKUP(A185,'Fin Acct Ownership %Pop'!B:E,4,FALSE)</f>
        <v>0</v>
      </c>
      <c r="BJ185" s="37" t="e">
        <f>VLOOKUP(A185,'JAM Index'!B:H,2,FALSE)</f>
        <v>#N/A</v>
      </c>
      <c r="BK185" t="e">
        <f>VLOOKUP(A185,'JAM Index'!B:H,3,FALSE)</f>
        <v>#N/A</v>
      </c>
      <c r="BL185" t="e">
        <f>VLOOKUP(A185,'JAM Index'!B:H,3,FALSE)</f>
        <v>#N/A</v>
      </c>
      <c r="BM185" t="e">
        <f>VLOOKUP(A185,'JAM Index'!B:H,4,FALSE)</f>
        <v>#N/A</v>
      </c>
      <c r="BN185" t="e">
        <f>VLOOKUP(A185,'JAM Index'!B:H,5,FALSE)</f>
        <v>#N/A</v>
      </c>
      <c r="BO185" t="e">
        <f>VLOOKUP(A185,'JAM Index'!B:H,6,FALSE)</f>
        <v>#N/A</v>
      </c>
      <c r="BP185" t="e">
        <f>VLOOKUP(A185,'JAM Index'!B:H,7,FALSE)</f>
        <v>#N/A</v>
      </c>
      <c r="BQ185">
        <f>VLOOKUP(A185,'GDP Per Capita'!B:E,2,FALSE)</f>
        <v>14354.446710909402</v>
      </c>
      <c r="BR185">
        <f>VLOOKUP(A185,'GDP Per Capita'!B:E,3,FALSE)</f>
        <v>13799.586693980584</v>
      </c>
      <c r="BS185">
        <f>VLOOKUP(A185,'GDP Per Capita'!B:E,4,FALSE)</f>
        <v>11766.973739293915</v>
      </c>
    </row>
    <row r="186" spans="1:71" x14ac:dyDescent="0.15">
      <c r="A186" s="24" t="s">
        <v>373</v>
      </c>
      <c r="B186" s="37">
        <f>VLOOKUP(A186,'GDP in $'!B186:G186,4)</f>
        <v>314567541558.33887</v>
      </c>
      <c r="C186">
        <f>VLOOKUP(A186,'GDP in $'!B186:G186,5)</f>
        <v>279056608888.63812</v>
      </c>
      <c r="D186" s="38">
        <f>VLOOKUP(A186,'GDP in $'!B186:G186,6)</f>
        <v>262610002938.50931</v>
      </c>
      <c r="E186" t="str">
        <f>VLOOKUP(A186,'Social Assistance Exp. as %GDP'!C:O,2,FALSE)</f>
        <v>Lower middle income</v>
      </c>
      <c r="F186" t="str">
        <f>VLOOKUP(A186,'Social Assistance Exp. as %GDP'!C:O,3,FALSE)</f>
        <v>SAS</v>
      </c>
      <c r="G186">
        <f>VLOOKUP(A186,'Social Assistance Exp. as %GDP'!C:O,4,FALSE)</f>
        <v>0.64361911999999999</v>
      </c>
      <c r="H186">
        <f>VLOOKUP(A186,'Social Assistance Exp. as %GDP'!C:O,5,FALSE)</f>
        <v>0.60480999899999999</v>
      </c>
      <c r="I186">
        <f>VLOOKUP(A186,'Social Assistance Exp. as %GDP'!C:O,6,FALSE)</f>
        <v>8.7626530000000005E-3</v>
      </c>
      <c r="J186">
        <f>VLOOKUP(A186,'Social Assistance Exp. as %GDP'!C:O,7,FALSE)</f>
        <v>2.308413E-3</v>
      </c>
      <c r="K186">
        <f>VLOOKUP(A186,'Social Assistance Exp. as %GDP'!C:O,8,FALSE)</f>
        <v>1.9075952E-2</v>
      </c>
      <c r="L186">
        <f>VLOOKUP(A186,'Social Assistance Exp. as %GDP'!C:O,9,FALSE)</f>
        <v>2016</v>
      </c>
      <c r="M186">
        <f>VLOOKUP(A186,'Social Assistance Exp. as %GDP'!C:O,10,FALSE)</f>
        <v>7.1590999999999998E-3</v>
      </c>
      <c r="N186">
        <f>VLOOKUP(A186,'Social Assistance Exp. as %GDP'!C:O,11,FALSE)</f>
        <v>1.502977E-3</v>
      </c>
      <c r="O186">
        <f>VLOOKUP(A186,'Social Assistance Exp. as %GDP'!C:O,12,FALSE)</f>
        <v>0</v>
      </c>
      <c r="P186">
        <f>VLOOKUP(A186,'Social Assistance Exp. as %GDP'!C:O,13,FALSE)</f>
        <v>0</v>
      </c>
      <c r="Q186" s="37">
        <f>VLOOKUP(A186,'Migrant Population %Pop'!B:C,2,FALSE)</f>
        <v>1.92084606074688</v>
      </c>
      <c r="R186" s="37">
        <f>VLOOKUP(A186,'Literacy Rate %Pop'!B:BC,44,FALSE)</f>
        <v>55.375190734863303</v>
      </c>
      <c r="S186">
        <f>VLOOKUP(A186,'Literacy Rate %Pop'!B:BC,45,FALSE)</f>
        <v>54.738021850585902</v>
      </c>
      <c r="T186">
        <f>VLOOKUP(A186,'Literacy Rate %Pop'!B:BC,46,FALSE)</f>
        <v>56.764339447021499</v>
      </c>
      <c r="U186">
        <f>VLOOKUP(A186,'Literacy Rate %Pop'!B:BC,47,FALSE)</f>
        <v>55.5949897766113</v>
      </c>
      <c r="V186">
        <f>VLOOKUP(A186,'Literacy Rate %Pop'!B:BC,48,FALSE)</f>
        <v>56.977149963378899</v>
      </c>
      <c r="W186">
        <f>VLOOKUP(A186,'Literacy Rate %Pop'!B:BC,49,FALSE)</f>
        <v>0</v>
      </c>
      <c r="X186">
        <f>VLOOKUP(A186,'Literacy Rate %Pop'!B:BC,50,FALSE)</f>
        <v>0</v>
      </c>
      <c r="Y186">
        <f>VLOOKUP(A186,'Literacy Rate %Pop'!B:BC,51,FALSE)</f>
        <v>59.132049560546903</v>
      </c>
      <c r="Z186">
        <f>VLOOKUP(A186,'Literacy Rate %Pop'!B:BC,52,FALSE)</f>
        <v>57.010570526122997</v>
      </c>
      <c r="AA186">
        <f>VLOOKUP(A186,'Literacy Rate %Pop'!B:BC,53,FALSE)</f>
        <v>57.998859405517599</v>
      </c>
      <c r="AB186">
        <f>VLOOKUP(A186,'Literacy Rate %Pop'!B:BC,54,FALSE)</f>
        <v>0</v>
      </c>
      <c r="AC186" s="37">
        <f>VLOOKUP(A186,'Internet Access %Pop'!B:AI,29,FALSE)</f>
        <v>11</v>
      </c>
      <c r="AD186">
        <f>VLOOKUP(A186,'Internet Access %Pop'!B:AI,30,FALSE)</f>
        <v>12.385446760000001</v>
      </c>
      <c r="AE186">
        <f>VLOOKUP(A186,'Internet Access %Pop'!B:AI,31,FALSE)</f>
        <v>13.78</v>
      </c>
      <c r="AF186">
        <f>VLOOKUP(A186,'Internet Access %Pop'!B:AI,32,FALSE)</f>
        <v>15.34</v>
      </c>
      <c r="AG186">
        <f>VLOOKUP(A186,'Internet Access %Pop'!B:AI,33,FALSE)</f>
        <v>17.070902029999999</v>
      </c>
      <c r="AH186">
        <f>VLOOKUP(A186,'Internet Access %Pop'!B:AI,34,FALSE)</f>
        <v>0</v>
      </c>
      <c r="AI186" s="37">
        <f>VLOOKUP(A186,'Informal %GDP  DGE'!B:AE,29,FALSE)</f>
        <v>32.675163269042969</v>
      </c>
      <c r="AJ186">
        <f>VLOOKUP(A186,'Informal %GDP  DGE'!B:AE,30,FALSE)</f>
        <v>32.406394958496094</v>
      </c>
      <c r="AK186">
        <f>VLOOKUP(A186,'Informal %GDP MIMIC'!B:AB,25,FALSE)</f>
        <v>34.779216766357422</v>
      </c>
      <c r="AL186">
        <f>VLOOKUP(A186,'Informal %GDP MIMIC'!B:AB,26,FALSE)</f>
        <v>34.353523254394531</v>
      </c>
      <c r="AM186">
        <f>VLOOKUP(A186,'Informal %GDP MIMIC'!B:AB,27,FALSE)</f>
        <v>34.196392059326172</v>
      </c>
      <c r="AN186" s="37">
        <f>VLOOKUP(A186,'Pension %LF Pension_p'!B:W,16,FALSE)</f>
        <v>6.4000000953674316</v>
      </c>
      <c r="AO186">
        <f>VLOOKUP(A186,'Pension %LF Pension_p'!B:W,17,FALSE)</f>
        <v>0</v>
      </c>
      <c r="AP186">
        <f>VLOOKUP(A186,'Pension %LF Pension_p'!B:W,18,FALSE)</f>
        <v>0</v>
      </c>
      <c r="AQ186">
        <f>VLOOKUP(A186,'Pension %LF Pension_p'!B:W,19,FALSE)</f>
        <v>0</v>
      </c>
      <c r="AR186">
        <f>VLOOKUP(A186,'Pension %LF Pension_p'!B:W,20,FALSE)</f>
        <v>3.9000000953674316</v>
      </c>
      <c r="AS186">
        <f>VLOOKUP(A186,'Pension %LF Pension_p'!B:W,21,FALSE)</f>
        <v>0</v>
      </c>
      <c r="AT186">
        <f>VLOOKUP(A186,'Pension %LF Pension_p'!B:W,22,FALSE)</f>
        <v>0</v>
      </c>
      <c r="AU186" s="37">
        <f>VLOOKUP(A186,' Informal Employment %Emp Infem'!B:U,15,FALSE)</f>
        <v>81.69</v>
      </c>
      <c r="AV186">
        <f>VLOOKUP(A186,' Informal Employment %Emp Infem'!B:U,16,FALSE)</f>
        <v>83.52</v>
      </c>
      <c r="AW186">
        <f>VLOOKUP(A186,' Informal Employment %Emp Infem'!B:U,17,FALSE)</f>
        <v>82.71</v>
      </c>
      <c r="AX186">
        <f>VLOOKUP(A186,' Informal Employment %Emp Infem'!B:U,18,FALSE)</f>
        <v>0</v>
      </c>
      <c r="AY186">
        <f>VLOOKUP(A186,' Informal Employment %Emp Infem'!B:U,19,FALSE)</f>
        <v>0</v>
      </c>
      <c r="AZ186">
        <f>VLOOKUP(A186,' Informal Employment %Emp Infem'!B:U,20,FALSE)</f>
        <v>81.73</v>
      </c>
      <c r="BA186" s="37">
        <f>VLOOKUP(Main!A186,'Outside LF Employment %Emp  Inf'!B:U,15,FALSE)</f>
        <v>82.65</v>
      </c>
      <c r="BB186">
        <f>VLOOKUP(Main!A186,'Outside LF Employment %Emp  Inf'!B:U,16,FALSE)</f>
        <v>83.71</v>
      </c>
      <c r="BC186">
        <f>VLOOKUP(Main!A186,'Outside LF Employment %Emp  Inf'!B:U,17,FALSE)</f>
        <v>83.42</v>
      </c>
      <c r="BD186">
        <f>VLOOKUP(Main!A186,'Outside LF Employment %Emp  Inf'!B:U,18,FALSE)</f>
        <v>0</v>
      </c>
      <c r="BE186">
        <f>VLOOKUP(Main!A186,'Outside LF Employment %Emp  Inf'!B:U,19,FALSE)</f>
        <v>0</v>
      </c>
      <c r="BF186">
        <f>VLOOKUP(Main!A186,'Outside LF Employment %Emp  Inf'!B:U,20,FALSE)</f>
        <v>80.010000000000005</v>
      </c>
      <c r="BG186" s="37">
        <f>VLOOKUP(A186,'Fin Acct Ownership %Pop'!B:E,2,FALSE)</f>
        <v>10.3062963485718</v>
      </c>
      <c r="BH186">
        <f>VLOOKUP(A186,'Fin Acct Ownership %Pop'!B:E,3,FALSE)</f>
        <v>13.036191940307599</v>
      </c>
      <c r="BI186">
        <f>VLOOKUP(A186,'Fin Acct Ownership %Pop'!B:E,4,FALSE)</f>
        <v>21.2932453155518</v>
      </c>
      <c r="BJ186" s="37" t="str">
        <f>VLOOKUP(A186,'JAM Index'!B:H,2,FALSE)</f>
        <v>SAR</v>
      </c>
      <c r="BK186" t="str">
        <f>VLOOKUP(A186,'JAM Index'!B:H,3,FALSE)</f>
        <v>LMIC</v>
      </c>
      <c r="BL186" t="str">
        <f>VLOOKUP(A186,'JAM Index'!B:H,3,FALSE)</f>
        <v>LMIC</v>
      </c>
      <c r="BM186">
        <f>VLOOKUP(A186,'JAM Index'!B:H,4,FALSE)</f>
        <v>80</v>
      </c>
      <c r="BN186">
        <f>VLOOKUP(A186,'JAM Index'!B:H,5,FALSE)</f>
        <v>21</v>
      </c>
      <c r="BO186">
        <f>VLOOKUP(A186,'JAM Index'!B:H,6,FALSE)</f>
        <v>54</v>
      </c>
      <c r="BP186">
        <f>VLOOKUP(A186,'JAM Index'!B:H,7,FALSE)</f>
        <v>155</v>
      </c>
      <c r="BQ186">
        <f>VLOOKUP(A186,'GDP Per Capita'!B:E,2,FALSE)</f>
        <v>1482.2130665179698</v>
      </c>
      <c r="BR186">
        <f>VLOOKUP(A186,'GDP Per Capita'!B:E,3,FALSE)</f>
        <v>1288.556324504344</v>
      </c>
      <c r="BS186">
        <f>VLOOKUP(A186,'GDP Per Capita'!B:E,4,FALSE)</f>
        <v>1188.8597569216167</v>
      </c>
    </row>
    <row r="187" spans="1:71" x14ac:dyDescent="0.15">
      <c r="A187" s="24" t="s">
        <v>375</v>
      </c>
      <c r="B187" s="37">
        <f>VLOOKUP(A187,'GDP in $'!B187:G187,4)</f>
        <v>64929409212.456604</v>
      </c>
      <c r="C187">
        <f>VLOOKUP(A187,'GDP in $'!B187:G187,5)</f>
        <v>66984427150.321007</v>
      </c>
      <c r="D187" s="38">
        <f>VLOOKUP(A187,'GDP in $'!B187:G187,6)</f>
        <v>53977036995.172897</v>
      </c>
      <c r="E187" t="str">
        <f>VLOOKUP(A187,'Social Assistance Exp. as %GDP'!C:O,2,FALSE)</f>
        <v>High income</v>
      </c>
      <c r="F187" t="str">
        <f>VLOOKUP(A187,'Social Assistance Exp. as %GDP'!C:O,3,FALSE)</f>
        <v>LCN</v>
      </c>
      <c r="G187">
        <f>VLOOKUP(A187,'Social Assistance Exp. as %GDP'!C:O,4,FALSE)</f>
        <v>1.475263596</v>
      </c>
      <c r="H187">
        <f>VLOOKUP(A187,'Social Assistance Exp. as %GDP'!C:O,5,FALSE)</f>
        <v>3.9394617E-2</v>
      </c>
      <c r="I187">
        <f>VLOOKUP(A187,'Social Assistance Exp. as %GDP'!C:O,6,FALSE)</f>
        <v>8.0418997000000006E-2</v>
      </c>
      <c r="J187">
        <f>VLOOKUP(A187,'Social Assistance Exp. as %GDP'!C:O,7,FALSE)</f>
        <v>0.43222898199999998</v>
      </c>
      <c r="K187">
        <f>VLOOKUP(A187,'Social Assistance Exp. as %GDP'!C:O,8,FALSE)</f>
        <v>2.6282792999999999E-2</v>
      </c>
      <c r="L187">
        <f>VLOOKUP(A187,'Social Assistance Exp. as %GDP'!C:O,9,FALSE)</f>
        <v>2015</v>
      </c>
      <c r="M187">
        <f>VLOOKUP(A187,'Social Assistance Exp. as %GDP'!C:O,10,FALSE)</f>
        <v>0.53575998499999999</v>
      </c>
      <c r="N187">
        <f>VLOOKUP(A187,'Social Assistance Exp. as %GDP'!C:O,11,FALSE)</f>
        <v>3.2860770000000001E-3</v>
      </c>
      <c r="O187">
        <f>VLOOKUP(A187,'Social Assistance Exp. as %GDP'!C:O,12,FALSE)</f>
        <v>4.4478085000000001E-2</v>
      </c>
      <c r="P187">
        <f>VLOOKUP(A187,'Social Assistance Exp. as %GDP'!C:O,13,FALSE)</f>
        <v>0.31341406700000002</v>
      </c>
      <c r="Q187" s="37">
        <f>VLOOKUP(A187,'Migrant Population %Pop'!B:C,2,FALSE)</f>
        <v>4.7010275273908499</v>
      </c>
      <c r="R187" s="37">
        <f>VLOOKUP(A187,'Literacy Rate %Pop'!B:BC,44,FALSE)</f>
        <v>94.0941162109375</v>
      </c>
      <c r="S187">
        <f>VLOOKUP(A187,'Literacy Rate %Pop'!B:BC,45,FALSE)</f>
        <v>0</v>
      </c>
      <c r="T187">
        <f>VLOOKUP(A187,'Literacy Rate %Pop'!B:BC,46,FALSE)</f>
        <v>0</v>
      </c>
      <c r="U187">
        <f>VLOOKUP(A187,'Literacy Rate %Pop'!B:BC,47,FALSE)</f>
        <v>0</v>
      </c>
      <c r="V187">
        <f>VLOOKUP(A187,'Literacy Rate %Pop'!B:BC,48,FALSE)</f>
        <v>0</v>
      </c>
      <c r="W187">
        <f>VLOOKUP(A187,'Literacy Rate %Pop'!B:BC,49,FALSE)</f>
        <v>0</v>
      </c>
      <c r="X187">
        <f>VLOOKUP(A187,'Literacy Rate %Pop'!B:BC,50,FALSE)</f>
        <v>0</v>
      </c>
      <c r="Y187">
        <f>VLOOKUP(A187,'Literacy Rate %Pop'!B:BC,51,FALSE)</f>
        <v>0</v>
      </c>
      <c r="Z187">
        <f>VLOOKUP(A187,'Literacy Rate %Pop'!B:BC,52,FALSE)</f>
        <v>95.411811828613295</v>
      </c>
      <c r="AA187">
        <f>VLOOKUP(A187,'Literacy Rate %Pop'!B:BC,53,FALSE)</f>
        <v>95.736076354980497</v>
      </c>
      <c r="AB187">
        <f>VLOOKUP(A187,'Literacy Rate %Pop'!B:BC,54,FALSE)</f>
        <v>0</v>
      </c>
      <c r="AC187" s="37">
        <f>VLOOKUP(A187,'Internet Access %Pop'!B:AI,29,FALSE)</f>
        <v>51.205424989999997</v>
      </c>
      <c r="AD187">
        <f>VLOOKUP(A187,'Internet Access %Pop'!B:AI,30,FALSE)</f>
        <v>54</v>
      </c>
      <c r="AE187">
        <f>VLOOKUP(A187,'Internet Access %Pop'!B:AI,31,FALSE)</f>
        <v>59.9506309</v>
      </c>
      <c r="AF187">
        <f>VLOOKUP(A187,'Internet Access %Pop'!B:AI,32,FALSE)</f>
        <v>61.80553132</v>
      </c>
      <c r="AG187">
        <f>VLOOKUP(A187,'Internet Access %Pop'!B:AI,33,FALSE)</f>
        <v>63.628414769999999</v>
      </c>
      <c r="AH187">
        <f>VLOOKUP(A187,'Internet Access %Pop'!B:AI,34,FALSE)</f>
        <v>0</v>
      </c>
      <c r="AI187" s="37">
        <f>VLOOKUP(A187,'Informal %GDP  DGE'!B:AE,29,FALSE)</f>
        <v>46.041851043701172</v>
      </c>
      <c r="AJ187">
        <f>VLOOKUP(A187,'Informal %GDP  DGE'!B:AE,30,FALSE)</f>
        <v>0</v>
      </c>
      <c r="AK187">
        <f>VLOOKUP(A187,'Informal %GDP MIMIC'!B:AB,25,FALSE)</f>
        <v>56.789619445800781</v>
      </c>
      <c r="AL187">
        <f>VLOOKUP(A187,'Informal %GDP MIMIC'!B:AB,26,FALSE)</f>
        <v>57.031055450439453</v>
      </c>
      <c r="AM187">
        <f>VLOOKUP(A187,'Informal %GDP MIMIC'!B:AB,27,FALSE)</f>
        <v>58.259449005126953</v>
      </c>
      <c r="AN187" s="37">
        <f>VLOOKUP(A187,'Pension %LF Pension_p'!B:W,16,FALSE)</f>
        <v>0</v>
      </c>
      <c r="AO187">
        <f>VLOOKUP(A187,'Pension %LF Pension_p'!B:W,17,FALSE)</f>
        <v>0</v>
      </c>
      <c r="AP187">
        <f>VLOOKUP(A187,'Pension %LF Pension_p'!B:W,18,FALSE)</f>
        <v>0</v>
      </c>
      <c r="AQ187">
        <f>VLOOKUP(A187,'Pension %LF Pension_p'!B:W,19,FALSE)</f>
        <v>0</v>
      </c>
      <c r="AR187">
        <f>VLOOKUP(A187,'Pension %LF Pension_p'!B:W,20,FALSE)</f>
        <v>0</v>
      </c>
      <c r="AS187">
        <f>VLOOKUP(A187,'Pension %LF Pension_p'!B:W,21,FALSE)</f>
        <v>0</v>
      </c>
      <c r="AT187">
        <f>VLOOKUP(A187,'Pension %LF Pension_p'!B:W,22,FALSE)</f>
        <v>0</v>
      </c>
      <c r="AU187" s="37">
        <f>VLOOKUP(A187,' Informal Employment %Emp Infem'!B:U,15,FALSE)</f>
        <v>47.86</v>
      </c>
      <c r="AV187">
        <f>VLOOKUP(A187,' Informal Employment %Emp Infem'!B:U,16,FALSE)</f>
        <v>48.02</v>
      </c>
      <c r="AW187">
        <f>VLOOKUP(A187,' Informal Employment %Emp Infem'!B:U,17,FALSE)</f>
        <v>47.85</v>
      </c>
      <c r="AX187">
        <f>VLOOKUP(A187,' Informal Employment %Emp Infem'!B:U,18,FALSE)</f>
        <v>48.52</v>
      </c>
      <c r="AY187">
        <f>VLOOKUP(A187,' Informal Employment %Emp Infem'!B:U,19,FALSE)</f>
        <v>49.4</v>
      </c>
      <c r="AZ187">
        <f>VLOOKUP(A187,' Informal Employment %Emp Infem'!B:U,20,FALSE)</f>
        <v>51.36</v>
      </c>
      <c r="BA187" s="37">
        <f>VLOOKUP(Main!A187,'Outside LF Employment %Emp  Inf'!B:U,15,FALSE)</f>
        <v>40.65</v>
      </c>
      <c r="BB187">
        <f>VLOOKUP(Main!A187,'Outside LF Employment %Emp  Inf'!B:U,16,FALSE)</f>
        <v>40.950000000000003</v>
      </c>
      <c r="BC187">
        <f>VLOOKUP(Main!A187,'Outside LF Employment %Emp  Inf'!B:U,17,FALSE)</f>
        <v>39.19</v>
      </c>
      <c r="BD187">
        <f>VLOOKUP(Main!A187,'Outside LF Employment %Emp  Inf'!B:U,18,FALSE)</f>
        <v>41.14</v>
      </c>
      <c r="BE187">
        <f>VLOOKUP(Main!A187,'Outside LF Employment %Emp  Inf'!B:U,19,FALSE)</f>
        <v>40.43</v>
      </c>
      <c r="BF187">
        <f>VLOOKUP(Main!A187,'Outside LF Employment %Emp  Inf'!B:U,20,FALSE)</f>
        <v>42.57</v>
      </c>
      <c r="BG187" s="37">
        <f>VLOOKUP(A187,'Fin Acct Ownership %Pop'!B:E,2,FALSE)</f>
        <v>24.9264945983887</v>
      </c>
      <c r="BH187">
        <f>VLOOKUP(A187,'Fin Acct Ownership %Pop'!B:E,3,FALSE)</f>
        <v>43.662139892578097</v>
      </c>
      <c r="BI187">
        <f>VLOOKUP(A187,'Fin Acct Ownership %Pop'!B:E,4,FALSE)</f>
        <v>46.494258880615199</v>
      </c>
      <c r="BJ187" s="37" t="str">
        <f>VLOOKUP(A187,'JAM Index'!B:H,2,FALSE)</f>
        <v>LAC</v>
      </c>
      <c r="BK187" t="str">
        <f>VLOOKUP(A187,'JAM Index'!B:H,3,FALSE)</f>
        <v>HIC</v>
      </c>
      <c r="BL187" t="str">
        <f>VLOOKUP(A187,'JAM Index'!B:H,3,FALSE)</f>
        <v>HIC</v>
      </c>
      <c r="BM187">
        <f>VLOOKUP(A187,'JAM Index'!B:H,4,FALSE)</f>
        <v>92</v>
      </c>
      <c r="BN187">
        <f>VLOOKUP(A187,'JAM Index'!B:H,5,FALSE)</f>
        <v>46</v>
      </c>
      <c r="BO187">
        <f>VLOOKUP(A187,'JAM Index'!B:H,6,FALSE)</f>
        <v>78</v>
      </c>
      <c r="BP187">
        <f>VLOOKUP(A187,'JAM Index'!B:H,7,FALSE)</f>
        <v>216</v>
      </c>
      <c r="BQ187">
        <f>VLOOKUP(A187,'GDP Per Capita'!B:E,2,FALSE)</f>
        <v>15544.999078844867</v>
      </c>
      <c r="BR187">
        <f>VLOOKUP(A187,'GDP Per Capita'!B:E,3,FALSE)</f>
        <v>15774.254940684668</v>
      </c>
      <c r="BS187">
        <f>VLOOKUP(A187,'GDP Per Capita'!B:E,4,FALSE)</f>
        <v>12509.835290141416</v>
      </c>
    </row>
    <row r="188" spans="1:71" x14ac:dyDescent="0.15">
      <c r="A188" s="24" t="s">
        <v>377</v>
      </c>
      <c r="B188" s="37">
        <f>VLOOKUP(A188,'GDP in $'!B188:G188,4)</f>
        <v>222574697255.52243</v>
      </c>
      <c r="C188">
        <f>VLOOKUP(A188,'GDP in $'!B188:G188,5)</f>
        <v>228470919605.66925</v>
      </c>
      <c r="D188" s="38">
        <f>VLOOKUP(A188,'GDP in $'!B188:G188,6)</f>
        <v>202014363787.23282</v>
      </c>
      <c r="E188" t="str">
        <f>VLOOKUP(A188,'Social Assistance Exp. as %GDP'!C:O,2,FALSE)</f>
        <v>Upper middle income</v>
      </c>
      <c r="F188" t="str">
        <f>VLOOKUP(A188,'Social Assistance Exp. as %GDP'!C:O,3,FALSE)</f>
        <v>LCN</v>
      </c>
      <c r="G188">
        <f>VLOOKUP(A188,'Social Assistance Exp. as %GDP'!C:O,4,FALSE)</f>
        <v>1.385115147</v>
      </c>
      <c r="H188">
        <f>VLOOKUP(A188,'Social Assistance Exp. as %GDP'!C:O,5,FALSE)</f>
        <v>0</v>
      </c>
      <c r="I188">
        <f>VLOOKUP(A188,'Social Assistance Exp. as %GDP'!C:O,6,FALSE)</f>
        <v>0.44666075700000002</v>
      </c>
      <c r="J188">
        <f>VLOOKUP(A188,'Social Assistance Exp. as %GDP'!C:O,7,FALSE)</f>
        <v>0.28910654800000002</v>
      </c>
      <c r="K188">
        <f>VLOOKUP(A188,'Social Assistance Exp. as %GDP'!C:O,8,FALSE)</f>
        <v>6.0057972000000001E-2</v>
      </c>
      <c r="L188">
        <f>VLOOKUP(A188,'Social Assistance Exp. as %GDP'!C:O,9,FALSE)</f>
        <v>2018</v>
      </c>
      <c r="M188">
        <f>VLOOKUP(A188,'Social Assistance Exp. as %GDP'!C:O,10,FALSE)</f>
        <v>0.26473459599999999</v>
      </c>
      <c r="N188">
        <f>VLOOKUP(A188,'Social Assistance Exp. as %GDP'!C:O,11,FALSE)</f>
        <v>0</v>
      </c>
      <c r="O188">
        <f>VLOOKUP(A188,'Social Assistance Exp. as %GDP'!C:O,12,FALSE)</f>
        <v>0.199156791</v>
      </c>
      <c r="P188">
        <f>VLOOKUP(A188,'Social Assistance Exp. as %GDP'!C:O,13,FALSE)</f>
        <v>0.125398502</v>
      </c>
      <c r="Q188" s="37">
        <f>VLOOKUP(A188,'Migrant Population %Pop'!B:C,2,FALSE)</f>
        <v>0.28964514080047399</v>
      </c>
      <c r="R188" s="37">
        <f>VLOOKUP(A188,'Literacy Rate %Pop'!B:BC,44,FALSE)</f>
        <v>0</v>
      </c>
      <c r="S188">
        <f>VLOOKUP(A188,'Literacy Rate %Pop'!B:BC,45,FALSE)</f>
        <v>0</v>
      </c>
      <c r="T188">
        <f>VLOOKUP(A188,'Literacy Rate %Pop'!B:BC,46,FALSE)</f>
        <v>93.841728210449205</v>
      </c>
      <c r="U188">
        <f>VLOOKUP(A188,'Literacy Rate %Pop'!B:BC,47,FALSE)</f>
        <v>0</v>
      </c>
      <c r="V188">
        <f>VLOOKUP(A188,'Literacy Rate %Pop'!B:BC,48,FALSE)</f>
        <v>93.707946777343807</v>
      </c>
      <c r="W188">
        <f>VLOOKUP(A188,'Literacy Rate %Pop'!B:BC,49,FALSE)</f>
        <v>94.162338256835895</v>
      </c>
      <c r="X188">
        <f>VLOOKUP(A188,'Literacy Rate %Pop'!B:BC,50,FALSE)</f>
        <v>94.173667907714801</v>
      </c>
      <c r="Y188">
        <f>VLOOKUP(A188,'Literacy Rate %Pop'!B:BC,51,FALSE)</f>
        <v>94.149612426757798</v>
      </c>
      <c r="Z188">
        <f>VLOOKUP(A188,'Literacy Rate %Pop'!B:BC,52,FALSE)</f>
        <v>94.408271789550795</v>
      </c>
      <c r="AA188">
        <f>VLOOKUP(A188,'Literacy Rate %Pop'!B:BC,53,FALSE)</f>
        <v>0</v>
      </c>
      <c r="AB188">
        <f>VLOOKUP(A188,'Literacy Rate %Pop'!B:BC,54,FALSE)</f>
        <v>94.497932434082003</v>
      </c>
      <c r="AC188" s="37">
        <f>VLOOKUP(A188,'Internet Access %Pop'!B:AI,29,FALSE)</f>
        <v>40.85260091</v>
      </c>
      <c r="AD188">
        <f>VLOOKUP(A188,'Internet Access %Pop'!B:AI,30,FALSE)</f>
        <v>45.461740689999999</v>
      </c>
      <c r="AE188">
        <f>VLOOKUP(A188,'Internet Access %Pop'!B:AI,31,FALSE)</f>
        <v>50.450412180000001</v>
      </c>
      <c r="AF188">
        <f>VLOOKUP(A188,'Internet Access %Pop'!B:AI,32,FALSE)</f>
        <v>55.054334240000003</v>
      </c>
      <c r="AG188">
        <f>VLOOKUP(A188,'Internet Access %Pop'!B:AI,33,FALSE)</f>
        <v>59.950501060000001</v>
      </c>
      <c r="AH188">
        <f>VLOOKUP(A188,'Internet Access %Pop'!B:AI,34,FALSE)</f>
        <v>65.251798789999995</v>
      </c>
      <c r="AI188" s="37">
        <f>VLOOKUP(A188,'Informal %GDP  DGE'!B:AE,29,FALSE)</f>
        <v>45.207340240478516</v>
      </c>
      <c r="AJ188">
        <f>VLOOKUP(A188,'Informal %GDP  DGE'!B:AE,30,FALSE)</f>
        <v>44.790679931640625</v>
      </c>
      <c r="AK188">
        <f>VLOOKUP(A188,'Informal %GDP MIMIC'!B:AB,25,FALSE)</f>
        <v>56.905063629150391</v>
      </c>
      <c r="AL188">
        <f>VLOOKUP(A188,'Informal %GDP MIMIC'!B:AB,26,FALSE)</f>
        <v>56.755207061767578</v>
      </c>
      <c r="AM188">
        <f>VLOOKUP(A188,'Informal %GDP MIMIC'!B:AB,27,FALSE)</f>
        <v>56.624565124511719</v>
      </c>
      <c r="AN188" s="37">
        <f>VLOOKUP(A188,'Pension %LF Pension_p'!B:W,16,FALSE)</f>
        <v>0</v>
      </c>
      <c r="AO188">
        <f>VLOOKUP(A188,'Pension %LF Pension_p'!B:W,17,FALSE)</f>
        <v>0</v>
      </c>
      <c r="AP188">
        <f>VLOOKUP(A188,'Pension %LF Pension_p'!B:W,18,FALSE)</f>
        <v>0</v>
      </c>
      <c r="AQ188">
        <f>VLOOKUP(A188,'Pension %LF Pension_p'!B:W,19,FALSE)</f>
        <v>16.5</v>
      </c>
      <c r="AR188">
        <f>VLOOKUP(A188,'Pension %LF Pension_p'!B:W,20,FALSE)</f>
        <v>21.700000762939453</v>
      </c>
      <c r="AS188">
        <f>VLOOKUP(A188,'Pension %LF Pension_p'!B:W,21,FALSE)</f>
        <v>0</v>
      </c>
      <c r="AT188">
        <f>VLOOKUP(A188,'Pension %LF Pension_p'!B:W,22,FALSE)</f>
        <v>0</v>
      </c>
      <c r="AU188" s="37">
        <f>VLOOKUP(A188,' Informal Employment %Emp Infem'!B:U,15,FALSE)</f>
        <v>70.59</v>
      </c>
      <c r="AV188">
        <f>VLOOKUP(A188,' Informal Employment %Emp Infem'!B:U,16,FALSE)</f>
        <v>69.67</v>
      </c>
      <c r="AW188">
        <f>VLOOKUP(A188,' Informal Employment %Emp Infem'!B:U,17,FALSE)</f>
        <v>69.98</v>
      </c>
      <c r="AX188">
        <f>VLOOKUP(A188,' Informal Employment %Emp Infem'!B:U,18,FALSE)</f>
        <v>68.84</v>
      </c>
      <c r="AY188">
        <f>VLOOKUP(A188,' Informal Employment %Emp Infem'!B:U,19,FALSE)</f>
        <v>68.959999999999994</v>
      </c>
      <c r="AZ188">
        <f>VLOOKUP(A188,' Informal Employment %Emp Infem'!B:U,20,FALSE)</f>
        <v>69.400000000000006</v>
      </c>
      <c r="BA188" s="37">
        <f>VLOOKUP(Main!A188,'Outside LF Employment %Emp  Inf'!B:U,15,FALSE)</f>
        <v>59.96</v>
      </c>
      <c r="BB188">
        <f>VLOOKUP(Main!A188,'Outside LF Employment %Emp  Inf'!B:U,16,FALSE)</f>
        <v>59.68</v>
      </c>
      <c r="BC188">
        <f>VLOOKUP(Main!A188,'Outside LF Employment %Emp  Inf'!B:U,17,FALSE)</f>
        <v>59.51</v>
      </c>
      <c r="BD188">
        <f>VLOOKUP(Main!A188,'Outside LF Employment %Emp  Inf'!B:U,18,FALSE)</f>
        <v>58.9</v>
      </c>
      <c r="BE188">
        <f>VLOOKUP(Main!A188,'Outside LF Employment %Emp  Inf'!B:U,19,FALSE)</f>
        <v>59.96</v>
      </c>
      <c r="BF188">
        <f>VLOOKUP(Main!A188,'Outside LF Employment %Emp  Inf'!B:U,20,FALSE)</f>
        <v>60.63</v>
      </c>
      <c r="BG188" s="37">
        <f>VLOOKUP(A188,'Fin Acct Ownership %Pop'!B:E,2,FALSE)</f>
        <v>20.458684921264599</v>
      </c>
      <c r="BH188">
        <f>VLOOKUP(A188,'Fin Acct Ownership %Pop'!B:E,3,FALSE)</f>
        <v>28.975233078002901</v>
      </c>
      <c r="BI188">
        <f>VLOOKUP(A188,'Fin Acct Ownership %Pop'!B:E,4,FALSE)</f>
        <v>42.603179931640597</v>
      </c>
      <c r="BJ188" s="37" t="e">
        <f>VLOOKUP(A188,'JAM Index'!B:H,2,FALSE)</f>
        <v>#N/A</v>
      </c>
      <c r="BK188" t="e">
        <f>VLOOKUP(A188,'JAM Index'!B:H,3,FALSE)</f>
        <v>#N/A</v>
      </c>
      <c r="BL188" t="e">
        <f>VLOOKUP(A188,'JAM Index'!B:H,3,FALSE)</f>
        <v>#N/A</v>
      </c>
      <c r="BM188" t="e">
        <f>VLOOKUP(A188,'JAM Index'!B:H,4,FALSE)</f>
        <v>#N/A</v>
      </c>
      <c r="BN188" t="e">
        <f>VLOOKUP(A188,'JAM Index'!B:H,5,FALSE)</f>
        <v>#N/A</v>
      </c>
      <c r="BO188" t="e">
        <f>VLOOKUP(A188,'JAM Index'!B:H,6,FALSE)</f>
        <v>#N/A</v>
      </c>
      <c r="BP188" t="e">
        <f>VLOOKUP(A188,'JAM Index'!B:H,7,FALSE)</f>
        <v>#N/A</v>
      </c>
      <c r="BQ188">
        <f>VLOOKUP(A188,'GDP Per Capita'!B:E,2,FALSE)</f>
        <v>6957.7934114935879</v>
      </c>
      <c r="BR188">
        <f>VLOOKUP(A188,'GDP Per Capita'!B:E,3,FALSE)</f>
        <v>7027.6122069772264</v>
      </c>
      <c r="BS188">
        <f>VLOOKUP(A188,'GDP Per Capita'!B:E,4,FALSE)</f>
        <v>6126.8745397886678</v>
      </c>
    </row>
    <row r="189" spans="1:71" x14ac:dyDescent="0.15">
      <c r="A189" s="24" t="s">
        <v>379</v>
      </c>
      <c r="B189" s="37">
        <f>VLOOKUP(A189,'GDP in $'!B189:G189,4)</f>
        <v>346842094174.51306</v>
      </c>
      <c r="C189">
        <f>VLOOKUP(A189,'GDP in $'!B189:G189,5)</f>
        <v>376823278560.84857</v>
      </c>
      <c r="D189" s="38">
        <f>VLOOKUP(A189,'GDP in $'!B189:G189,6)</f>
        <v>361489325230.73065</v>
      </c>
      <c r="E189" t="str">
        <f>VLOOKUP(A189,'Social Assistance Exp. as %GDP'!C:O,2,FALSE)</f>
        <v>Lower middle income</v>
      </c>
      <c r="F189" t="str">
        <f>VLOOKUP(A189,'Social Assistance Exp. as %GDP'!C:O,3,FALSE)</f>
        <v>EAS</v>
      </c>
      <c r="G189">
        <f>VLOOKUP(A189,'Social Assistance Exp. as %GDP'!C:O,4,FALSE)</f>
        <v>0.665836871</v>
      </c>
      <c r="H189">
        <f>VLOOKUP(A189,'Social Assistance Exp. as %GDP'!C:O,5,FALSE)</f>
        <v>2.21466E-4</v>
      </c>
      <c r="I189">
        <f>VLOOKUP(A189,'Social Assistance Exp. as %GDP'!C:O,6,FALSE)</f>
        <v>0.35357934200000002</v>
      </c>
      <c r="J189">
        <f>VLOOKUP(A189,'Social Assistance Exp. as %GDP'!C:O,7,FALSE)</f>
        <v>0.14200842399999999</v>
      </c>
      <c r="K189">
        <f>VLOOKUP(A189,'Social Assistance Exp. as %GDP'!C:O,8,FALSE)</f>
        <v>2.8224388E-2</v>
      </c>
      <c r="L189">
        <f>VLOOKUP(A189,'Social Assistance Exp. as %GDP'!C:O,9,FALSE)</f>
        <v>2016</v>
      </c>
      <c r="M189">
        <f>VLOOKUP(A189,'Social Assistance Exp. as %GDP'!C:O,10,FALSE)</f>
        <v>8.0759554999999997E-2</v>
      </c>
      <c r="N189">
        <f>VLOOKUP(A189,'Social Assistance Exp. as %GDP'!C:O,11,FALSE)</f>
        <v>2.1709310000000001E-3</v>
      </c>
      <c r="O189">
        <f>VLOOKUP(A189,'Social Assistance Exp. as %GDP'!C:O,12,FALSE)</f>
        <v>1.306125E-3</v>
      </c>
      <c r="P189">
        <f>VLOOKUP(A189,'Social Assistance Exp. as %GDP'!C:O,13,FALSE)</f>
        <v>5.7566639000000003E-2</v>
      </c>
      <c r="Q189" s="37">
        <f>VLOOKUP(A189,'Migrant Population %Pop'!B:C,2,FALSE)</f>
        <v>0.21039053908913699</v>
      </c>
      <c r="R189" s="37">
        <f>VLOOKUP(A189,'Literacy Rate %Pop'!B:BC,44,FALSE)</f>
        <v>0</v>
      </c>
      <c r="S189">
        <f>VLOOKUP(A189,'Literacy Rate %Pop'!B:BC,45,FALSE)</f>
        <v>0</v>
      </c>
      <c r="T189">
        <f>VLOOKUP(A189,'Literacy Rate %Pop'!B:BC,46,FALSE)</f>
        <v>0</v>
      </c>
      <c r="U189">
        <f>VLOOKUP(A189,'Literacy Rate %Pop'!B:BC,47,FALSE)</f>
        <v>96.398002624511705</v>
      </c>
      <c r="V189">
        <f>VLOOKUP(A189,'Literacy Rate %Pop'!B:BC,48,FALSE)</f>
        <v>0</v>
      </c>
      <c r="W189">
        <f>VLOOKUP(A189,'Literacy Rate %Pop'!B:BC,49,FALSE)</f>
        <v>98.182548522949205</v>
      </c>
      <c r="X189">
        <f>VLOOKUP(A189,'Literacy Rate %Pop'!B:BC,50,FALSE)</f>
        <v>0</v>
      </c>
      <c r="Y189">
        <f>VLOOKUP(A189,'Literacy Rate %Pop'!B:BC,51,FALSE)</f>
        <v>0</v>
      </c>
      <c r="Z189">
        <f>VLOOKUP(A189,'Literacy Rate %Pop'!B:BC,52,FALSE)</f>
        <v>0</v>
      </c>
      <c r="AA189">
        <f>VLOOKUP(A189,'Literacy Rate %Pop'!B:BC,53,FALSE)</f>
        <v>96.278167724609403</v>
      </c>
      <c r="AB189">
        <f>VLOOKUP(A189,'Literacy Rate %Pop'!B:BC,54,FALSE)</f>
        <v>0</v>
      </c>
      <c r="AC189" s="37">
        <f>VLOOKUP(A189,'Internet Access %Pop'!B:AI,29,FALSE)</f>
        <v>0</v>
      </c>
      <c r="AD189">
        <f>VLOOKUP(A189,'Internet Access %Pop'!B:AI,30,FALSE)</f>
        <v>0</v>
      </c>
      <c r="AE189">
        <f>VLOOKUP(A189,'Internet Access %Pop'!B:AI,31,FALSE)</f>
        <v>0</v>
      </c>
      <c r="AF189">
        <f>VLOOKUP(A189,'Internet Access %Pop'!B:AI,32,FALSE)</f>
        <v>0</v>
      </c>
      <c r="AG189">
        <f>VLOOKUP(A189,'Internet Access %Pop'!B:AI,33,FALSE)</f>
        <v>46.88</v>
      </c>
      <c r="AH189">
        <f>VLOOKUP(A189,'Internet Access %Pop'!B:AI,34,FALSE)</f>
        <v>0</v>
      </c>
      <c r="AI189" s="37">
        <f>VLOOKUP(A189,'Informal %GDP  DGE'!B:AE,29,FALSE)</f>
        <v>34.786277770996094</v>
      </c>
      <c r="AJ189">
        <f>VLOOKUP(A189,'Informal %GDP  DGE'!B:AE,30,FALSE)</f>
        <v>34.176567077636719</v>
      </c>
      <c r="AK189">
        <f>VLOOKUP(A189,'Informal %GDP MIMIC'!B:AB,25,FALSE)</f>
        <v>38.6661376953125</v>
      </c>
      <c r="AL189">
        <f>VLOOKUP(A189,'Informal %GDP MIMIC'!B:AB,26,FALSE)</f>
        <v>38.331348419189453</v>
      </c>
      <c r="AM189">
        <f>VLOOKUP(A189,'Informal %GDP MIMIC'!B:AB,27,FALSE)</f>
        <v>38.056636810302734</v>
      </c>
      <c r="AN189" s="37">
        <f>VLOOKUP(A189,'Pension %LF Pension_p'!B:W,16,FALSE)</f>
        <v>0</v>
      </c>
      <c r="AO189">
        <f>VLOOKUP(A189,'Pension %LF Pension_p'!B:W,17,FALSE)</f>
        <v>0</v>
      </c>
      <c r="AP189">
        <f>VLOOKUP(A189,'Pension %LF Pension_p'!B:W,18,FALSE)</f>
        <v>0</v>
      </c>
      <c r="AQ189">
        <f>VLOOKUP(A189,'Pension %LF Pension_p'!B:W,19,FALSE)</f>
        <v>25</v>
      </c>
      <c r="AR189">
        <f>VLOOKUP(A189,'Pension %LF Pension_p'!B:W,20,FALSE)</f>
        <v>0</v>
      </c>
      <c r="AS189">
        <f>VLOOKUP(A189,'Pension %LF Pension_p'!B:W,21,FALSE)</f>
        <v>0</v>
      </c>
      <c r="AT189">
        <f>VLOOKUP(A189,'Pension %LF Pension_p'!B:W,22,FALSE)</f>
        <v>0</v>
      </c>
      <c r="AU189" s="37" t="e">
        <f>VLOOKUP(A189,' Informal Employment %Emp Infem'!B:U,15,FALSE)</f>
        <v>#N/A</v>
      </c>
      <c r="AV189" t="e">
        <f>VLOOKUP(A189,' Informal Employment %Emp Infem'!B:U,16,FALSE)</f>
        <v>#N/A</v>
      </c>
      <c r="AW189" t="e">
        <f>VLOOKUP(A189,' Informal Employment %Emp Infem'!B:U,17,FALSE)</f>
        <v>#N/A</v>
      </c>
      <c r="AX189" t="e">
        <f>VLOOKUP(A189,' Informal Employment %Emp Infem'!B:U,18,FALSE)</f>
        <v>#N/A</v>
      </c>
      <c r="AY189" t="e">
        <f>VLOOKUP(A189,' Informal Employment %Emp Infem'!B:U,19,FALSE)</f>
        <v>#N/A</v>
      </c>
      <c r="AZ189" t="e">
        <f>VLOOKUP(A189,' Informal Employment %Emp Infem'!B:U,20,FALSE)</f>
        <v>#N/A</v>
      </c>
      <c r="BA189" s="37" t="e">
        <f>VLOOKUP(Main!A189,'Outside LF Employment %Emp  Inf'!B:U,15,FALSE)</f>
        <v>#N/A</v>
      </c>
      <c r="BB189" t="e">
        <f>VLOOKUP(Main!A189,'Outside LF Employment %Emp  Inf'!B:U,16,FALSE)</f>
        <v>#N/A</v>
      </c>
      <c r="BC189" t="e">
        <f>VLOOKUP(Main!A189,'Outside LF Employment %Emp  Inf'!B:U,17,FALSE)</f>
        <v>#N/A</v>
      </c>
      <c r="BD189" t="e">
        <f>VLOOKUP(Main!A189,'Outside LF Employment %Emp  Inf'!B:U,18,FALSE)</f>
        <v>#N/A</v>
      </c>
      <c r="BE189" t="e">
        <f>VLOOKUP(Main!A189,'Outside LF Employment %Emp  Inf'!B:U,19,FALSE)</f>
        <v>#N/A</v>
      </c>
      <c r="BF189" t="e">
        <f>VLOOKUP(Main!A189,'Outside LF Employment %Emp  Inf'!B:U,20,FALSE)</f>
        <v>#N/A</v>
      </c>
      <c r="BG189" s="37">
        <f>VLOOKUP(A189,'Fin Acct Ownership %Pop'!B:E,2,FALSE)</f>
        <v>26.555925369262699</v>
      </c>
      <c r="BH189">
        <f>VLOOKUP(A189,'Fin Acct Ownership %Pop'!B:E,3,FALSE)</f>
        <v>31.285835266113299</v>
      </c>
      <c r="BI189">
        <f>VLOOKUP(A189,'Fin Acct Ownership %Pop'!B:E,4,FALSE)</f>
        <v>34.498409271240199</v>
      </c>
      <c r="BJ189" s="37" t="e">
        <f>VLOOKUP(A189,'JAM Index'!B:H,2,FALSE)</f>
        <v>#N/A</v>
      </c>
      <c r="BK189" t="e">
        <f>VLOOKUP(A189,'JAM Index'!B:H,3,FALSE)</f>
        <v>#N/A</v>
      </c>
      <c r="BL189" t="e">
        <f>VLOOKUP(A189,'JAM Index'!B:H,3,FALSE)</f>
        <v>#N/A</v>
      </c>
      <c r="BM189" t="e">
        <f>VLOOKUP(A189,'JAM Index'!B:H,4,FALSE)</f>
        <v>#N/A</v>
      </c>
      <c r="BN189" t="e">
        <f>VLOOKUP(A189,'JAM Index'!B:H,5,FALSE)</f>
        <v>#N/A</v>
      </c>
      <c r="BO189" t="e">
        <f>VLOOKUP(A189,'JAM Index'!B:H,6,FALSE)</f>
        <v>#N/A</v>
      </c>
      <c r="BP189" t="e">
        <f>VLOOKUP(A189,'JAM Index'!B:H,7,FALSE)</f>
        <v>#N/A</v>
      </c>
      <c r="BQ189">
        <f>VLOOKUP(A189,'GDP Per Capita'!B:E,2,FALSE)</f>
        <v>3252.1102741002433</v>
      </c>
      <c r="BR189">
        <f>VLOOKUP(A189,'GDP Per Capita'!B:E,3,FALSE)</f>
        <v>3485.3408438976994</v>
      </c>
      <c r="BS189">
        <f>VLOOKUP(A189,'GDP Per Capita'!B:E,4,FALSE)</f>
        <v>3298.8295856965701</v>
      </c>
    </row>
    <row r="190" spans="1:71" x14ac:dyDescent="0.15">
      <c r="A190" s="24" t="s">
        <v>381</v>
      </c>
      <c r="B190" s="37">
        <f>VLOOKUP(A190,'GDP in $'!B190:G190,4)</f>
        <v>284700000</v>
      </c>
      <c r="C190">
        <f>VLOOKUP(A190,'GDP in $'!B190:G190,5)</f>
        <v>274200000</v>
      </c>
      <c r="D190" s="38">
        <f>VLOOKUP(A190,'GDP in $'!B190:G190,6)</f>
        <v>257700000</v>
      </c>
      <c r="E190" t="e">
        <f>VLOOKUP(A190,'Social Assistance Exp. as %GDP'!C:O,2,FALSE)</f>
        <v>#N/A</v>
      </c>
      <c r="F190" t="e">
        <f>VLOOKUP(A190,'Social Assistance Exp. as %GDP'!C:O,3,FALSE)</f>
        <v>#N/A</v>
      </c>
      <c r="G190" t="e">
        <f>VLOOKUP(A190,'Social Assistance Exp. as %GDP'!C:O,4,FALSE)</f>
        <v>#N/A</v>
      </c>
      <c r="H190" t="e">
        <f>VLOOKUP(A190,'Social Assistance Exp. as %GDP'!C:O,5,FALSE)</f>
        <v>#N/A</v>
      </c>
      <c r="I190" t="e">
        <f>VLOOKUP(A190,'Social Assistance Exp. as %GDP'!C:O,6,FALSE)</f>
        <v>#N/A</v>
      </c>
      <c r="J190" t="e">
        <f>VLOOKUP(A190,'Social Assistance Exp. as %GDP'!C:O,7,FALSE)</f>
        <v>#N/A</v>
      </c>
      <c r="K190" t="e">
        <f>VLOOKUP(A190,'Social Assistance Exp. as %GDP'!C:O,8,FALSE)</f>
        <v>#N/A</v>
      </c>
      <c r="L190" t="e">
        <f>VLOOKUP(A190,'Social Assistance Exp. as %GDP'!C:O,9,FALSE)</f>
        <v>#N/A</v>
      </c>
      <c r="M190" t="e">
        <f>VLOOKUP(A190,'Social Assistance Exp. as %GDP'!C:O,10,FALSE)</f>
        <v>#N/A</v>
      </c>
      <c r="N190" t="e">
        <f>VLOOKUP(A190,'Social Assistance Exp. as %GDP'!C:O,11,FALSE)</f>
        <v>#N/A</v>
      </c>
      <c r="O190" t="e">
        <f>VLOOKUP(A190,'Social Assistance Exp. as %GDP'!C:O,12,FALSE)</f>
        <v>#N/A</v>
      </c>
      <c r="P190" t="e">
        <f>VLOOKUP(A190,'Social Assistance Exp. as %GDP'!C:O,13,FALSE)</f>
        <v>#N/A</v>
      </c>
      <c r="Q190" s="37">
        <f>VLOOKUP(A190,'Migrant Population %Pop'!B:C,2,FALSE)</f>
        <v>26.602789911230101</v>
      </c>
      <c r="R190" s="37">
        <f>VLOOKUP(A190,'Literacy Rate %Pop'!B:BC,44,FALSE)</f>
        <v>0</v>
      </c>
      <c r="S190">
        <f>VLOOKUP(A190,'Literacy Rate %Pop'!B:BC,45,FALSE)</f>
        <v>0</v>
      </c>
      <c r="T190">
        <f>VLOOKUP(A190,'Literacy Rate %Pop'!B:BC,46,FALSE)</f>
        <v>0</v>
      </c>
      <c r="U190">
        <f>VLOOKUP(A190,'Literacy Rate %Pop'!B:BC,47,FALSE)</f>
        <v>99.503128051757798</v>
      </c>
      <c r="V190">
        <f>VLOOKUP(A190,'Literacy Rate %Pop'!B:BC,48,FALSE)</f>
        <v>0</v>
      </c>
      <c r="W190">
        <f>VLOOKUP(A190,'Literacy Rate %Pop'!B:BC,49,FALSE)</f>
        <v>96.593742370605497</v>
      </c>
      <c r="X190">
        <f>VLOOKUP(A190,'Literacy Rate %Pop'!B:BC,50,FALSE)</f>
        <v>0</v>
      </c>
      <c r="Y190">
        <f>VLOOKUP(A190,'Literacy Rate %Pop'!B:BC,51,FALSE)</f>
        <v>0</v>
      </c>
      <c r="Z190">
        <f>VLOOKUP(A190,'Literacy Rate %Pop'!B:BC,52,FALSE)</f>
        <v>0</v>
      </c>
      <c r="AA190">
        <f>VLOOKUP(A190,'Literacy Rate %Pop'!B:BC,53,FALSE)</f>
        <v>0</v>
      </c>
      <c r="AB190">
        <f>VLOOKUP(A190,'Literacy Rate %Pop'!B:BC,54,FALSE)</f>
        <v>0</v>
      </c>
      <c r="AC190" s="37">
        <f>VLOOKUP(A190,'Internet Access %Pop'!B:AI,29,FALSE)</f>
        <v>0</v>
      </c>
      <c r="AD190">
        <f>VLOOKUP(A190,'Internet Access %Pop'!B:AI,30,FALSE)</f>
        <v>0</v>
      </c>
      <c r="AE190">
        <f>VLOOKUP(A190,'Internet Access %Pop'!B:AI,31,FALSE)</f>
        <v>0</v>
      </c>
      <c r="AF190">
        <f>VLOOKUP(A190,'Internet Access %Pop'!B:AI,32,FALSE)</f>
        <v>0</v>
      </c>
      <c r="AG190">
        <f>VLOOKUP(A190,'Internet Access %Pop'!B:AI,33,FALSE)</f>
        <v>0</v>
      </c>
      <c r="AH190">
        <f>VLOOKUP(A190,'Internet Access %Pop'!B:AI,34,FALSE)</f>
        <v>0</v>
      </c>
      <c r="AI190" s="37" t="e">
        <f>VLOOKUP(A190,'Informal %GDP  DGE'!B:AE,29,FALSE)</f>
        <v>#N/A</v>
      </c>
      <c r="AJ190" t="e">
        <f>VLOOKUP(A190,'Informal %GDP  DGE'!B:AE,30,FALSE)</f>
        <v>#N/A</v>
      </c>
      <c r="AK190" t="e">
        <f>VLOOKUP(A190,'Informal %GDP MIMIC'!B:AB,25,FALSE)</f>
        <v>#N/A</v>
      </c>
      <c r="AL190" t="e">
        <f>VLOOKUP(A190,'Informal %GDP MIMIC'!B:AB,26,FALSE)</f>
        <v>#N/A</v>
      </c>
      <c r="AM190" t="e">
        <f>VLOOKUP(A190,'Informal %GDP MIMIC'!B:AB,27,FALSE)</f>
        <v>#N/A</v>
      </c>
      <c r="AN190" s="37" t="e">
        <f>VLOOKUP(A190,'Pension %LF Pension_p'!B:W,16,FALSE)</f>
        <v>#N/A</v>
      </c>
      <c r="AO190" t="e">
        <f>VLOOKUP(A190,'Pension %LF Pension_p'!B:W,17,FALSE)</f>
        <v>#N/A</v>
      </c>
      <c r="AP190" t="e">
        <f>VLOOKUP(A190,'Pension %LF Pension_p'!B:W,18,FALSE)</f>
        <v>#N/A</v>
      </c>
      <c r="AQ190" t="e">
        <f>VLOOKUP(A190,'Pension %LF Pension_p'!B:W,19,FALSE)</f>
        <v>#N/A</v>
      </c>
      <c r="AR190" t="e">
        <f>VLOOKUP(A190,'Pension %LF Pension_p'!B:W,20,FALSE)</f>
        <v>#N/A</v>
      </c>
      <c r="AS190" t="e">
        <f>VLOOKUP(A190,'Pension %LF Pension_p'!B:W,21,FALSE)</f>
        <v>#N/A</v>
      </c>
      <c r="AT190" t="e">
        <f>VLOOKUP(A190,'Pension %LF Pension_p'!B:W,22,FALSE)</f>
        <v>#N/A</v>
      </c>
      <c r="AU190" s="37" t="e">
        <f>VLOOKUP(A190,' Informal Employment %Emp Infem'!B:U,15,FALSE)</f>
        <v>#N/A</v>
      </c>
      <c r="AV190" t="e">
        <f>VLOOKUP(A190,' Informal Employment %Emp Infem'!B:U,16,FALSE)</f>
        <v>#N/A</v>
      </c>
      <c r="AW190" t="e">
        <f>VLOOKUP(A190,' Informal Employment %Emp Infem'!B:U,17,FALSE)</f>
        <v>#N/A</v>
      </c>
      <c r="AX190" t="e">
        <f>VLOOKUP(A190,' Informal Employment %Emp Infem'!B:U,18,FALSE)</f>
        <v>#N/A</v>
      </c>
      <c r="AY190" t="e">
        <f>VLOOKUP(A190,' Informal Employment %Emp Infem'!B:U,19,FALSE)</f>
        <v>#N/A</v>
      </c>
      <c r="AZ190" t="e">
        <f>VLOOKUP(A190,' Informal Employment %Emp Infem'!B:U,20,FALSE)</f>
        <v>#N/A</v>
      </c>
      <c r="BA190" s="37" t="e">
        <f>VLOOKUP(Main!A190,'Outside LF Employment %Emp  Inf'!B:U,15,FALSE)</f>
        <v>#N/A</v>
      </c>
      <c r="BB190" t="e">
        <f>VLOOKUP(Main!A190,'Outside LF Employment %Emp  Inf'!B:U,16,FALSE)</f>
        <v>#N/A</v>
      </c>
      <c r="BC190" t="e">
        <f>VLOOKUP(Main!A190,'Outside LF Employment %Emp  Inf'!B:U,17,FALSE)</f>
        <v>#N/A</v>
      </c>
      <c r="BD190" t="e">
        <f>VLOOKUP(Main!A190,'Outside LF Employment %Emp  Inf'!B:U,18,FALSE)</f>
        <v>#N/A</v>
      </c>
      <c r="BE190" t="e">
        <f>VLOOKUP(Main!A190,'Outside LF Employment %Emp  Inf'!B:U,19,FALSE)</f>
        <v>#N/A</v>
      </c>
      <c r="BF190" t="e">
        <f>VLOOKUP(Main!A190,'Outside LF Employment %Emp  Inf'!B:U,20,FALSE)</f>
        <v>#N/A</v>
      </c>
      <c r="BG190" s="37">
        <f>VLOOKUP(A190,'Fin Acct Ownership %Pop'!B:E,2,FALSE)</f>
        <v>0</v>
      </c>
      <c r="BH190">
        <f>VLOOKUP(A190,'Fin Acct Ownership %Pop'!B:E,3,FALSE)</f>
        <v>0</v>
      </c>
      <c r="BI190">
        <f>VLOOKUP(A190,'Fin Acct Ownership %Pop'!B:E,4,FALSE)</f>
        <v>0</v>
      </c>
      <c r="BJ190" s="37" t="e">
        <f>VLOOKUP(A190,'JAM Index'!B:H,2,FALSE)</f>
        <v>#N/A</v>
      </c>
      <c r="BK190" t="e">
        <f>VLOOKUP(A190,'JAM Index'!B:H,3,FALSE)</f>
        <v>#N/A</v>
      </c>
      <c r="BL190" t="e">
        <f>VLOOKUP(A190,'JAM Index'!B:H,3,FALSE)</f>
        <v>#N/A</v>
      </c>
      <c r="BM190" t="e">
        <f>VLOOKUP(A190,'JAM Index'!B:H,4,FALSE)</f>
        <v>#N/A</v>
      </c>
      <c r="BN190" t="e">
        <f>VLOOKUP(A190,'JAM Index'!B:H,5,FALSE)</f>
        <v>#N/A</v>
      </c>
      <c r="BO190" t="e">
        <f>VLOOKUP(A190,'JAM Index'!B:H,6,FALSE)</f>
        <v>#N/A</v>
      </c>
      <c r="BP190" t="e">
        <f>VLOOKUP(A190,'JAM Index'!B:H,7,FALSE)</f>
        <v>#N/A</v>
      </c>
      <c r="BQ190">
        <f>VLOOKUP(A190,'GDP Per Capita'!B:E,2,FALSE)</f>
        <v>15895.259896153202</v>
      </c>
      <c r="BR190">
        <f>VLOOKUP(A190,'GDP Per Capita'!B:E,3,FALSE)</f>
        <v>15232.487084050887</v>
      </c>
      <c r="BS190">
        <f>VLOOKUP(A190,'GDP Per Capita'!B:E,4,FALSE)</f>
        <v>14243.864691576387</v>
      </c>
    </row>
    <row r="191" spans="1:71" x14ac:dyDescent="0.15">
      <c r="A191" s="24" t="s">
        <v>383</v>
      </c>
      <c r="B191" s="37">
        <f>VLOOKUP(A191,'GDP in $'!B191:G191,4)</f>
        <v>24109509852.740246</v>
      </c>
      <c r="C191">
        <f>VLOOKUP(A191,'GDP in $'!B191:G191,5)</f>
        <v>24751344552.205666</v>
      </c>
      <c r="D191" s="38">
        <f>VLOOKUP(A191,'GDP in $'!B191:G191,6)</f>
        <v>24668899683.429886</v>
      </c>
      <c r="E191" t="str">
        <f>VLOOKUP(A191,'Social Assistance Exp. as %GDP'!C:O,2,FALSE)</f>
        <v>Lower middle income</v>
      </c>
      <c r="F191" t="str">
        <f>VLOOKUP(A191,'Social Assistance Exp. as %GDP'!C:O,3,FALSE)</f>
        <v>EAS</v>
      </c>
      <c r="G191">
        <f>VLOOKUP(A191,'Social Assistance Exp. as %GDP'!C:O,4,FALSE)</f>
        <v>5.5852879999999999E-3</v>
      </c>
      <c r="H191">
        <f>VLOOKUP(A191,'Social Assistance Exp. as %GDP'!C:O,5,FALSE)</f>
        <v>0</v>
      </c>
      <c r="I191">
        <f>VLOOKUP(A191,'Social Assistance Exp. as %GDP'!C:O,6,FALSE)</f>
        <v>0</v>
      </c>
      <c r="J191">
        <f>VLOOKUP(A191,'Social Assistance Exp. as %GDP'!C:O,7,FALSE)</f>
        <v>0</v>
      </c>
      <c r="K191">
        <f>VLOOKUP(A191,'Social Assistance Exp. as %GDP'!C:O,8,FALSE)</f>
        <v>0</v>
      </c>
      <c r="L191">
        <f>VLOOKUP(A191,'Social Assistance Exp. as %GDP'!C:O,9,FALSE)</f>
        <v>2015</v>
      </c>
      <c r="M191">
        <f>VLOOKUP(A191,'Social Assistance Exp. as %GDP'!C:O,10,FALSE)</f>
        <v>0</v>
      </c>
      <c r="N191">
        <f>VLOOKUP(A191,'Social Assistance Exp. as %GDP'!C:O,11,FALSE)</f>
        <v>0</v>
      </c>
      <c r="O191">
        <f>VLOOKUP(A191,'Social Assistance Exp. as %GDP'!C:O,12,FALSE)</f>
        <v>0</v>
      </c>
      <c r="P191">
        <f>VLOOKUP(A191,'Social Assistance Exp. as %GDP'!C:O,13,FALSE)</f>
        <v>5.5852879999999999E-3</v>
      </c>
      <c r="Q191" s="37">
        <f>VLOOKUP(A191,'Migrant Population %Pop'!B:C,2,FALSE)</f>
        <v>0.33837660862431201</v>
      </c>
      <c r="R191" s="37">
        <f>VLOOKUP(A191,'Literacy Rate %Pop'!B:BC,44,FALSE)</f>
        <v>61.599998474121101</v>
      </c>
      <c r="S191">
        <f>VLOOKUP(A191,'Literacy Rate %Pop'!B:BC,45,FALSE)</f>
        <v>0</v>
      </c>
      <c r="T191">
        <f>VLOOKUP(A191,'Literacy Rate %Pop'!B:BC,46,FALSE)</f>
        <v>0</v>
      </c>
      <c r="U191">
        <f>VLOOKUP(A191,'Literacy Rate %Pop'!B:BC,47,FALSE)</f>
        <v>0</v>
      </c>
      <c r="V191">
        <f>VLOOKUP(A191,'Literacy Rate %Pop'!B:BC,48,FALSE)</f>
        <v>0</v>
      </c>
      <c r="W191">
        <f>VLOOKUP(A191,'Literacy Rate %Pop'!B:BC,49,FALSE)</f>
        <v>0</v>
      </c>
      <c r="X191">
        <f>VLOOKUP(A191,'Literacy Rate %Pop'!B:BC,50,FALSE)</f>
        <v>0</v>
      </c>
      <c r="Y191">
        <f>VLOOKUP(A191,'Literacy Rate %Pop'!B:BC,51,FALSE)</f>
        <v>0</v>
      </c>
      <c r="Z191">
        <f>VLOOKUP(A191,'Literacy Rate %Pop'!B:BC,52,FALSE)</f>
        <v>0</v>
      </c>
      <c r="AA191">
        <f>VLOOKUP(A191,'Literacy Rate %Pop'!B:BC,53,FALSE)</f>
        <v>0</v>
      </c>
      <c r="AB191">
        <f>VLOOKUP(A191,'Literacy Rate %Pop'!B:BC,54,FALSE)</f>
        <v>0</v>
      </c>
      <c r="AC191" s="37">
        <f>VLOOKUP(A191,'Internet Access %Pop'!B:AI,29,FALSE)</f>
        <v>7.9</v>
      </c>
      <c r="AD191">
        <f>VLOOKUP(A191,'Internet Access %Pop'!B:AI,30,FALSE)</f>
        <v>9.6015384620000006</v>
      </c>
      <c r="AE191">
        <f>VLOOKUP(A191,'Internet Access %Pop'!B:AI,31,FALSE)</f>
        <v>11.209196589999999</v>
      </c>
      <c r="AF191">
        <f>VLOOKUP(A191,'Internet Access %Pop'!B:AI,32,FALSE)</f>
        <v>0</v>
      </c>
      <c r="AG191">
        <f>VLOOKUP(A191,'Internet Access %Pop'!B:AI,33,FALSE)</f>
        <v>0</v>
      </c>
      <c r="AH191">
        <f>VLOOKUP(A191,'Internet Access %Pop'!B:AI,34,FALSE)</f>
        <v>0</v>
      </c>
      <c r="AI191" s="37" t="e">
        <f>VLOOKUP(A191,'Informal %GDP  DGE'!B:AE,29,FALSE)</f>
        <v>#N/A</v>
      </c>
      <c r="AJ191" t="e">
        <f>VLOOKUP(A191,'Informal %GDP  DGE'!B:AE,30,FALSE)</f>
        <v>#N/A</v>
      </c>
      <c r="AK191">
        <f>VLOOKUP(A191,'Informal %GDP MIMIC'!B:AB,25,FALSE)</f>
        <v>32.999271392822266</v>
      </c>
      <c r="AL191">
        <f>VLOOKUP(A191,'Informal %GDP MIMIC'!B:AB,26,FALSE)</f>
        <v>0</v>
      </c>
      <c r="AM191">
        <f>VLOOKUP(A191,'Informal %GDP MIMIC'!B:AB,27,FALSE)</f>
        <v>0</v>
      </c>
      <c r="AN191" s="37">
        <f>VLOOKUP(A191,'Pension %LF Pension_p'!B:W,16,FALSE)</f>
        <v>0</v>
      </c>
      <c r="AO191">
        <f>VLOOKUP(A191,'Pension %LF Pension_p'!B:W,17,FALSE)</f>
        <v>0</v>
      </c>
      <c r="AP191">
        <f>VLOOKUP(A191,'Pension %LF Pension_p'!B:W,18,FALSE)</f>
        <v>0</v>
      </c>
      <c r="AQ191">
        <f>VLOOKUP(A191,'Pension %LF Pension_p'!B:W,19,FALSE)</f>
        <v>0</v>
      </c>
      <c r="AR191">
        <f>VLOOKUP(A191,'Pension %LF Pension_p'!B:W,20,FALSE)</f>
        <v>0</v>
      </c>
      <c r="AS191">
        <f>VLOOKUP(A191,'Pension %LF Pension_p'!B:W,21,FALSE)</f>
        <v>4.4000000953674316</v>
      </c>
      <c r="AT191">
        <f>VLOOKUP(A191,'Pension %LF Pension_p'!B:W,22,FALSE)</f>
        <v>0</v>
      </c>
      <c r="AU191" s="37" t="e">
        <f>VLOOKUP(A191,' Informal Employment %Emp Infem'!B:U,15,FALSE)</f>
        <v>#N/A</v>
      </c>
      <c r="AV191" t="e">
        <f>VLOOKUP(A191,' Informal Employment %Emp Infem'!B:U,16,FALSE)</f>
        <v>#N/A</v>
      </c>
      <c r="AW191" t="e">
        <f>VLOOKUP(A191,' Informal Employment %Emp Infem'!B:U,17,FALSE)</f>
        <v>#N/A</v>
      </c>
      <c r="AX191" t="e">
        <f>VLOOKUP(A191,' Informal Employment %Emp Infem'!B:U,18,FALSE)</f>
        <v>#N/A</v>
      </c>
      <c r="AY191" t="e">
        <f>VLOOKUP(A191,' Informal Employment %Emp Infem'!B:U,19,FALSE)</f>
        <v>#N/A</v>
      </c>
      <c r="AZ191" t="e">
        <f>VLOOKUP(A191,' Informal Employment %Emp Infem'!B:U,20,FALSE)</f>
        <v>#N/A</v>
      </c>
      <c r="BA191" s="37" t="e">
        <f>VLOOKUP(Main!A191,'Outside LF Employment %Emp  Inf'!B:U,15,FALSE)</f>
        <v>#N/A</v>
      </c>
      <c r="BB191" t="e">
        <f>VLOOKUP(Main!A191,'Outside LF Employment %Emp  Inf'!B:U,16,FALSE)</f>
        <v>#N/A</v>
      </c>
      <c r="BC191" t="e">
        <f>VLOOKUP(Main!A191,'Outside LF Employment %Emp  Inf'!B:U,17,FALSE)</f>
        <v>#N/A</v>
      </c>
      <c r="BD191" t="e">
        <f>VLOOKUP(Main!A191,'Outside LF Employment %Emp  Inf'!B:U,18,FALSE)</f>
        <v>#N/A</v>
      </c>
      <c r="BE191" t="e">
        <f>VLOOKUP(Main!A191,'Outside LF Employment %Emp  Inf'!B:U,19,FALSE)</f>
        <v>#N/A</v>
      </c>
      <c r="BF191" t="e">
        <f>VLOOKUP(Main!A191,'Outside LF Employment %Emp  Inf'!B:U,20,FALSE)</f>
        <v>#N/A</v>
      </c>
      <c r="BG191" s="37">
        <f>VLOOKUP(A191,'Fin Acct Ownership %Pop'!B:E,2,FALSE)</f>
        <v>0</v>
      </c>
      <c r="BH191">
        <f>VLOOKUP(A191,'Fin Acct Ownership %Pop'!B:E,3,FALSE)</f>
        <v>0</v>
      </c>
      <c r="BI191">
        <f>VLOOKUP(A191,'Fin Acct Ownership %Pop'!B:E,4,FALSE)</f>
        <v>0</v>
      </c>
      <c r="BJ191" s="37" t="e">
        <f>VLOOKUP(A191,'JAM Index'!B:H,2,FALSE)</f>
        <v>#N/A</v>
      </c>
      <c r="BK191" t="e">
        <f>VLOOKUP(A191,'JAM Index'!B:H,3,FALSE)</f>
        <v>#N/A</v>
      </c>
      <c r="BL191" t="e">
        <f>VLOOKUP(A191,'JAM Index'!B:H,3,FALSE)</f>
        <v>#N/A</v>
      </c>
      <c r="BM191" t="e">
        <f>VLOOKUP(A191,'JAM Index'!B:H,4,FALSE)</f>
        <v>#N/A</v>
      </c>
      <c r="BN191" t="e">
        <f>VLOOKUP(A191,'JAM Index'!B:H,5,FALSE)</f>
        <v>#N/A</v>
      </c>
      <c r="BO191" t="e">
        <f>VLOOKUP(A191,'JAM Index'!B:H,6,FALSE)</f>
        <v>#N/A</v>
      </c>
      <c r="BP191" t="e">
        <f>VLOOKUP(A191,'JAM Index'!B:H,7,FALSE)</f>
        <v>#N/A</v>
      </c>
      <c r="BQ191">
        <f>VLOOKUP(A191,'GDP Per Capita'!B:E,2,FALSE)</f>
        <v>2801.3713930291547</v>
      </c>
      <c r="BR191">
        <f>VLOOKUP(A191,'GDP Per Capita'!B:E,3,FALSE)</f>
        <v>2820.3063965068918</v>
      </c>
      <c r="BS191">
        <f>VLOOKUP(A191,'GDP Per Capita'!B:E,4,FALSE)</f>
        <v>2757.2175297369604</v>
      </c>
    </row>
    <row r="192" spans="1:71" x14ac:dyDescent="0.15">
      <c r="A192" s="24" t="s">
        <v>385</v>
      </c>
      <c r="B192" s="37">
        <f>VLOOKUP(A192,'GDP in $'!B192:G192,4)</f>
        <v>587411745161.55823</v>
      </c>
      <c r="C192">
        <f>VLOOKUP(A192,'GDP in $'!B192:G192,5)</f>
        <v>597280564671.56323</v>
      </c>
      <c r="D192" s="38">
        <f>VLOOKUP(A192,'GDP in $'!B192:G192,6)</f>
        <v>596624355719.67078</v>
      </c>
      <c r="E192" t="str">
        <f>VLOOKUP(A192,'Social Assistance Exp. as %GDP'!C:O,2,FALSE)</f>
        <v>High income</v>
      </c>
      <c r="F192" t="str">
        <f>VLOOKUP(A192,'Social Assistance Exp. as %GDP'!C:O,3,FALSE)</f>
        <v>ECS</v>
      </c>
      <c r="G192">
        <f>VLOOKUP(A192,'Social Assistance Exp. as %GDP'!C:O,4,FALSE)</f>
        <v>1.9760416750000001</v>
      </c>
      <c r="H192">
        <f>VLOOKUP(A192,'Social Assistance Exp. as %GDP'!C:O,5,FALSE)</f>
        <v>1.4790173769999999</v>
      </c>
      <c r="I192">
        <f>VLOOKUP(A192,'Social Assistance Exp. as %GDP'!C:O,6,FALSE)</f>
        <v>0</v>
      </c>
      <c r="J192">
        <f>VLOOKUP(A192,'Social Assistance Exp. as %GDP'!C:O,7,FALSE)</f>
        <v>5.9832606000000003E-2</v>
      </c>
      <c r="K192">
        <f>VLOOKUP(A192,'Social Assistance Exp. as %GDP'!C:O,8,FALSE)</f>
        <v>2.1454882000000002E-2</v>
      </c>
      <c r="L192">
        <f>VLOOKUP(A192,'Social Assistance Exp. as %GDP'!C:O,9,FALSE)</f>
        <v>2016</v>
      </c>
      <c r="M192">
        <f>VLOOKUP(A192,'Social Assistance Exp. as %GDP'!C:O,10,FALSE)</f>
        <v>0.16516098400000001</v>
      </c>
      <c r="N192">
        <f>VLOOKUP(A192,'Social Assistance Exp. as %GDP'!C:O,11,FALSE)</f>
        <v>2.7485928999999999E-2</v>
      </c>
      <c r="O192">
        <f>VLOOKUP(A192,'Social Assistance Exp. as %GDP'!C:O,12,FALSE)</f>
        <v>0</v>
      </c>
      <c r="P192">
        <f>VLOOKUP(A192,'Social Assistance Exp. as %GDP'!C:O,13,FALSE)</f>
        <v>0.22308993299999999</v>
      </c>
      <c r="Q192" s="37">
        <f>VLOOKUP(A192,'Migrant Population %Pop'!B:C,2,FALSE)</f>
        <v>1.6041808365599399</v>
      </c>
      <c r="R192" s="37">
        <f>VLOOKUP(A192,'Literacy Rate %Pop'!B:BC,44,FALSE)</f>
        <v>0</v>
      </c>
      <c r="S192">
        <f>VLOOKUP(A192,'Literacy Rate %Pop'!B:BC,45,FALSE)</f>
        <v>0</v>
      </c>
      <c r="T192">
        <f>VLOOKUP(A192,'Literacy Rate %Pop'!B:BC,46,FALSE)</f>
        <v>0</v>
      </c>
      <c r="U192">
        <f>VLOOKUP(A192,'Literacy Rate %Pop'!B:BC,47,FALSE)</f>
        <v>0</v>
      </c>
      <c r="V192">
        <f>VLOOKUP(A192,'Literacy Rate %Pop'!B:BC,48,FALSE)</f>
        <v>0</v>
      </c>
      <c r="W192">
        <f>VLOOKUP(A192,'Literacy Rate %Pop'!B:BC,49,FALSE)</f>
        <v>0</v>
      </c>
      <c r="X192">
        <f>VLOOKUP(A192,'Literacy Rate %Pop'!B:BC,50,FALSE)</f>
        <v>0</v>
      </c>
      <c r="Y192">
        <f>VLOOKUP(A192,'Literacy Rate %Pop'!B:BC,51,FALSE)</f>
        <v>0</v>
      </c>
      <c r="Z192">
        <f>VLOOKUP(A192,'Literacy Rate %Pop'!B:BC,52,FALSE)</f>
        <v>0</v>
      </c>
      <c r="AA192">
        <f>VLOOKUP(A192,'Literacy Rate %Pop'!B:BC,53,FALSE)</f>
        <v>0</v>
      </c>
      <c r="AB192">
        <f>VLOOKUP(A192,'Literacy Rate %Pop'!B:BC,54,FALSE)</f>
        <v>0</v>
      </c>
      <c r="AC192" s="37">
        <f>VLOOKUP(A192,'Internet Access %Pop'!B:AI,29,FALSE)</f>
        <v>67.996987160000003</v>
      </c>
      <c r="AD192">
        <f>VLOOKUP(A192,'Internet Access %Pop'!B:AI,30,FALSE)</f>
        <v>73.300704100000004</v>
      </c>
      <c r="AE192">
        <f>VLOOKUP(A192,'Internet Access %Pop'!B:AI,31,FALSE)</f>
        <v>75.985365950000002</v>
      </c>
      <c r="AF192">
        <f>VLOOKUP(A192,'Internet Access %Pop'!B:AI,32,FALSE)</f>
        <v>77.541734539999993</v>
      </c>
      <c r="AG192">
        <f>VLOOKUP(A192,'Internet Access %Pop'!B:AI,33,FALSE)</f>
        <v>80.435907240000006</v>
      </c>
      <c r="AH192">
        <f>VLOOKUP(A192,'Internet Access %Pop'!B:AI,34,FALSE)</f>
        <v>86.836927459999998</v>
      </c>
      <c r="AI192" s="37">
        <f>VLOOKUP(A192,'Informal %GDP  DGE'!B:AE,29,FALSE)</f>
        <v>23.494001388549805</v>
      </c>
      <c r="AJ192">
        <f>VLOOKUP(A192,'Informal %GDP  DGE'!B:AE,30,FALSE)</f>
        <v>23.275886535644531</v>
      </c>
      <c r="AK192">
        <f>VLOOKUP(A192,'Informal %GDP MIMIC'!B:AB,25,FALSE)</f>
        <v>25.194816589355469</v>
      </c>
      <c r="AL192">
        <f>VLOOKUP(A192,'Informal %GDP MIMIC'!B:AB,26,FALSE)</f>
        <v>24.903894424438477</v>
      </c>
      <c r="AM192">
        <f>VLOOKUP(A192,'Informal %GDP MIMIC'!B:AB,27,FALSE)</f>
        <v>24.655708312988281</v>
      </c>
      <c r="AN192" s="37">
        <f>VLOOKUP(A192,'Pension %LF Pension_p'!B:W,16,FALSE)</f>
        <v>0</v>
      </c>
      <c r="AO192">
        <f>VLOOKUP(A192,'Pension %LF Pension_p'!B:W,17,FALSE)</f>
        <v>81.400001525878906</v>
      </c>
      <c r="AP192">
        <f>VLOOKUP(A192,'Pension %LF Pension_p'!B:W,18,FALSE)</f>
        <v>0</v>
      </c>
      <c r="AQ192">
        <f>VLOOKUP(A192,'Pension %LF Pension_p'!B:W,19,FALSE)</f>
        <v>0</v>
      </c>
      <c r="AR192">
        <f>VLOOKUP(A192,'Pension %LF Pension_p'!B:W,20,FALSE)</f>
        <v>0</v>
      </c>
      <c r="AS192">
        <f>VLOOKUP(A192,'Pension %LF Pension_p'!B:W,21,FALSE)</f>
        <v>0</v>
      </c>
      <c r="AT192">
        <f>VLOOKUP(A192,'Pension %LF Pension_p'!B:W,22,FALSE)</f>
        <v>0</v>
      </c>
      <c r="AU192" s="37" t="e">
        <f>VLOOKUP(A192,' Informal Employment %Emp Infem'!B:U,15,FALSE)</f>
        <v>#N/A</v>
      </c>
      <c r="AV192" t="e">
        <f>VLOOKUP(A192,' Informal Employment %Emp Infem'!B:U,16,FALSE)</f>
        <v>#N/A</v>
      </c>
      <c r="AW192" t="e">
        <f>VLOOKUP(A192,' Informal Employment %Emp Infem'!B:U,17,FALSE)</f>
        <v>#N/A</v>
      </c>
      <c r="AX192" t="e">
        <f>VLOOKUP(A192,' Informal Employment %Emp Infem'!B:U,18,FALSE)</f>
        <v>#N/A</v>
      </c>
      <c r="AY192" t="e">
        <f>VLOOKUP(A192,' Informal Employment %Emp Infem'!B:U,19,FALSE)</f>
        <v>#N/A</v>
      </c>
      <c r="AZ192" t="e">
        <f>VLOOKUP(A192,' Informal Employment %Emp Infem'!B:U,20,FALSE)</f>
        <v>#N/A</v>
      </c>
      <c r="BA192" s="37" t="e">
        <f>VLOOKUP(Main!A192,'Outside LF Employment %Emp  Inf'!B:U,15,FALSE)</f>
        <v>#N/A</v>
      </c>
      <c r="BB192" t="e">
        <f>VLOOKUP(Main!A192,'Outside LF Employment %Emp  Inf'!B:U,16,FALSE)</f>
        <v>#N/A</v>
      </c>
      <c r="BC192" t="e">
        <f>VLOOKUP(Main!A192,'Outside LF Employment %Emp  Inf'!B:U,17,FALSE)</f>
        <v>#N/A</v>
      </c>
      <c r="BD192" t="e">
        <f>VLOOKUP(Main!A192,'Outside LF Employment %Emp  Inf'!B:U,18,FALSE)</f>
        <v>#N/A</v>
      </c>
      <c r="BE192" t="e">
        <f>VLOOKUP(Main!A192,'Outside LF Employment %Emp  Inf'!B:U,19,FALSE)</f>
        <v>#N/A</v>
      </c>
      <c r="BF192" t="e">
        <f>VLOOKUP(Main!A192,'Outside LF Employment %Emp  Inf'!B:U,20,FALSE)</f>
        <v>#N/A</v>
      </c>
      <c r="BG192" s="37">
        <f>VLOOKUP(A192,'Fin Acct Ownership %Pop'!B:E,2,FALSE)</f>
        <v>70.194290161132798</v>
      </c>
      <c r="BH192">
        <f>VLOOKUP(A192,'Fin Acct Ownership %Pop'!B:E,3,FALSE)</f>
        <v>77.862174987792997</v>
      </c>
      <c r="BI192">
        <f>VLOOKUP(A192,'Fin Acct Ownership %Pop'!B:E,4,FALSE)</f>
        <v>86.733306884765597</v>
      </c>
      <c r="BJ192" s="37" t="str">
        <f>VLOOKUP(A192,'JAM Index'!B:H,2,FALSE)</f>
        <v>ECA</v>
      </c>
      <c r="BK192" t="str">
        <f>VLOOKUP(A192,'JAM Index'!B:H,3,FALSE)</f>
        <v>HIC</v>
      </c>
      <c r="BL192" t="str">
        <f>VLOOKUP(A192,'JAM Index'!B:H,3,FALSE)</f>
        <v>HIC</v>
      </c>
      <c r="BM192">
        <f>VLOOKUP(A192,'JAM Index'!B:H,4,FALSE)</f>
        <v>93</v>
      </c>
      <c r="BN192">
        <f>VLOOKUP(A192,'JAM Index'!B:H,5,FALSE)</f>
        <v>87</v>
      </c>
      <c r="BO192">
        <f>VLOOKUP(A192,'JAM Index'!B:H,6,FALSE)</f>
        <v>90</v>
      </c>
      <c r="BP192">
        <f>VLOOKUP(A192,'JAM Index'!B:H,7,FALSE)</f>
        <v>270</v>
      </c>
      <c r="BQ192">
        <f>VLOOKUP(A192,'GDP Per Capita'!B:E,2,FALSE)</f>
        <v>15468.482219410484</v>
      </c>
      <c r="BR192">
        <f>VLOOKUP(A192,'GDP Per Capita'!B:E,3,FALSE)</f>
        <v>15732.203131175449</v>
      </c>
      <c r="BS192">
        <f>VLOOKUP(A192,'GDP Per Capita'!B:E,4,FALSE)</f>
        <v>15720.99466355601</v>
      </c>
    </row>
    <row r="193" spans="1:71" x14ac:dyDescent="0.15">
      <c r="A193" s="24" t="s">
        <v>387</v>
      </c>
      <c r="B193" s="37">
        <f>VLOOKUP(A193,'GDP in $'!B193:G193,4)</f>
        <v>1343501305008.3435</v>
      </c>
      <c r="C193">
        <f>VLOOKUP(A193,'GDP in $'!B193:G193,5)</f>
        <v>1406202851207.0503</v>
      </c>
      <c r="D193" s="38">
        <f>VLOOKUP(A193,'GDP in $'!B193:G193,6)</f>
        <v>1291170763951.9905</v>
      </c>
      <c r="E193" t="e">
        <f>VLOOKUP(A193,'Social Assistance Exp. as %GDP'!C:O,2,FALSE)</f>
        <v>#N/A</v>
      </c>
      <c r="F193" t="e">
        <f>VLOOKUP(A193,'Social Assistance Exp. as %GDP'!C:O,3,FALSE)</f>
        <v>#N/A</v>
      </c>
      <c r="G193" t="e">
        <f>VLOOKUP(A193,'Social Assistance Exp. as %GDP'!C:O,4,FALSE)</f>
        <v>#N/A</v>
      </c>
      <c r="H193" t="e">
        <f>VLOOKUP(A193,'Social Assistance Exp. as %GDP'!C:O,5,FALSE)</f>
        <v>#N/A</v>
      </c>
      <c r="I193" t="e">
        <f>VLOOKUP(A193,'Social Assistance Exp. as %GDP'!C:O,6,FALSE)</f>
        <v>#N/A</v>
      </c>
      <c r="J193" t="e">
        <f>VLOOKUP(A193,'Social Assistance Exp. as %GDP'!C:O,7,FALSE)</f>
        <v>#N/A</v>
      </c>
      <c r="K193" t="e">
        <f>VLOOKUP(A193,'Social Assistance Exp. as %GDP'!C:O,8,FALSE)</f>
        <v>#N/A</v>
      </c>
      <c r="L193" t="e">
        <f>VLOOKUP(A193,'Social Assistance Exp. as %GDP'!C:O,9,FALSE)</f>
        <v>#N/A</v>
      </c>
      <c r="M193" t="e">
        <f>VLOOKUP(A193,'Social Assistance Exp. as %GDP'!C:O,10,FALSE)</f>
        <v>#N/A</v>
      </c>
      <c r="N193" t="e">
        <f>VLOOKUP(A193,'Social Assistance Exp. as %GDP'!C:O,11,FALSE)</f>
        <v>#N/A</v>
      </c>
      <c r="O193" t="e">
        <f>VLOOKUP(A193,'Social Assistance Exp. as %GDP'!C:O,12,FALSE)</f>
        <v>#N/A</v>
      </c>
      <c r="P193" t="e">
        <f>VLOOKUP(A193,'Social Assistance Exp. as %GDP'!C:O,13,FALSE)</f>
        <v>#N/A</v>
      </c>
      <c r="Q193" s="37">
        <f>VLOOKUP(A193,'Migrant Population %Pop'!B:C,2,FALSE)</f>
        <v>1.5727817154919199</v>
      </c>
      <c r="R193" s="37">
        <f>VLOOKUP(A193,'Literacy Rate %Pop'!B:BC,44,FALSE)</f>
        <v>54.588619232177699</v>
      </c>
      <c r="S193">
        <f>VLOOKUP(A193,'Literacy Rate %Pop'!B:BC,45,FALSE)</f>
        <v>56.301361083984403</v>
      </c>
      <c r="T193">
        <f>VLOOKUP(A193,'Literacy Rate %Pop'!B:BC,46,FALSE)</f>
        <v>58.834068298339801</v>
      </c>
      <c r="U193">
        <f>VLOOKUP(A193,'Literacy Rate %Pop'!B:BC,47,FALSE)</f>
        <v>59.530529022216797</v>
      </c>
      <c r="V193">
        <f>VLOOKUP(A193,'Literacy Rate %Pop'!B:BC,48,FALSE)</f>
        <v>60.599998474121101</v>
      </c>
      <c r="W193">
        <f>VLOOKUP(A193,'Literacy Rate %Pop'!B:BC,49,FALSE)</f>
        <v>59.6622505187988</v>
      </c>
      <c r="X193">
        <f>VLOOKUP(A193,'Literacy Rate %Pop'!B:BC,50,FALSE)</f>
        <v>61.963470458984403</v>
      </c>
      <c r="Y193">
        <f>VLOOKUP(A193,'Literacy Rate %Pop'!B:BC,51,FALSE)</f>
        <v>62.929710388183601</v>
      </c>
      <c r="Z193">
        <f>VLOOKUP(A193,'Literacy Rate %Pop'!B:BC,52,FALSE)</f>
        <v>62.001468658447301</v>
      </c>
      <c r="AA193">
        <f>VLOOKUP(A193,'Literacy Rate %Pop'!B:BC,53,FALSE)</f>
        <v>62.559181213378899</v>
      </c>
      <c r="AB193">
        <f>VLOOKUP(A193,'Literacy Rate %Pop'!B:BC,54,FALSE)</f>
        <v>63.079029083252003</v>
      </c>
      <c r="AC193" s="37">
        <f>VLOOKUP(A193,'Internet Access %Pop'!B:AI,29,FALSE)</f>
        <v>14.437595109888401</v>
      </c>
      <c r="AD193">
        <f>VLOOKUP(A193,'Internet Access %Pop'!B:AI,30,FALSE)</f>
        <v>17.0405612226225</v>
      </c>
      <c r="AE193">
        <f>VLOOKUP(A193,'Internet Access %Pop'!B:AI,31,FALSE)</f>
        <v>20.621507556166399</v>
      </c>
      <c r="AF193">
        <f>VLOOKUP(A193,'Internet Access %Pop'!B:AI,32,FALSE)</f>
        <v>22.855666136146102</v>
      </c>
      <c r="AG193">
        <f>VLOOKUP(A193,'Internet Access %Pop'!B:AI,33,FALSE)</f>
        <v>25.171886722858801</v>
      </c>
      <c r="AH193">
        <f>VLOOKUP(A193,'Internet Access %Pop'!B:AI,34,FALSE)</f>
        <v>0</v>
      </c>
      <c r="AI193" s="37" t="e">
        <f>VLOOKUP(A193,'Informal %GDP  DGE'!B:AE,29,FALSE)</f>
        <v>#N/A</v>
      </c>
      <c r="AJ193" t="e">
        <f>VLOOKUP(A193,'Informal %GDP  DGE'!B:AE,30,FALSE)</f>
        <v>#N/A</v>
      </c>
      <c r="AK193" t="e">
        <f>VLOOKUP(A193,'Informal %GDP MIMIC'!B:AB,25,FALSE)</f>
        <v>#N/A</v>
      </c>
      <c r="AL193" t="e">
        <f>VLOOKUP(A193,'Informal %GDP MIMIC'!B:AB,26,FALSE)</f>
        <v>#N/A</v>
      </c>
      <c r="AM193" t="e">
        <f>VLOOKUP(A193,'Informal %GDP MIMIC'!B:AB,27,FALSE)</f>
        <v>#N/A</v>
      </c>
      <c r="AN193" s="37" t="e">
        <f>VLOOKUP(A193,'Pension %LF Pension_p'!B:W,16,FALSE)</f>
        <v>#N/A</v>
      </c>
      <c r="AO193" t="e">
        <f>VLOOKUP(A193,'Pension %LF Pension_p'!B:W,17,FALSE)</f>
        <v>#N/A</v>
      </c>
      <c r="AP193" t="e">
        <f>VLOOKUP(A193,'Pension %LF Pension_p'!B:W,18,FALSE)</f>
        <v>#N/A</v>
      </c>
      <c r="AQ193" t="e">
        <f>VLOOKUP(A193,'Pension %LF Pension_p'!B:W,19,FALSE)</f>
        <v>#N/A</v>
      </c>
      <c r="AR193" t="e">
        <f>VLOOKUP(A193,'Pension %LF Pension_p'!B:W,20,FALSE)</f>
        <v>#N/A</v>
      </c>
      <c r="AS193" t="e">
        <f>VLOOKUP(A193,'Pension %LF Pension_p'!B:W,21,FALSE)</f>
        <v>#N/A</v>
      </c>
      <c r="AT193" t="e">
        <f>VLOOKUP(A193,'Pension %LF Pension_p'!B:W,22,FALSE)</f>
        <v>#N/A</v>
      </c>
      <c r="AU193" s="37" t="e">
        <f>VLOOKUP(A193,' Informal Employment %Emp Infem'!B:U,15,FALSE)</f>
        <v>#N/A</v>
      </c>
      <c r="AV193" t="e">
        <f>VLOOKUP(A193,' Informal Employment %Emp Infem'!B:U,16,FALSE)</f>
        <v>#N/A</v>
      </c>
      <c r="AW193" t="e">
        <f>VLOOKUP(A193,' Informal Employment %Emp Infem'!B:U,17,FALSE)</f>
        <v>#N/A</v>
      </c>
      <c r="AX193" t="e">
        <f>VLOOKUP(A193,' Informal Employment %Emp Infem'!B:U,18,FALSE)</f>
        <v>#N/A</v>
      </c>
      <c r="AY193" t="e">
        <f>VLOOKUP(A193,' Informal Employment %Emp Infem'!B:U,19,FALSE)</f>
        <v>#N/A</v>
      </c>
      <c r="AZ193" t="e">
        <f>VLOOKUP(A193,' Informal Employment %Emp Infem'!B:U,20,FALSE)</f>
        <v>#N/A</v>
      </c>
      <c r="BA193" s="37" t="e">
        <f>VLOOKUP(Main!A193,'Outside LF Employment %Emp  Inf'!B:U,15,FALSE)</f>
        <v>#N/A</v>
      </c>
      <c r="BB193" t="e">
        <f>VLOOKUP(Main!A193,'Outside LF Employment %Emp  Inf'!B:U,16,FALSE)</f>
        <v>#N/A</v>
      </c>
      <c r="BC193" t="e">
        <f>VLOOKUP(Main!A193,'Outside LF Employment %Emp  Inf'!B:U,17,FALSE)</f>
        <v>#N/A</v>
      </c>
      <c r="BD193" t="e">
        <f>VLOOKUP(Main!A193,'Outside LF Employment %Emp  Inf'!B:U,18,FALSE)</f>
        <v>#N/A</v>
      </c>
      <c r="BE193" t="e">
        <f>VLOOKUP(Main!A193,'Outside LF Employment %Emp  Inf'!B:U,19,FALSE)</f>
        <v>#N/A</v>
      </c>
      <c r="BF193" t="e">
        <f>VLOOKUP(Main!A193,'Outside LF Employment %Emp  Inf'!B:U,20,FALSE)</f>
        <v>#N/A</v>
      </c>
      <c r="BG193" s="37">
        <f>VLOOKUP(A193,'Fin Acct Ownership %Pop'!B:E,2,FALSE)</f>
        <v>0</v>
      </c>
      <c r="BH193">
        <f>VLOOKUP(A193,'Fin Acct Ownership %Pop'!B:E,3,FALSE)</f>
        <v>0</v>
      </c>
      <c r="BI193">
        <f>VLOOKUP(A193,'Fin Acct Ownership %Pop'!B:E,4,FALSE)</f>
        <v>0</v>
      </c>
      <c r="BJ193" s="37" t="e">
        <f>VLOOKUP(A193,'JAM Index'!B:H,2,FALSE)</f>
        <v>#N/A</v>
      </c>
      <c r="BK193" t="e">
        <f>VLOOKUP(A193,'JAM Index'!B:H,3,FALSE)</f>
        <v>#N/A</v>
      </c>
      <c r="BL193" t="e">
        <f>VLOOKUP(A193,'JAM Index'!B:H,3,FALSE)</f>
        <v>#N/A</v>
      </c>
      <c r="BM193" t="e">
        <f>VLOOKUP(A193,'JAM Index'!B:H,4,FALSE)</f>
        <v>#N/A</v>
      </c>
      <c r="BN193" t="e">
        <f>VLOOKUP(A193,'JAM Index'!B:H,5,FALSE)</f>
        <v>#N/A</v>
      </c>
      <c r="BO193" t="e">
        <f>VLOOKUP(A193,'JAM Index'!B:H,6,FALSE)</f>
        <v>#N/A</v>
      </c>
      <c r="BP193" t="e">
        <f>VLOOKUP(A193,'JAM Index'!B:H,7,FALSE)</f>
        <v>#N/A</v>
      </c>
      <c r="BQ193">
        <f>VLOOKUP(A193,'GDP Per Capita'!B:E,2,FALSE)</f>
        <v>1462.3741805545071</v>
      </c>
      <c r="BR193">
        <f>VLOOKUP(A193,'GDP Per Capita'!B:E,3,FALSE)</f>
        <v>1489.8223227076764</v>
      </c>
      <c r="BS193">
        <f>VLOOKUP(A193,'GDP Per Capita'!B:E,4,FALSE)</f>
        <v>1332.0492112459312</v>
      </c>
    </row>
    <row r="194" spans="1:71" x14ac:dyDescent="0.15">
      <c r="A194" s="24" t="s">
        <v>389</v>
      </c>
      <c r="B194" s="37">
        <f>VLOOKUP(A194,'GDP in $'!B194:G194,4)</f>
        <v>100925000000</v>
      </c>
      <c r="C194">
        <f>VLOOKUP(A194,'GDP in $'!B194:G194,5)</f>
        <v>104914600000</v>
      </c>
      <c r="D194" s="38">
        <f>VLOOKUP(A194,'GDP in $'!B194:G194,6)</f>
        <v>103138300000</v>
      </c>
      <c r="E194" t="e">
        <f>VLOOKUP(A194,'Social Assistance Exp. as %GDP'!C:O,2,FALSE)</f>
        <v>#N/A</v>
      </c>
      <c r="F194" t="e">
        <f>VLOOKUP(A194,'Social Assistance Exp. as %GDP'!C:O,3,FALSE)</f>
        <v>#N/A</v>
      </c>
      <c r="G194" t="e">
        <f>VLOOKUP(A194,'Social Assistance Exp. as %GDP'!C:O,4,FALSE)</f>
        <v>#N/A</v>
      </c>
      <c r="H194" t="e">
        <f>VLOOKUP(A194,'Social Assistance Exp. as %GDP'!C:O,5,FALSE)</f>
        <v>#N/A</v>
      </c>
      <c r="I194" t="e">
        <f>VLOOKUP(A194,'Social Assistance Exp. as %GDP'!C:O,6,FALSE)</f>
        <v>#N/A</v>
      </c>
      <c r="J194" t="e">
        <f>VLOOKUP(A194,'Social Assistance Exp. as %GDP'!C:O,7,FALSE)</f>
        <v>#N/A</v>
      </c>
      <c r="K194" t="e">
        <f>VLOOKUP(A194,'Social Assistance Exp. as %GDP'!C:O,8,FALSE)</f>
        <v>#N/A</v>
      </c>
      <c r="L194" t="e">
        <f>VLOOKUP(A194,'Social Assistance Exp. as %GDP'!C:O,9,FALSE)</f>
        <v>#N/A</v>
      </c>
      <c r="M194" t="e">
        <f>VLOOKUP(A194,'Social Assistance Exp. as %GDP'!C:O,10,FALSE)</f>
        <v>#N/A</v>
      </c>
      <c r="N194" t="e">
        <f>VLOOKUP(A194,'Social Assistance Exp. as %GDP'!C:O,11,FALSE)</f>
        <v>#N/A</v>
      </c>
      <c r="O194" t="e">
        <f>VLOOKUP(A194,'Social Assistance Exp. as %GDP'!C:O,12,FALSE)</f>
        <v>#N/A</v>
      </c>
      <c r="P194" t="e">
        <f>VLOOKUP(A194,'Social Assistance Exp. as %GDP'!C:O,13,FALSE)</f>
        <v>#N/A</v>
      </c>
      <c r="Q194" s="37">
        <f>VLOOKUP(A194,'Migrant Population %Pop'!B:C,2,FALSE)</f>
        <v>7.4654963920333097</v>
      </c>
      <c r="R194" s="37">
        <f>VLOOKUP(A194,'Literacy Rate %Pop'!B:BC,44,FALSE)</f>
        <v>91.965232849121094</v>
      </c>
      <c r="S194">
        <f>VLOOKUP(A194,'Literacy Rate %Pop'!B:BC,45,FALSE)</f>
        <v>0</v>
      </c>
      <c r="T194">
        <f>VLOOKUP(A194,'Literacy Rate %Pop'!B:BC,46,FALSE)</f>
        <v>0</v>
      </c>
      <c r="U194">
        <f>VLOOKUP(A194,'Literacy Rate %Pop'!B:BC,47,FALSE)</f>
        <v>0</v>
      </c>
      <c r="V194">
        <f>VLOOKUP(A194,'Literacy Rate %Pop'!B:BC,48,FALSE)</f>
        <v>0</v>
      </c>
      <c r="W194">
        <f>VLOOKUP(A194,'Literacy Rate %Pop'!B:BC,49,FALSE)</f>
        <v>0</v>
      </c>
      <c r="X194">
        <f>VLOOKUP(A194,'Literacy Rate %Pop'!B:BC,50,FALSE)</f>
        <v>0</v>
      </c>
      <c r="Y194">
        <f>VLOOKUP(A194,'Literacy Rate %Pop'!B:BC,51,FALSE)</f>
        <v>92.389999389648395</v>
      </c>
      <c r="Z194">
        <f>VLOOKUP(A194,'Literacy Rate %Pop'!B:BC,52,FALSE)</f>
        <v>0</v>
      </c>
      <c r="AA194">
        <f>VLOOKUP(A194,'Literacy Rate %Pop'!B:BC,53,FALSE)</f>
        <v>0</v>
      </c>
      <c r="AB194">
        <f>VLOOKUP(A194,'Literacy Rate %Pop'!B:BC,54,FALSE)</f>
        <v>0</v>
      </c>
      <c r="AC194" s="37">
        <f>VLOOKUP(A194,'Internet Access %Pop'!B:AI,29,FALSE)</f>
        <v>63.466335379999997</v>
      </c>
      <c r="AD194">
        <f>VLOOKUP(A194,'Internet Access %Pop'!B:AI,30,FALSE)</f>
        <v>68.643807199999998</v>
      </c>
      <c r="AE194">
        <f>VLOOKUP(A194,'Internet Access %Pop'!B:AI,31,FALSE)</f>
        <v>68.740773140000002</v>
      </c>
      <c r="AF194">
        <f>VLOOKUP(A194,'Internet Access %Pop'!B:AI,32,FALSE)</f>
        <v>70.856399740000001</v>
      </c>
      <c r="AG194">
        <f>VLOOKUP(A194,'Internet Access %Pop'!B:AI,33,FALSE)</f>
        <v>77.736439369999999</v>
      </c>
      <c r="AH194">
        <f>VLOOKUP(A194,'Internet Access %Pop'!B:AI,34,FALSE)</f>
        <v>0</v>
      </c>
      <c r="AI194" s="37" t="e">
        <f>VLOOKUP(A194,'Informal %GDP  DGE'!B:AE,29,FALSE)</f>
        <v>#N/A</v>
      </c>
      <c r="AJ194" t="e">
        <f>VLOOKUP(A194,'Informal %GDP  DGE'!B:AE,30,FALSE)</f>
        <v>#N/A</v>
      </c>
      <c r="AK194" t="e">
        <f>VLOOKUP(A194,'Informal %GDP MIMIC'!B:AB,25,FALSE)</f>
        <v>#N/A</v>
      </c>
      <c r="AL194" t="e">
        <f>VLOOKUP(A194,'Informal %GDP MIMIC'!B:AB,26,FALSE)</f>
        <v>#N/A</v>
      </c>
      <c r="AM194" t="e">
        <f>VLOOKUP(A194,'Informal %GDP MIMIC'!B:AB,27,FALSE)</f>
        <v>#N/A</v>
      </c>
      <c r="AN194" s="37" t="e">
        <f>VLOOKUP(A194,'Pension %LF Pension_p'!B:W,16,FALSE)</f>
        <v>#N/A</v>
      </c>
      <c r="AO194" t="e">
        <f>VLOOKUP(A194,'Pension %LF Pension_p'!B:W,17,FALSE)</f>
        <v>#N/A</v>
      </c>
      <c r="AP194" t="e">
        <f>VLOOKUP(A194,'Pension %LF Pension_p'!B:W,18,FALSE)</f>
        <v>#N/A</v>
      </c>
      <c r="AQ194" t="e">
        <f>VLOOKUP(A194,'Pension %LF Pension_p'!B:W,19,FALSE)</f>
        <v>#N/A</v>
      </c>
      <c r="AR194" t="e">
        <f>VLOOKUP(A194,'Pension %LF Pension_p'!B:W,20,FALSE)</f>
        <v>#N/A</v>
      </c>
      <c r="AS194" t="e">
        <f>VLOOKUP(A194,'Pension %LF Pension_p'!B:W,21,FALSE)</f>
        <v>#N/A</v>
      </c>
      <c r="AT194" t="e">
        <f>VLOOKUP(A194,'Pension %LF Pension_p'!B:W,22,FALSE)</f>
        <v>#N/A</v>
      </c>
      <c r="AU194" s="37" t="e">
        <f>VLOOKUP(A194,' Informal Employment %Emp Infem'!B:U,15,FALSE)</f>
        <v>#N/A</v>
      </c>
      <c r="AV194" t="e">
        <f>VLOOKUP(A194,' Informal Employment %Emp Infem'!B:U,16,FALSE)</f>
        <v>#N/A</v>
      </c>
      <c r="AW194" t="e">
        <f>VLOOKUP(A194,' Informal Employment %Emp Infem'!B:U,17,FALSE)</f>
        <v>#N/A</v>
      </c>
      <c r="AX194" t="e">
        <f>VLOOKUP(A194,' Informal Employment %Emp Infem'!B:U,18,FALSE)</f>
        <v>#N/A</v>
      </c>
      <c r="AY194" t="e">
        <f>VLOOKUP(A194,' Informal Employment %Emp Infem'!B:U,19,FALSE)</f>
        <v>#N/A</v>
      </c>
      <c r="AZ194" t="e">
        <f>VLOOKUP(A194,' Informal Employment %Emp Infem'!B:U,20,FALSE)</f>
        <v>#N/A</v>
      </c>
      <c r="BA194" s="37" t="e">
        <f>VLOOKUP(Main!A194,'Outside LF Employment %Emp  Inf'!B:U,15,FALSE)</f>
        <v>#N/A</v>
      </c>
      <c r="BB194" t="e">
        <f>VLOOKUP(Main!A194,'Outside LF Employment %Emp  Inf'!B:U,16,FALSE)</f>
        <v>#N/A</v>
      </c>
      <c r="BC194" t="e">
        <f>VLOOKUP(Main!A194,'Outside LF Employment %Emp  Inf'!B:U,17,FALSE)</f>
        <v>#N/A</v>
      </c>
      <c r="BD194" t="e">
        <f>VLOOKUP(Main!A194,'Outside LF Employment %Emp  Inf'!B:U,18,FALSE)</f>
        <v>#N/A</v>
      </c>
      <c r="BE194" t="e">
        <f>VLOOKUP(Main!A194,'Outside LF Employment %Emp  Inf'!B:U,19,FALSE)</f>
        <v>#N/A</v>
      </c>
      <c r="BF194" t="e">
        <f>VLOOKUP(Main!A194,'Outside LF Employment %Emp  Inf'!B:U,20,FALSE)</f>
        <v>#N/A</v>
      </c>
      <c r="BG194" s="37">
        <f>VLOOKUP(A194,'Fin Acct Ownership %Pop'!B:E,2,FALSE)</f>
        <v>0</v>
      </c>
      <c r="BH194">
        <f>VLOOKUP(A194,'Fin Acct Ownership %Pop'!B:E,3,FALSE)</f>
        <v>69.735267639160199</v>
      </c>
      <c r="BI194">
        <f>VLOOKUP(A194,'Fin Acct Ownership %Pop'!B:E,4,FALSE)</f>
        <v>0</v>
      </c>
      <c r="BJ194" s="37" t="e">
        <f>VLOOKUP(A194,'JAM Index'!B:H,2,FALSE)</f>
        <v>#N/A</v>
      </c>
      <c r="BK194" t="e">
        <f>VLOOKUP(A194,'JAM Index'!B:H,3,FALSE)</f>
        <v>#N/A</v>
      </c>
      <c r="BL194" t="e">
        <f>VLOOKUP(A194,'JAM Index'!B:H,3,FALSE)</f>
        <v>#N/A</v>
      </c>
      <c r="BM194" t="e">
        <f>VLOOKUP(A194,'JAM Index'!B:H,4,FALSE)</f>
        <v>#N/A</v>
      </c>
      <c r="BN194" t="e">
        <f>VLOOKUP(A194,'JAM Index'!B:H,5,FALSE)</f>
        <v>#N/A</v>
      </c>
      <c r="BO194" t="e">
        <f>VLOOKUP(A194,'JAM Index'!B:H,6,FALSE)</f>
        <v>#N/A</v>
      </c>
      <c r="BP194" t="e">
        <f>VLOOKUP(A194,'JAM Index'!B:H,7,FALSE)</f>
        <v>#N/A</v>
      </c>
      <c r="BQ194">
        <f>VLOOKUP(A194,'GDP Per Capita'!B:E,2,FALSE)</f>
        <v>31604.70151445784</v>
      </c>
      <c r="BR194">
        <f>VLOOKUP(A194,'GDP Per Capita'!B:E,3,FALSE)</f>
        <v>32850.548612359227</v>
      </c>
      <c r="BS194">
        <f>VLOOKUP(A194,'GDP Per Capita'!B:E,4,FALSE)</f>
        <v>32290.921136093104</v>
      </c>
    </row>
    <row r="195" spans="1:71" x14ac:dyDescent="0.15">
      <c r="A195" s="24" t="s">
        <v>391</v>
      </c>
      <c r="B195" s="37">
        <f>VLOOKUP(A195,'GDP in $'!B195:G195,4)</f>
        <v>0</v>
      </c>
      <c r="C195">
        <f>VLOOKUP(A195,'GDP in $'!B195:G195,5)</f>
        <v>0</v>
      </c>
      <c r="D195" s="38">
        <f>VLOOKUP(A195,'GDP in $'!B195:G195,6)</f>
        <v>0</v>
      </c>
      <c r="E195" t="e">
        <f>VLOOKUP(A195,'Social Assistance Exp. as %GDP'!C:O,2,FALSE)</f>
        <v>#N/A</v>
      </c>
      <c r="F195" t="e">
        <f>VLOOKUP(A195,'Social Assistance Exp. as %GDP'!C:O,3,FALSE)</f>
        <v>#N/A</v>
      </c>
      <c r="G195" t="e">
        <f>VLOOKUP(A195,'Social Assistance Exp. as %GDP'!C:O,4,FALSE)</f>
        <v>#N/A</v>
      </c>
      <c r="H195" t="e">
        <f>VLOOKUP(A195,'Social Assistance Exp. as %GDP'!C:O,5,FALSE)</f>
        <v>#N/A</v>
      </c>
      <c r="I195" t="e">
        <f>VLOOKUP(A195,'Social Assistance Exp. as %GDP'!C:O,6,FALSE)</f>
        <v>#N/A</v>
      </c>
      <c r="J195" t="e">
        <f>VLOOKUP(A195,'Social Assistance Exp. as %GDP'!C:O,7,FALSE)</f>
        <v>#N/A</v>
      </c>
      <c r="K195" t="e">
        <f>VLOOKUP(A195,'Social Assistance Exp. as %GDP'!C:O,8,FALSE)</f>
        <v>#N/A</v>
      </c>
      <c r="L195" t="e">
        <f>VLOOKUP(A195,'Social Assistance Exp. as %GDP'!C:O,9,FALSE)</f>
        <v>#N/A</v>
      </c>
      <c r="M195" t="e">
        <f>VLOOKUP(A195,'Social Assistance Exp. as %GDP'!C:O,10,FALSE)</f>
        <v>#N/A</v>
      </c>
      <c r="N195" t="e">
        <f>VLOOKUP(A195,'Social Assistance Exp. as %GDP'!C:O,11,FALSE)</f>
        <v>#N/A</v>
      </c>
      <c r="O195" t="e">
        <f>VLOOKUP(A195,'Social Assistance Exp. as %GDP'!C:O,12,FALSE)</f>
        <v>#N/A</v>
      </c>
      <c r="P195" t="e">
        <f>VLOOKUP(A195,'Social Assistance Exp. as %GDP'!C:O,13,FALSE)</f>
        <v>#N/A</v>
      </c>
      <c r="Q195" s="37">
        <f>VLOOKUP(A195,'Migrant Population %Pop'!B:C,2,FALSE)</f>
        <v>0.19263521902745301</v>
      </c>
      <c r="R195" s="37">
        <f>VLOOKUP(A195,'Literacy Rate %Pop'!B:BC,44,FALSE)</f>
        <v>0</v>
      </c>
      <c r="S195">
        <f>VLOOKUP(A195,'Literacy Rate %Pop'!B:BC,45,FALSE)</f>
        <v>0</v>
      </c>
      <c r="T195">
        <f>VLOOKUP(A195,'Literacy Rate %Pop'!B:BC,46,FALSE)</f>
        <v>0</v>
      </c>
      <c r="U195">
        <f>VLOOKUP(A195,'Literacy Rate %Pop'!B:BC,47,FALSE)</f>
        <v>0</v>
      </c>
      <c r="V195">
        <f>VLOOKUP(A195,'Literacy Rate %Pop'!B:BC,48,FALSE)</f>
        <v>0</v>
      </c>
      <c r="W195">
        <f>VLOOKUP(A195,'Literacy Rate %Pop'!B:BC,49,FALSE)</f>
        <v>0</v>
      </c>
      <c r="X195">
        <f>VLOOKUP(A195,'Literacy Rate %Pop'!B:BC,50,FALSE)</f>
        <v>0</v>
      </c>
      <c r="Y195">
        <f>VLOOKUP(A195,'Literacy Rate %Pop'!B:BC,51,FALSE)</f>
        <v>0</v>
      </c>
      <c r="Z195">
        <f>VLOOKUP(A195,'Literacy Rate %Pop'!B:BC,52,FALSE)</f>
        <v>0</v>
      </c>
      <c r="AA195">
        <f>VLOOKUP(A195,'Literacy Rate %Pop'!B:BC,53,FALSE)</f>
        <v>0</v>
      </c>
      <c r="AB195">
        <f>VLOOKUP(A195,'Literacy Rate %Pop'!B:BC,54,FALSE)</f>
        <v>0</v>
      </c>
      <c r="AC195" s="37">
        <f>VLOOKUP(A195,'Internet Access %Pop'!B:AI,29,FALSE)</f>
        <v>0</v>
      </c>
      <c r="AD195">
        <f>VLOOKUP(A195,'Internet Access %Pop'!B:AI,30,FALSE)</f>
        <v>0</v>
      </c>
      <c r="AE195">
        <f>VLOOKUP(A195,'Internet Access %Pop'!B:AI,31,FALSE)</f>
        <v>0</v>
      </c>
      <c r="AF195">
        <f>VLOOKUP(A195,'Internet Access %Pop'!B:AI,32,FALSE)</f>
        <v>0</v>
      </c>
      <c r="AG195">
        <f>VLOOKUP(A195,'Internet Access %Pop'!B:AI,33,FALSE)</f>
        <v>0</v>
      </c>
      <c r="AH195">
        <f>VLOOKUP(A195,'Internet Access %Pop'!B:AI,34,FALSE)</f>
        <v>0</v>
      </c>
      <c r="AI195" s="37" t="e">
        <f>VLOOKUP(A195,'Informal %GDP  DGE'!B:AE,29,FALSE)</f>
        <v>#N/A</v>
      </c>
      <c r="AJ195" t="e">
        <f>VLOOKUP(A195,'Informal %GDP  DGE'!B:AE,30,FALSE)</f>
        <v>#N/A</v>
      </c>
      <c r="AK195" t="e">
        <f>VLOOKUP(A195,'Informal %GDP MIMIC'!B:AB,25,FALSE)</f>
        <v>#N/A</v>
      </c>
      <c r="AL195" t="e">
        <f>VLOOKUP(A195,'Informal %GDP MIMIC'!B:AB,26,FALSE)</f>
        <v>#N/A</v>
      </c>
      <c r="AM195" t="e">
        <f>VLOOKUP(A195,'Informal %GDP MIMIC'!B:AB,27,FALSE)</f>
        <v>#N/A</v>
      </c>
      <c r="AN195" s="37" t="e">
        <f>VLOOKUP(A195,'Pension %LF Pension_p'!B:W,16,FALSE)</f>
        <v>#N/A</v>
      </c>
      <c r="AO195" t="e">
        <f>VLOOKUP(A195,'Pension %LF Pension_p'!B:W,17,FALSE)</f>
        <v>#N/A</v>
      </c>
      <c r="AP195" t="e">
        <f>VLOOKUP(A195,'Pension %LF Pension_p'!B:W,18,FALSE)</f>
        <v>#N/A</v>
      </c>
      <c r="AQ195" t="e">
        <f>VLOOKUP(A195,'Pension %LF Pension_p'!B:W,19,FALSE)</f>
        <v>#N/A</v>
      </c>
      <c r="AR195" t="e">
        <f>VLOOKUP(A195,'Pension %LF Pension_p'!B:W,20,FALSE)</f>
        <v>#N/A</v>
      </c>
      <c r="AS195" t="e">
        <f>VLOOKUP(A195,'Pension %LF Pension_p'!B:W,21,FALSE)</f>
        <v>#N/A</v>
      </c>
      <c r="AT195" t="e">
        <f>VLOOKUP(A195,'Pension %LF Pension_p'!B:W,22,FALSE)</f>
        <v>#N/A</v>
      </c>
      <c r="AU195" s="37" t="e">
        <f>VLOOKUP(A195,' Informal Employment %Emp Infem'!B:U,15,FALSE)</f>
        <v>#N/A</v>
      </c>
      <c r="AV195" t="e">
        <f>VLOOKUP(A195,' Informal Employment %Emp Infem'!B:U,16,FALSE)</f>
        <v>#N/A</v>
      </c>
      <c r="AW195" t="e">
        <f>VLOOKUP(A195,' Informal Employment %Emp Infem'!B:U,17,FALSE)</f>
        <v>#N/A</v>
      </c>
      <c r="AX195" t="e">
        <f>VLOOKUP(A195,' Informal Employment %Emp Infem'!B:U,18,FALSE)</f>
        <v>#N/A</v>
      </c>
      <c r="AY195" t="e">
        <f>VLOOKUP(A195,' Informal Employment %Emp Infem'!B:U,19,FALSE)</f>
        <v>#N/A</v>
      </c>
      <c r="AZ195" t="e">
        <f>VLOOKUP(A195,' Informal Employment %Emp Infem'!B:U,20,FALSE)</f>
        <v>#N/A</v>
      </c>
      <c r="BA195" s="37" t="e">
        <f>VLOOKUP(Main!A195,'Outside LF Employment %Emp  Inf'!B:U,15,FALSE)</f>
        <v>#N/A</v>
      </c>
      <c r="BB195" t="e">
        <f>VLOOKUP(Main!A195,'Outside LF Employment %Emp  Inf'!B:U,16,FALSE)</f>
        <v>#N/A</v>
      </c>
      <c r="BC195" t="e">
        <f>VLOOKUP(Main!A195,'Outside LF Employment %Emp  Inf'!B:U,17,FALSE)</f>
        <v>#N/A</v>
      </c>
      <c r="BD195" t="e">
        <f>VLOOKUP(Main!A195,'Outside LF Employment %Emp  Inf'!B:U,18,FALSE)</f>
        <v>#N/A</v>
      </c>
      <c r="BE195" t="e">
        <f>VLOOKUP(Main!A195,'Outside LF Employment %Emp  Inf'!B:U,19,FALSE)</f>
        <v>#N/A</v>
      </c>
      <c r="BF195" t="e">
        <f>VLOOKUP(Main!A195,'Outside LF Employment %Emp  Inf'!B:U,20,FALSE)</f>
        <v>#N/A</v>
      </c>
      <c r="BG195" s="37">
        <f>VLOOKUP(A195,'Fin Acct Ownership %Pop'!B:E,2,FALSE)</f>
        <v>0</v>
      </c>
      <c r="BH195">
        <f>VLOOKUP(A195,'Fin Acct Ownership %Pop'!B:E,3,FALSE)</f>
        <v>0</v>
      </c>
      <c r="BI195">
        <f>VLOOKUP(A195,'Fin Acct Ownership %Pop'!B:E,4,FALSE)</f>
        <v>0</v>
      </c>
      <c r="BJ195" s="37" t="e">
        <f>VLOOKUP(A195,'JAM Index'!B:H,2,FALSE)</f>
        <v>#N/A</v>
      </c>
      <c r="BK195" t="e">
        <f>VLOOKUP(A195,'JAM Index'!B:H,3,FALSE)</f>
        <v>#N/A</v>
      </c>
      <c r="BL195" t="e">
        <f>VLOOKUP(A195,'JAM Index'!B:H,3,FALSE)</f>
        <v>#N/A</v>
      </c>
      <c r="BM195" t="e">
        <f>VLOOKUP(A195,'JAM Index'!B:H,4,FALSE)</f>
        <v>#N/A</v>
      </c>
      <c r="BN195" t="e">
        <f>VLOOKUP(A195,'JAM Index'!B:H,5,FALSE)</f>
        <v>#N/A</v>
      </c>
      <c r="BO195" t="e">
        <f>VLOOKUP(A195,'JAM Index'!B:H,6,FALSE)</f>
        <v>#N/A</v>
      </c>
      <c r="BP195" t="e">
        <f>VLOOKUP(A195,'JAM Index'!B:H,7,FALSE)</f>
        <v>#N/A</v>
      </c>
      <c r="BQ195">
        <f>VLOOKUP(A195,'GDP Per Capita'!B:E,2,FALSE)</f>
        <v>0</v>
      </c>
      <c r="BR195">
        <f>VLOOKUP(A195,'GDP Per Capita'!B:E,3,FALSE)</f>
        <v>0</v>
      </c>
      <c r="BS195">
        <f>VLOOKUP(A195,'GDP Per Capita'!B:E,4,FALSE)</f>
        <v>0</v>
      </c>
    </row>
    <row r="196" spans="1:71" x14ac:dyDescent="0.15">
      <c r="A196" s="24" t="s">
        <v>393</v>
      </c>
      <c r="B196" s="37">
        <f>VLOOKUP(A196,'GDP in $'!B196:G196,4)</f>
        <v>242194788533.53748</v>
      </c>
      <c r="C196">
        <f>VLOOKUP(A196,'GDP in $'!B196:G196,5)</f>
        <v>239986922638.90158</v>
      </c>
      <c r="D196" s="38">
        <f>VLOOKUP(A196,'GDP in $'!B196:G196,6)</f>
        <v>228539245045.3407</v>
      </c>
      <c r="E196" t="e">
        <f>VLOOKUP(A196,'Social Assistance Exp. as %GDP'!C:O,2,FALSE)</f>
        <v>#N/A</v>
      </c>
      <c r="F196" t="e">
        <f>VLOOKUP(A196,'Social Assistance Exp. as %GDP'!C:O,3,FALSE)</f>
        <v>#N/A</v>
      </c>
      <c r="G196" t="e">
        <f>VLOOKUP(A196,'Social Assistance Exp. as %GDP'!C:O,4,FALSE)</f>
        <v>#N/A</v>
      </c>
      <c r="H196" t="e">
        <f>VLOOKUP(A196,'Social Assistance Exp. as %GDP'!C:O,5,FALSE)</f>
        <v>#N/A</v>
      </c>
      <c r="I196" t="e">
        <f>VLOOKUP(A196,'Social Assistance Exp. as %GDP'!C:O,6,FALSE)</f>
        <v>#N/A</v>
      </c>
      <c r="J196" t="e">
        <f>VLOOKUP(A196,'Social Assistance Exp. as %GDP'!C:O,7,FALSE)</f>
        <v>#N/A</v>
      </c>
      <c r="K196" t="e">
        <f>VLOOKUP(A196,'Social Assistance Exp. as %GDP'!C:O,8,FALSE)</f>
        <v>#N/A</v>
      </c>
      <c r="L196" t="e">
        <f>VLOOKUP(A196,'Social Assistance Exp. as %GDP'!C:O,9,FALSE)</f>
        <v>#N/A</v>
      </c>
      <c r="M196" t="e">
        <f>VLOOKUP(A196,'Social Assistance Exp. as %GDP'!C:O,10,FALSE)</f>
        <v>#N/A</v>
      </c>
      <c r="N196" t="e">
        <f>VLOOKUP(A196,'Social Assistance Exp. as %GDP'!C:O,11,FALSE)</f>
        <v>#N/A</v>
      </c>
      <c r="O196" t="e">
        <f>VLOOKUP(A196,'Social Assistance Exp. as %GDP'!C:O,12,FALSE)</f>
        <v>#N/A</v>
      </c>
      <c r="P196" t="e">
        <f>VLOOKUP(A196,'Social Assistance Exp. as %GDP'!C:O,13,FALSE)</f>
        <v>#N/A</v>
      </c>
      <c r="Q196" s="37">
        <f>VLOOKUP(A196,'Migrant Population %Pop'!B:C,2,FALSE)</f>
        <v>8.0895935893659008</v>
      </c>
      <c r="R196" s="37">
        <f>VLOOKUP(A196,'Literacy Rate %Pop'!B:BC,44,FALSE)</f>
        <v>0</v>
      </c>
      <c r="S196">
        <f>VLOOKUP(A196,'Literacy Rate %Pop'!B:BC,45,FALSE)</f>
        <v>94.47705078125</v>
      </c>
      <c r="T196">
        <f>VLOOKUP(A196,'Literacy Rate %Pop'!B:BC,46,FALSE)</f>
        <v>0</v>
      </c>
      <c r="U196">
        <f>VLOOKUP(A196,'Literacy Rate %Pop'!B:BC,47,FALSE)</f>
        <v>0</v>
      </c>
      <c r="V196">
        <f>VLOOKUP(A196,'Literacy Rate %Pop'!B:BC,48,FALSE)</f>
        <v>0</v>
      </c>
      <c r="W196">
        <f>VLOOKUP(A196,'Literacy Rate %Pop'!B:BC,49,FALSE)</f>
        <v>0</v>
      </c>
      <c r="X196">
        <f>VLOOKUP(A196,'Literacy Rate %Pop'!B:BC,50,FALSE)</f>
        <v>0</v>
      </c>
      <c r="Y196">
        <f>VLOOKUP(A196,'Literacy Rate %Pop'!B:BC,51,FALSE)</f>
        <v>0</v>
      </c>
      <c r="Z196">
        <f>VLOOKUP(A196,'Literacy Rate %Pop'!B:BC,52,FALSE)</f>
        <v>96.137588500976605</v>
      </c>
      <c r="AA196">
        <f>VLOOKUP(A196,'Literacy Rate %Pop'!B:BC,53,FALSE)</f>
        <v>0</v>
      </c>
      <c r="AB196">
        <f>VLOOKUP(A196,'Literacy Rate %Pop'!B:BC,54,FALSE)</f>
        <v>0</v>
      </c>
      <c r="AC196" s="37">
        <f>VLOOKUP(A196,'Internet Access %Pop'!B:AI,29,FALSE)</f>
        <v>68.632861480000003</v>
      </c>
      <c r="AD196">
        <f>VLOOKUP(A196,'Internet Access %Pop'!B:AI,30,FALSE)</f>
        <v>70.423567090000006</v>
      </c>
      <c r="AE196">
        <f>VLOOKUP(A196,'Internet Access %Pop'!B:AI,31,FALSE)</f>
        <v>73.791213949999999</v>
      </c>
      <c r="AF196">
        <f>VLOOKUP(A196,'Internet Access %Pop'!B:AI,32,FALSE)</f>
        <v>74.660968150000002</v>
      </c>
      <c r="AG196">
        <f>VLOOKUP(A196,'Internet Access %Pop'!B:AI,33,FALSE)</f>
        <v>75.346371550000001</v>
      </c>
      <c r="AH196">
        <f>VLOOKUP(A196,'Internet Access %Pop'!B:AI,34,FALSE)</f>
        <v>78.261657049999997</v>
      </c>
      <c r="AI196" s="37">
        <f>VLOOKUP(A196,'Informal %GDP  DGE'!B:AE,29,FALSE)</f>
        <v>22.52583122253418</v>
      </c>
      <c r="AJ196">
        <f>VLOOKUP(A196,'Informal %GDP  DGE'!B:AE,30,FALSE)</f>
        <v>22.581417083740234</v>
      </c>
      <c r="AK196">
        <f>VLOOKUP(A196,'Informal %GDP MIMIC'!B:AB,25,FALSE)</f>
        <v>22.029930114746094</v>
      </c>
      <c r="AL196">
        <f>VLOOKUP(A196,'Informal %GDP MIMIC'!B:AB,26,FALSE)</f>
        <v>21.315744400024414</v>
      </c>
      <c r="AM196">
        <f>VLOOKUP(A196,'Informal %GDP MIMIC'!B:AB,27,FALSE)</f>
        <v>21.044055938720703</v>
      </c>
      <c r="AN196" s="37">
        <f>VLOOKUP(A196,'Pension %LF Pension_p'!B:W,16,FALSE)</f>
        <v>0</v>
      </c>
      <c r="AO196">
        <f>VLOOKUP(A196,'Pension %LF Pension_p'!B:W,17,FALSE)</f>
        <v>92</v>
      </c>
      <c r="AP196">
        <f>VLOOKUP(A196,'Pension %LF Pension_p'!B:W,18,FALSE)</f>
        <v>0</v>
      </c>
      <c r="AQ196">
        <f>VLOOKUP(A196,'Pension %LF Pension_p'!B:W,19,FALSE)</f>
        <v>0</v>
      </c>
      <c r="AR196">
        <f>VLOOKUP(A196,'Pension %LF Pension_p'!B:W,20,FALSE)</f>
        <v>0</v>
      </c>
      <c r="AS196">
        <f>VLOOKUP(A196,'Pension %LF Pension_p'!B:W,21,FALSE)</f>
        <v>0</v>
      </c>
      <c r="AT196">
        <f>VLOOKUP(A196,'Pension %LF Pension_p'!B:W,22,FALSE)</f>
        <v>0</v>
      </c>
      <c r="AU196" s="37" t="e">
        <f>VLOOKUP(A196,' Informal Employment %Emp Infem'!B:U,15,FALSE)</f>
        <v>#N/A</v>
      </c>
      <c r="AV196" t="e">
        <f>VLOOKUP(A196,' Informal Employment %Emp Infem'!B:U,16,FALSE)</f>
        <v>#N/A</v>
      </c>
      <c r="AW196" t="e">
        <f>VLOOKUP(A196,' Informal Employment %Emp Infem'!B:U,17,FALSE)</f>
        <v>#N/A</v>
      </c>
      <c r="AX196" t="e">
        <f>VLOOKUP(A196,' Informal Employment %Emp Infem'!B:U,18,FALSE)</f>
        <v>#N/A</v>
      </c>
      <c r="AY196" t="e">
        <f>VLOOKUP(A196,' Informal Employment %Emp Infem'!B:U,19,FALSE)</f>
        <v>#N/A</v>
      </c>
      <c r="AZ196" t="e">
        <f>VLOOKUP(A196,' Informal Employment %Emp Infem'!B:U,20,FALSE)</f>
        <v>#N/A</v>
      </c>
      <c r="BA196" s="37" t="e">
        <f>VLOOKUP(Main!A196,'Outside LF Employment %Emp  Inf'!B:U,15,FALSE)</f>
        <v>#N/A</v>
      </c>
      <c r="BB196" t="e">
        <f>VLOOKUP(Main!A196,'Outside LF Employment %Emp  Inf'!B:U,16,FALSE)</f>
        <v>#N/A</v>
      </c>
      <c r="BC196" t="e">
        <f>VLOOKUP(Main!A196,'Outside LF Employment %Emp  Inf'!B:U,17,FALSE)</f>
        <v>#N/A</v>
      </c>
      <c r="BD196" t="e">
        <f>VLOOKUP(Main!A196,'Outside LF Employment %Emp  Inf'!B:U,18,FALSE)</f>
        <v>#N/A</v>
      </c>
      <c r="BE196" t="e">
        <f>VLOOKUP(Main!A196,'Outside LF Employment %Emp  Inf'!B:U,19,FALSE)</f>
        <v>#N/A</v>
      </c>
      <c r="BF196" t="e">
        <f>VLOOKUP(Main!A196,'Outside LF Employment %Emp  Inf'!B:U,20,FALSE)</f>
        <v>#N/A</v>
      </c>
      <c r="BG196" s="37">
        <f>VLOOKUP(A196,'Fin Acct Ownership %Pop'!B:E,2,FALSE)</f>
        <v>81.229423522949205</v>
      </c>
      <c r="BH196">
        <f>VLOOKUP(A196,'Fin Acct Ownership %Pop'!B:E,3,FALSE)</f>
        <v>87.3863525390625</v>
      </c>
      <c r="BI196">
        <f>VLOOKUP(A196,'Fin Acct Ownership %Pop'!B:E,4,FALSE)</f>
        <v>92.340988159179702</v>
      </c>
      <c r="BJ196" s="37" t="e">
        <f>VLOOKUP(A196,'JAM Index'!B:H,2,FALSE)</f>
        <v>#N/A</v>
      </c>
      <c r="BK196" t="e">
        <f>VLOOKUP(A196,'JAM Index'!B:H,3,FALSE)</f>
        <v>#N/A</v>
      </c>
      <c r="BL196" t="e">
        <f>VLOOKUP(A196,'JAM Index'!B:H,3,FALSE)</f>
        <v>#N/A</v>
      </c>
      <c r="BM196" t="e">
        <f>VLOOKUP(A196,'JAM Index'!B:H,4,FALSE)</f>
        <v>#N/A</v>
      </c>
      <c r="BN196" t="e">
        <f>VLOOKUP(A196,'JAM Index'!B:H,5,FALSE)</f>
        <v>#N/A</v>
      </c>
      <c r="BO196" t="e">
        <f>VLOOKUP(A196,'JAM Index'!B:H,6,FALSE)</f>
        <v>#N/A</v>
      </c>
      <c r="BP196" t="e">
        <f>VLOOKUP(A196,'JAM Index'!B:H,7,FALSE)</f>
        <v>#N/A</v>
      </c>
      <c r="BQ196">
        <f>VLOOKUP(A196,'GDP Per Capita'!B:E,2,FALSE)</f>
        <v>23551.048290561375</v>
      </c>
      <c r="BR196">
        <f>VLOOKUP(A196,'GDP Per Capita'!B:E,3,FALSE)</f>
        <v>23330.817288932005</v>
      </c>
      <c r="BS196">
        <f>VLOOKUP(A196,'GDP Per Capita'!B:E,4,FALSE)</f>
        <v>22176.296711692896</v>
      </c>
    </row>
    <row r="197" spans="1:71" x14ac:dyDescent="0.15">
      <c r="A197" s="24" t="s">
        <v>395</v>
      </c>
      <c r="B197" s="37">
        <f>VLOOKUP(A197,'GDP in $'!B197:G197,4)</f>
        <v>40225448340.632164</v>
      </c>
      <c r="C197">
        <f>VLOOKUP(A197,'GDP in $'!B197:G197,5)</f>
        <v>37906944074.612778</v>
      </c>
      <c r="D197" s="38">
        <f>VLOOKUP(A197,'GDP in $'!B197:G197,6)</f>
        <v>35670301496.106087</v>
      </c>
      <c r="E197" t="str">
        <f>VLOOKUP(A197,'Social Assistance Exp. as %GDP'!C:O,2,FALSE)</f>
        <v>Upper middle income</v>
      </c>
      <c r="F197" t="str">
        <f>VLOOKUP(A197,'Social Assistance Exp. as %GDP'!C:O,3,FALSE)</f>
        <v>LCN</v>
      </c>
      <c r="G197">
        <f>VLOOKUP(A197,'Social Assistance Exp. as %GDP'!C:O,4,FALSE)</f>
        <v>1.432261467</v>
      </c>
      <c r="H197">
        <f>VLOOKUP(A197,'Social Assistance Exp. as %GDP'!C:O,5,FALSE)</f>
        <v>3.1936731000000003E-2</v>
      </c>
      <c r="I197">
        <f>VLOOKUP(A197,'Social Assistance Exp. as %GDP'!C:O,6,FALSE)</f>
        <v>0.17928813399999999</v>
      </c>
      <c r="J197">
        <f>VLOOKUP(A197,'Social Assistance Exp. as %GDP'!C:O,7,FALSE)</f>
        <v>0.28796696700000002</v>
      </c>
      <c r="K197">
        <f>VLOOKUP(A197,'Social Assistance Exp. as %GDP'!C:O,8,FALSE)</f>
        <v>0.19640886799999999</v>
      </c>
      <c r="L197">
        <f>VLOOKUP(A197,'Social Assistance Exp. as %GDP'!C:O,9,FALSE)</f>
        <v>2017</v>
      </c>
      <c r="M197">
        <f>VLOOKUP(A197,'Social Assistance Exp. as %GDP'!C:O,10,FALSE)</f>
        <v>4.4822412999999998E-2</v>
      </c>
      <c r="N197">
        <f>VLOOKUP(A197,'Social Assistance Exp. as %GDP'!C:O,11,FALSE)</f>
        <v>0</v>
      </c>
      <c r="O197">
        <f>VLOOKUP(A197,'Social Assistance Exp. as %GDP'!C:O,12,FALSE)</f>
        <v>0.22508355999999999</v>
      </c>
      <c r="P197">
        <f>VLOOKUP(A197,'Social Assistance Exp. as %GDP'!C:O,13,FALSE)</f>
        <v>0.46675473499999998</v>
      </c>
      <c r="Q197" s="37">
        <f>VLOOKUP(A197,'Migrant Population %Pop'!B:C,2,FALSE)</f>
        <v>2.35666668624757</v>
      </c>
      <c r="R197" s="37">
        <f>VLOOKUP(A197,'Literacy Rate %Pop'!B:BC,44,FALSE)</f>
        <v>93.870918273925795</v>
      </c>
      <c r="S197">
        <f>VLOOKUP(A197,'Literacy Rate %Pop'!B:BC,45,FALSE)</f>
        <v>0</v>
      </c>
      <c r="T197">
        <f>VLOOKUP(A197,'Literacy Rate %Pop'!B:BC,46,FALSE)</f>
        <v>94.197471618652301</v>
      </c>
      <c r="U197">
        <f>VLOOKUP(A197,'Literacy Rate %Pop'!B:BC,47,FALSE)</f>
        <v>95.059036254882798</v>
      </c>
      <c r="V197">
        <f>VLOOKUP(A197,'Literacy Rate %Pop'!B:BC,48,FALSE)</f>
        <v>95.034812927246094</v>
      </c>
      <c r="W197">
        <f>VLOOKUP(A197,'Literacy Rate %Pop'!B:BC,49,FALSE)</f>
        <v>95.554840087890597</v>
      </c>
      <c r="X197">
        <f>VLOOKUP(A197,'Literacy Rate %Pop'!B:BC,50,FALSE)</f>
        <v>94.650238037109403</v>
      </c>
      <c r="Y197">
        <f>VLOOKUP(A197,'Literacy Rate %Pop'!B:BC,51,FALSE)</f>
        <v>0</v>
      </c>
      <c r="Z197">
        <f>VLOOKUP(A197,'Literacy Rate %Pop'!B:BC,52,FALSE)</f>
        <v>94.020797729492202</v>
      </c>
      <c r="AA197">
        <f>VLOOKUP(A197,'Literacy Rate %Pop'!B:BC,53,FALSE)</f>
        <v>93.213531494140597</v>
      </c>
      <c r="AB197">
        <f>VLOOKUP(A197,'Literacy Rate %Pop'!B:BC,54,FALSE)</f>
        <v>94.544548034667997</v>
      </c>
      <c r="AC197" s="37">
        <f>VLOOKUP(A197,'Internet Access %Pop'!B:AI,29,FALSE)</f>
        <v>49.716304659999999</v>
      </c>
      <c r="AD197">
        <f>VLOOKUP(A197,'Internet Access %Pop'!B:AI,30,FALSE)</f>
        <v>53.40412748</v>
      </c>
      <c r="AE197">
        <f>VLOOKUP(A197,'Internet Access %Pop'!B:AI,31,FALSE)</f>
        <v>61.075756220000002</v>
      </c>
      <c r="AF197">
        <f>VLOOKUP(A197,'Internet Access %Pop'!B:AI,32,FALSE)</f>
        <v>64.993543020000004</v>
      </c>
      <c r="AG197">
        <f>VLOOKUP(A197,'Internet Access %Pop'!B:AI,33,FALSE)</f>
        <v>68.517628419999994</v>
      </c>
      <c r="AH197">
        <f>VLOOKUP(A197,'Internet Access %Pop'!B:AI,34,FALSE)</f>
        <v>74.515240410000004</v>
      </c>
      <c r="AI197" s="37">
        <f>VLOOKUP(A197,'Informal %GDP  DGE'!B:AE,29,FALSE)</f>
        <v>35.842021942138672</v>
      </c>
      <c r="AJ197">
        <f>VLOOKUP(A197,'Informal %GDP  DGE'!B:AE,30,FALSE)</f>
        <v>0</v>
      </c>
      <c r="AK197">
        <f>VLOOKUP(A197,'Informal %GDP MIMIC'!B:AB,25,FALSE)</f>
        <v>35.834114074707031</v>
      </c>
      <c r="AL197">
        <f>VLOOKUP(A197,'Informal %GDP MIMIC'!B:AB,26,FALSE)</f>
        <v>35.258815765380859</v>
      </c>
      <c r="AM197">
        <f>VLOOKUP(A197,'Informal %GDP MIMIC'!B:AB,27,FALSE)</f>
        <v>34.655487060546875</v>
      </c>
      <c r="AN197" s="37">
        <f>VLOOKUP(A197,'Pension %LF Pension_p'!B:W,16,FALSE)</f>
        <v>12.399999618530273</v>
      </c>
      <c r="AO197">
        <f>VLOOKUP(A197,'Pension %LF Pension_p'!B:W,17,FALSE)</f>
        <v>0</v>
      </c>
      <c r="AP197">
        <f>VLOOKUP(A197,'Pension %LF Pension_p'!B:W,18,FALSE)</f>
        <v>0</v>
      </c>
      <c r="AQ197">
        <f>VLOOKUP(A197,'Pension %LF Pension_p'!B:W,19,FALSE)</f>
        <v>0</v>
      </c>
      <c r="AR197">
        <f>VLOOKUP(A197,'Pension %LF Pension_p'!B:W,20,FALSE)</f>
        <v>0</v>
      </c>
      <c r="AS197">
        <f>VLOOKUP(A197,'Pension %LF Pension_p'!B:W,21,FALSE)</f>
        <v>0</v>
      </c>
      <c r="AT197">
        <f>VLOOKUP(A197,'Pension %LF Pension_p'!B:W,22,FALSE)</f>
        <v>0</v>
      </c>
      <c r="AU197" s="37">
        <f>VLOOKUP(A197,' Informal Employment %Emp Infem'!B:U,15,FALSE)</f>
        <v>71.48</v>
      </c>
      <c r="AV197">
        <f>VLOOKUP(A197,' Informal Employment %Emp Infem'!B:U,16,FALSE)</f>
        <v>70.13</v>
      </c>
      <c r="AW197">
        <f>VLOOKUP(A197,' Informal Employment %Emp Infem'!B:U,17,FALSE)</f>
        <v>70.7</v>
      </c>
      <c r="AX197">
        <f>VLOOKUP(A197,' Informal Employment %Emp Infem'!B:U,18,FALSE)</f>
        <v>72.16</v>
      </c>
      <c r="AY197">
        <f>VLOOKUP(A197,' Informal Employment %Emp Infem'!B:U,19,FALSE)</f>
        <v>71.3</v>
      </c>
      <c r="AZ197">
        <f>VLOOKUP(A197,' Informal Employment %Emp Infem'!B:U,20,FALSE)</f>
        <v>70.290000000000006</v>
      </c>
      <c r="BA197" s="37">
        <f>VLOOKUP(Main!A197,'Outside LF Employment %Emp  Inf'!B:U,15,FALSE)</f>
        <v>57.08</v>
      </c>
      <c r="BB197">
        <f>VLOOKUP(Main!A197,'Outside LF Employment %Emp  Inf'!B:U,16,FALSE)</f>
        <v>53.75</v>
      </c>
      <c r="BC197">
        <f>VLOOKUP(Main!A197,'Outside LF Employment %Emp  Inf'!B:U,17,FALSE)</f>
        <v>54.12</v>
      </c>
      <c r="BD197">
        <f>VLOOKUP(Main!A197,'Outside LF Employment %Emp  Inf'!B:U,18,FALSE)</f>
        <v>55.06</v>
      </c>
      <c r="BE197">
        <f>VLOOKUP(Main!A197,'Outside LF Employment %Emp  Inf'!B:U,19,FALSE)</f>
        <v>54.02</v>
      </c>
      <c r="BF197">
        <f>VLOOKUP(Main!A197,'Outside LF Employment %Emp  Inf'!B:U,20,FALSE)</f>
        <v>50.89</v>
      </c>
      <c r="BG197" s="37">
        <f>VLOOKUP(A197,'Fin Acct Ownership %Pop'!B:E,2,FALSE)</f>
        <v>21.720146179199201</v>
      </c>
      <c r="BH197">
        <f>VLOOKUP(A197,'Fin Acct Ownership %Pop'!B:E,3,FALSE)</f>
        <v>0</v>
      </c>
      <c r="BI197">
        <f>VLOOKUP(A197,'Fin Acct Ownership %Pop'!B:E,4,FALSE)</f>
        <v>48.646862030029297</v>
      </c>
      <c r="BJ197" s="37" t="str">
        <f>VLOOKUP(A197,'JAM Index'!B:H,2,FALSE)</f>
        <v>LAC</v>
      </c>
      <c r="BK197" t="str">
        <f>VLOOKUP(A197,'JAM Index'!B:H,3,FALSE)</f>
        <v>UMIC</v>
      </c>
      <c r="BL197" t="str">
        <f>VLOOKUP(A197,'JAM Index'!B:H,3,FALSE)</f>
        <v>UMIC</v>
      </c>
      <c r="BM197">
        <f>VLOOKUP(A197,'JAM Index'!B:H,4,FALSE)</f>
        <v>100</v>
      </c>
      <c r="BN197">
        <f>VLOOKUP(A197,'JAM Index'!B:H,5,FALSE)</f>
        <v>49</v>
      </c>
      <c r="BO197">
        <f>VLOOKUP(A197,'JAM Index'!B:H,6,FALSE)</f>
        <v>82</v>
      </c>
      <c r="BP197">
        <f>VLOOKUP(A197,'JAM Index'!B:H,7,FALSE)</f>
        <v>231</v>
      </c>
      <c r="BQ197">
        <f>VLOOKUP(A197,'GDP Per Capita'!B:E,2,FALSE)</f>
        <v>5782.7845498128563</v>
      </c>
      <c r="BR197">
        <f>VLOOKUP(A197,'GDP Per Capita'!B:E,3,FALSE)</f>
        <v>5380.963321841301</v>
      </c>
      <c r="BS197">
        <f>VLOOKUP(A197,'GDP Per Capita'!B:E,4,FALSE)</f>
        <v>5001.0727604519134</v>
      </c>
    </row>
    <row r="198" spans="1:71" x14ac:dyDescent="0.15">
      <c r="A198" s="24" t="s">
        <v>397</v>
      </c>
      <c r="B198" s="37">
        <f>VLOOKUP(A198,'GDP in $'!B198:G198,4)</f>
        <v>16276600000</v>
      </c>
      <c r="C198">
        <f>VLOOKUP(A198,'GDP in $'!B198:G198,5)</f>
        <v>17133500000</v>
      </c>
      <c r="D198" s="38">
        <f>VLOOKUP(A198,'GDP in $'!B198:G198,6)</f>
        <v>15561300000</v>
      </c>
      <c r="E198" t="str">
        <f>VLOOKUP(A198,'Social Assistance Exp. as %GDP'!C:O,2,FALSE)</f>
        <v>Lower middle income</v>
      </c>
      <c r="F198" t="str">
        <f>VLOOKUP(A198,'Social Assistance Exp. as %GDP'!C:O,3,FALSE)</f>
        <v>MEA</v>
      </c>
      <c r="G198">
        <f>VLOOKUP(A198,'Social Assistance Exp. as %GDP'!C:O,4,FALSE)</f>
        <v>5.1198201179999998</v>
      </c>
      <c r="H198">
        <f>VLOOKUP(A198,'Social Assistance Exp. as %GDP'!C:O,5,FALSE)</f>
        <v>3.6347675320000001</v>
      </c>
      <c r="I198">
        <f>VLOOKUP(A198,'Social Assistance Exp. as %GDP'!C:O,6,FALSE)</f>
        <v>0</v>
      </c>
      <c r="J198">
        <f>VLOOKUP(A198,'Social Assistance Exp. as %GDP'!C:O,7,FALSE)</f>
        <v>0.488216341</v>
      </c>
      <c r="K198">
        <f>VLOOKUP(A198,'Social Assistance Exp. as %GDP'!C:O,8,FALSE)</f>
        <v>0.84358239199999996</v>
      </c>
      <c r="L198">
        <f>VLOOKUP(A198,'Social Assistance Exp. as %GDP'!C:O,9,FALSE)</f>
        <v>2015</v>
      </c>
      <c r="M198">
        <f>VLOOKUP(A198,'Social Assistance Exp. as %GDP'!C:O,10,FALSE)</f>
        <v>0</v>
      </c>
      <c r="N198">
        <f>VLOOKUP(A198,'Social Assistance Exp. as %GDP'!C:O,11,FALSE)</f>
        <v>0.15243753800000001</v>
      </c>
      <c r="O198">
        <f>VLOOKUP(A198,'Social Assistance Exp. as %GDP'!C:O,12,FALSE)</f>
        <v>0</v>
      </c>
      <c r="P198">
        <f>VLOOKUP(A198,'Social Assistance Exp. as %GDP'!C:O,13,FALSE)</f>
        <v>8.1645800000000005E-4</v>
      </c>
      <c r="Q198" s="37">
        <f>VLOOKUP(A198,'Migrant Population %Pop'!B:C,2,FALSE)</f>
        <v>5.4730397522440999</v>
      </c>
      <c r="R198" s="37">
        <f>VLOOKUP(A198,'Literacy Rate %Pop'!B:BC,44,FALSE)</f>
        <v>94.717483520507798</v>
      </c>
      <c r="S198">
        <f>VLOOKUP(A198,'Literacy Rate %Pop'!B:BC,45,FALSE)</f>
        <v>95.025817871093807</v>
      </c>
      <c r="T198">
        <f>VLOOKUP(A198,'Literacy Rate %Pop'!B:BC,46,FALSE)</f>
        <v>95.671012878417997</v>
      </c>
      <c r="U198">
        <f>VLOOKUP(A198,'Literacy Rate %Pop'!B:BC,47,FALSE)</f>
        <v>96.046028137207003</v>
      </c>
      <c r="V198">
        <f>VLOOKUP(A198,'Literacy Rate %Pop'!B:BC,48,FALSE)</f>
        <v>96.212928771972699</v>
      </c>
      <c r="W198">
        <f>VLOOKUP(A198,'Literacy Rate %Pop'!B:BC,49,FALSE)</f>
        <v>96.477119445800795</v>
      </c>
      <c r="X198">
        <f>VLOOKUP(A198,'Literacy Rate %Pop'!B:BC,50,FALSE)</f>
        <v>96.719192504882798</v>
      </c>
      <c r="Y198">
        <f>VLOOKUP(A198,'Literacy Rate %Pop'!B:BC,51,FALSE)</f>
        <v>96.924400329589801</v>
      </c>
      <c r="Z198">
        <f>VLOOKUP(A198,'Literacy Rate %Pop'!B:BC,52,FALSE)</f>
        <v>97.218612670898395</v>
      </c>
      <c r="AA198">
        <f>VLOOKUP(A198,'Literacy Rate %Pop'!B:BC,53,FALSE)</f>
        <v>97.378257751464801</v>
      </c>
      <c r="AB198">
        <f>VLOOKUP(A198,'Literacy Rate %Pop'!B:BC,54,FALSE)</f>
        <v>97.514457702636705</v>
      </c>
      <c r="AC198" s="37">
        <f>VLOOKUP(A198,'Internet Access %Pop'!B:AI,29,FALSE)</f>
        <v>56.7</v>
      </c>
      <c r="AD198">
        <f>VLOOKUP(A198,'Internet Access %Pop'!B:AI,30,FALSE)</f>
        <v>59.9</v>
      </c>
      <c r="AE198">
        <f>VLOOKUP(A198,'Internet Access %Pop'!B:AI,31,FALSE)</f>
        <v>63.3</v>
      </c>
      <c r="AF198">
        <f>VLOOKUP(A198,'Internet Access %Pop'!B:AI,32,FALSE)</f>
        <v>64.399993710000004</v>
      </c>
      <c r="AG198">
        <f>VLOOKUP(A198,'Internet Access %Pop'!B:AI,33,FALSE)</f>
        <v>70.622583700000007</v>
      </c>
      <c r="AH198">
        <f>VLOOKUP(A198,'Internet Access %Pop'!B:AI,34,FALSE)</f>
        <v>0</v>
      </c>
      <c r="AI198" s="37" t="e">
        <f>VLOOKUP(A198,'Informal %GDP  DGE'!B:AE,29,FALSE)</f>
        <v>#N/A</v>
      </c>
      <c r="AJ198" t="e">
        <f>VLOOKUP(A198,'Informal %GDP  DGE'!B:AE,30,FALSE)</f>
        <v>#N/A</v>
      </c>
      <c r="AK198" t="e">
        <f>VLOOKUP(A198,'Informal %GDP MIMIC'!B:AB,25,FALSE)</f>
        <v>#N/A</v>
      </c>
      <c r="AL198" t="e">
        <f>VLOOKUP(A198,'Informal %GDP MIMIC'!B:AB,26,FALSE)</f>
        <v>#N/A</v>
      </c>
      <c r="AM198" t="e">
        <f>VLOOKUP(A198,'Informal %GDP MIMIC'!B:AB,27,FALSE)</f>
        <v>#N/A</v>
      </c>
      <c r="AN198" s="37">
        <f>VLOOKUP(A198,'Pension %LF Pension_p'!B:W,16,FALSE)</f>
        <v>0</v>
      </c>
      <c r="AO198">
        <f>VLOOKUP(A198,'Pension %LF Pension_p'!B:W,17,FALSE)</f>
        <v>0</v>
      </c>
      <c r="AP198">
        <f>VLOOKUP(A198,'Pension %LF Pension_p'!B:W,18,FALSE)</f>
        <v>0</v>
      </c>
      <c r="AQ198">
        <f>VLOOKUP(A198,'Pension %LF Pension_p'!B:W,19,FALSE)</f>
        <v>0</v>
      </c>
      <c r="AR198">
        <f>VLOOKUP(A198,'Pension %LF Pension_p'!B:W,20,FALSE)</f>
        <v>17</v>
      </c>
      <c r="AS198">
        <f>VLOOKUP(A198,'Pension %LF Pension_p'!B:W,21,FALSE)</f>
        <v>14</v>
      </c>
      <c r="AT198">
        <f>VLOOKUP(A198,'Pension %LF Pension_p'!B:W,22,FALSE)</f>
        <v>0</v>
      </c>
      <c r="AU198" s="37">
        <f>VLOOKUP(A198,' Informal Employment %Emp Infem'!B:U,15,FALSE)</f>
        <v>56.74</v>
      </c>
      <c r="AV198">
        <f>VLOOKUP(A198,' Informal Employment %Emp Infem'!B:U,16,FALSE)</f>
        <v>55.44</v>
      </c>
      <c r="AW198">
        <f>VLOOKUP(A198,' Informal Employment %Emp Infem'!B:U,17,FALSE)</f>
        <v>55.83</v>
      </c>
      <c r="AX198">
        <f>VLOOKUP(A198,' Informal Employment %Emp Infem'!B:U,18,FALSE)</f>
        <v>54.32</v>
      </c>
      <c r="AY198">
        <f>VLOOKUP(A198,' Informal Employment %Emp Infem'!B:U,19,FALSE)</f>
        <v>54.64</v>
      </c>
      <c r="AZ198">
        <f>VLOOKUP(A198,' Informal Employment %Emp Infem'!B:U,20,FALSE)</f>
        <v>53.57</v>
      </c>
      <c r="BA198" s="37">
        <f>VLOOKUP(Main!A198,'Outside LF Employment %Emp  Inf'!B:U,15,FALSE)</f>
        <v>31.71</v>
      </c>
      <c r="BB198">
        <f>VLOOKUP(Main!A198,'Outside LF Employment %Emp  Inf'!B:U,16,FALSE)</f>
        <v>28.92</v>
      </c>
      <c r="BC198">
        <f>VLOOKUP(Main!A198,'Outside LF Employment %Emp  Inf'!B:U,17,FALSE)</f>
        <v>33.89</v>
      </c>
      <c r="BD198">
        <f>VLOOKUP(Main!A198,'Outside LF Employment %Emp  Inf'!B:U,18,FALSE)</f>
        <v>34.61</v>
      </c>
      <c r="BE198">
        <f>VLOOKUP(Main!A198,'Outside LF Employment %Emp  Inf'!B:U,19,FALSE)</f>
        <v>34.619999999999997</v>
      </c>
      <c r="BF198">
        <f>VLOOKUP(Main!A198,'Outside LF Employment %Emp  Inf'!B:U,20,FALSE)</f>
        <v>33.79</v>
      </c>
      <c r="BG198" s="37">
        <f>VLOOKUP(A198,'Fin Acct Ownership %Pop'!B:E,2,FALSE)</f>
        <v>19.428031921386701</v>
      </c>
      <c r="BH198">
        <f>VLOOKUP(A198,'Fin Acct Ownership %Pop'!B:E,3,FALSE)</f>
        <v>24.2438068389893</v>
      </c>
      <c r="BI198">
        <f>VLOOKUP(A198,'Fin Acct Ownership %Pop'!B:E,4,FALSE)</f>
        <v>25.0221767425537</v>
      </c>
      <c r="BJ198" s="37" t="e">
        <f>VLOOKUP(A198,'JAM Index'!B:H,2,FALSE)</f>
        <v>#N/A</v>
      </c>
      <c r="BK198" t="e">
        <f>VLOOKUP(A198,'JAM Index'!B:H,3,FALSE)</f>
        <v>#N/A</v>
      </c>
      <c r="BL198" t="e">
        <f>VLOOKUP(A198,'JAM Index'!B:H,3,FALSE)</f>
        <v>#N/A</v>
      </c>
      <c r="BM198" t="e">
        <f>VLOOKUP(A198,'JAM Index'!B:H,4,FALSE)</f>
        <v>#N/A</v>
      </c>
      <c r="BN198" t="e">
        <f>VLOOKUP(A198,'JAM Index'!B:H,5,FALSE)</f>
        <v>#N/A</v>
      </c>
      <c r="BO198" t="e">
        <f>VLOOKUP(A198,'JAM Index'!B:H,6,FALSE)</f>
        <v>#N/A</v>
      </c>
      <c r="BP198" t="e">
        <f>VLOOKUP(A198,'JAM Index'!B:H,7,FALSE)</f>
        <v>#N/A</v>
      </c>
      <c r="BQ198">
        <f>VLOOKUP(A198,'GDP Per Capita'!B:E,2,FALSE)</f>
        <v>3562.3309427025574</v>
      </c>
      <c r="BR198">
        <f>VLOOKUP(A198,'GDP Per Capita'!B:E,3,FALSE)</f>
        <v>3656.8582713701089</v>
      </c>
      <c r="BS198">
        <f>VLOOKUP(A198,'GDP Per Capita'!B:E,4,FALSE)</f>
        <v>3239.7311081265698</v>
      </c>
    </row>
    <row r="199" spans="1:71" x14ac:dyDescent="0.15">
      <c r="A199" s="24" t="s">
        <v>399</v>
      </c>
      <c r="B199" s="37">
        <f>VLOOKUP(A199,'GDP in $'!B199:G199,4)</f>
        <v>10656209172.638294</v>
      </c>
      <c r="C199">
        <f>VLOOKUP(A199,'GDP in $'!B199:G199,5)</f>
        <v>10641343380.152805</v>
      </c>
      <c r="D199" s="38">
        <f>VLOOKUP(A199,'GDP in $'!B199:G199,6)</f>
        <v>9530487871.9081917</v>
      </c>
      <c r="E199" t="e">
        <f>VLOOKUP(A199,'Social Assistance Exp. as %GDP'!C:O,2,FALSE)</f>
        <v>#N/A</v>
      </c>
      <c r="F199" t="e">
        <f>VLOOKUP(A199,'Social Assistance Exp. as %GDP'!C:O,3,FALSE)</f>
        <v>#N/A</v>
      </c>
      <c r="G199" t="e">
        <f>VLOOKUP(A199,'Social Assistance Exp. as %GDP'!C:O,4,FALSE)</f>
        <v>#N/A</v>
      </c>
      <c r="H199" t="e">
        <f>VLOOKUP(A199,'Social Assistance Exp. as %GDP'!C:O,5,FALSE)</f>
        <v>#N/A</v>
      </c>
      <c r="I199" t="e">
        <f>VLOOKUP(A199,'Social Assistance Exp. as %GDP'!C:O,6,FALSE)</f>
        <v>#N/A</v>
      </c>
      <c r="J199" t="e">
        <f>VLOOKUP(A199,'Social Assistance Exp. as %GDP'!C:O,7,FALSE)</f>
        <v>#N/A</v>
      </c>
      <c r="K199" t="e">
        <f>VLOOKUP(A199,'Social Assistance Exp. as %GDP'!C:O,8,FALSE)</f>
        <v>#N/A</v>
      </c>
      <c r="L199" t="e">
        <f>VLOOKUP(A199,'Social Assistance Exp. as %GDP'!C:O,9,FALSE)</f>
        <v>#N/A</v>
      </c>
      <c r="M199" t="e">
        <f>VLOOKUP(A199,'Social Assistance Exp. as %GDP'!C:O,10,FALSE)</f>
        <v>#N/A</v>
      </c>
      <c r="N199" t="e">
        <f>VLOOKUP(A199,'Social Assistance Exp. as %GDP'!C:O,11,FALSE)</f>
        <v>#N/A</v>
      </c>
      <c r="O199" t="e">
        <f>VLOOKUP(A199,'Social Assistance Exp. as %GDP'!C:O,12,FALSE)</f>
        <v>#N/A</v>
      </c>
      <c r="P199" t="e">
        <f>VLOOKUP(A199,'Social Assistance Exp. as %GDP'!C:O,13,FALSE)</f>
        <v>#N/A</v>
      </c>
      <c r="Q199" s="37">
        <f>VLOOKUP(A199,'Migrant Population %Pop'!B:C,2,FALSE)</f>
        <v>2.01087374469925</v>
      </c>
      <c r="R199" s="37">
        <f>VLOOKUP(A199,'Literacy Rate %Pop'!B:BC,44,FALSE)</f>
        <v>90.560859680175795</v>
      </c>
      <c r="S199">
        <f>VLOOKUP(A199,'Literacy Rate %Pop'!B:BC,45,FALSE)</f>
        <v>90.686767578125</v>
      </c>
      <c r="T199">
        <f>VLOOKUP(A199,'Literacy Rate %Pop'!B:BC,46,FALSE)</f>
        <v>90.792213439941406</v>
      </c>
      <c r="U199">
        <f>VLOOKUP(A199,'Literacy Rate %Pop'!B:BC,47,FALSE)</f>
        <v>90.889457702636705</v>
      </c>
      <c r="V199">
        <f>VLOOKUP(A199,'Literacy Rate %Pop'!B:BC,48,FALSE)</f>
        <v>90.946678161621094</v>
      </c>
      <c r="W199">
        <f>VLOOKUP(A199,'Literacy Rate %Pop'!B:BC,49,FALSE)</f>
        <v>91.0159912109375</v>
      </c>
      <c r="X199">
        <f>VLOOKUP(A199,'Literacy Rate %Pop'!B:BC,50,FALSE)</f>
        <v>91.145103454589801</v>
      </c>
      <c r="Y199">
        <f>VLOOKUP(A199,'Literacy Rate %Pop'!B:BC,51,FALSE)</f>
        <v>91.277969360351605</v>
      </c>
      <c r="Z199">
        <f>VLOOKUP(A199,'Literacy Rate %Pop'!B:BC,52,FALSE)</f>
        <v>91.293807983398395</v>
      </c>
      <c r="AA199">
        <f>VLOOKUP(A199,'Literacy Rate %Pop'!B:BC,53,FALSE)</f>
        <v>0</v>
      </c>
      <c r="AB199">
        <f>VLOOKUP(A199,'Literacy Rate %Pop'!B:BC,54,FALSE)</f>
        <v>0</v>
      </c>
      <c r="AC199" s="37">
        <f>VLOOKUP(A199,'Internet Access %Pop'!B:AI,29,FALSE)</f>
        <v>27.638302736073499</v>
      </c>
      <c r="AD199">
        <f>VLOOKUP(A199,'Internet Access %Pop'!B:AI,30,FALSE)</f>
        <v>30.2360645065719</v>
      </c>
      <c r="AE199">
        <f>VLOOKUP(A199,'Internet Access %Pop'!B:AI,31,FALSE)</f>
        <v>32.727667615210997</v>
      </c>
      <c r="AF199">
        <f>VLOOKUP(A199,'Internet Access %Pop'!B:AI,32,FALSE)</f>
        <v>0</v>
      </c>
      <c r="AG199">
        <f>VLOOKUP(A199,'Internet Access %Pop'!B:AI,33,FALSE)</f>
        <v>0</v>
      </c>
      <c r="AH199">
        <f>VLOOKUP(A199,'Internet Access %Pop'!B:AI,34,FALSE)</f>
        <v>0</v>
      </c>
      <c r="AI199" s="37" t="e">
        <f>VLOOKUP(A199,'Informal %GDP  DGE'!B:AE,29,FALSE)</f>
        <v>#N/A</v>
      </c>
      <c r="AJ199" t="e">
        <f>VLOOKUP(A199,'Informal %GDP  DGE'!B:AE,30,FALSE)</f>
        <v>#N/A</v>
      </c>
      <c r="AK199" t="e">
        <f>VLOOKUP(A199,'Informal %GDP MIMIC'!B:AB,25,FALSE)</f>
        <v>#N/A</v>
      </c>
      <c r="AL199" t="e">
        <f>VLOOKUP(A199,'Informal %GDP MIMIC'!B:AB,26,FALSE)</f>
        <v>#N/A</v>
      </c>
      <c r="AM199" t="e">
        <f>VLOOKUP(A199,'Informal %GDP MIMIC'!B:AB,27,FALSE)</f>
        <v>#N/A</v>
      </c>
      <c r="AN199" s="37" t="e">
        <f>VLOOKUP(A199,'Pension %LF Pension_p'!B:W,16,FALSE)</f>
        <v>#N/A</v>
      </c>
      <c r="AO199" t="e">
        <f>VLOOKUP(A199,'Pension %LF Pension_p'!B:W,17,FALSE)</f>
        <v>#N/A</v>
      </c>
      <c r="AP199" t="e">
        <f>VLOOKUP(A199,'Pension %LF Pension_p'!B:W,18,FALSE)</f>
        <v>#N/A</v>
      </c>
      <c r="AQ199" t="e">
        <f>VLOOKUP(A199,'Pension %LF Pension_p'!B:W,19,FALSE)</f>
        <v>#N/A</v>
      </c>
      <c r="AR199" t="e">
        <f>VLOOKUP(A199,'Pension %LF Pension_p'!B:W,20,FALSE)</f>
        <v>#N/A</v>
      </c>
      <c r="AS199" t="e">
        <f>VLOOKUP(A199,'Pension %LF Pension_p'!B:W,21,FALSE)</f>
        <v>#N/A</v>
      </c>
      <c r="AT199" t="e">
        <f>VLOOKUP(A199,'Pension %LF Pension_p'!B:W,22,FALSE)</f>
        <v>#N/A</v>
      </c>
      <c r="AU199" s="37" t="e">
        <f>VLOOKUP(A199,' Informal Employment %Emp Infem'!B:U,15,FALSE)</f>
        <v>#N/A</v>
      </c>
      <c r="AV199" t="e">
        <f>VLOOKUP(A199,' Informal Employment %Emp Infem'!B:U,16,FALSE)</f>
        <v>#N/A</v>
      </c>
      <c r="AW199" t="e">
        <f>VLOOKUP(A199,' Informal Employment %Emp Infem'!B:U,17,FALSE)</f>
        <v>#N/A</v>
      </c>
      <c r="AX199" t="e">
        <f>VLOOKUP(A199,' Informal Employment %Emp Infem'!B:U,18,FALSE)</f>
        <v>#N/A</v>
      </c>
      <c r="AY199" t="e">
        <f>VLOOKUP(A199,' Informal Employment %Emp Infem'!B:U,19,FALSE)</f>
        <v>#N/A</v>
      </c>
      <c r="AZ199" t="e">
        <f>VLOOKUP(A199,' Informal Employment %Emp Infem'!B:U,20,FALSE)</f>
        <v>#N/A</v>
      </c>
      <c r="BA199" s="37" t="e">
        <f>VLOOKUP(Main!A199,'Outside LF Employment %Emp  Inf'!B:U,15,FALSE)</f>
        <v>#N/A</v>
      </c>
      <c r="BB199" t="e">
        <f>VLOOKUP(Main!A199,'Outside LF Employment %Emp  Inf'!B:U,16,FALSE)</f>
        <v>#N/A</v>
      </c>
      <c r="BC199" t="e">
        <f>VLOOKUP(Main!A199,'Outside LF Employment %Emp  Inf'!B:U,17,FALSE)</f>
        <v>#N/A</v>
      </c>
      <c r="BD199" t="e">
        <f>VLOOKUP(Main!A199,'Outside LF Employment %Emp  Inf'!B:U,18,FALSE)</f>
        <v>#N/A</v>
      </c>
      <c r="BE199" t="e">
        <f>VLOOKUP(Main!A199,'Outside LF Employment %Emp  Inf'!B:U,19,FALSE)</f>
        <v>#N/A</v>
      </c>
      <c r="BF199" t="e">
        <f>VLOOKUP(Main!A199,'Outside LF Employment %Emp  Inf'!B:U,20,FALSE)</f>
        <v>#N/A</v>
      </c>
      <c r="BG199" s="37">
        <f>VLOOKUP(A199,'Fin Acct Ownership %Pop'!B:E,2,FALSE)</f>
        <v>0</v>
      </c>
      <c r="BH199">
        <f>VLOOKUP(A199,'Fin Acct Ownership %Pop'!B:E,3,FALSE)</f>
        <v>0</v>
      </c>
      <c r="BI199">
        <f>VLOOKUP(A199,'Fin Acct Ownership %Pop'!B:E,4,FALSE)</f>
        <v>0</v>
      </c>
      <c r="BJ199" s="37" t="e">
        <f>VLOOKUP(A199,'JAM Index'!B:H,2,FALSE)</f>
        <v>#N/A</v>
      </c>
      <c r="BK199" t="e">
        <f>VLOOKUP(A199,'JAM Index'!B:H,3,FALSE)</f>
        <v>#N/A</v>
      </c>
      <c r="BL199" t="e">
        <f>VLOOKUP(A199,'JAM Index'!B:H,3,FALSE)</f>
        <v>#N/A</v>
      </c>
      <c r="BM199" t="e">
        <f>VLOOKUP(A199,'JAM Index'!B:H,4,FALSE)</f>
        <v>#N/A</v>
      </c>
      <c r="BN199" t="e">
        <f>VLOOKUP(A199,'JAM Index'!B:H,5,FALSE)</f>
        <v>#N/A</v>
      </c>
      <c r="BO199" t="e">
        <f>VLOOKUP(A199,'JAM Index'!B:H,6,FALSE)</f>
        <v>#N/A</v>
      </c>
      <c r="BP199" t="e">
        <f>VLOOKUP(A199,'JAM Index'!B:H,7,FALSE)</f>
        <v>#N/A</v>
      </c>
      <c r="BQ199">
        <f>VLOOKUP(A199,'GDP Per Capita'!B:E,2,FALSE)</f>
        <v>4340.0207436531282</v>
      </c>
      <c r="BR199">
        <f>VLOOKUP(A199,'GDP Per Capita'!B:E,3,FALSE)</f>
        <v>4270.4110635243005</v>
      </c>
      <c r="BS199">
        <f>VLOOKUP(A199,'GDP Per Capita'!B:E,4,FALSE)</f>
        <v>3768.543357346462</v>
      </c>
    </row>
    <row r="200" spans="1:71" x14ac:dyDescent="0.15">
      <c r="A200" s="24" t="s">
        <v>401</v>
      </c>
      <c r="B200" s="37">
        <f>VLOOKUP(A200,'GDP in $'!B200:G200,4)</f>
        <v>50482183425709.602</v>
      </c>
      <c r="C200">
        <f>VLOOKUP(A200,'GDP in $'!B200:G200,5)</f>
        <v>50984176954366.547</v>
      </c>
      <c r="D200" s="38">
        <f>VLOOKUP(A200,'GDP in $'!B200:G200,6)</f>
        <v>49538687319472.289</v>
      </c>
      <c r="E200" t="e">
        <f>VLOOKUP(A200,'Social Assistance Exp. as %GDP'!C:O,2,FALSE)</f>
        <v>#N/A</v>
      </c>
      <c r="F200" t="e">
        <f>VLOOKUP(A200,'Social Assistance Exp. as %GDP'!C:O,3,FALSE)</f>
        <v>#N/A</v>
      </c>
      <c r="G200" t="e">
        <f>VLOOKUP(A200,'Social Assistance Exp. as %GDP'!C:O,4,FALSE)</f>
        <v>#N/A</v>
      </c>
      <c r="H200" t="e">
        <f>VLOOKUP(A200,'Social Assistance Exp. as %GDP'!C:O,5,FALSE)</f>
        <v>#N/A</v>
      </c>
      <c r="I200" t="e">
        <f>VLOOKUP(A200,'Social Assistance Exp. as %GDP'!C:O,6,FALSE)</f>
        <v>#N/A</v>
      </c>
      <c r="J200" t="e">
        <f>VLOOKUP(A200,'Social Assistance Exp. as %GDP'!C:O,7,FALSE)</f>
        <v>#N/A</v>
      </c>
      <c r="K200" t="e">
        <f>VLOOKUP(A200,'Social Assistance Exp. as %GDP'!C:O,8,FALSE)</f>
        <v>#N/A</v>
      </c>
      <c r="L200" t="e">
        <f>VLOOKUP(A200,'Social Assistance Exp. as %GDP'!C:O,9,FALSE)</f>
        <v>#N/A</v>
      </c>
      <c r="M200" t="e">
        <f>VLOOKUP(A200,'Social Assistance Exp. as %GDP'!C:O,10,FALSE)</f>
        <v>#N/A</v>
      </c>
      <c r="N200" t="e">
        <f>VLOOKUP(A200,'Social Assistance Exp. as %GDP'!C:O,11,FALSE)</f>
        <v>#N/A</v>
      </c>
      <c r="O200" t="e">
        <f>VLOOKUP(A200,'Social Assistance Exp. as %GDP'!C:O,12,FALSE)</f>
        <v>#N/A</v>
      </c>
      <c r="P200" t="e">
        <f>VLOOKUP(A200,'Social Assistance Exp. as %GDP'!C:O,13,FALSE)</f>
        <v>#N/A</v>
      </c>
      <c r="Q200" s="37">
        <f>VLOOKUP(A200,'Migrant Population %Pop'!B:C,2,FALSE)</f>
        <v>12.088892984128099</v>
      </c>
      <c r="R200" s="37">
        <f>VLOOKUP(A200,'Literacy Rate %Pop'!B:BC,44,FALSE)</f>
        <v>0</v>
      </c>
      <c r="S200">
        <f>VLOOKUP(A200,'Literacy Rate %Pop'!B:BC,45,FALSE)</f>
        <v>0</v>
      </c>
      <c r="T200">
        <f>VLOOKUP(A200,'Literacy Rate %Pop'!B:BC,46,FALSE)</f>
        <v>0</v>
      </c>
      <c r="U200">
        <f>VLOOKUP(A200,'Literacy Rate %Pop'!B:BC,47,FALSE)</f>
        <v>0</v>
      </c>
      <c r="V200">
        <f>VLOOKUP(A200,'Literacy Rate %Pop'!B:BC,48,FALSE)</f>
        <v>0</v>
      </c>
      <c r="W200">
        <f>VLOOKUP(A200,'Literacy Rate %Pop'!B:BC,49,FALSE)</f>
        <v>0</v>
      </c>
      <c r="X200">
        <f>VLOOKUP(A200,'Literacy Rate %Pop'!B:BC,50,FALSE)</f>
        <v>0</v>
      </c>
      <c r="Y200">
        <f>VLOOKUP(A200,'Literacy Rate %Pop'!B:BC,51,FALSE)</f>
        <v>0</v>
      </c>
      <c r="Z200">
        <f>VLOOKUP(A200,'Literacy Rate %Pop'!B:BC,52,FALSE)</f>
        <v>0</v>
      </c>
      <c r="AA200">
        <f>VLOOKUP(A200,'Literacy Rate %Pop'!B:BC,53,FALSE)</f>
        <v>0</v>
      </c>
      <c r="AB200">
        <f>VLOOKUP(A200,'Literacy Rate %Pop'!B:BC,54,FALSE)</f>
        <v>0</v>
      </c>
      <c r="AC200" s="37">
        <f>VLOOKUP(A200,'Internet Access %Pop'!B:AI,29,FALSE)</f>
        <v>78.702603371815897</v>
      </c>
      <c r="AD200">
        <f>VLOOKUP(A200,'Internet Access %Pop'!B:AI,30,FALSE)</f>
        <v>83.187095420865404</v>
      </c>
      <c r="AE200">
        <f>VLOOKUP(A200,'Internet Access %Pop'!B:AI,31,FALSE)</f>
        <v>84.408205850416905</v>
      </c>
      <c r="AF200">
        <f>VLOOKUP(A200,'Internet Access %Pop'!B:AI,32,FALSE)</f>
        <v>86.156603890756202</v>
      </c>
      <c r="AG200">
        <f>VLOOKUP(A200,'Internet Access %Pop'!B:AI,33,FALSE)</f>
        <v>87.914098820151906</v>
      </c>
      <c r="AH200">
        <f>VLOOKUP(A200,'Internet Access %Pop'!B:AI,34,FALSE)</f>
        <v>0</v>
      </c>
      <c r="AI200" s="37" t="e">
        <f>VLOOKUP(A200,'Informal %GDP  DGE'!B:AE,29,FALSE)</f>
        <v>#N/A</v>
      </c>
      <c r="AJ200" t="e">
        <f>VLOOKUP(A200,'Informal %GDP  DGE'!B:AE,30,FALSE)</f>
        <v>#N/A</v>
      </c>
      <c r="AK200" t="e">
        <f>VLOOKUP(A200,'Informal %GDP MIMIC'!B:AB,25,FALSE)</f>
        <v>#N/A</v>
      </c>
      <c r="AL200" t="e">
        <f>VLOOKUP(A200,'Informal %GDP MIMIC'!B:AB,26,FALSE)</f>
        <v>#N/A</v>
      </c>
      <c r="AM200" t="e">
        <f>VLOOKUP(A200,'Informal %GDP MIMIC'!B:AB,27,FALSE)</f>
        <v>#N/A</v>
      </c>
      <c r="AN200" s="37" t="e">
        <f>VLOOKUP(A200,'Pension %LF Pension_p'!B:W,16,FALSE)</f>
        <v>#N/A</v>
      </c>
      <c r="AO200" t="e">
        <f>VLOOKUP(A200,'Pension %LF Pension_p'!B:W,17,FALSE)</f>
        <v>#N/A</v>
      </c>
      <c r="AP200" t="e">
        <f>VLOOKUP(A200,'Pension %LF Pension_p'!B:W,18,FALSE)</f>
        <v>#N/A</v>
      </c>
      <c r="AQ200" t="e">
        <f>VLOOKUP(A200,'Pension %LF Pension_p'!B:W,19,FALSE)</f>
        <v>#N/A</v>
      </c>
      <c r="AR200" t="e">
        <f>VLOOKUP(A200,'Pension %LF Pension_p'!B:W,20,FALSE)</f>
        <v>#N/A</v>
      </c>
      <c r="AS200" t="e">
        <f>VLOOKUP(A200,'Pension %LF Pension_p'!B:W,21,FALSE)</f>
        <v>#N/A</v>
      </c>
      <c r="AT200" t="e">
        <f>VLOOKUP(A200,'Pension %LF Pension_p'!B:W,22,FALSE)</f>
        <v>#N/A</v>
      </c>
      <c r="AU200" s="37" t="e">
        <f>VLOOKUP(A200,' Informal Employment %Emp Infem'!B:U,15,FALSE)</f>
        <v>#N/A</v>
      </c>
      <c r="AV200" t="e">
        <f>VLOOKUP(A200,' Informal Employment %Emp Infem'!B:U,16,FALSE)</f>
        <v>#N/A</v>
      </c>
      <c r="AW200" t="e">
        <f>VLOOKUP(A200,' Informal Employment %Emp Infem'!B:U,17,FALSE)</f>
        <v>#N/A</v>
      </c>
      <c r="AX200" t="e">
        <f>VLOOKUP(A200,' Informal Employment %Emp Infem'!B:U,18,FALSE)</f>
        <v>#N/A</v>
      </c>
      <c r="AY200" t="e">
        <f>VLOOKUP(A200,' Informal Employment %Emp Infem'!B:U,19,FALSE)</f>
        <v>#N/A</v>
      </c>
      <c r="AZ200" t="e">
        <f>VLOOKUP(A200,' Informal Employment %Emp Infem'!B:U,20,FALSE)</f>
        <v>#N/A</v>
      </c>
      <c r="BA200" s="37" t="e">
        <f>VLOOKUP(Main!A200,'Outside LF Employment %Emp  Inf'!B:U,15,FALSE)</f>
        <v>#N/A</v>
      </c>
      <c r="BB200" t="e">
        <f>VLOOKUP(Main!A200,'Outside LF Employment %Emp  Inf'!B:U,16,FALSE)</f>
        <v>#N/A</v>
      </c>
      <c r="BC200" t="e">
        <f>VLOOKUP(Main!A200,'Outside LF Employment %Emp  Inf'!B:U,17,FALSE)</f>
        <v>#N/A</v>
      </c>
      <c r="BD200" t="e">
        <f>VLOOKUP(Main!A200,'Outside LF Employment %Emp  Inf'!B:U,18,FALSE)</f>
        <v>#N/A</v>
      </c>
      <c r="BE200" t="e">
        <f>VLOOKUP(Main!A200,'Outside LF Employment %Emp  Inf'!B:U,19,FALSE)</f>
        <v>#N/A</v>
      </c>
      <c r="BF200" t="e">
        <f>VLOOKUP(Main!A200,'Outside LF Employment %Emp  Inf'!B:U,20,FALSE)</f>
        <v>#N/A</v>
      </c>
      <c r="BG200" s="37">
        <f>VLOOKUP(A200,'Fin Acct Ownership %Pop'!B:E,2,FALSE)</f>
        <v>0</v>
      </c>
      <c r="BH200">
        <f>VLOOKUP(A200,'Fin Acct Ownership %Pop'!B:E,3,FALSE)</f>
        <v>0</v>
      </c>
      <c r="BI200">
        <f>VLOOKUP(A200,'Fin Acct Ownership %Pop'!B:E,4,FALSE)</f>
        <v>0</v>
      </c>
      <c r="BJ200" s="37" t="e">
        <f>VLOOKUP(A200,'JAM Index'!B:H,2,FALSE)</f>
        <v>#N/A</v>
      </c>
      <c r="BK200" t="e">
        <f>VLOOKUP(A200,'JAM Index'!B:H,3,FALSE)</f>
        <v>#N/A</v>
      </c>
      <c r="BL200" t="e">
        <f>VLOOKUP(A200,'JAM Index'!B:H,3,FALSE)</f>
        <v>#N/A</v>
      </c>
      <c r="BM200" t="e">
        <f>VLOOKUP(A200,'JAM Index'!B:H,4,FALSE)</f>
        <v>#N/A</v>
      </c>
      <c r="BN200" t="e">
        <f>VLOOKUP(A200,'JAM Index'!B:H,5,FALSE)</f>
        <v>#N/A</v>
      </c>
      <c r="BO200" t="e">
        <f>VLOOKUP(A200,'JAM Index'!B:H,6,FALSE)</f>
        <v>#N/A</v>
      </c>
      <c r="BP200" t="e">
        <f>VLOOKUP(A200,'JAM Index'!B:H,7,FALSE)</f>
        <v>#N/A</v>
      </c>
      <c r="BQ200">
        <f>VLOOKUP(A200,'GDP Per Capita'!B:E,2,FALSE)</f>
        <v>45492.80201815076</v>
      </c>
      <c r="BR200">
        <f>VLOOKUP(A200,'GDP Per Capita'!B:E,3,FALSE)</f>
        <v>45819.480083441529</v>
      </c>
      <c r="BS200">
        <f>VLOOKUP(A200,'GDP Per Capita'!B:E,4,FALSE)</f>
        <v>44475.189166721284</v>
      </c>
    </row>
    <row r="201" spans="1:71" x14ac:dyDescent="0.15">
      <c r="A201" s="24" t="s">
        <v>403</v>
      </c>
      <c r="B201" s="37">
        <f>VLOOKUP(A201,'GDP in $'!B201:G201,4)</f>
        <v>0</v>
      </c>
      <c r="C201">
        <f>VLOOKUP(A201,'GDP in $'!B201:G201,5)</f>
        <v>0</v>
      </c>
      <c r="D201" s="38">
        <f>VLOOKUP(A201,'GDP in $'!B201:G201,6)</f>
        <v>0</v>
      </c>
      <c r="E201" t="e">
        <f>VLOOKUP(A201,'Social Assistance Exp. as %GDP'!C:O,2,FALSE)</f>
        <v>#N/A</v>
      </c>
      <c r="F201" t="e">
        <f>VLOOKUP(A201,'Social Assistance Exp. as %GDP'!C:O,3,FALSE)</f>
        <v>#N/A</v>
      </c>
      <c r="G201" t="e">
        <f>VLOOKUP(A201,'Social Assistance Exp. as %GDP'!C:O,4,FALSE)</f>
        <v>#N/A</v>
      </c>
      <c r="H201" t="e">
        <f>VLOOKUP(A201,'Social Assistance Exp. as %GDP'!C:O,5,FALSE)</f>
        <v>#N/A</v>
      </c>
      <c r="I201" t="e">
        <f>VLOOKUP(A201,'Social Assistance Exp. as %GDP'!C:O,6,FALSE)</f>
        <v>#N/A</v>
      </c>
      <c r="J201" t="e">
        <f>VLOOKUP(A201,'Social Assistance Exp. as %GDP'!C:O,7,FALSE)</f>
        <v>#N/A</v>
      </c>
      <c r="K201" t="e">
        <f>VLOOKUP(A201,'Social Assistance Exp. as %GDP'!C:O,8,FALSE)</f>
        <v>#N/A</v>
      </c>
      <c r="L201" t="e">
        <f>VLOOKUP(A201,'Social Assistance Exp. as %GDP'!C:O,9,FALSE)</f>
        <v>#N/A</v>
      </c>
      <c r="M201" t="e">
        <f>VLOOKUP(A201,'Social Assistance Exp. as %GDP'!C:O,10,FALSE)</f>
        <v>#N/A</v>
      </c>
      <c r="N201" t="e">
        <f>VLOOKUP(A201,'Social Assistance Exp. as %GDP'!C:O,11,FALSE)</f>
        <v>#N/A</v>
      </c>
      <c r="O201" t="e">
        <f>VLOOKUP(A201,'Social Assistance Exp. as %GDP'!C:O,12,FALSE)</f>
        <v>#N/A</v>
      </c>
      <c r="P201" t="e">
        <f>VLOOKUP(A201,'Social Assistance Exp. as %GDP'!C:O,13,FALSE)</f>
        <v>#N/A</v>
      </c>
      <c r="Q201" s="37">
        <f>VLOOKUP(A201,'Migrant Population %Pop'!B:C,2,FALSE)</f>
        <v>10.6300660621578</v>
      </c>
      <c r="R201" s="37">
        <f>VLOOKUP(A201,'Literacy Rate %Pop'!B:BC,44,FALSE)</f>
        <v>0</v>
      </c>
      <c r="S201">
        <f>VLOOKUP(A201,'Literacy Rate %Pop'!B:BC,45,FALSE)</f>
        <v>0</v>
      </c>
      <c r="T201">
        <f>VLOOKUP(A201,'Literacy Rate %Pop'!B:BC,46,FALSE)</f>
        <v>0</v>
      </c>
      <c r="U201">
        <f>VLOOKUP(A201,'Literacy Rate %Pop'!B:BC,47,FALSE)</f>
        <v>0</v>
      </c>
      <c r="V201">
        <f>VLOOKUP(A201,'Literacy Rate %Pop'!B:BC,48,FALSE)</f>
        <v>0</v>
      </c>
      <c r="W201">
        <f>VLOOKUP(A201,'Literacy Rate %Pop'!B:BC,49,FALSE)</f>
        <v>0</v>
      </c>
      <c r="X201">
        <f>VLOOKUP(A201,'Literacy Rate %Pop'!B:BC,50,FALSE)</f>
        <v>0</v>
      </c>
      <c r="Y201">
        <f>VLOOKUP(A201,'Literacy Rate %Pop'!B:BC,51,FALSE)</f>
        <v>0</v>
      </c>
      <c r="Z201">
        <f>VLOOKUP(A201,'Literacy Rate %Pop'!B:BC,52,FALSE)</f>
        <v>0</v>
      </c>
      <c r="AA201">
        <f>VLOOKUP(A201,'Literacy Rate %Pop'!B:BC,53,FALSE)</f>
        <v>0</v>
      </c>
      <c r="AB201">
        <f>VLOOKUP(A201,'Literacy Rate %Pop'!B:BC,54,FALSE)</f>
        <v>0</v>
      </c>
      <c r="AC201" s="37">
        <f>VLOOKUP(A201,'Internet Access %Pop'!B:AI,29,FALSE)</f>
        <v>64.560209749999999</v>
      </c>
      <c r="AD201">
        <f>VLOOKUP(A201,'Internet Access %Pop'!B:AI,30,FALSE)</f>
        <v>68.440419489999996</v>
      </c>
      <c r="AE201">
        <f>VLOOKUP(A201,'Internet Access %Pop'!B:AI,31,FALSE)</f>
        <v>72.703895309999993</v>
      </c>
      <c r="AF201">
        <f>VLOOKUP(A201,'Internet Access %Pop'!B:AI,32,FALSE)</f>
        <v>0</v>
      </c>
      <c r="AG201">
        <f>VLOOKUP(A201,'Internet Access %Pop'!B:AI,33,FALSE)</f>
        <v>0</v>
      </c>
      <c r="AH201">
        <f>VLOOKUP(A201,'Internet Access %Pop'!B:AI,34,FALSE)</f>
        <v>0</v>
      </c>
      <c r="AI201" s="37" t="e">
        <f>VLOOKUP(A201,'Informal %GDP  DGE'!B:AE,29,FALSE)</f>
        <v>#N/A</v>
      </c>
      <c r="AJ201" t="e">
        <f>VLOOKUP(A201,'Informal %GDP  DGE'!B:AE,30,FALSE)</f>
        <v>#N/A</v>
      </c>
      <c r="AK201" t="e">
        <f>VLOOKUP(A201,'Informal %GDP MIMIC'!B:AB,25,FALSE)</f>
        <v>#N/A</v>
      </c>
      <c r="AL201" t="e">
        <f>VLOOKUP(A201,'Informal %GDP MIMIC'!B:AB,26,FALSE)</f>
        <v>#N/A</v>
      </c>
      <c r="AM201" t="e">
        <f>VLOOKUP(A201,'Informal %GDP MIMIC'!B:AB,27,FALSE)</f>
        <v>#N/A</v>
      </c>
      <c r="AN201" s="37" t="e">
        <f>VLOOKUP(A201,'Pension %LF Pension_p'!B:W,16,FALSE)</f>
        <v>#N/A</v>
      </c>
      <c r="AO201" t="e">
        <f>VLOOKUP(A201,'Pension %LF Pension_p'!B:W,17,FALSE)</f>
        <v>#N/A</v>
      </c>
      <c r="AP201" t="e">
        <f>VLOOKUP(A201,'Pension %LF Pension_p'!B:W,18,FALSE)</f>
        <v>#N/A</v>
      </c>
      <c r="AQ201" t="e">
        <f>VLOOKUP(A201,'Pension %LF Pension_p'!B:W,19,FALSE)</f>
        <v>#N/A</v>
      </c>
      <c r="AR201" t="e">
        <f>VLOOKUP(A201,'Pension %LF Pension_p'!B:W,20,FALSE)</f>
        <v>#N/A</v>
      </c>
      <c r="AS201" t="e">
        <f>VLOOKUP(A201,'Pension %LF Pension_p'!B:W,21,FALSE)</f>
        <v>#N/A</v>
      </c>
      <c r="AT201" t="e">
        <f>VLOOKUP(A201,'Pension %LF Pension_p'!B:W,22,FALSE)</f>
        <v>#N/A</v>
      </c>
      <c r="AU201" s="37" t="e">
        <f>VLOOKUP(A201,' Informal Employment %Emp Infem'!B:U,15,FALSE)</f>
        <v>#N/A</v>
      </c>
      <c r="AV201" t="e">
        <f>VLOOKUP(A201,' Informal Employment %Emp Infem'!B:U,16,FALSE)</f>
        <v>#N/A</v>
      </c>
      <c r="AW201" t="e">
        <f>VLOOKUP(A201,' Informal Employment %Emp Infem'!B:U,17,FALSE)</f>
        <v>#N/A</v>
      </c>
      <c r="AX201" t="e">
        <f>VLOOKUP(A201,' Informal Employment %Emp Infem'!B:U,18,FALSE)</f>
        <v>#N/A</v>
      </c>
      <c r="AY201" t="e">
        <f>VLOOKUP(A201,' Informal Employment %Emp Infem'!B:U,19,FALSE)</f>
        <v>#N/A</v>
      </c>
      <c r="AZ201" t="e">
        <f>VLOOKUP(A201,' Informal Employment %Emp Infem'!B:U,20,FALSE)</f>
        <v>#N/A</v>
      </c>
      <c r="BA201" s="37" t="e">
        <f>VLOOKUP(Main!A201,'Outside LF Employment %Emp  Inf'!B:U,15,FALSE)</f>
        <v>#N/A</v>
      </c>
      <c r="BB201" t="e">
        <f>VLOOKUP(Main!A201,'Outside LF Employment %Emp  Inf'!B:U,16,FALSE)</f>
        <v>#N/A</v>
      </c>
      <c r="BC201" t="e">
        <f>VLOOKUP(Main!A201,'Outside LF Employment %Emp  Inf'!B:U,17,FALSE)</f>
        <v>#N/A</v>
      </c>
      <c r="BD201" t="e">
        <f>VLOOKUP(Main!A201,'Outside LF Employment %Emp  Inf'!B:U,18,FALSE)</f>
        <v>#N/A</v>
      </c>
      <c r="BE201" t="e">
        <f>VLOOKUP(Main!A201,'Outside LF Employment %Emp  Inf'!B:U,19,FALSE)</f>
        <v>#N/A</v>
      </c>
      <c r="BF201" t="e">
        <f>VLOOKUP(Main!A201,'Outside LF Employment %Emp  Inf'!B:U,20,FALSE)</f>
        <v>#N/A</v>
      </c>
      <c r="BG201" s="37">
        <f>VLOOKUP(A201,'Fin Acct Ownership %Pop'!B:E,2,FALSE)</f>
        <v>0</v>
      </c>
      <c r="BH201">
        <f>VLOOKUP(A201,'Fin Acct Ownership %Pop'!B:E,3,FALSE)</f>
        <v>0</v>
      </c>
      <c r="BI201">
        <f>VLOOKUP(A201,'Fin Acct Ownership %Pop'!B:E,4,FALSE)</f>
        <v>0</v>
      </c>
      <c r="BJ201" s="37" t="e">
        <f>VLOOKUP(A201,'JAM Index'!B:H,2,FALSE)</f>
        <v>#N/A</v>
      </c>
      <c r="BK201" t="e">
        <f>VLOOKUP(A201,'JAM Index'!B:H,3,FALSE)</f>
        <v>#N/A</v>
      </c>
      <c r="BL201" t="e">
        <f>VLOOKUP(A201,'JAM Index'!B:H,3,FALSE)</f>
        <v>#N/A</v>
      </c>
      <c r="BM201" t="e">
        <f>VLOOKUP(A201,'JAM Index'!B:H,4,FALSE)</f>
        <v>#N/A</v>
      </c>
      <c r="BN201" t="e">
        <f>VLOOKUP(A201,'JAM Index'!B:H,5,FALSE)</f>
        <v>#N/A</v>
      </c>
      <c r="BO201" t="e">
        <f>VLOOKUP(A201,'JAM Index'!B:H,6,FALSE)</f>
        <v>#N/A</v>
      </c>
      <c r="BP201" t="e">
        <f>VLOOKUP(A201,'JAM Index'!B:H,7,FALSE)</f>
        <v>#N/A</v>
      </c>
      <c r="BQ201">
        <f>VLOOKUP(A201,'GDP Per Capita'!B:E,2,FALSE)</f>
        <v>0</v>
      </c>
      <c r="BR201">
        <f>VLOOKUP(A201,'GDP Per Capita'!B:E,3,FALSE)</f>
        <v>0</v>
      </c>
      <c r="BS201">
        <f>VLOOKUP(A201,'GDP Per Capita'!B:E,4,FALSE)</f>
        <v>0</v>
      </c>
    </row>
    <row r="202" spans="1:71" x14ac:dyDescent="0.15">
      <c r="A202" s="24" t="s">
        <v>405</v>
      </c>
      <c r="B202" s="37">
        <f>VLOOKUP(A202,'GDP in $'!B202:G202,4)</f>
        <v>183334953818.6813</v>
      </c>
      <c r="C202">
        <f>VLOOKUP(A202,'GDP in $'!B202:G202,5)</f>
        <v>176371267689.08157</v>
      </c>
      <c r="D202" s="38">
        <f>VLOOKUP(A202,'GDP in $'!B202:G202,6)</f>
        <v>144411363345.27008</v>
      </c>
      <c r="E202" t="e">
        <f>VLOOKUP(A202,'Social Assistance Exp. as %GDP'!C:O,2,FALSE)</f>
        <v>#N/A</v>
      </c>
      <c r="F202" t="e">
        <f>VLOOKUP(A202,'Social Assistance Exp. as %GDP'!C:O,3,FALSE)</f>
        <v>#N/A</v>
      </c>
      <c r="G202" t="e">
        <f>VLOOKUP(A202,'Social Assistance Exp. as %GDP'!C:O,4,FALSE)</f>
        <v>#N/A</v>
      </c>
      <c r="H202" t="e">
        <f>VLOOKUP(A202,'Social Assistance Exp. as %GDP'!C:O,5,FALSE)</f>
        <v>#N/A</v>
      </c>
      <c r="I202" t="e">
        <f>VLOOKUP(A202,'Social Assistance Exp. as %GDP'!C:O,6,FALSE)</f>
        <v>#N/A</v>
      </c>
      <c r="J202" t="e">
        <f>VLOOKUP(A202,'Social Assistance Exp. as %GDP'!C:O,7,FALSE)</f>
        <v>#N/A</v>
      </c>
      <c r="K202" t="e">
        <f>VLOOKUP(A202,'Social Assistance Exp. as %GDP'!C:O,8,FALSE)</f>
        <v>#N/A</v>
      </c>
      <c r="L202" t="e">
        <f>VLOOKUP(A202,'Social Assistance Exp. as %GDP'!C:O,9,FALSE)</f>
        <v>#N/A</v>
      </c>
      <c r="M202" t="e">
        <f>VLOOKUP(A202,'Social Assistance Exp. as %GDP'!C:O,10,FALSE)</f>
        <v>#N/A</v>
      </c>
      <c r="N202" t="e">
        <f>VLOOKUP(A202,'Social Assistance Exp. as %GDP'!C:O,11,FALSE)</f>
        <v>#N/A</v>
      </c>
      <c r="O202" t="e">
        <f>VLOOKUP(A202,'Social Assistance Exp. as %GDP'!C:O,12,FALSE)</f>
        <v>#N/A</v>
      </c>
      <c r="P202" t="e">
        <f>VLOOKUP(A202,'Social Assistance Exp. as %GDP'!C:O,13,FALSE)</f>
        <v>#N/A</v>
      </c>
      <c r="Q202" s="37">
        <f>VLOOKUP(A202,'Migrant Population %Pop'!B:C,2,FALSE)</f>
        <v>75.4976278935561</v>
      </c>
      <c r="R202" s="37">
        <f>VLOOKUP(A202,'Literacy Rate %Pop'!B:BC,44,FALSE)</f>
        <v>91.778846740722699</v>
      </c>
      <c r="S202">
        <f>VLOOKUP(A202,'Literacy Rate %Pop'!B:BC,45,FALSE)</f>
        <v>91.364082336425795</v>
      </c>
      <c r="T202">
        <f>VLOOKUP(A202,'Literacy Rate %Pop'!B:BC,46,FALSE)</f>
        <v>90.170059204101605</v>
      </c>
      <c r="U202">
        <f>VLOOKUP(A202,'Literacy Rate %Pop'!B:BC,47,FALSE)</f>
        <v>90.632987976074205</v>
      </c>
      <c r="V202">
        <f>VLOOKUP(A202,'Literacy Rate %Pop'!B:BC,48,FALSE)</f>
        <v>91.327217102050795</v>
      </c>
      <c r="W202">
        <f>VLOOKUP(A202,'Literacy Rate %Pop'!B:BC,49,FALSE)</f>
        <v>0</v>
      </c>
      <c r="X202">
        <f>VLOOKUP(A202,'Literacy Rate %Pop'!B:BC,50,FALSE)</f>
        <v>93.145301818847699</v>
      </c>
      <c r="Y202">
        <f>VLOOKUP(A202,'Literacy Rate %Pop'!B:BC,51,FALSE)</f>
        <v>93.463966369628906</v>
      </c>
      <c r="Z202">
        <f>VLOOKUP(A202,'Literacy Rate %Pop'!B:BC,52,FALSE)</f>
        <v>0</v>
      </c>
      <c r="AA202">
        <f>VLOOKUP(A202,'Literacy Rate %Pop'!B:BC,53,FALSE)</f>
        <v>0</v>
      </c>
      <c r="AB202">
        <f>VLOOKUP(A202,'Literacy Rate %Pop'!B:BC,54,FALSE)</f>
        <v>0</v>
      </c>
      <c r="AC202" s="37">
        <f>VLOOKUP(A202,'Internet Access %Pop'!B:AI,29,FALSE)</f>
        <v>92.884826450000006</v>
      </c>
      <c r="AD202">
        <f>VLOOKUP(A202,'Internet Access %Pop'!B:AI,30,FALSE)</f>
        <v>95.124662169999993</v>
      </c>
      <c r="AE202">
        <f>VLOOKUP(A202,'Internet Access %Pop'!B:AI,31,FALSE)</f>
        <v>97.38884917</v>
      </c>
      <c r="AF202">
        <f>VLOOKUP(A202,'Internet Access %Pop'!B:AI,32,FALSE)</f>
        <v>99.652849130000007</v>
      </c>
      <c r="AG202">
        <f>VLOOKUP(A202,'Internet Access %Pop'!B:AI,33,FALSE)</f>
        <v>99.652804209999999</v>
      </c>
      <c r="AH202">
        <f>VLOOKUP(A202,'Internet Access %Pop'!B:AI,34,FALSE)</f>
        <v>99.652793540000005</v>
      </c>
      <c r="AI202" s="37">
        <f>VLOOKUP(A202,'Informal %GDP  DGE'!B:AE,29,FALSE)</f>
        <v>15.779715538024902</v>
      </c>
      <c r="AJ202">
        <f>VLOOKUP(A202,'Informal %GDP  DGE'!B:AE,30,FALSE)</f>
        <v>15.524737358093262</v>
      </c>
      <c r="AK202">
        <f>VLOOKUP(A202,'Informal %GDP MIMIC'!B:AB,25,FALSE)</f>
        <v>18.276369094848633</v>
      </c>
      <c r="AL202">
        <f>VLOOKUP(A202,'Informal %GDP MIMIC'!B:AB,26,FALSE)</f>
        <v>18.230398178100586</v>
      </c>
      <c r="AM202">
        <f>VLOOKUP(A202,'Informal %GDP MIMIC'!B:AB,27,FALSE)</f>
        <v>18.266189575195312</v>
      </c>
      <c r="AN202" s="37" t="e">
        <f>VLOOKUP(A202,'Pension %LF Pension_p'!B:W,16,FALSE)</f>
        <v>#N/A</v>
      </c>
      <c r="AO202" t="e">
        <f>VLOOKUP(A202,'Pension %LF Pension_p'!B:W,17,FALSE)</f>
        <v>#N/A</v>
      </c>
      <c r="AP202" t="e">
        <f>VLOOKUP(A202,'Pension %LF Pension_p'!B:W,18,FALSE)</f>
        <v>#N/A</v>
      </c>
      <c r="AQ202" t="e">
        <f>VLOOKUP(A202,'Pension %LF Pension_p'!B:W,19,FALSE)</f>
        <v>#N/A</v>
      </c>
      <c r="AR202" t="e">
        <f>VLOOKUP(A202,'Pension %LF Pension_p'!B:W,20,FALSE)</f>
        <v>#N/A</v>
      </c>
      <c r="AS202" t="e">
        <f>VLOOKUP(A202,'Pension %LF Pension_p'!B:W,21,FALSE)</f>
        <v>#N/A</v>
      </c>
      <c r="AT202" t="e">
        <f>VLOOKUP(A202,'Pension %LF Pension_p'!B:W,22,FALSE)</f>
        <v>#N/A</v>
      </c>
      <c r="AU202" s="37" t="e">
        <f>VLOOKUP(A202,' Informal Employment %Emp Infem'!B:U,15,FALSE)</f>
        <v>#N/A</v>
      </c>
      <c r="AV202" t="e">
        <f>VLOOKUP(A202,' Informal Employment %Emp Infem'!B:U,16,FALSE)</f>
        <v>#N/A</v>
      </c>
      <c r="AW202" t="e">
        <f>VLOOKUP(A202,' Informal Employment %Emp Infem'!B:U,17,FALSE)</f>
        <v>#N/A</v>
      </c>
      <c r="AX202" t="e">
        <f>VLOOKUP(A202,' Informal Employment %Emp Infem'!B:U,18,FALSE)</f>
        <v>#N/A</v>
      </c>
      <c r="AY202" t="e">
        <f>VLOOKUP(A202,' Informal Employment %Emp Infem'!B:U,19,FALSE)</f>
        <v>#N/A</v>
      </c>
      <c r="AZ202" t="e">
        <f>VLOOKUP(A202,' Informal Employment %Emp Infem'!B:U,20,FALSE)</f>
        <v>#N/A</v>
      </c>
      <c r="BA202" s="37" t="e">
        <f>VLOOKUP(Main!A202,'Outside LF Employment %Emp  Inf'!B:U,15,FALSE)</f>
        <v>#N/A</v>
      </c>
      <c r="BB202" t="e">
        <f>VLOOKUP(Main!A202,'Outside LF Employment %Emp  Inf'!B:U,16,FALSE)</f>
        <v>#N/A</v>
      </c>
      <c r="BC202" t="e">
        <f>VLOOKUP(Main!A202,'Outside LF Employment %Emp  Inf'!B:U,17,FALSE)</f>
        <v>#N/A</v>
      </c>
      <c r="BD202" t="e">
        <f>VLOOKUP(Main!A202,'Outside LF Employment %Emp  Inf'!B:U,18,FALSE)</f>
        <v>#N/A</v>
      </c>
      <c r="BE202" t="e">
        <f>VLOOKUP(Main!A202,'Outside LF Employment %Emp  Inf'!B:U,19,FALSE)</f>
        <v>#N/A</v>
      </c>
      <c r="BF202" t="e">
        <f>VLOOKUP(Main!A202,'Outside LF Employment %Emp  Inf'!B:U,20,FALSE)</f>
        <v>#N/A</v>
      </c>
      <c r="BG202" s="37">
        <f>VLOOKUP(A202,'Fin Acct Ownership %Pop'!B:E,2,FALSE)</f>
        <v>65.875389099121094</v>
      </c>
      <c r="BH202">
        <f>VLOOKUP(A202,'Fin Acct Ownership %Pop'!B:E,3,FALSE)</f>
        <v>0</v>
      </c>
      <c r="BI202">
        <f>VLOOKUP(A202,'Fin Acct Ownership %Pop'!B:E,4,FALSE)</f>
        <v>0</v>
      </c>
      <c r="BJ202" s="37" t="e">
        <f>VLOOKUP(A202,'JAM Index'!B:H,2,FALSE)</f>
        <v>#N/A</v>
      </c>
      <c r="BK202" t="e">
        <f>VLOOKUP(A202,'JAM Index'!B:H,3,FALSE)</f>
        <v>#N/A</v>
      </c>
      <c r="BL202" t="e">
        <f>VLOOKUP(A202,'JAM Index'!B:H,3,FALSE)</f>
        <v>#N/A</v>
      </c>
      <c r="BM202" t="e">
        <f>VLOOKUP(A202,'JAM Index'!B:H,4,FALSE)</f>
        <v>#N/A</v>
      </c>
      <c r="BN202" t="e">
        <f>VLOOKUP(A202,'JAM Index'!B:H,5,FALSE)</f>
        <v>#N/A</v>
      </c>
      <c r="BO202" t="e">
        <f>VLOOKUP(A202,'JAM Index'!B:H,6,FALSE)</f>
        <v>#N/A</v>
      </c>
      <c r="BP202" t="e">
        <f>VLOOKUP(A202,'JAM Index'!B:H,7,FALSE)</f>
        <v>#N/A</v>
      </c>
      <c r="BQ202">
        <f>VLOOKUP(A202,'GDP Per Capita'!B:E,2,FALSE)</f>
        <v>65907.948435040846</v>
      </c>
      <c r="BR202">
        <f>VLOOKUP(A202,'GDP Per Capita'!B:E,3,FALSE)</f>
        <v>62276.428694436538</v>
      </c>
      <c r="BS202">
        <f>VLOOKUP(A202,'GDP Per Capita'!B:E,4,FALSE)</f>
        <v>50124.385936172825</v>
      </c>
    </row>
    <row r="203" spans="1:71" x14ac:dyDescent="0.15">
      <c r="A203" s="24" t="s">
        <v>407</v>
      </c>
      <c r="B203" s="37">
        <f>VLOOKUP(A203,'GDP in $'!B203:G203,4)</f>
        <v>241457403085.0416</v>
      </c>
      <c r="C203">
        <f>VLOOKUP(A203,'GDP in $'!B203:G203,5)</f>
        <v>249881592298.07217</v>
      </c>
      <c r="D203" s="38">
        <f>VLOOKUP(A203,'GDP in $'!B203:G203,6)</f>
        <v>248715551366.63525</v>
      </c>
      <c r="E203" t="str">
        <f>VLOOKUP(A203,'Social Assistance Exp. as %GDP'!C:O,2,FALSE)</f>
        <v>High income</v>
      </c>
      <c r="F203" t="str">
        <f>VLOOKUP(A203,'Social Assistance Exp. as %GDP'!C:O,3,FALSE)</f>
        <v>ECS</v>
      </c>
      <c r="G203">
        <f>VLOOKUP(A203,'Social Assistance Exp. as %GDP'!C:O,4,FALSE)</f>
        <v>1.1640915869999999</v>
      </c>
      <c r="H203">
        <f>VLOOKUP(A203,'Social Assistance Exp. as %GDP'!C:O,5,FALSE)</f>
        <v>0.59574115299999997</v>
      </c>
      <c r="I203">
        <f>VLOOKUP(A203,'Social Assistance Exp. as %GDP'!C:O,6,FALSE)</f>
        <v>0.14948219099999999</v>
      </c>
      <c r="J203">
        <f>VLOOKUP(A203,'Social Assistance Exp. as %GDP'!C:O,7,FALSE)</f>
        <v>0</v>
      </c>
      <c r="K203">
        <f>VLOOKUP(A203,'Social Assistance Exp. as %GDP'!C:O,8,FALSE)</f>
        <v>1.270804E-2</v>
      </c>
      <c r="L203">
        <f>VLOOKUP(A203,'Social Assistance Exp. as %GDP'!C:O,9,FALSE)</f>
        <v>2018</v>
      </c>
      <c r="M203">
        <f>VLOOKUP(A203,'Social Assistance Exp. as %GDP'!C:O,10,FALSE)</f>
        <v>6.8831279999999995E-2</v>
      </c>
      <c r="N203">
        <f>VLOOKUP(A203,'Social Assistance Exp. as %GDP'!C:O,11,FALSE)</f>
        <v>1.9732500000000001E-4</v>
      </c>
      <c r="O203">
        <f>VLOOKUP(A203,'Social Assistance Exp. as %GDP'!C:O,12,FALSE)</f>
        <v>0</v>
      </c>
      <c r="P203">
        <f>VLOOKUP(A203,'Social Assistance Exp. as %GDP'!C:O,13,FALSE)</f>
        <v>0.33713156</v>
      </c>
      <c r="Q203" s="37">
        <f>VLOOKUP(A203,'Migrant Population %Pop'!B:C,2,FALSE)</f>
        <v>1.16313480315329</v>
      </c>
      <c r="R203" s="37">
        <f>VLOOKUP(A203,'Literacy Rate %Pop'!B:BC,44,FALSE)</f>
        <v>0</v>
      </c>
      <c r="S203">
        <f>VLOOKUP(A203,'Literacy Rate %Pop'!B:BC,45,FALSE)</f>
        <v>98.604286193847699</v>
      </c>
      <c r="T203">
        <f>VLOOKUP(A203,'Literacy Rate %Pop'!B:BC,46,FALSE)</f>
        <v>0</v>
      </c>
      <c r="U203">
        <f>VLOOKUP(A203,'Literacy Rate %Pop'!B:BC,47,FALSE)</f>
        <v>0</v>
      </c>
      <c r="V203">
        <f>VLOOKUP(A203,'Literacy Rate %Pop'!B:BC,48,FALSE)</f>
        <v>0</v>
      </c>
      <c r="W203">
        <f>VLOOKUP(A203,'Literacy Rate %Pop'!B:BC,49,FALSE)</f>
        <v>0</v>
      </c>
      <c r="X203">
        <f>VLOOKUP(A203,'Literacy Rate %Pop'!B:BC,50,FALSE)</f>
        <v>0</v>
      </c>
      <c r="Y203">
        <f>VLOOKUP(A203,'Literacy Rate %Pop'!B:BC,51,FALSE)</f>
        <v>0</v>
      </c>
      <c r="Z203">
        <f>VLOOKUP(A203,'Literacy Rate %Pop'!B:BC,52,FALSE)</f>
        <v>98.844497680664105</v>
      </c>
      <c r="AA203">
        <f>VLOOKUP(A203,'Literacy Rate %Pop'!B:BC,53,FALSE)</f>
        <v>0</v>
      </c>
      <c r="AB203">
        <f>VLOOKUP(A203,'Literacy Rate %Pop'!B:BC,54,FALSE)</f>
        <v>0</v>
      </c>
      <c r="AC203" s="37">
        <f>VLOOKUP(A203,'Internet Access %Pop'!B:AI,29,FALSE)</f>
        <v>55.76315563</v>
      </c>
      <c r="AD203">
        <f>VLOOKUP(A203,'Internet Access %Pop'!B:AI,30,FALSE)</f>
        <v>59.503951290000003</v>
      </c>
      <c r="AE203">
        <f>VLOOKUP(A203,'Internet Access %Pop'!B:AI,31,FALSE)</f>
        <v>63.747282179999999</v>
      </c>
      <c r="AF203">
        <f>VLOOKUP(A203,'Internet Access %Pop'!B:AI,32,FALSE)</f>
        <v>70.681277929999993</v>
      </c>
      <c r="AG203">
        <f>VLOOKUP(A203,'Internet Access %Pop'!B:AI,33,FALSE)</f>
        <v>73.657475750000003</v>
      </c>
      <c r="AH203">
        <f>VLOOKUP(A203,'Internet Access %Pop'!B:AI,34,FALSE)</f>
        <v>78.455268950000004</v>
      </c>
      <c r="AI203" s="37">
        <f>VLOOKUP(A203,'Informal %GDP  DGE'!B:AE,29,FALSE)</f>
        <v>26.764986038208008</v>
      </c>
      <c r="AJ203">
        <f>VLOOKUP(A203,'Informal %GDP  DGE'!B:AE,30,FALSE)</f>
        <v>26.559425354003906</v>
      </c>
      <c r="AK203">
        <f>VLOOKUP(A203,'Informal %GDP MIMIC'!B:AB,25,FALSE)</f>
        <v>30.701507568359375</v>
      </c>
      <c r="AL203">
        <f>VLOOKUP(A203,'Informal %GDP MIMIC'!B:AB,26,FALSE)</f>
        <v>30.283464431762695</v>
      </c>
      <c r="AM203">
        <f>VLOOKUP(A203,'Informal %GDP MIMIC'!B:AB,27,FALSE)</f>
        <v>30.269315719604492</v>
      </c>
      <c r="AN203" s="37">
        <f>VLOOKUP(A203,'Pension %LF Pension_p'!B:W,16,FALSE)</f>
        <v>0</v>
      </c>
      <c r="AO203">
        <f>VLOOKUP(A203,'Pension %LF Pension_p'!B:W,17,FALSE)</f>
        <v>57.599998474121094</v>
      </c>
      <c r="AP203">
        <f>VLOOKUP(A203,'Pension %LF Pension_p'!B:W,18,FALSE)</f>
        <v>0</v>
      </c>
      <c r="AQ203">
        <f>VLOOKUP(A203,'Pension %LF Pension_p'!B:W,19,FALSE)</f>
        <v>67.900001525878906</v>
      </c>
      <c r="AR203">
        <f>VLOOKUP(A203,'Pension %LF Pension_p'!B:W,20,FALSE)</f>
        <v>0</v>
      </c>
      <c r="AS203">
        <f>VLOOKUP(A203,'Pension %LF Pension_p'!B:W,21,FALSE)</f>
        <v>0</v>
      </c>
      <c r="AT203">
        <f>VLOOKUP(A203,'Pension %LF Pension_p'!B:W,22,FALSE)</f>
        <v>0</v>
      </c>
      <c r="AU203" s="37" t="e">
        <f>VLOOKUP(A203,' Informal Employment %Emp Infem'!B:U,15,FALSE)</f>
        <v>#N/A</v>
      </c>
      <c r="AV203" t="e">
        <f>VLOOKUP(A203,' Informal Employment %Emp Infem'!B:U,16,FALSE)</f>
        <v>#N/A</v>
      </c>
      <c r="AW203" t="e">
        <f>VLOOKUP(A203,' Informal Employment %Emp Infem'!B:U,17,FALSE)</f>
        <v>#N/A</v>
      </c>
      <c r="AX203" t="e">
        <f>VLOOKUP(A203,' Informal Employment %Emp Infem'!B:U,18,FALSE)</f>
        <v>#N/A</v>
      </c>
      <c r="AY203" t="e">
        <f>VLOOKUP(A203,' Informal Employment %Emp Infem'!B:U,19,FALSE)</f>
        <v>#N/A</v>
      </c>
      <c r="AZ203" t="e">
        <f>VLOOKUP(A203,' Informal Employment %Emp Infem'!B:U,20,FALSE)</f>
        <v>#N/A</v>
      </c>
      <c r="BA203" s="37" t="e">
        <f>VLOOKUP(Main!A203,'Outside LF Employment %Emp  Inf'!B:U,15,FALSE)</f>
        <v>#N/A</v>
      </c>
      <c r="BB203" t="e">
        <f>VLOOKUP(Main!A203,'Outside LF Employment %Emp  Inf'!B:U,16,FALSE)</f>
        <v>#N/A</v>
      </c>
      <c r="BC203" t="e">
        <f>VLOOKUP(Main!A203,'Outside LF Employment %Emp  Inf'!B:U,17,FALSE)</f>
        <v>#N/A</v>
      </c>
      <c r="BD203" t="e">
        <f>VLOOKUP(Main!A203,'Outside LF Employment %Emp  Inf'!B:U,18,FALSE)</f>
        <v>#N/A</v>
      </c>
      <c r="BE203" t="e">
        <f>VLOOKUP(Main!A203,'Outside LF Employment %Emp  Inf'!B:U,19,FALSE)</f>
        <v>#N/A</v>
      </c>
      <c r="BF203" t="e">
        <f>VLOOKUP(Main!A203,'Outside LF Employment %Emp  Inf'!B:U,20,FALSE)</f>
        <v>#N/A</v>
      </c>
      <c r="BG203" s="37">
        <f>VLOOKUP(A203,'Fin Acct Ownership %Pop'!B:E,2,FALSE)</f>
        <v>44.591625213622997</v>
      </c>
      <c r="BH203">
        <f>VLOOKUP(A203,'Fin Acct Ownership %Pop'!B:E,3,FALSE)</f>
        <v>60.837154388427699</v>
      </c>
      <c r="BI203">
        <f>VLOOKUP(A203,'Fin Acct Ownership %Pop'!B:E,4,FALSE)</f>
        <v>57.751804351806598</v>
      </c>
      <c r="BJ203" s="37" t="str">
        <f>VLOOKUP(A203,'JAM Index'!B:H,2,FALSE)</f>
        <v>ECA</v>
      </c>
      <c r="BK203" t="str">
        <f>VLOOKUP(A203,'JAM Index'!B:H,3,FALSE)</f>
        <v>UMIC</v>
      </c>
      <c r="BL203" t="str">
        <f>VLOOKUP(A203,'JAM Index'!B:H,3,FALSE)</f>
        <v>UMIC</v>
      </c>
      <c r="BM203">
        <f>VLOOKUP(A203,'JAM Index'!B:H,4,FALSE)</f>
        <v>99</v>
      </c>
      <c r="BN203">
        <f>VLOOKUP(A203,'JAM Index'!B:H,5,FALSE)</f>
        <v>58</v>
      </c>
      <c r="BO203">
        <f>VLOOKUP(A203,'JAM Index'!B:H,6,FALSE)</f>
        <v>88</v>
      </c>
      <c r="BP203">
        <f>VLOOKUP(A203,'JAM Index'!B:H,7,FALSE)</f>
        <v>245</v>
      </c>
      <c r="BQ203">
        <f>VLOOKUP(A203,'GDP Per Capita'!B:E,2,FALSE)</f>
        <v>12398.981978766609</v>
      </c>
      <c r="BR203">
        <f>VLOOKUP(A203,'GDP Per Capita'!B:E,3,FALSE)</f>
        <v>12899.346111289662</v>
      </c>
      <c r="BS203">
        <f>VLOOKUP(A203,'GDP Per Capita'!B:E,4,FALSE)</f>
        <v>12896.088621162235</v>
      </c>
    </row>
    <row r="204" spans="1:71" x14ac:dyDescent="0.15">
      <c r="A204" s="24" t="s">
        <v>409</v>
      </c>
      <c r="B204" s="37">
        <f>VLOOKUP(A204,'GDP in $'!B204:G204,4)</f>
        <v>1657328865709.9863</v>
      </c>
      <c r="C204">
        <f>VLOOKUP(A204,'GDP in $'!B204:G204,5)</f>
        <v>1687448525466.6135</v>
      </c>
      <c r="D204" s="38">
        <f>VLOOKUP(A204,'GDP in $'!B204:G204,6)</f>
        <v>1483497784867.6025</v>
      </c>
      <c r="E204" t="str">
        <f>VLOOKUP(A204,'Social Assistance Exp. as %GDP'!C:O,2,FALSE)</f>
        <v>Upper middle income</v>
      </c>
      <c r="F204" t="str">
        <f>VLOOKUP(A204,'Social Assistance Exp. as %GDP'!C:O,3,FALSE)</f>
        <v>ECS</v>
      </c>
      <c r="G204">
        <f>VLOOKUP(A204,'Social Assistance Exp. as %GDP'!C:O,4,FALSE)</f>
        <v>1.6079870460000001</v>
      </c>
      <c r="H204">
        <f>VLOOKUP(A204,'Social Assistance Exp. as %GDP'!C:O,5,FALSE)</f>
        <v>1.131193876</v>
      </c>
      <c r="I204">
        <f>VLOOKUP(A204,'Social Assistance Exp. as %GDP'!C:O,6,FALSE)</f>
        <v>0</v>
      </c>
      <c r="J204">
        <f>VLOOKUP(A204,'Social Assistance Exp. as %GDP'!C:O,7,FALSE)</f>
        <v>0</v>
      </c>
      <c r="K204">
        <f>VLOOKUP(A204,'Social Assistance Exp. as %GDP'!C:O,8,FALSE)</f>
        <v>0</v>
      </c>
      <c r="L204">
        <f>VLOOKUP(A204,'Social Assistance Exp. as %GDP'!C:O,9,FALSE)</f>
        <v>2018</v>
      </c>
      <c r="M204">
        <f>VLOOKUP(A204,'Social Assistance Exp. as %GDP'!C:O,10,FALSE)</f>
        <v>0</v>
      </c>
      <c r="N204">
        <f>VLOOKUP(A204,'Social Assistance Exp. as %GDP'!C:O,11,FALSE)</f>
        <v>0</v>
      </c>
      <c r="O204">
        <f>VLOOKUP(A204,'Social Assistance Exp. as %GDP'!C:O,12,FALSE)</f>
        <v>0</v>
      </c>
      <c r="P204">
        <f>VLOOKUP(A204,'Social Assistance Exp. as %GDP'!C:O,13,FALSE)</f>
        <v>0.47679319999999997</v>
      </c>
      <c r="Q204" s="37">
        <f>VLOOKUP(A204,'Migrant Population %Pop'!B:C,2,FALSE)</f>
        <v>8.1162178599152703</v>
      </c>
      <c r="R204" s="37">
        <f>VLOOKUP(A204,'Literacy Rate %Pop'!B:BC,44,FALSE)</f>
        <v>99.684272766113295</v>
      </c>
      <c r="S204">
        <f>VLOOKUP(A204,'Literacy Rate %Pop'!B:BC,45,FALSE)</f>
        <v>0</v>
      </c>
      <c r="T204">
        <f>VLOOKUP(A204,'Literacy Rate %Pop'!B:BC,46,FALSE)</f>
        <v>0</v>
      </c>
      <c r="U204">
        <f>VLOOKUP(A204,'Literacy Rate %Pop'!B:BC,47,FALSE)</f>
        <v>0</v>
      </c>
      <c r="V204">
        <f>VLOOKUP(A204,'Literacy Rate %Pop'!B:BC,48,FALSE)</f>
        <v>0</v>
      </c>
      <c r="W204">
        <f>VLOOKUP(A204,'Literacy Rate %Pop'!B:BC,49,FALSE)</f>
        <v>0</v>
      </c>
      <c r="X204">
        <f>VLOOKUP(A204,'Literacy Rate %Pop'!B:BC,50,FALSE)</f>
        <v>0</v>
      </c>
      <c r="Y204">
        <f>VLOOKUP(A204,'Literacy Rate %Pop'!B:BC,51,FALSE)</f>
        <v>0</v>
      </c>
      <c r="Z204">
        <f>VLOOKUP(A204,'Literacy Rate %Pop'!B:BC,52,FALSE)</f>
        <v>99.730056762695298</v>
      </c>
      <c r="AA204">
        <f>VLOOKUP(A204,'Literacy Rate %Pop'!B:BC,53,FALSE)</f>
        <v>0</v>
      </c>
      <c r="AB204">
        <f>VLOOKUP(A204,'Literacy Rate %Pop'!B:BC,54,FALSE)</f>
        <v>0</v>
      </c>
      <c r="AC204" s="37">
        <f>VLOOKUP(A204,'Internet Access %Pop'!B:AI,29,FALSE)</f>
        <v>70.099241230000004</v>
      </c>
      <c r="AD204">
        <f>VLOOKUP(A204,'Internet Access %Pop'!B:AI,30,FALSE)</f>
        <v>73.091434620000001</v>
      </c>
      <c r="AE204">
        <f>VLOOKUP(A204,'Internet Access %Pop'!B:AI,31,FALSE)</f>
        <v>76.008138529999997</v>
      </c>
      <c r="AF204">
        <f>VLOOKUP(A204,'Internet Access %Pop'!B:AI,32,FALSE)</f>
        <v>80.864721869999997</v>
      </c>
      <c r="AG204">
        <f>VLOOKUP(A204,'Internet Access %Pop'!B:AI,33,FALSE)</f>
        <v>82.642161560000005</v>
      </c>
      <c r="AH204">
        <f>VLOOKUP(A204,'Internet Access %Pop'!B:AI,34,FALSE)</f>
        <v>84.994669779999995</v>
      </c>
      <c r="AI204" s="37">
        <f>VLOOKUP(A204,'Informal %GDP  DGE'!B:AE,29,FALSE)</f>
        <v>40.226116180419922</v>
      </c>
      <c r="AJ204">
        <f>VLOOKUP(A204,'Informal %GDP  DGE'!B:AE,30,FALSE)</f>
        <v>40.090511322021484</v>
      </c>
      <c r="AK204">
        <f>VLOOKUP(A204,'Informal %GDP MIMIC'!B:AB,25,FALSE)</f>
        <v>43.104988098144531</v>
      </c>
      <c r="AL204">
        <f>VLOOKUP(A204,'Informal %GDP MIMIC'!B:AB,26,FALSE)</f>
        <v>42.678352355957031</v>
      </c>
      <c r="AM204">
        <f>VLOOKUP(A204,'Informal %GDP MIMIC'!B:AB,27,FALSE)</f>
        <v>42.117359161376953</v>
      </c>
      <c r="AN204" s="37">
        <f>VLOOKUP(A204,'Pension %LF Pension_p'!B:W,16,FALSE)</f>
        <v>0</v>
      </c>
      <c r="AO204">
        <f>VLOOKUP(A204,'Pension %LF Pension_p'!B:W,17,FALSE)</f>
        <v>0</v>
      </c>
      <c r="AP204">
        <f>VLOOKUP(A204,'Pension %LF Pension_p'!B:W,18,FALSE)</f>
        <v>0</v>
      </c>
      <c r="AQ204">
        <f>VLOOKUP(A204,'Pension %LF Pension_p'!B:W,19,FALSE)</f>
        <v>66.800003051757812</v>
      </c>
      <c r="AR204">
        <f>VLOOKUP(A204,'Pension %LF Pension_p'!B:W,20,FALSE)</f>
        <v>0</v>
      </c>
      <c r="AS204">
        <f>VLOOKUP(A204,'Pension %LF Pension_p'!B:W,21,FALSE)</f>
        <v>0</v>
      </c>
      <c r="AT204">
        <f>VLOOKUP(A204,'Pension %LF Pension_p'!B:W,22,FALSE)</f>
        <v>0</v>
      </c>
      <c r="AU204" s="37" t="e">
        <f>VLOOKUP(A204,' Informal Employment %Emp Infem'!B:U,15,FALSE)</f>
        <v>#N/A</v>
      </c>
      <c r="AV204" t="e">
        <f>VLOOKUP(A204,' Informal Employment %Emp Infem'!B:U,16,FALSE)</f>
        <v>#N/A</v>
      </c>
      <c r="AW204" t="e">
        <f>VLOOKUP(A204,' Informal Employment %Emp Infem'!B:U,17,FALSE)</f>
        <v>#N/A</v>
      </c>
      <c r="AX204" t="e">
        <f>VLOOKUP(A204,' Informal Employment %Emp Infem'!B:U,18,FALSE)</f>
        <v>#N/A</v>
      </c>
      <c r="AY204" t="e">
        <f>VLOOKUP(A204,' Informal Employment %Emp Infem'!B:U,19,FALSE)</f>
        <v>#N/A</v>
      </c>
      <c r="AZ204" t="e">
        <f>VLOOKUP(A204,' Informal Employment %Emp Infem'!B:U,20,FALSE)</f>
        <v>#N/A</v>
      </c>
      <c r="BA204" s="37">
        <f>VLOOKUP(Main!A204,'Outside LF Employment %Emp  Inf'!B:U,15,FALSE)</f>
        <v>18.05</v>
      </c>
      <c r="BB204">
        <f>VLOOKUP(Main!A204,'Outside LF Employment %Emp  Inf'!B:U,16,FALSE)</f>
        <v>18.329999999999998</v>
      </c>
      <c r="BC204">
        <f>VLOOKUP(Main!A204,'Outside LF Employment %Emp  Inf'!B:U,17,FALSE)</f>
        <v>18.760000000000002</v>
      </c>
      <c r="BD204">
        <f>VLOOKUP(Main!A204,'Outside LF Employment %Emp  Inf'!B:U,18,FALSE)</f>
        <v>19.149999999999999</v>
      </c>
      <c r="BE204">
        <f>VLOOKUP(Main!A204,'Outside LF Employment %Emp  Inf'!B:U,19,FALSE)</f>
        <v>18.510000000000002</v>
      </c>
      <c r="BF204">
        <f>VLOOKUP(Main!A204,'Outside LF Employment %Emp  Inf'!B:U,20,FALSE)</f>
        <v>18.86</v>
      </c>
      <c r="BG204" s="37">
        <f>VLOOKUP(A204,'Fin Acct Ownership %Pop'!B:E,2,FALSE)</f>
        <v>48.178489685058601</v>
      </c>
      <c r="BH204">
        <f>VLOOKUP(A204,'Fin Acct Ownership %Pop'!B:E,3,FALSE)</f>
        <v>67.383094787597699</v>
      </c>
      <c r="BI204">
        <f>VLOOKUP(A204,'Fin Acct Ownership %Pop'!B:E,4,FALSE)</f>
        <v>75.758888244628906</v>
      </c>
      <c r="BJ204" s="37" t="str">
        <f>VLOOKUP(A204,'JAM Index'!B:H,2,FALSE)</f>
        <v>ECA</v>
      </c>
      <c r="BK204" t="str">
        <f>VLOOKUP(A204,'JAM Index'!B:H,3,FALSE)</f>
        <v>UMIC</v>
      </c>
      <c r="BL204" t="str">
        <f>VLOOKUP(A204,'JAM Index'!B:H,3,FALSE)</f>
        <v>UMIC</v>
      </c>
      <c r="BM204">
        <f>VLOOKUP(A204,'JAM Index'!B:H,4,FALSE)</f>
        <v>98</v>
      </c>
      <c r="BN204">
        <f>VLOOKUP(A204,'JAM Index'!B:H,5,FALSE)</f>
        <v>76</v>
      </c>
      <c r="BO204">
        <f>VLOOKUP(A204,'JAM Index'!B:H,6,FALSE)</f>
        <v>97</v>
      </c>
      <c r="BP204">
        <f>VLOOKUP(A204,'JAM Index'!B:H,7,FALSE)</f>
        <v>271</v>
      </c>
      <c r="BQ204">
        <f>VLOOKUP(A204,'GDP Per Capita'!B:E,2,FALSE)</f>
        <v>11287.355278081501</v>
      </c>
      <c r="BR204">
        <f>VLOOKUP(A204,'GDP Per Capita'!B:E,3,FALSE)</f>
        <v>11497.6492498593</v>
      </c>
      <c r="BS204">
        <f>VLOOKUP(A204,'GDP Per Capita'!B:E,4,FALSE)</f>
        <v>10126.721793529699</v>
      </c>
    </row>
    <row r="205" spans="1:71" x14ac:dyDescent="0.15">
      <c r="A205" s="24" t="s">
        <v>411</v>
      </c>
      <c r="B205" s="37">
        <f>VLOOKUP(A205,'GDP in $'!B205:G205,4)</f>
        <v>9640280084.1957226</v>
      </c>
      <c r="C205">
        <f>VLOOKUP(A205,'GDP in $'!B205:G205,5)</f>
        <v>10355974217.373478</v>
      </c>
      <c r="D205" s="38">
        <f>VLOOKUP(A205,'GDP in $'!B205:G205,6)</f>
        <v>10333991455.544306</v>
      </c>
      <c r="E205" t="str">
        <f>VLOOKUP(A205,'Social Assistance Exp. as %GDP'!C:O,2,FALSE)</f>
        <v>Low income</v>
      </c>
      <c r="F205" t="str">
        <f>VLOOKUP(A205,'Social Assistance Exp. as %GDP'!C:O,3,FALSE)</f>
        <v>SSF</v>
      </c>
      <c r="G205">
        <f>VLOOKUP(A205,'Social Assistance Exp. as %GDP'!C:O,4,FALSE)</f>
        <v>1.4487612249999999</v>
      </c>
      <c r="H205">
        <f>VLOOKUP(A205,'Social Assistance Exp. as %GDP'!C:O,5,FALSE)</f>
        <v>1.1656013730000001</v>
      </c>
      <c r="I205">
        <f>VLOOKUP(A205,'Social Assistance Exp. as %GDP'!C:O,6,FALSE)</f>
        <v>0</v>
      </c>
      <c r="J205">
        <f>VLOOKUP(A205,'Social Assistance Exp. as %GDP'!C:O,7,FALSE)</f>
        <v>0</v>
      </c>
      <c r="K205">
        <f>VLOOKUP(A205,'Social Assistance Exp. as %GDP'!C:O,8,FALSE)</f>
        <v>3.4452015829999998E-5</v>
      </c>
      <c r="L205">
        <f>VLOOKUP(A205,'Social Assistance Exp. as %GDP'!C:O,9,FALSE)</f>
        <v>2016</v>
      </c>
      <c r="M205">
        <f>VLOOKUP(A205,'Social Assistance Exp. as %GDP'!C:O,10,FALSE)</f>
        <v>7.3154226000000003E-2</v>
      </c>
      <c r="N205">
        <f>VLOOKUP(A205,'Social Assistance Exp. as %GDP'!C:O,11,FALSE)</f>
        <v>0.12578462100000001</v>
      </c>
      <c r="O205">
        <f>VLOOKUP(A205,'Social Assistance Exp. as %GDP'!C:O,12,FALSE)</f>
        <v>0</v>
      </c>
      <c r="P205">
        <f>VLOOKUP(A205,'Social Assistance Exp. as %GDP'!C:O,13,FALSE)</f>
        <v>8.4186539000000005E-2</v>
      </c>
      <c r="Q205" s="37">
        <f>VLOOKUP(A205,'Migrant Population %Pop'!B:C,2,FALSE)</f>
        <v>3.8030809844141902</v>
      </c>
      <c r="R205" s="37">
        <f>VLOOKUP(A205,'Literacy Rate %Pop'!B:BC,44,FALSE)</f>
        <v>65.852272033691406</v>
      </c>
      <c r="S205">
        <f>VLOOKUP(A205,'Literacy Rate %Pop'!B:BC,45,FALSE)</f>
        <v>0</v>
      </c>
      <c r="T205">
        <f>VLOOKUP(A205,'Literacy Rate %Pop'!B:BC,46,FALSE)</f>
        <v>68.331031799316406</v>
      </c>
      <c r="U205">
        <f>VLOOKUP(A205,'Literacy Rate %Pop'!B:BC,47,FALSE)</f>
        <v>0</v>
      </c>
      <c r="V205">
        <f>VLOOKUP(A205,'Literacy Rate %Pop'!B:BC,48,FALSE)</f>
        <v>70.804130554199205</v>
      </c>
      <c r="W205">
        <f>VLOOKUP(A205,'Literacy Rate %Pop'!B:BC,49,FALSE)</f>
        <v>0</v>
      </c>
      <c r="X205">
        <f>VLOOKUP(A205,'Literacy Rate %Pop'!B:BC,50,FALSE)</f>
        <v>0</v>
      </c>
      <c r="Y205">
        <f>VLOOKUP(A205,'Literacy Rate %Pop'!B:BC,51,FALSE)</f>
        <v>0</v>
      </c>
      <c r="Z205">
        <f>VLOOKUP(A205,'Literacy Rate %Pop'!B:BC,52,FALSE)</f>
        <v>73.215591430664105</v>
      </c>
      <c r="AA205">
        <f>VLOOKUP(A205,'Literacy Rate %Pop'!B:BC,53,FALSE)</f>
        <v>0</v>
      </c>
      <c r="AB205">
        <f>VLOOKUP(A205,'Literacy Rate %Pop'!B:BC,54,FALSE)</f>
        <v>0</v>
      </c>
      <c r="AC205" s="37">
        <f>VLOOKUP(A205,'Internet Access %Pop'!B:AI,29,FALSE)</f>
        <v>18</v>
      </c>
      <c r="AD205">
        <f>VLOOKUP(A205,'Internet Access %Pop'!B:AI,30,FALSE)</f>
        <v>20</v>
      </c>
      <c r="AE205">
        <f>VLOOKUP(A205,'Internet Access %Pop'!B:AI,31,FALSE)</f>
        <v>21.767632620000001</v>
      </c>
      <c r="AF205">
        <f>VLOOKUP(A205,'Internet Access %Pop'!B:AI,32,FALSE)</f>
        <v>25</v>
      </c>
      <c r="AG205">
        <f>VLOOKUP(A205,'Internet Access %Pop'!B:AI,33,FALSE)</f>
        <v>26</v>
      </c>
      <c r="AH205">
        <f>VLOOKUP(A205,'Internet Access %Pop'!B:AI,34,FALSE)</f>
        <v>0</v>
      </c>
      <c r="AI205" s="37">
        <f>VLOOKUP(A205,'Informal %GDP  DGE'!B:AE,29,FALSE)</f>
        <v>28.766149520874023</v>
      </c>
      <c r="AJ205">
        <f>VLOOKUP(A205,'Informal %GDP  DGE'!B:AE,30,FALSE)</f>
        <v>0</v>
      </c>
      <c r="AK205">
        <f>VLOOKUP(A205,'Informal %GDP MIMIC'!B:AB,25,FALSE)</f>
        <v>35.726615905761719</v>
      </c>
      <c r="AL205">
        <f>VLOOKUP(A205,'Informal %GDP MIMIC'!B:AB,26,FALSE)</f>
        <v>35.111095428466797</v>
      </c>
      <c r="AM205">
        <f>VLOOKUP(A205,'Informal %GDP MIMIC'!B:AB,27,FALSE)</f>
        <v>34.41357421875</v>
      </c>
      <c r="AN205" s="37">
        <f>VLOOKUP(A205,'Pension %LF Pension_p'!B:W,16,FALSE)</f>
        <v>4.5999999046325684</v>
      </c>
      <c r="AO205">
        <f>VLOOKUP(A205,'Pension %LF Pension_p'!B:W,17,FALSE)</f>
        <v>0</v>
      </c>
      <c r="AP205">
        <f>VLOOKUP(A205,'Pension %LF Pension_p'!B:W,18,FALSE)</f>
        <v>0</v>
      </c>
      <c r="AQ205">
        <f>VLOOKUP(A205,'Pension %LF Pension_p'!B:W,19,FALSE)</f>
        <v>0</v>
      </c>
      <c r="AR205">
        <f>VLOOKUP(A205,'Pension %LF Pension_p'!B:W,20,FALSE)</f>
        <v>0</v>
      </c>
      <c r="AS205">
        <f>VLOOKUP(A205,'Pension %LF Pension_p'!B:W,21,FALSE)</f>
        <v>0</v>
      </c>
      <c r="AT205">
        <f>VLOOKUP(A205,'Pension %LF Pension_p'!B:W,22,FALSE)</f>
        <v>0</v>
      </c>
      <c r="AU205" s="37">
        <f>VLOOKUP(A205,' Informal Employment %Emp Infem'!B:U,15,FALSE)</f>
        <v>0</v>
      </c>
      <c r="AV205">
        <f>VLOOKUP(A205,' Informal Employment %Emp Infem'!B:U,16,FALSE)</f>
        <v>0</v>
      </c>
      <c r="AW205">
        <f>VLOOKUP(A205,' Informal Employment %Emp Infem'!B:U,17,FALSE)</f>
        <v>0</v>
      </c>
      <c r="AX205">
        <f>VLOOKUP(A205,' Informal Employment %Emp Infem'!B:U,18,FALSE)</f>
        <v>0</v>
      </c>
      <c r="AY205">
        <f>VLOOKUP(A205,' Informal Employment %Emp Infem'!B:U,19,FALSE)</f>
        <v>80.45</v>
      </c>
      <c r="AZ205">
        <f>VLOOKUP(A205,' Informal Employment %Emp Infem'!B:U,20,FALSE)</f>
        <v>80.42</v>
      </c>
      <c r="BA205" s="37">
        <f>VLOOKUP(Main!A205,'Outside LF Employment %Emp  Inf'!B:U,15,FALSE)</f>
        <v>0</v>
      </c>
      <c r="BB205">
        <f>VLOOKUP(Main!A205,'Outside LF Employment %Emp  Inf'!B:U,16,FALSE)</f>
        <v>0</v>
      </c>
      <c r="BC205">
        <f>VLOOKUP(Main!A205,'Outside LF Employment %Emp  Inf'!B:U,17,FALSE)</f>
        <v>0</v>
      </c>
      <c r="BD205">
        <f>VLOOKUP(Main!A205,'Outside LF Employment %Emp  Inf'!B:U,18,FALSE)</f>
        <v>0</v>
      </c>
      <c r="BE205">
        <f>VLOOKUP(Main!A205,'Outside LF Employment %Emp  Inf'!B:U,19,FALSE)</f>
        <v>69.19</v>
      </c>
      <c r="BF205">
        <f>VLOOKUP(Main!A205,'Outside LF Employment %Emp  Inf'!B:U,20,FALSE)</f>
        <v>69.650000000000006</v>
      </c>
      <c r="BG205" s="37">
        <f>VLOOKUP(A205,'Fin Acct Ownership %Pop'!B:E,2,FALSE)</f>
        <v>32.763820648193402</v>
      </c>
      <c r="BH205">
        <f>VLOOKUP(A205,'Fin Acct Ownership %Pop'!B:E,3,FALSE)</f>
        <v>42.116912841796903</v>
      </c>
      <c r="BI205">
        <f>VLOOKUP(A205,'Fin Acct Ownership %Pop'!B:E,4,FALSE)</f>
        <v>50.0197944641113</v>
      </c>
      <c r="BJ205" s="37" t="str">
        <f>VLOOKUP(A205,'JAM Index'!B:H,2,FALSE)</f>
        <v>SSA</v>
      </c>
      <c r="BK205" t="str">
        <f>VLOOKUP(A205,'JAM Index'!B:H,3,FALSE)</f>
        <v>LIC</v>
      </c>
      <c r="BL205" t="str">
        <f>VLOOKUP(A205,'JAM Index'!B:H,3,FALSE)</f>
        <v>LIC</v>
      </c>
      <c r="BM205">
        <f>VLOOKUP(A205,'JAM Index'!B:H,4,FALSE)</f>
        <v>91</v>
      </c>
      <c r="BN205">
        <f>VLOOKUP(A205,'JAM Index'!B:H,5,FALSE)</f>
        <v>50</v>
      </c>
      <c r="BO205">
        <f>VLOOKUP(A205,'JAM Index'!B:H,6,FALSE)</f>
        <v>48</v>
      </c>
      <c r="BP205">
        <f>VLOOKUP(A205,'JAM Index'!B:H,7,FALSE)</f>
        <v>189</v>
      </c>
      <c r="BQ205">
        <f>VLOOKUP(A205,'GDP Per Capita'!B:E,2,FALSE)</f>
        <v>783.63716281480811</v>
      </c>
      <c r="BR205">
        <f>VLOOKUP(A205,'GDP Per Capita'!B:E,3,FALSE)</f>
        <v>820.14928855859421</v>
      </c>
      <c r="BS205">
        <f>VLOOKUP(A205,'GDP Per Capita'!B:E,4,FALSE)</f>
        <v>797.85552067174842</v>
      </c>
    </row>
    <row r="206" spans="1:71" x14ac:dyDescent="0.15">
      <c r="A206" s="24" t="s">
        <v>413</v>
      </c>
      <c r="B206" s="37">
        <f>VLOOKUP(A206,'GDP in $'!B206:G206,4)</f>
        <v>3436593922937.5225</v>
      </c>
      <c r="C206">
        <f>VLOOKUP(A206,'GDP in $'!B206:G206,5)</f>
        <v>3597252024123.4507</v>
      </c>
      <c r="D206" s="38">
        <f>VLOOKUP(A206,'GDP in $'!B206:G206,6)</f>
        <v>3386420411905.0977</v>
      </c>
      <c r="E206" t="e">
        <f>VLOOKUP(A206,'Social Assistance Exp. as %GDP'!C:O,2,FALSE)</f>
        <v>#N/A</v>
      </c>
      <c r="F206" t="e">
        <f>VLOOKUP(A206,'Social Assistance Exp. as %GDP'!C:O,3,FALSE)</f>
        <v>#N/A</v>
      </c>
      <c r="G206" t="e">
        <f>VLOOKUP(A206,'Social Assistance Exp. as %GDP'!C:O,4,FALSE)</f>
        <v>#N/A</v>
      </c>
      <c r="H206" t="e">
        <f>VLOOKUP(A206,'Social Assistance Exp. as %GDP'!C:O,5,FALSE)</f>
        <v>#N/A</v>
      </c>
      <c r="I206" t="e">
        <f>VLOOKUP(A206,'Social Assistance Exp. as %GDP'!C:O,6,FALSE)</f>
        <v>#N/A</v>
      </c>
      <c r="J206" t="e">
        <f>VLOOKUP(A206,'Social Assistance Exp. as %GDP'!C:O,7,FALSE)</f>
        <v>#N/A</v>
      </c>
      <c r="K206" t="e">
        <f>VLOOKUP(A206,'Social Assistance Exp. as %GDP'!C:O,8,FALSE)</f>
        <v>#N/A</v>
      </c>
      <c r="L206" t="e">
        <f>VLOOKUP(A206,'Social Assistance Exp. as %GDP'!C:O,9,FALSE)</f>
        <v>#N/A</v>
      </c>
      <c r="M206" t="e">
        <f>VLOOKUP(A206,'Social Assistance Exp. as %GDP'!C:O,10,FALSE)</f>
        <v>#N/A</v>
      </c>
      <c r="N206" t="e">
        <f>VLOOKUP(A206,'Social Assistance Exp. as %GDP'!C:O,11,FALSE)</f>
        <v>#N/A</v>
      </c>
      <c r="O206" t="e">
        <f>VLOOKUP(A206,'Social Assistance Exp. as %GDP'!C:O,12,FALSE)</f>
        <v>#N/A</v>
      </c>
      <c r="P206" t="e">
        <f>VLOOKUP(A206,'Social Assistance Exp. as %GDP'!C:O,13,FALSE)</f>
        <v>#N/A</v>
      </c>
      <c r="Q206" s="37">
        <f>VLOOKUP(A206,'Migrant Population %Pop'!B:C,2,FALSE)</f>
        <v>0.66018842979291903</v>
      </c>
      <c r="R206" s="37">
        <f>VLOOKUP(A206,'Literacy Rate %Pop'!B:BC,44,FALSE)</f>
        <v>66.019012451171903</v>
      </c>
      <c r="S206">
        <f>VLOOKUP(A206,'Literacy Rate %Pop'!B:BC,45,FALSE)</f>
        <v>66.513191223144503</v>
      </c>
      <c r="T206">
        <f>VLOOKUP(A206,'Literacy Rate %Pop'!B:BC,46,FALSE)</f>
        <v>67.267776489257798</v>
      </c>
      <c r="U206">
        <f>VLOOKUP(A206,'Literacy Rate %Pop'!B:BC,47,FALSE)</f>
        <v>68.013107299804702</v>
      </c>
      <c r="V206">
        <f>VLOOKUP(A206,'Literacy Rate %Pop'!B:BC,48,FALSE)</f>
        <v>68.734786987304702</v>
      </c>
      <c r="W206">
        <f>VLOOKUP(A206,'Literacy Rate %Pop'!B:BC,49,FALSE)</f>
        <v>69.6573486328125</v>
      </c>
      <c r="X206">
        <f>VLOOKUP(A206,'Literacy Rate %Pop'!B:BC,50,FALSE)</f>
        <v>70.999168395996094</v>
      </c>
      <c r="Y206">
        <f>VLOOKUP(A206,'Literacy Rate %Pop'!B:BC,51,FALSE)</f>
        <v>71.695152282714801</v>
      </c>
      <c r="Z206">
        <f>VLOOKUP(A206,'Literacy Rate %Pop'!B:BC,52,FALSE)</f>
        <v>72.243881225585895</v>
      </c>
      <c r="AA206">
        <f>VLOOKUP(A206,'Literacy Rate %Pop'!B:BC,53,FALSE)</f>
        <v>72.951446533203097</v>
      </c>
      <c r="AB206">
        <f>VLOOKUP(A206,'Literacy Rate %Pop'!B:BC,54,FALSE)</f>
        <v>73.654518127441406</v>
      </c>
      <c r="AC206" s="37">
        <f>VLOOKUP(A206,'Internet Access %Pop'!B:AI,29,FALSE)</f>
        <v>13.763844194067101</v>
      </c>
      <c r="AD206">
        <f>VLOOKUP(A206,'Internet Access %Pop'!B:AI,30,FALSE)</f>
        <v>15.4083419251837</v>
      </c>
      <c r="AE206">
        <f>VLOOKUP(A206,'Internet Access %Pop'!B:AI,31,FALSE)</f>
        <v>17.0583983541107</v>
      </c>
      <c r="AF206">
        <f>VLOOKUP(A206,'Internet Access %Pop'!B:AI,32,FALSE)</f>
        <v>18.784908441471099</v>
      </c>
      <c r="AG206">
        <f>VLOOKUP(A206,'Internet Access %Pop'!B:AI,33,FALSE)</f>
        <v>35.330677106280902</v>
      </c>
      <c r="AH206">
        <f>VLOOKUP(A206,'Internet Access %Pop'!B:AI,34,FALSE)</f>
        <v>0</v>
      </c>
      <c r="AI206" s="37" t="e">
        <f>VLOOKUP(A206,'Informal %GDP  DGE'!B:AE,29,FALSE)</f>
        <v>#N/A</v>
      </c>
      <c r="AJ206" t="e">
        <f>VLOOKUP(A206,'Informal %GDP  DGE'!B:AE,30,FALSE)</f>
        <v>#N/A</v>
      </c>
      <c r="AK206" t="e">
        <f>VLOOKUP(A206,'Informal %GDP MIMIC'!B:AB,25,FALSE)</f>
        <v>#N/A</v>
      </c>
      <c r="AL206" t="e">
        <f>VLOOKUP(A206,'Informal %GDP MIMIC'!B:AB,26,FALSE)</f>
        <v>#N/A</v>
      </c>
      <c r="AM206" t="e">
        <f>VLOOKUP(A206,'Informal %GDP MIMIC'!B:AB,27,FALSE)</f>
        <v>#N/A</v>
      </c>
      <c r="AN206" s="37" t="e">
        <f>VLOOKUP(A206,'Pension %LF Pension_p'!B:W,16,FALSE)</f>
        <v>#N/A</v>
      </c>
      <c r="AO206" t="e">
        <f>VLOOKUP(A206,'Pension %LF Pension_p'!B:W,17,FALSE)</f>
        <v>#N/A</v>
      </c>
      <c r="AP206" t="e">
        <f>VLOOKUP(A206,'Pension %LF Pension_p'!B:W,18,FALSE)</f>
        <v>#N/A</v>
      </c>
      <c r="AQ206" t="e">
        <f>VLOOKUP(A206,'Pension %LF Pension_p'!B:W,19,FALSE)</f>
        <v>#N/A</v>
      </c>
      <c r="AR206" t="e">
        <f>VLOOKUP(A206,'Pension %LF Pension_p'!B:W,20,FALSE)</f>
        <v>#N/A</v>
      </c>
      <c r="AS206" t="e">
        <f>VLOOKUP(A206,'Pension %LF Pension_p'!B:W,21,FALSE)</f>
        <v>#N/A</v>
      </c>
      <c r="AT206" t="e">
        <f>VLOOKUP(A206,'Pension %LF Pension_p'!B:W,22,FALSE)</f>
        <v>#N/A</v>
      </c>
      <c r="AU206" s="37" t="e">
        <f>VLOOKUP(A206,' Informal Employment %Emp Infem'!B:U,15,FALSE)</f>
        <v>#N/A</v>
      </c>
      <c r="AV206" t="e">
        <f>VLOOKUP(A206,' Informal Employment %Emp Infem'!B:U,16,FALSE)</f>
        <v>#N/A</v>
      </c>
      <c r="AW206" t="e">
        <f>VLOOKUP(A206,' Informal Employment %Emp Infem'!B:U,17,FALSE)</f>
        <v>#N/A</v>
      </c>
      <c r="AX206" t="e">
        <f>VLOOKUP(A206,' Informal Employment %Emp Infem'!B:U,18,FALSE)</f>
        <v>#N/A</v>
      </c>
      <c r="AY206" t="e">
        <f>VLOOKUP(A206,' Informal Employment %Emp Infem'!B:U,19,FALSE)</f>
        <v>#N/A</v>
      </c>
      <c r="AZ206" t="e">
        <f>VLOOKUP(A206,' Informal Employment %Emp Infem'!B:U,20,FALSE)</f>
        <v>#N/A</v>
      </c>
      <c r="BA206" s="37" t="e">
        <f>VLOOKUP(Main!A206,'Outside LF Employment %Emp  Inf'!B:U,15,FALSE)</f>
        <v>#N/A</v>
      </c>
      <c r="BB206" t="e">
        <f>VLOOKUP(Main!A206,'Outside LF Employment %Emp  Inf'!B:U,16,FALSE)</f>
        <v>#N/A</v>
      </c>
      <c r="BC206" t="e">
        <f>VLOOKUP(Main!A206,'Outside LF Employment %Emp  Inf'!B:U,17,FALSE)</f>
        <v>#N/A</v>
      </c>
      <c r="BD206" t="e">
        <f>VLOOKUP(Main!A206,'Outside LF Employment %Emp  Inf'!B:U,18,FALSE)</f>
        <v>#N/A</v>
      </c>
      <c r="BE206" t="e">
        <f>VLOOKUP(Main!A206,'Outside LF Employment %Emp  Inf'!B:U,19,FALSE)</f>
        <v>#N/A</v>
      </c>
      <c r="BF206" t="e">
        <f>VLOOKUP(Main!A206,'Outside LF Employment %Emp  Inf'!B:U,20,FALSE)</f>
        <v>#N/A</v>
      </c>
      <c r="BG206" s="37">
        <f>VLOOKUP(A206,'Fin Acct Ownership %Pop'!B:E,2,FALSE)</f>
        <v>32.381942749023402</v>
      </c>
      <c r="BH206">
        <f>VLOOKUP(A206,'Fin Acct Ownership %Pop'!B:E,3,FALSE)</f>
        <v>46.5409545898438</v>
      </c>
      <c r="BI206">
        <f>VLOOKUP(A206,'Fin Acct Ownership %Pop'!B:E,4,FALSE)</f>
        <v>69.559112548828097</v>
      </c>
      <c r="BJ206" s="37" t="e">
        <f>VLOOKUP(A206,'JAM Index'!B:H,2,FALSE)</f>
        <v>#N/A</v>
      </c>
      <c r="BK206" t="e">
        <f>VLOOKUP(A206,'JAM Index'!B:H,3,FALSE)</f>
        <v>#N/A</v>
      </c>
      <c r="BL206" t="e">
        <f>VLOOKUP(A206,'JAM Index'!B:H,3,FALSE)</f>
        <v>#N/A</v>
      </c>
      <c r="BM206" t="e">
        <f>VLOOKUP(A206,'JAM Index'!B:H,4,FALSE)</f>
        <v>#N/A</v>
      </c>
      <c r="BN206" t="e">
        <f>VLOOKUP(A206,'JAM Index'!B:H,5,FALSE)</f>
        <v>#N/A</v>
      </c>
      <c r="BO206" t="e">
        <f>VLOOKUP(A206,'JAM Index'!B:H,6,FALSE)</f>
        <v>#N/A</v>
      </c>
      <c r="BP206" t="e">
        <f>VLOOKUP(A206,'JAM Index'!B:H,7,FALSE)</f>
        <v>#N/A</v>
      </c>
      <c r="BQ206">
        <f>VLOOKUP(A206,'GDP Per Capita'!B:E,2,FALSE)</f>
        <v>1894.0088835740551</v>
      </c>
      <c r="BR206">
        <f>VLOOKUP(A206,'GDP Per Capita'!B:E,3,FALSE)</f>
        <v>1959.5258447915626</v>
      </c>
      <c r="BS206">
        <f>VLOOKUP(A206,'GDP Per Capita'!B:E,4,FALSE)</f>
        <v>1823.7129116295523</v>
      </c>
    </row>
    <row r="207" spans="1:71" x14ac:dyDescent="0.15">
      <c r="A207" s="24" t="s">
        <v>414</v>
      </c>
      <c r="B207" s="37">
        <f>VLOOKUP(A207,'GDP in $'!B207:G207,4)</f>
        <v>786521831573.33337</v>
      </c>
      <c r="C207">
        <f>VLOOKUP(A207,'GDP in $'!B207:G207,5)</f>
        <v>792966838160</v>
      </c>
      <c r="D207" s="38">
        <f>VLOOKUP(A207,'GDP in $'!B207:G207,6)</f>
        <v>700117873253.33337</v>
      </c>
      <c r="E207" t="str">
        <f>VLOOKUP(A207,'Social Assistance Exp. as %GDP'!C:O,2,FALSE)</f>
        <v>High income</v>
      </c>
      <c r="F207" t="str">
        <f>VLOOKUP(A207,'Social Assistance Exp. as %GDP'!C:O,3,FALSE)</f>
        <v>MEA</v>
      </c>
      <c r="G207">
        <f>VLOOKUP(A207,'Social Assistance Exp. as %GDP'!C:O,4,FALSE)</f>
        <v>0.71299308500000003</v>
      </c>
      <c r="H207">
        <f>VLOOKUP(A207,'Social Assistance Exp. as %GDP'!C:O,5,FALSE)</f>
        <v>0.34748929699999997</v>
      </c>
      <c r="I207">
        <f>VLOOKUP(A207,'Social Assistance Exp. as %GDP'!C:O,6,FALSE)</f>
        <v>3.1615240000000002E-3</v>
      </c>
      <c r="J207">
        <f>VLOOKUP(A207,'Social Assistance Exp. as %GDP'!C:O,7,FALSE)</f>
        <v>0</v>
      </c>
      <c r="K207">
        <f>VLOOKUP(A207,'Social Assistance Exp. as %GDP'!C:O,8,FALSE)</f>
        <v>0</v>
      </c>
      <c r="L207">
        <f>VLOOKUP(A207,'Social Assistance Exp. as %GDP'!C:O,9,FALSE)</f>
        <v>2012</v>
      </c>
      <c r="M207">
        <f>VLOOKUP(A207,'Social Assistance Exp. as %GDP'!C:O,10,FALSE)</f>
        <v>0</v>
      </c>
      <c r="N207">
        <f>VLOOKUP(A207,'Social Assistance Exp. as %GDP'!C:O,11,FALSE)</f>
        <v>0</v>
      </c>
      <c r="O207">
        <f>VLOOKUP(A207,'Social Assistance Exp. as %GDP'!C:O,12,FALSE)</f>
        <v>3.4449649999999999E-3</v>
      </c>
      <c r="P207">
        <f>VLOOKUP(A207,'Social Assistance Exp. as %GDP'!C:O,13,FALSE)</f>
        <v>0.358897299</v>
      </c>
      <c r="Q207" s="37">
        <f>VLOOKUP(A207,'Migrant Population %Pop'!B:C,2,FALSE)</f>
        <v>32.294942494654201</v>
      </c>
      <c r="R207" s="37">
        <f>VLOOKUP(A207,'Literacy Rate %Pop'!B:BC,44,FALSE)</f>
        <v>0</v>
      </c>
      <c r="S207">
        <f>VLOOKUP(A207,'Literacy Rate %Pop'!B:BC,45,FALSE)</f>
        <v>0</v>
      </c>
      <c r="T207">
        <f>VLOOKUP(A207,'Literacy Rate %Pop'!B:BC,46,FALSE)</f>
        <v>0</v>
      </c>
      <c r="U207">
        <f>VLOOKUP(A207,'Literacy Rate %Pop'!B:BC,47,FALSE)</f>
        <v>94.426338195800795</v>
      </c>
      <c r="V207">
        <f>VLOOKUP(A207,'Literacy Rate %Pop'!B:BC,48,FALSE)</f>
        <v>0</v>
      </c>
      <c r="W207">
        <f>VLOOKUP(A207,'Literacy Rate %Pop'!B:BC,49,FALSE)</f>
        <v>0</v>
      </c>
      <c r="X207">
        <f>VLOOKUP(A207,'Literacy Rate %Pop'!B:BC,50,FALSE)</f>
        <v>0</v>
      </c>
      <c r="Y207">
        <f>VLOOKUP(A207,'Literacy Rate %Pop'!B:BC,51,FALSE)</f>
        <v>95.328628540039105</v>
      </c>
      <c r="Z207">
        <f>VLOOKUP(A207,'Literacy Rate %Pop'!B:BC,52,FALSE)</f>
        <v>0</v>
      </c>
      <c r="AA207">
        <f>VLOOKUP(A207,'Literacy Rate %Pop'!B:BC,53,FALSE)</f>
        <v>0</v>
      </c>
      <c r="AB207">
        <f>VLOOKUP(A207,'Literacy Rate %Pop'!B:BC,54,FALSE)</f>
        <v>97.585067749023395</v>
      </c>
      <c r="AC207" s="37">
        <f>VLOOKUP(A207,'Internet Access %Pop'!B:AI,29,FALSE)</f>
        <v>69.616235799999998</v>
      </c>
      <c r="AD207">
        <f>VLOOKUP(A207,'Internet Access %Pop'!B:AI,30,FALSE)</f>
        <v>74.879274690000003</v>
      </c>
      <c r="AE207">
        <f>VLOOKUP(A207,'Internet Access %Pop'!B:AI,31,FALSE)</f>
        <v>94.175599610000006</v>
      </c>
      <c r="AF207">
        <f>VLOOKUP(A207,'Internet Access %Pop'!B:AI,32,FALSE)</f>
        <v>93.310001850000006</v>
      </c>
      <c r="AG207">
        <f>VLOOKUP(A207,'Internet Access %Pop'!B:AI,33,FALSE)</f>
        <v>95.724735600000002</v>
      </c>
      <c r="AH207">
        <f>VLOOKUP(A207,'Internet Access %Pop'!B:AI,34,FALSE)</f>
        <v>97.862332499999994</v>
      </c>
      <c r="AI207" s="37">
        <f>VLOOKUP(A207,'Informal %GDP  DGE'!B:AE,29,FALSE)</f>
        <v>15.012190818786621</v>
      </c>
      <c r="AJ207">
        <f>VLOOKUP(A207,'Informal %GDP  DGE'!B:AE,30,FALSE)</f>
        <v>14.935848236083984</v>
      </c>
      <c r="AK207">
        <f>VLOOKUP(A207,'Informal %GDP MIMIC'!B:AB,25,FALSE)</f>
        <v>16.982015609741211</v>
      </c>
      <c r="AL207">
        <f>VLOOKUP(A207,'Informal %GDP MIMIC'!B:AB,26,FALSE)</f>
        <v>17.190176010131836</v>
      </c>
      <c r="AM207">
        <f>VLOOKUP(A207,'Informal %GDP MIMIC'!B:AB,27,FALSE)</f>
        <v>17.1502685546875</v>
      </c>
      <c r="AN207" s="37" t="e">
        <f>VLOOKUP(A207,'Pension %LF Pension_p'!B:W,16,FALSE)</f>
        <v>#N/A</v>
      </c>
      <c r="AO207" t="e">
        <f>VLOOKUP(A207,'Pension %LF Pension_p'!B:W,17,FALSE)</f>
        <v>#N/A</v>
      </c>
      <c r="AP207" t="e">
        <f>VLOOKUP(A207,'Pension %LF Pension_p'!B:W,18,FALSE)</f>
        <v>#N/A</v>
      </c>
      <c r="AQ207" t="e">
        <f>VLOOKUP(A207,'Pension %LF Pension_p'!B:W,19,FALSE)</f>
        <v>#N/A</v>
      </c>
      <c r="AR207" t="e">
        <f>VLOOKUP(A207,'Pension %LF Pension_p'!B:W,20,FALSE)</f>
        <v>#N/A</v>
      </c>
      <c r="AS207" t="e">
        <f>VLOOKUP(A207,'Pension %LF Pension_p'!B:W,21,FALSE)</f>
        <v>#N/A</v>
      </c>
      <c r="AT207" t="e">
        <f>VLOOKUP(A207,'Pension %LF Pension_p'!B:W,22,FALSE)</f>
        <v>#N/A</v>
      </c>
      <c r="AU207" s="37" t="e">
        <f>VLOOKUP(A207,' Informal Employment %Emp Infem'!B:U,15,FALSE)</f>
        <v>#N/A</v>
      </c>
      <c r="AV207" t="e">
        <f>VLOOKUP(A207,' Informal Employment %Emp Infem'!B:U,16,FALSE)</f>
        <v>#N/A</v>
      </c>
      <c r="AW207" t="e">
        <f>VLOOKUP(A207,' Informal Employment %Emp Infem'!B:U,17,FALSE)</f>
        <v>#N/A</v>
      </c>
      <c r="AX207" t="e">
        <f>VLOOKUP(A207,' Informal Employment %Emp Infem'!B:U,18,FALSE)</f>
        <v>#N/A</v>
      </c>
      <c r="AY207" t="e">
        <f>VLOOKUP(A207,' Informal Employment %Emp Infem'!B:U,19,FALSE)</f>
        <v>#N/A</v>
      </c>
      <c r="AZ207" t="e">
        <f>VLOOKUP(A207,' Informal Employment %Emp Infem'!B:U,20,FALSE)</f>
        <v>#N/A</v>
      </c>
      <c r="BA207" s="37" t="e">
        <f>VLOOKUP(Main!A207,'Outside LF Employment %Emp  Inf'!B:U,15,FALSE)</f>
        <v>#N/A</v>
      </c>
      <c r="BB207" t="e">
        <f>VLOOKUP(Main!A207,'Outside LF Employment %Emp  Inf'!B:U,16,FALSE)</f>
        <v>#N/A</v>
      </c>
      <c r="BC207" t="e">
        <f>VLOOKUP(Main!A207,'Outside LF Employment %Emp  Inf'!B:U,17,FALSE)</f>
        <v>#N/A</v>
      </c>
      <c r="BD207" t="e">
        <f>VLOOKUP(Main!A207,'Outside LF Employment %Emp  Inf'!B:U,18,FALSE)</f>
        <v>#N/A</v>
      </c>
      <c r="BE207" t="e">
        <f>VLOOKUP(Main!A207,'Outside LF Employment %Emp  Inf'!B:U,19,FALSE)</f>
        <v>#N/A</v>
      </c>
      <c r="BF207" t="e">
        <f>VLOOKUP(Main!A207,'Outside LF Employment %Emp  Inf'!B:U,20,FALSE)</f>
        <v>#N/A</v>
      </c>
      <c r="BG207" s="37">
        <f>VLOOKUP(A207,'Fin Acct Ownership %Pop'!B:E,2,FALSE)</f>
        <v>46.420661926269503</v>
      </c>
      <c r="BH207">
        <f>VLOOKUP(A207,'Fin Acct Ownership %Pop'!B:E,3,FALSE)</f>
        <v>69.409584045410199</v>
      </c>
      <c r="BI207">
        <f>VLOOKUP(A207,'Fin Acct Ownership %Pop'!B:E,4,FALSE)</f>
        <v>71.6981201171875</v>
      </c>
      <c r="BJ207" s="37" t="e">
        <f>VLOOKUP(A207,'JAM Index'!B:H,2,FALSE)</f>
        <v>#N/A</v>
      </c>
      <c r="BK207" t="e">
        <f>VLOOKUP(A207,'JAM Index'!B:H,3,FALSE)</f>
        <v>#N/A</v>
      </c>
      <c r="BL207" t="e">
        <f>VLOOKUP(A207,'JAM Index'!B:H,3,FALSE)</f>
        <v>#N/A</v>
      </c>
      <c r="BM207" t="e">
        <f>VLOOKUP(A207,'JAM Index'!B:H,4,FALSE)</f>
        <v>#N/A</v>
      </c>
      <c r="BN207" t="e">
        <f>VLOOKUP(A207,'JAM Index'!B:H,5,FALSE)</f>
        <v>#N/A</v>
      </c>
      <c r="BO207" t="e">
        <f>VLOOKUP(A207,'JAM Index'!B:H,6,FALSE)</f>
        <v>#N/A</v>
      </c>
      <c r="BP207" t="e">
        <f>VLOOKUP(A207,'JAM Index'!B:H,7,FALSE)</f>
        <v>#N/A</v>
      </c>
      <c r="BQ207">
        <f>VLOOKUP(A207,'GDP Per Capita'!B:E,2,FALSE)</f>
        <v>23337.017549434706</v>
      </c>
      <c r="BR207">
        <f>VLOOKUP(A207,'GDP Per Capita'!B:E,3,FALSE)</f>
        <v>23139.797980823747</v>
      </c>
      <c r="BS207">
        <f>VLOOKUP(A207,'GDP Per Capita'!B:E,4,FALSE)</f>
        <v>20110.316192491151</v>
      </c>
    </row>
    <row r="208" spans="1:71" x14ac:dyDescent="0.15">
      <c r="A208" s="24" t="s">
        <v>416</v>
      </c>
      <c r="B208" s="37">
        <f>VLOOKUP(A208,'GDP in $'!B208:G208,4)</f>
        <v>30964349684.705883</v>
      </c>
      <c r="C208">
        <f>VLOOKUP(A208,'GDP in $'!B208:G208,5)</f>
        <v>26155799324.86631</v>
      </c>
      <c r="D208" s="38">
        <f>VLOOKUP(A208,'GDP in $'!B208:G208,6)</f>
        <v>21329109521.807671</v>
      </c>
      <c r="E208" t="str">
        <f>VLOOKUP(A208,'Social Assistance Exp. as %GDP'!C:O,2,FALSE)</f>
        <v>Low income</v>
      </c>
      <c r="F208" t="str">
        <f>VLOOKUP(A208,'Social Assistance Exp. as %GDP'!C:O,3,FALSE)</f>
        <v>SSF</v>
      </c>
      <c r="G208">
        <f>VLOOKUP(A208,'Social Assistance Exp. as %GDP'!C:O,4,FALSE)</f>
        <v>1.1931604149999999</v>
      </c>
      <c r="H208">
        <f>VLOOKUP(A208,'Social Assistance Exp. as %GDP'!C:O,5,FALSE)</f>
        <v>0.62334853400000001</v>
      </c>
      <c r="I208">
        <f>VLOOKUP(A208,'Social Assistance Exp. as %GDP'!C:O,6,FALSE)</f>
        <v>1.9778328000000001E-2</v>
      </c>
      <c r="J208">
        <f>VLOOKUP(A208,'Social Assistance Exp. as %GDP'!C:O,7,FALSE)</f>
        <v>0.34940588500000003</v>
      </c>
      <c r="K208">
        <f>VLOOKUP(A208,'Social Assistance Exp. as %GDP'!C:O,8,FALSE)</f>
        <v>0.172863558</v>
      </c>
      <c r="L208">
        <f>VLOOKUP(A208,'Social Assistance Exp. as %GDP'!C:O,9,FALSE)</f>
        <v>2016</v>
      </c>
      <c r="M208">
        <f>VLOOKUP(A208,'Social Assistance Exp. as %GDP'!C:O,10,FALSE)</f>
        <v>0</v>
      </c>
      <c r="N208">
        <f>VLOOKUP(A208,'Social Assistance Exp. as %GDP'!C:O,11,FALSE)</f>
        <v>7.9018739999999997E-3</v>
      </c>
      <c r="O208">
        <f>VLOOKUP(A208,'Social Assistance Exp. as %GDP'!C:O,12,FALSE)</f>
        <v>1.9862199000000001E-2</v>
      </c>
      <c r="P208">
        <f>VLOOKUP(A208,'Social Assistance Exp. as %GDP'!C:O,13,FALSE)</f>
        <v>0</v>
      </c>
      <c r="Q208" s="37">
        <f>VLOOKUP(A208,'Migrant Population %Pop'!B:C,2,FALSE)</f>
        <v>1.2513445422805001</v>
      </c>
      <c r="R208" s="37">
        <f>VLOOKUP(A208,'Literacy Rate %Pop'!B:BC,44,FALSE)</f>
        <v>0</v>
      </c>
      <c r="S208">
        <f>VLOOKUP(A208,'Literacy Rate %Pop'!B:BC,45,FALSE)</f>
        <v>0</v>
      </c>
      <c r="T208">
        <f>VLOOKUP(A208,'Literacy Rate %Pop'!B:BC,46,FALSE)</f>
        <v>0</v>
      </c>
      <c r="U208">
        <f>VLOOKUP(A208,'Literacy Rate %Pop'!B:BC,47,FALSE)</f>
        <v>0</v>
      </c>
      <c r="V208">
        <f>VLOOKUP(A208,'Literacy Rate %Pop'!B:BC,48,FALSE)</f>
        <v>0</v>
      </c>
      <c r="W208">
        <f>VLOOKUP(A208,'Literacy Rate %Pop'!B:BC,49,FALSE)</f>
        <v>0</v>
      </c>
      <c r="X208">
        <f>VLOOKUP(A208,'Literacy Rate %Pop'!B:BC,50,FALSE)</f>
        <v>0</v>
      </c>
      <c r="Y208">
        <f>VLOOKUP(A208,'Literacy Rate %Pop'!B:BC,51,FALSE)</f>
        <v>0</v>
      </c>
      <c r="Z208">
        <f>VLOOKUP(A208,'Literacy Rate %Pop'!B:BC,52,FALSE)</f>
        <v>60.697181701660199</v>
      </c>
      <c r="AA208">
        <f>VLOOKUP(A208,'Literacy Rate %Pop'!B:BC,53,FALSE)</f>
        <v>0</v>
      </c>
      <c r="AB208">
        <f>VLOOKUP(A208,'Literacy Rate %Pop'!B:BC,54,FALSE)</f>
        <v>0</v>
      </c>
      <c r="AC208" s="37">
        <f>VLOOKUP(A208,'Internet Access %Pop'!B:AI,29,FALSE)</f>
        <v>0</v>
      </c>
      <c r="AD208">
        <f>VLOOKUP(A208,'Internet Access %Pop'!B:AI,30,FALSE)</f>
        <v>14.09999994</v>
      </c>
      <c r="AE208">
        <f>VLOOKUP(A208,'Internet Access %Pop'!B:AI,31,FALSE)</f>
        <v>0</v>
      </c>
      <c r="AF208">
        <f>VLOOKUP(A208,'Internet Access %Pop'!B:AI,32,FALSE)</f>
        <v>0</v>
      </c>
      <c r="AG208">
        <f>VLOOKUP(A208,'Internet Access %Pop'!B:AI,33,FALSE)</f>
        <v>25.4</v>
      </c>
      <c r="AH208">
        <f>VLOOKUP(A208,'Internet Access %Pop'!B:AI,34,FALSE)</f>
        <v>0</v>
      </c>
      <c r="AI208" s="37">
        <f>VLOOKUP(A208,'Informal %GDP  DGE'!B:AE,29,FALSE)</f>
        <v>19.733827590942383</v>
      </c>
      <c r="AJ208">
        <f>VLOOKUP(A208,'Informal %GDP  DGE'!B:AE,30,FALSE)</f>
        <v>19.342119216918945</v>
      </c>
      <c r="AK208" t="e">
        <f>VLOOKUP(A208,'Informal %GDP MIMIC'!B:AB,25,FALSE)</f>
        <v>#N/A</v>
      </c>
      <c r="AL208" t="e">
        <f>VLOOKUP(A208,'Informal %GDP MIMIC'!B:AB,26,FALSE)</f>
        <v>#N/A</v>
      </c>
      <c r="AM208" t="e">
        <f>VLOOKUP(A208,'Informal %GDP MIMIC'!B:AB,27,FALSE)</f>
        <v>#N/A</v>
      </c>
      <c r="AN208" s="37">
        <f>VLOOKUP(A208,'Pension %LF Pension_p'!B:W,16,FALSE)</f>
        <v>0</v>
      </c>
      <c r="AO208">
        <f>VLOOKUP(A208,'Pension %LF Pension_p'!B:W,17,FALSE)</f>
        <v>5.1999998092651367</v>
      </c>
      <c r="AP208">
        <f>VLOOKUP(A208,'Pension %LF Pension_p'!B:W,18,FALSE)</f>
        <v>0</v>
      </c>
      <c r="AQ208">
        <f>VLOOKUP(A208,'Pension %LF Pension_p'!B:W,19,FALSE)</f>
        <v>0</v>
      </c>
      <c r="AR208">
        <f>VLOOKUP(A208,'Pension %LF Pension_p'!B:W,20,FALSE)</f>
        <v>0</v>
      </c>
      <c r="AS208">
        <f>VLOOKUP(A208,'Pension %LF Pension_p'!B:W,21,FALSE)</f>
        <v>0</v>
      </c>
      <c r="AT208">
        <f>VLOOKUP(A208,'Pension %LF Pension_p'!B:W,22,FALSE)</f>
        <v>0</v>
      </c>
      <c r="AU208" s="37">
        <f>VLOOKUP(A208,' Informal Employment %Emp Infem'!B:U,15,FALSE)</f>
        <v>0</v>
      </c>
      <c r="AV208">
        <f>VLOOKUP(A208,' Informal Employment %Emp Infem'!B:U,16,FALSE)</f>
        <v>0</v>
      </c>
      <c r="AW208">
        <f>VLOOKUP(A208,' Informal Employment %Emp Infem'!B:U,17,FALSE)</f>
        <v>0</v>
      </c>
      <c r="AX208">
        <f>VLOOKUP(A208,' Informal Employment %Emp Infem'!B:U,18,FALSE)</f>
        <v>0</v>
      </c>
      <c r="AY208">
        <f>VLOOKUP(A208,' Informal Employment %Emp Infem'!B:U,19,FALSE)</f>
        <v>0</v>
      </c>
      <c r="AZ208">
        <f>VLOOKUP(A208,' Informal Employment %Emp Infem'!B:U,20,FALSE)</f>
        <v>0</v>
      </c>
      <c r="BA208" s="37">
        <f>VLOOKUP(Main!A208,'Outside LF Employment %Emp  Inf'!B:U,15,FALSE)</f>
        <v>0</v>
      </c>
      <c r="BB208">
        <f>VLOOKUP(Main!A208,'Outside LF Employment %Emp  Inf'!B:U,16,FALSE)</f>
        <v>0</v>
      </c>
      <c r="BC208">
        <f>VLOOKUP(Main!A208,'Outside LF Employment %Emp  Inf'!B:U,17,FALSE)</f>
        <v>0</v>
      </c>
      <c r="BD208">
        <f>VLOOKUP(Main!A208,'Outside LF Employment %Emp  Inf'!B:U,18,FALSE)</f>
        <v>0</v>
      </c>
      <c r="BE208">
        <f>VLOOKUP(Main!A208,'Outside LF Employment %Emp  Inf'!B:U,19,FALSE)</f>
        <v>0</v>
      </c>
      <c r="BF208">
        <f>VLOOKUP(Main!A208,'Outside LF Employment %Emp  Inf'!B:U,20,FALSE)</f>
        <v>0</v>
      </c>
      <c r="BG208" s="37">
        <f>VLOOKUP(A208,'Fin Acct Ownership %Pop'!B:E,2,FALSE)</f>
        <v>6.89979791641235</v>
      </c>
      <c r="BH208">
        <f>VLOOKUP(A208,'Fin Acct Ownership %Pop'!B:E,3,FALSE)</f>
        <v>15.2684326171875</v>
      </c>
      <c r="BI208">
        <f>VLOOKUP(A208,'Fin Acct Ownership %Pop'!B:E,4,FALSE)</f>
        <v>0</v>
      </c>
      <c r="BJ208" s="37" t="e">
        <f>VLOOKUP(A208,'JAM Index'!B:H,2,FALSE)</f>
        <v>#N/A</v>
      </c>
      <c r="BK208" t="e">
        <f>VLOOKUP(A208,'JAM Index'!B:H,3,FALSE)</f>
        <v>#N/A</v>
      </c>
      <c r="BL208" t="e">
        <f>VLOOKUP(A208,'JAM Index'!B:H,3,FALSE)</f>
        <v>#N/A</v>
      </c>
      <c r="BM208" t="e">
        <f>VLOOKUP(A208,'JAM Index'!B:H,4,FALSE)</f>
        <v>#N/A</v>
      </c>
      <c r="BN208" t="e">
        <f>VLOOKUP(A208,'JAM Index'!B:H,5,FALSE)</f>
        <v>#N/A</v>
      </c>
      <c r="BO208" t="e">
        <f>VLOOKUP(A208,'JAM Index'!B:H,6,FALSE)</f>
        <v>#N/A</v>
      </c>
      <c r="BP208" t="e">
        <f>VLOOKUP(A208,'JAM Index'!B:H,7,FALSE)</f>
        <v>#N/A</v>
      </c>
      <c r="BQ208">
        <f>VLOOKUP(A208,'GDP Per Capita'!B:E,2,FALSE)</f>
        <v>740.74676700140799</v>
      </c>
      <c r="BR208">
        <f>VLOOKUP(A208,'GDP Per Capita'!B:E,3,FALSE)</f>
        <v>610.927861513165</v>
      </c>
      <c r="BS208">
        <f>VLOOKUP(A208,'GDP Per Capita'!B:E,4,FALSE)</f>
        <v>486.41881628192499</v>
      </c>
    </row>
    <row r="209" spans="1:71" x14ac:dyDescent="0.15">
      <c r="A209" s="24" t="s">
        <v>418</v>
      </c>
      <c r="B209" s="37">
        <f>VLOOKUP(A209,'GDP in $'!B209:G209,4)</f>
        <v>23116699808.172344</v>
      </c>
      <c r="C209">
        <f>VLOOKUP(A209,'GDP in $'!B209:G209,5)</f>
        <v>23306213742.360191</v>
      </c>
      <c r="D209" s="38">
        <f>VLOOKUP(A209,'GDP in $'!B209:G209,6)</f>
        <v>24644234594.656574</v>
      </c>
      <c r="E209" t="str">
        <f>VLOOKUP(A209,'Social Assistance Exp. as %GDP'!C:O,2,FALSE)</f>
        <v>Lower middle income</v>
      </c>
      <c r="F209" t="str">
        <f>VLOOKUP(A209,'Social Assistance Exp. as %GDP'!C:O,3,FALSE)</f>
        <v>SSF</v>
      </c>
      <c r="G209">
        <f>VLOOKUP(A209,'Social Assistance Exp. as %GDP'!C:O,4,FALSE)</f>
        <v>0.88618582499999998</v>
      </c>
      <c r="H209">
        <f>VLOOKUP(A209,'Social Assistance Exp. as %GDP'!C:O,5,FALSE)</f>
        <v>3.3356207999999998E-2</v>
      </c>
      <c r="I209">
        <f>VLOOKUP(A209,'Social Assistance Exp. as %GDP'!C:O,6,FALSE)</f>
        <v>0.15951776500000001</v>
      </c>
      <c r="J209">
        <f>VLOOKUP(A209,'Social Assistance Exp. as %GDP'!C:O,7,FALSE)</f>
        <v>0.20714363499999999</v>
      </c>
      <c r="K209">
        <f>VLOOKUP(A209,'Social Assistance Exp. as %GDP'!C:O,8,FALSE)</f>
        <v>0.10312795600000001</v>
      </c>
      <c r="L209">
        <f>VLOOKUP(A209,'Social Assistance Exp. as %GDP'!C:O,9,FALSE)</f>
        <v>2015</v>
      </c>
      <c r="M209">
        <f>VLOOKUP(A209,'Social Assistance Exp. as %GDP'!C:O,10,FALSE)</f>
        <v>0.35935726800000001</v>
      </c>
      <c r="N209">
        <f>VLOOKUP(A209,'Social Assistance Exp. as %GDP'!C:O,11,FALSE)</f>
        <v>0</v>
      </c>
      <c r="O209">
        <f>VLOOKUP(A209,'Social Assistance Exp. as %GDP'!C:O,12,FALSE)</f>
        <v>2.3683006E-2</v>
      </c>
      <c r="P209">
        <f>VLOOKUP(A209,'Social Assistance Exp. as %GDP'!C:O,13,FALSE)</f>
        <v>0</v>
      </c>
      <c r="Q209" s="37">
        <f>VLOOKUP(A209,'Migrant Population %Pop'!B:C,2,FALSE)</f>
        <v>1.73995141736156</v>
      </c>
      <c r="R209" s="37">
        <f>VLOOKUP(A209,'Literacy Rate %Pop'!B:BC,44,FALSE)</f>
        <v>0</v>
      </c>
      <c r="S209">
        <f>VLOOKUP(A209,'Literacy Rate %Pop'!B:BC,45,FALSE)</f>
        <v>51.814548492431598</v>
      </c>
      <c r="T209">
        <f>VLOOKUP(A209,'Literacy Rate %Pop'!B:BC,46,FALSE)</f>
        <v>0</v>
      </c>
      <c r="U209">
        <f>VLOOKUP(A209,'Literacy Rate %Pop'!B:BC,47,FALSE)</f>
        <v>43.534500122070298</v>
      </c>
      <c r="V209">
        <f>VLOOKUP(A209,'Literacy Rate %Pop'!B:BC,48,FALSE)</f>
        <v>0</v>
      </c>
      <c r="W209">
        <f>VLOOKUP(A209,'Literacy Rate %Pop'!B:BC,49,FALSE)</f>
        <v>0</v>
      </c>
      <c r="X209">
        <f>VLOOKUP(A209,'Literacy Rate %Pop'!B:BC,50,FALSE)</f>
        <v>0</v>
      </c>
      <c r="Y209">
        <f>VLOOKUP(A209,'Literacy Rate %Pop'!B:BC,51,FALSE)</f>
        <v>51.900421142578097</v>
      </c>
      <c r="Z209">
        <f>VLOOKUP(A209,'Literacy Rate %Pop'!B:BC,52,FALSE)</f>
        <v>0</v>
      </c>
      <c r="AA209">
        <f>VLOOKUP(A209,'Literacy Rate %Pop'!B:BC,53,FALSE)</f>
        <v>0</v>
      </c>
      <c r="AB209">
        <f>VLOOKUP(A209,'Literacy Rate %Pop'!B:BC,54,FALSE)</f>
        <v>0</v>
      </c>
      <c r="AC209" s="37">
        <f>VLOOKUP(A209,'Internet Access %Pop'!B:AI,29,FALSE)</f>
        <v>21.7</v>
      </c>
      <c r="AD209">
        <f>VLOOKUP(A209,'Internet Access %Pop'!B:AI,30,FALSE)</f>
        <v>25.664768039999998</v>
      </c>
      <c r="AE209">
        <f>VLOOKUP(A209,'Internet Access %Pop'!B:AI,31,FALSE)</f>
        <v>29.643123670000001</v>
      </c>
      <c r="AF209">
        <f>VLOOKUP(A209,'Internet Access %Pop'!B:AI,32,FALSE)</f>
        <v>35.299999999999997</v>
      </c>
      <c r="AG209">
        <f>VLOOKUP(A209,'Internet Access %Pop'!B:AI,33,FALSE)</f>
        <v>39.5</v>
      </c>
      <c r="AH209">
        <f>VLOOKUP(A209,'Internet Access %Pop'!B:AI,34,FALSE)</f>
        <v>0</v>
      </c>
      <c r="AI209" s="37">
        <f>VLOOKUP(A209,'Informal %GDP  DGE'!B:AE,29,FALSE)</f>
        <v>38.398036956787109</v>
      </c>
      <c r="AJ209">
        <f>VLOOKUP(A209,'Informal %GDP  DGE'!B:AE,30,FALSE)</f>
        <v>37.927837371826172</v>
      </c>
      <c r="AK209">
        <f>VLOOKUP(A209,'Informal %GDP MIMIC'!B:AB,25,FALSE)</f>
        <v>42.938549041748047</v>
      </c>
      <c r="AL209">
        <f>VLOOKUP(A209,'Informal %GDP MIMIC'!B:AB,26,FALSE)</f>
        <v>42.136493682861328</v>
      </c>
      <c r="AM209">
        <f>VLOOKUP(A209,'Informal %GDP MIMIC'!B:AB,27,FALSE)</f>
        <v>41.104961395263672</v>
      </c>
      <c r="AN209" s="37">
        <f>VLOOKUP(A209,'Pension %LF Pension_p'!B:W,16,FALSE)</f>
        <v>0</v>
      </c>
      <c r="AO209">
        <f>VLOOKUP(A209,'Pension %LF Pension_p'!B:W,17,FALSE)</f>
        <v>0</v>
      </c>
      <c r="AP209">
        <f>VLOOKUP(A209,'Pension %LF Pension_p'!B:W,18,FALSE)</f>
        <v>0</v>
      </c>
      <c r="AQ209">
        <f>VLOOKUP(A209,'Pension %LF Pension_p'!B:W,19,FALSE)</f>
        <v>0</v>
      </c>
      <c r="AR209">
        <f>VLOOKUP(A209,'Pension %LF Pension_p'!B:W,20,FALSE)</f>
        <v>0</v>
      </c>
      <c r="AS209">
        <f>VLOOKUP(A209,'Pension %LF Pension_p'!B:W,21,FALSE)</f>
        <v>0</v>
      </c>
      <c r="AT209">
        <f>VLOOKUP(A209,'Pension %LF Pension_p'!B:W,22,FALSE)</f>
        <v>0</v>
      </c>
      <c r="AU209" s="37">
        <f>VLOOKUP(A209,' Informal Employment %Emp Infem'!B:U,15,FALSE)</f>
        <v>0</v>
      </c>
      <c r="AV209">
        <f>VLOOKUP(A209,' Informal Employment %Emp Infem'!B:U,16,FALSE)</f>
        <v>0</v>
      </c>
      <c r="AW209">
        <f>VLOOKUP(A209,' Informal Employment %Emp Infem'!B:U,17,FALSE)</f>
        <v>93.43</v>
      </c>
      <c r="AX209">
        <f>VLOOKUP(A209,' Informal Employment %Emp Infem'!B:U,18,FALSE)</f>
        <v>0</v>
      </c>
      <c r="AY209">
        <f>VLOOKUP(A209,' Informal Employment %Emp Infem'!B:U,19,FALSE)</f>
        <v>0</v>
      </c>
      <c r="AZ209">
        <f>VLOOKUP(A209,' Informal Employment %Emp Infem'!B:U,20,FALSE)</f>
        <v>0</v>
      </c>
      <c r="BA209" s="37">
        <f>VLOOKUP(Main!A209,'Outside LF Employment %Emp  Inf'!B:U,15,FALSE)</f>
        <v>0</v>
      </c>
      <c r="BB209">
        <f>VLOOKUP(Main!A209,'Outside LF Employment %Emp  Inf'!B:U,16,FALSE)</f>
        <v>0</v>
      </c>
      <c r="BC209">
        <f>VLOOKUP(Main!A209,'Outside LF Employment %Emp  Inf'!B:U,17,FALSE)</f>
        <v>84.04</v>
      </c>
      <c r="BD209">
        <f>VLOOKUP(Main!A209,'Outside LF Employment %Emp  Inf'!B:U,18,FALSE)</f>
        <v>0</v>
      </c>
      <c r="BE209">
        <f>VLOOKUP(Main!A209,'Outside LF Employment %Emp  Inf'!B:U,19,FALSE)</f>
        <v>0</v>
      </c>
      <c r="BF209">
        <f>VLOOKUP(Main!A209,'Outside LF Employment %Emp  Inf'!B:U,20,FALSE)</f>
        <v>0</v>
      </c>
      <c r="BG209" s="37">
        <f>VLOOKUP(A209,'Fin Acct Ownership %Pop'!B:E,2,FALSE)</f>
        <v>5.8211412429809597</v>
      </c>
      <c r="BH209">
        <f>VLOOKUP(A209,'Fin Acct Ownership %Pop'!B:E,3,FALSE)</f>
        <v>15.4245719909668</v>
      </c>
      <c r="BI209">
        <f>VLOOKUP(A209,'Fin Acct Ownership %Pop'!B:E,4,FALSE)</f>
        <v>42.344017028808601</v>
      </c>
      <c r="BJ209" s="37" t="str">
        <f>VLOOKUP(A209,'JAM Index'!B:H,2,FALSE)</f>
        <v>SSA</v>
      </c>
      <c r="BK209" t="str">
        <f>VLOOKUP(A209,'JAM Index'!B:H,3,FALSE)</f>
        <v>LMIC</v>
      </c>
      <c r="BL209" t="str">
        <f>VLOOKUP(A209,'JAM Index'!B:H,3,FALSE)</f>
        <v>LMIC</v>
      </c>
      <c r="BM209">
        <f>VLOOKUP(A209,'JAM Index'!B:H,4,FALSE)</f>
        <v>73</v>
      </c>
      <c r="BN209">
        <f>VLOOKUP(A209,'JAM Index'!B:H,5,FALSE)</f>
        <v>42</v>
      </c>
      <c r="BO209">
        <f>VLOOKUP(A209,'JAM Index'!B:H,6,FALSE)</f>
        <v>70</v>
      </c>
      <c r="BP209">
        <f>VLOOKUP(A209,'JAM Index'!B:H,7,FALSE)</f>
        <v>185</v>
      </c>
      <c r="BQ209">
        <f>VLOOKUP(A209,'GDP Per Capita'!B:E,2,FALSE)</f>
        <v>1458.0690925814524</v>
      </c>
      <c r="BR209">
        <f>VLOOKUP(A209,'GDP Per Capita'!B:E,3,FALSE)</f>
        <v>1430.1482590016221</v>
      </c>
      <c r="BS209">
        <f>VLOOKUP(A209,'GDP Per Capita'!B:E,4,FALSE)</f>
        <v>1471.8309617071127</v>
      </c>
    </row>
    <row r="210" spans="1:71" x14ac:dyDescent="0.15">
      <c r="A210" s="24" t="s">
        <v>420</v>
      </c>
      <c r="B210" s="37">
        <f>VLOOKUP(A210,'GDP in $'!B210:G210,4)</f>
        <v>375981539145.90747</v>
      </c>
      <c r="C210">
        <f>VLOOKUP(A210,'GDP in $'!B210:G210,5)</f>
        <v>374386306993.1095</v>
      </c>
      <c r="D210" s="38">
        <f>VLOOKUP(A210,'GDP in $'!B210:G210,6)</f>
        <v>339998477929.9848</v>
      </c>
      <c r="E210" t="e">
        <f>VLOOKUP(A210,'Social Assistance Exp. as %GDP'!C:O,2,FALSE)</f>
        <v>#N/A</v>
      </c>
      <c r="F210" t="e">
        <f>VLOOKUP(A210,'Social Assistance Exp. as %GDP'!C:O,3,FALSE)</f>
        <v>#N/A</v>
      </c>
      <c r="G210" t="e">
        <f>VLOOKUP(A210,'Social Assistance Exp. as %GDP'!C:O,4,FALSE)</f>
        <v>#N/A</v>
      </c>
      <c r="H210" t="e">
        <f>VLOOKUP(A210,'Social Assistance Exp. as %GDP'!C:O,5,FALSE)</f>
        <v>#N/A</v>
      </c>
      <c r="I210" t="e">
        <f>VLOOKUP(A210,'Social Assistance Exp. as %GDP'!C:O,6,FALSE)</f>
        <v>#N/A</v>
      </c>
      <c r="J210" t="e">
        <f>VLOOKUP(A210,'Social Assistance Exp. as %GDP'!C:O,7,FALSE)</f>
        <v>#N/A</v>
      </c>
      <c r="K210" t="e">
        <f>VLOOKUP(A210,'Social Assistance Exp. as %GDP'!C:O,8,FALSE)</f>
        <v>#N/A</v>
      </c>
      <c r="L210" t="e">
        <f>VLOOKUP(A210,'Social Assistance Exp. as %GDP'!C:O,9,FALSE)</f>
        <v>#N/A</v>
      </c>
      <c r="M210" t="e">
        <f>VLOOKUP(A210,'Social Assistance Exp. as %GDP'!C:O,10,FALSE)</f>
        <v>#N/A</v>
      </c>
      <c r="N210" t="e">
        <f>VLOOKUP(A210,'Social Assistance Exp. as %GDP'!C:O,11,FALSE)</f>
        <v>#N/A</v>
      </c>
      <c r="O210" t="e">
        <f>VLOOKUP(A210,'Social Assistance Exp. as %GDP'!C:O,12,FALSE)</f>
        <v>#N/A</v>
      </c>
      <c r="P210" t="e">
        <f>VLOOKUP(A210,'Social Assistance Exp. as %GDP'!C:O,13,FALSE)</f>
        <v>#N/A</v>
      </c>
      <c r="Q210" s="37">
        <f>VLOOKUP(A210,'Migrant Population %Pop'!B:C,2,FALSE)</f>
        <v>45.391791910402702</v>
      </c>
      <c r="R210" s="37">
        <f>VLOOKUP(A210,'Literacy Rate %Pop'!B:BC,44,FALSE)</f>
        <v>95.857330322265597</v>
      </c>
      <c r="S210">
        <f>VLOOKUP(A210,'Literacy Rate %Pop'!B:BC,45,FALSE)</f>
        <v>96.186042785644503</v>
      </c>
      <c r="T210">
        <f>VLOOKUP(A210,'Literacy Rate %Pop'!B:BC,46,FALSE)</f>
        <v>96.369789123535199</v>
      </c>
      <c r="U210">
        <f>VLOOKUP(A210,'Literacy Rate %Pop'!B:BC,47,FALSE)</f>
        <v>96.548019409179702</v>
      </c>
      <c r="V210">
        <f>VLOOKUP(A210,'Literacy Rate %Pop'!B:BC,48,FALSE)</f>
        <v>96.716690063476605</v>
      </c>
      <c r="W210">
        <f>VLOOKUP(A210,'Literacy Rate %Pop'!B:BC,49,FALSE)</f>
        <v>96.825492858886705</v>
      </c>
      <c r="X210">
        <f>VLOOKUP(A210,'Literacy Rate %Pop'!B:BC,50,FALSE)</f>
        <v>97.049560546875</v>
      </c>
      <c r="Y210">
        <f>VLOOKUP(A210,'Literacy Rate %Pop'!B:BC,51,FALSE)</f>
        <v>97.202217102050795</v>
      </c>
      <c r="Z210">
        <f>VLOOKUP(A210,'Literacy Rate %Pop'!B:BC,52,FALSE)</f>
        <v>97.344856262207003</v>
      </c>
      <c r="AA210">
        <f>VLOOKUP(A210,'Literacy Rate %Pop'!B:BC,53,FALSE)</f>
        <v>97.479583740234403</v>
      </c>
      <c r="AB210">
        <f>VLOOKUP(A210,'Literacy Rate %Pop'!B:BC,54,FALSE)</f>
        <v>0</v>
      </c>
      <c r="AC210" s="37">
        <f>VLOOKUP(A210,'Internet Access %Pop'!B:AI,29,FALSE)</f>
        <v>79.012957</v>
      </c>
      <c r="AD210">
        <f>VLOOKUP(A210,'Internet Access %Pop'!B:AI,30,FALSE)</f>
        <v>84.452267890000002</v>
      </c>
      <c r="AE210">
        <f>VLOOKUP(A210,'Internet Access %Pop'!B:AI,31,FALSE)</f>
        <v>84.452267890000002</v>
      </c>
      <c r="AF210">
        <f>VLOOKUP(A210,'Internet Access %Pop'!B:AI,32,FALSE)</f>
        <v>88.165636030000002</v>
      </c>
      <c r="AG210">
        <f>VLOOKUP(A210,'Internet Access %Pop'!B:AI,33,FALSE)</f>
        <v>88.949252689999994</v>
      </c>
      <c r="AH210">
        <f>VLOOKUP(A210,'Internet Access %Pop'!B:AI,34,FALSE)</f>
        <v>75.875962450000003</v>
      </c>
      <c r="AI210" s="37">
        <f>VLOOKUP(A210,'Informal %GDP  DGE'!B:AE,29,FALSE)</f>
        <v>11.370479583740234</v>
      </c>
      <c r="AJ210">
        <f>VLOOKUP(A210,'Informal %GDP  DGE'!B:AE,30,FALSE)</f>
        <v>11.29212760925293</v>
      </c>
      <c r="AK210">
        <f>VLOOKUP(A210,'Informal %GDP MIMIC'!B:AB,25,FALSE)</f>
        <v>12.020499229431152</v>
      </c>
      <c r="AL210">
        <f>VLOOKUP(A210,'Informal %GDP MIMIC'!B:AB,26,FALSE)</f>
        <v>11.958630561828613</v>
      </c>
      <c r="AM210">
        <f>VLOOKUP(A210,'Informal %GDP MIMIC'!B:AB,27,FALSE)</f>
        <v>11.893574714660645</v>
      </c>
      <c r="AN210" s="37">
        <f>VLOOKUP(A210,'Pension %LF Pension_p'!B:W,16,FALSE)</f>
        <v>0</v>
      </c>
      <c r="AO210">
        <f>VLOOKUP(A210,'Pension %LF Pension_p'!B:W,17,FALSE)</f>
        <v>0</v>
      </c>
      <c r="AP210">
        <f>VLOOKUP(A210,'Pension %LF Pension_p'!B:W,18,FALSE)</f>
        <v>0</v>
      </c>
      <c r="AQ210">
        <f>VLOOKUP(A210,'Pension %LF Pension_p'!B:W,19,FALSE)</f>
        <v>0</v>
      </c>
      <c r="AR210">
        <f>VLOOKUP(A210,'Pension %LF Pension_p'!B:W,20,FALSE)</f>
        <v>62.099998474121094</v>
      </c>
      <c r="AS210">
        <f>VLOOKUP(A210,'Pension %LF Pension_p'!B:W,21,FALSE)</f>
        <v>0</v>
      </c>
      <c r="AT210">
        <f>VLOOKUP(A210,'Pension %LF Pension_p'!B:W,22,FALSE)</f>
        <v>0</v>
      </c>
      <c r="AU210" s="37" t="e">
        <f>VLOOKUP(A210,' Informal Employment %Emp Infem'!B:U,15,FALSE)</f>
        <v>#N/A</v>
      </c>
      <c r="AV210" t="e">
        <f>VLOOKUP(A210,' Informal Employment %Emp Infem'!B:U,16,FALSE)</f>
        <v>#N/A</v>
      </c>
      <c r="AW210" t="e">
        <f>VLOOKUP(A210,' Informal Employment %Emp Infem'!B:U,17,FALSE)</f>
        <v>#N/A</v>
      </c>
      <c r="AX210" t="e">
        <f>VLOOKUP(A210,' Informal Employment %Emp Infem'!B:U,18,FALSE)</f>
        <v>#N/A</v>
      </c>
      <c r="AY210" t="e">
        <f>VLOOKUP(A210,' Informal Employment %Emp Infem'!B:U,19,FALSE)</f>
        <v>#N/A</v>
      </c>
      <c r="AZ210" t="e">
        <f>VLOOKUP(A210,' Informal Employment %Emp Infem'!B:U,20,FALSE)</f>
        <v>#N/A</v>
      </c>
      <c r="BA210" s="37" t="e">
        <f>VLOOKUP(Main!A210,'Outside LF Employment %Emp  Inf'!B:U,15,FALSE)</f>
        <v>#N/A</v>
      </c>
      <c r="BB210" t="e">
        <f>VLOOKUP(Main!A210,'Outside LF Employment %Emp  Inf'!B:U,16,FALSE)</f>
        <v>#N/A</v>
      </c>
      <c r="BC210" t="e">
        <f>VLOOKUP(Main!A210,'Outside LF Employment %Emp  Inf'!B:U,17,FALSE)</f>
        <v>#N/A</v>
      </c>
      <c r="BD210" t="e">
        <f>VLOOKUP(Main!A210,'Outside LF Employment %Emp  Inf'!B:U,18,FALSE)</f>
        <v>#N/A</v>
      </c>
      <c r="BE210" t="e">
        <f>VLOOKUP(Main!A210,'Outside LF Employment %Emp  Inf'!B:U,19,FALSE)</f>
        <v>#N/A</v>
      </c>
      <c r="BF210" t="e">
        <f>VLOOKUP(Main!A210,'Outside LF Employment %Emp  Inf'!B:U,20,FALSE)</f>
        <v>#N/A</v>
      </c>
      <c r="BG210" s="37">
        <f>VLOOKUP(A210,'Fin Acct Ownership %Pop'!B:E,2,FALSE)</f>
        <v>98.221893310546903</v>
      </c>
      <c r="BH210">
        <f>VLOOKUP(A210,'Fin Acct Ownership %Pop'!B:E,3,FALSE)</f>
        <v>96.352600097656307</v>
      </c>
      <c r="BI210">
        <f>VLOOKUP(A210,'Fin Acct Ownership %Pop'!B:E,4,FALSE)</f>
        <v>97.931167602539105</v>
      </c>
      <c r="BJ210" s="37" t="str">
        <f>VLOOKUP(A210,'JAM Index'!B:H,2,FALSE)</f>
        <v>EAP</v>
      </c>
      <c r="BK210" t="str">
        <f>VLOOKUP(A210,'JAM Index'!B:H,3,FALSE)</f>
        <v>HIC</v>
      </c>
      <c r="BL210" t="str">
        <f>VLOOKUP(A210,'JAM Index'!B:H,3,FALSE)</f>
        <v>HIC</v>
      </c>
      <c r="BM210">
        <f>VLOOKUP(A210,'JAM Index'!B:H,4,FALSE)</f>
        <v>95</v>
      </c>
      <c r="BN210">
        <f>VLOOKUP(A210,'JAM Index'!B:H,5,FALSE)</f>
        <v>98</v>
      </c>
      <c r="BO210">
        <f>VLOOKUP(A210,'JAM Index'!B:H,6,FALSE)</f>
        <v>94</v>
      </c>
      <c r="BP210">
        <f>VLOOKUP(A210,'JAM Index'!B:H,7,FALSE)</f>
        <v>287</v>
      </c>
      <c r="BQ210">
        <f>VLOOKUP(A210,'GDP Per Capita'!B:E,2,FALSE)</f>
        <v>66679.046489975211</v>
      </c>
      <c r="BR210">
        <f>VLOOKUP(A210,'GDP Per Capita'!B:E,3,FALSE)</f>
        <v>65640.707948498472</v>
      </c>
      <c r="BS210">
        <f>VLOOKUP(A210,'GDP Per Capita'!B:E,4,FALSE)</f>
        <v>59797.752180118812</v>
      </c>
    </row>
    <row r="211" spans="1:71" x14ac:dyDescent="0.15">
      <c r="A211" s="24" t="s">
        <v>422</v>
      </c>
      <c r="B211" s="37">
        <f>VLOOKUP(A211,'GDP in $'!B211:G211,4)</f>
        <v>1574599182.6469665</v>
      </c>
      <c r="C211">
        <f>VLOOKUP(A211,'GDP in $'!B211:G211,5)</f>
        <v>1570093229.2558787</v>
      </c>
      <c r="D211" s="38">
        <f>VLOOKUP(A211,'GDP in $'!B211:G211,6)</f>
        <v>1545888426.2303066</v>
      </c>
      <c r="E211" t="e">
        <f>VLOOKUP(A211,'Social Assistance Exp. as %GDP'!C:O,2,FALSE)</f>
        <v>#N/A</v>
      </c>
      <c r="F211" t="e">
        <f>VLOOKUP(A211,'Social Assistance Exp. as %GDP'!C:O,3,FALSE)</f>
        <v>#N/A</v>
      </c>
      <c r="G211" t="e">
        <f>VLOOKUP(A211,'Social Assistance Exp. as %GDP'!C:O,4,FALSE)</f>
        <v>#N/A</v>
      </c>
      <c r="H211" t="e">
        <f>VLOOKUP(A211,'Social Assistance Exp. as %GDP'!C:O,5,FALSE)</f>
        <v>#N/A</v>
      </c>
      <c r="I211" t="e">
        <f>VLOOKUP(A211,'Social Assistance Exp. as %GDP'!C:O,6,FALSE)</f>
        <v>#N/A</v>
      </c>
      <c r="J211" t="e">
        <f>VLOOKUP(A211,'Social Assistance Exp. as %GDP'!C:O,7,FALSE)</f>
        <v>#N/A</v>
      </c>
      <c r="K211" t="e">
        <f>VLOOKUP(A211,'Social Assistance Exp. as %GDP'!C:O,8,FALSE)</f>
        <v>#N/A</v>
      </c>
      <c r="L211" t="e">
        <f>VLOOKUP(A211,'Social Assistance Exp. as %GDP'!C:O,9,FALSE)</f>
        <v>#N/A</v>
      </c>
      <c r="M211" t="e">
        <f>VLOOKUP(A211,'Social Assistance Exp. as %GDP'!C:O,10,FALSE)</f>
        <v>#N/A</v>
      </c>
      <c r="N211" t="e">
        <f>VLOOKUP(A211,'Social Assistance Exp. as %GDP'!C:O,11,FALSE)</f>
        <v>#N/A</v>
      </c>
      <c r="O211" t="e">
        <f>VLOOKUP(A211,'Social Assistance Exp. as %GDP'!C:O,12,FALSE)</f>
        <v>#N/A</v>
      </c>
      <c r="P211" t="e">
        <f>VLOOKUP(A211,'Social Assistance Exp. as %GDP'!C:O,13,FALSE)</f>
        <v>#N/A</v>
      </c>
      <c r="Q211" s="37">
        <f>VLOOKUP(A211,'Migrant Population %Pop'!B:C,2,FALSE)</f>
        <v>0.442947201036342</v>
      </c>
      <c r="R211" s="37">
        <f>VLOOKUP(A211,'Literacy Rate %Pop'!B:BC,44,FALSE)</f>
        <v>0</v>
      </c>
      <c r="S211">
        <f>VLOOKUP(A211,'Literacy Rate %Pop'!B:BC,45,FALSE)</f>
        <v>0</v>
      </c>
      <c r="T211">
        <f>VLOOKUP(A211,'Literacy Rate %Pop'!B:BC,46,FALSE)</f>
        <v>0</v>
      </c>
      <c r="U211">
        <f>VLOOKUP(A211,'Literacy Rate %Pop'!B:BC,47,FALSE)</f>
        <v>0</v>
      </c>
      <c r="V211">
        <f>VLOOKUP(A211,'Literacy Rate %Pop'!B:BC,48,FALSE)</f>
        <v>0</v>
      </c>
      <c r="W211">
        <f>VLOOKUP(A211,'Literacy Rate %Pop'!B:BC,49,FALSE)</f>
        <v>0</v>
      </c>
      <c r="X211">
        <f>VLOOKUP(A211,'Literacy Rate %Pop'!B:BC,50,FALSE)</f>
        <v>0</v>
      </c>
      <c r="Y211">
        <f>VLOOKUP(A211,'Literacy Rate %Pop'!B:BC,51,FALSE)</f>
        <v>0</v>
      </c>
      <c r="Z211">
        <f>VLOOKUP(A211,'Literacy Rate %Pop'!B:BC,52,FALSE)</f>
        <v>0</v>
      </c>
      <c r="AA211">
        <f>VLOOKUP(A211,'Literacy Rate %Pop'!B:BC,53,FALSE)</f>
        <v>0</v>
      </c>
      <c r="AB211">
        <f>VLOOKUP(A211,'Literacy Rate %Pop'!B:BC,54,FALSE)</f>
        <v>0</v>
      </c>
      <c r="AC211" s="37">
        <f>VLOOKUP(A211,'Internet Access %Pop'!B:AI,29,FALSE)</f>
        <v>10.00046498</v>
      </c>
      <c r="AD211">
        <f>VLOOKUP(A211,'Internet Access %Pop'!B:AI,30,FALSE)</f>
        <v>11.000902269999999</v>
      </c>
      <c r="AE211">
        <f>VLOOKUP(A211,'Internet Access %Pop'!B:AI,31,FALSE)</f>
        <v>11.92422906</v>
      </c>
      <c r="AF211">
        <f>VLOOKUP(A211,'Internet Access %Pop'!B:AI,32,FALSE)</f>
        <v>0</v>
      </c>
      <c r="AG211">
        <f>VLOOKUP(A211,'Internet Access %Pop'!B:AI,33,FALSE)</f>
        <v>0</v>
      </c>
      <c r="AH211">
        <f>VLOOKUP(A211,'Internet Access %Pop'!B:AI,34,FALSE)</f>
        <v>0</v>
      </c>
      <c r="AI211" s="37" t="e">
        <f>VLOOKUP(A211,'Informal %GDP  DGE'!B:AE,29,FALSE)</f>
        <v>#N/A</v>
      </c>
      <c r="AJ211" t="e">
        <f>VLOOKUP(A211,'Informal %GDP  DGE'!B:AE,30,FALSE)</f>
        <v>#N/A</v>
      </c>
      <c r="AK211">
        <f>VLOOKUP(A211,'Informal %GDP MIMIC'!B:AB,25,FALSE)</f>
        <v>31.793096542358398</v>
      </c>
      <c r="AL211">
        <f>VLOOKUP(A211,'Informal %GDP MIMIC'!B:AB,26,FALSE)</f>
        <v>0</v>
      </c>
      <c r="AM211">
        <f>VLOOKUP(A211,'Informal %GDP MIMIC'!B:AB,27,FALSE)</f>
        <v>0</v>
      </c>
      <c r="AN211" s="37" t="e">
        <f>VLOOKUP(A211,'Pension %LF Pension_p'!B:W,16,FALSE)</f>
        <v>#N/A</v>
      </c>
      <c r="AO211" t="e">
        <f>VLOOKUP(A211,'Pension %LF Pension_p'!B:W,17,FALSE)</f>
        <v>#N/A</v>
      </c>
      <c r="AP211" t="e">
        <f>VLOOKUP(A211,'Pension %LF Pension_p'!B:W,18,FALSE)</f>
        <v>#N/A</v>
      </c>
      <c r="AQ211" t="e">
        <f>VLOOKUP(A211,'Pension %LF Pension_p'!B:W,19,FALSE)</f>
        <v>#N/A</v>
      </c>
      <c r="AR211" t="e">
        <f>VLOOKUP(A211,'Pension %LF Pension_p'!B:W,20,FALSE)</f>
        <v>#N/A</v>
      </c>
      <c r="AS211" t="e">
        <f>VLOOKUP(A211,'Pension %LF Pension_p'!B:W,21,FALSE)</f>
        <v>#N/A</v>
      </c>
      <c r="AT211" t="e">
        <f>VLOOKUP(A211,'Pension %LF Pension_p'!B:W,22,FALSE)</f>
        <v>#N/A</v>
      </c>
      <c r="AU211" s="37" t="e">
        <f>VLOOKUP(A211,' Informal Employment %Emp Infem'!B:U,15,FALSE)</f>
        <v>#N/A</v>
      </c>
      <c r="AV211" t="e">
        <f>VLOOKUP(A211,' Informal Employment %Emp Infem'!B:U,16,FALSE)</f>
        <v>#N/A</v>
      </c>
      <c r="AW211" t="e">
        <f>VLOOKUP(A211,' Informal Employment %Emp Infem'!B:U,17,FALSE)</f>
        <v>#N/A</v>
      </c>
      <c r="AX211" t="e">
        <f>VLOOKUP(A211,' Informal Employment %Emp Infem'!B:U,18,FALSE)</f>
        <v>#N/A</v>
      </c>
      <c r="AY211" t="e">
        <f>VLOOKUP(A211,' Informal Employment %Emp Infem'!B:U,19,FALSE)</f>
        <v>#N/A</v>
      </c>
      <c r="AZ211" t="e">
        <f>VLOOKUP(A211,' Informal Employment %Emp Infem'!B:U,20,FALSE)</f>
        <v>#N/A</v>
      </c>
      <c r="BA211" s="37" t="e">
        <f>VLOOKUP(Main!A211,'Outside LF Employment %Emp  Inf'!B:U,15,FALSE)</f>
        <v>#N/A</v>
      </c>
      <c r="BB211" t="e">
        <f>VLOOKUP(Main!A211,'Outside LF Employment %Emp  Inf'!B:U,16,FALSE)</f>
        <v>#N/A</v>
      </c>
      <c r="BC211" t="e">
        <f>VLOOKUP(Main!A211,'Outside LF Employment %Emp  Inf'!B:U,17,FALSE)</f>
        <v>#N/A</v>
      </c>
      <c r="BD211" t="e">
        <f>VLOOKUP(Main!A211,'Outside LF Employment %Emp  Inf'!B:U,18,FALSE)</f>
        <v>#N/A</v>
      </c>
      <c r="BE211" t="e">
        <f>VLOOKUP(Main!A211,'Outside LF Employment %Emp  Inf'!B:U,19,FALSE)</f>
        <v>#N/A</v>
      </c>
      <c r="BF211" t="e">
        <f>VLOOKUP(Main!A211,'Outside LF Employment %Emp  Inf'!B:U,20,FALSE)</f>
        <v>#N/A</v>
      </c>
      <c r="BG211" s="37">
        <f>VLOOKUP(A211,'Fin Acct Ownership %Pop'!B:E,2,FALSE)</f>
        <v>0</v>
      </c>
      <c r="BH211">
        <f>VLOOKUP(A211,'Fin Acct Ownership %Pop'!B:E,3,FALSE)</f>
        <v>0</v>
      </c>
      <c r="BI211">
        <f>VLOOKUP(A211,'Fin Acct Ownership %Pop'!B:E,4,FALSE)</f>
        <v>0</v>
      </c>
      <c r="BJ211" s="37" t="e">
        <f>VLOOKUP(A211,'JAM Index'!B:H,2,FALSE)</f>
        <v>#N/A</v>
      </c>
      <c r="BK211" t="e">
        <f>VLOOKUP(A211,'JAM Index'!B:H,3,FALSE)</f>
        <v>#N/A</v>
      </c>
      <c r="BL211" t="e">
        <f>VLOOKUP(A211,'JAM Index'!B:H,3,FALSE)</f>
        <v>#N/A</v>
      </c>
      <c r="BM211" t="e">
        <f>VLOOKUP(A211,'JAM Index'!B:H,4,FALSE)</f>
        <v>#N/A</v>
      </c>
      <c r="BN211" t="e">
        <f>VLOOKUP(A211,'JAM Index'!B:H,5,FALSE)</f>
        <v>#N/A</v>
      </c>
      <c r="BO211" t="e">
        <f>VLOOKUP(A211,'JAM Index'!B:H,6,FALSE)</f>
        <v>#N/A</v>
      </c>
      <c r="BP211" t="e">
        <f>VLOOKUP(A211,'JAM Index'!B:H,7,FALSE)</f>
        <v>#N/A</v>
      </c>
      <c r="BQ211">
        <f>VLOOKUP(A211,'GDP Per Capita'!B:E,2,FALSE)</f>
        <v>2411.8629263527737</v>
      </c>
      <c r="BR211">
        <f>VLOOKUP(A211,'GDP Per Capita'!B:E,3,FALSE)</f>
        <v>2344.0489761531494</v>
      </c>
      <c r="BS211">
        <f>VLOOKUP(A211,'GDP Per Capita'!B:E,4,FALSE)</f>
        <v>2250.6011638606951</v>
      </c>
    </row>
    <row r="212" spans="1:71" x14ac:dyDescent="0.15">
      <c r="A212" s="24" t="s">
        <v>424</v>
      </c>
      <c r="B212" s="37">
        <f>VLOOKUP(A212,'GDP in $'!B212:G212,4)</f>
        <v>4085114794.2232366</v>
      </c>
      <c r="C212">
        <f>VLOOKUP(A212,'GDP in $'!B212:G212,5)</f>
        <v>4076578542.5620685</v>
      </c>
      <c r="D212" s="38">
        <f>VLOOKUP(A212,'GDP in $'!B212:G212,6)</f>
        <v>4063289449.587954</v>
      </c>
      <c r="E212" t="str">
        <f>VLOOKUP(A212,'Social Assistance Exp. as %GDP'!C:O,2,FALSE)</f>
        <v>Low income</v>
      </c>
      <c r="F212" t="str">
        <f>VLOOKUP(A212,'Social Assistance Exp. as %GDP'!C:O,3,FALSE)</f>
        <v>SSF</v>
      </c>
      <c r="G212">
        <f>VLOOKUP(A212,'Social Assistance Exp. as %GDP'!C:O,4,FALSE)</f>
        <v>0.89910656200000005</v>
      </c>
      <c r="H212">
        <f>VLOOKUP(A212,'Social Assistance Exp. as %GDP'!C:O,5,FALSE)</f>
        <v>1.0626981000000001E-2</v>
      </c>
      <c r="I212">
        <f>VLOOKUP(A212,'Social Assistance Exp. as %GDP'!C:O,6,FALSE)</f>
        <v>0.13482338199999999</v>
      </c>
      <c r="J212">
        <f>VLOOKUP(A212,'Social Assistance Exp. as %GDP'!C:O,7,FALSE)</f>
        <v>1.640931E-2</v>
      </c>
      <c r="K212">
        <f>VLOOKUP(A212,'Social Assistance Exp. as %GDP'!C:O,8,FALSE)</f>
        <v>0.180580556</v>
      </c>
      <c r="L212">
        <f>VLOOKUP(A212,'Social Assistance Exp. as %GDP'!C:O,9,FALSE)</f>
        <v>2016</v>
      </c>
      <c r="M212">
        <f>VLOOKUP(A212,'Social Assistance Exp. as %GDP'!C:O,10,FALSE)</f>
        <v>0.101893999</v>
      </c>
      <c r="N212">
        <f>VLOOKUP(A212,'Social Assistance Exp. as %GDP'!C:O,11,FALSE)</f>
        <v>0</v>
      </c>
      <c r="O212">
        <f>VLOOKUP(A212,'Social Assistance Exp. as %GDP'!C:O,12,FALSE)</f>
        <v>0.45477229400000002</v>
      </c>
      <c r="P212">
        <f>VLOOKUP(A212,'Social Assistance Exp. as %GDP'!C:O,13,FALSE)</f>
        <v>0</v>
      </c>
      <c r="Q212" s="37">
        <f>VLOOKUP(A212,'Migrant Population %Pop'!B:C,2,FALSE)</f>
        <v>1.4134572948795501</v>
      </c>
      <c r="R212" s="37">
        <f>VLOOKUP(A212,'Literacy Rate %Pop'!B:BC,44,FALSE)</f>
        <v>0</v>
      </c>
      <c r="S212">
        <f>VLOOKUP(A212,'Literacy Rate %Pop'!B:BC,45,FALSE)</f>
        <v>0</v>
      </c>
      <c r="T212">
        <f>VLOOKUP(A212,'Literacy Rate %Pop'!B:BC,46,FALSE)</f>
        <v>0</v>
      </c>
      <c r="U212">
        <f>VLOOKUP(A212,'Literacy Rate %Pop'!B:BC,47,FALSE)</f>
        <v>32.426170349121101</v>
      </c>
      <c r="V212">
        <f>VLOOKUP(A212,'Literacy Rate %Pop'!B:BC,48,FALSE)</f>
        <v>0</v>
      </c>
      <c r="W212">
        <f>VLOOKUP(A212,'Literacy Rate %Pop'!B:BC,49,FALSE)</f>
        <v>0</v>
      </c>
      <c r="X212">
        <f>VLOOKUP(A212,'Literacy Rate %Pop'!B:BC,50,FALSE)</f>
        <v>0</v>
      </c>
      <c r="Y212">
        <f>VLOOKUP(A212,'Literacy Rate %Pop'!B:BC,51,FALSE)</f>
        <v>0</v>
      </c>
      <c r="Z212">
        <f>VLOOKUP(A212,'Literacy Rate %Pop'!B:BC,52,FALSE)</f>
        <v>43.206329345703097</v>
      </c>
      <c r="AA212">
        <f>VLOOKUP(A212,'Literacy Rate %Pop'!B:BC,53,FALSE)</f>
        <v>0</v>
      </c>
      <c r="AB212">
        <f>VLOOKUP(A212,'Literacy Rate %Pop'!B:BC,54,FALSE)</f>
        <v>0</v>
      </c>
      <c r="AC212" s="37">
        <f>VLOOKUP(A212,'Internet Access %Pop'!B:AI,29,FALSE)</f>
        <v>6.3444216029999998</v>
      </c>
      <c r="AD212">
        <f>VLOOKUP(A212,'Internet Access %Pop'!B:AI,30,FALSE)</f>
        <v>11.77318438</v>
      </c>
      <c r="AE212">
        <f>VLOOKUP(A212,'Internet Access %Pop'!B:AI,31,FALSE)</f>
        <v>13.236930429999999</v>
      </c>
      <c r="AF212">
        <f>VLOOKUP(A212,'Internet Access %Pop'!B:AI,32,FALSE)</f>
        <v>15.8</v>
      </c>
      <c r="AG212">
        <f>VLOOKUP(A212,'Internet Access %Pop'!B:AI,33,FALSE)</f>
        <v>16.8</v>
      </c>
      <c r="AH212">
        <f>VLOOKUP(A212,'Internet Access %Pop'!B:AI,34,FALSE)</f>
        <v>0</v>
      </c>
      <c r="AI212" s="37">
        <f>VLOOKUP(A212,'Informal %GDP  DGE'!B:AE,29,FALSE)</f>
        <v>37.046329498291016</v>
      </c>
      <c r="AJ212">
        <f>VLOOKUP(A212,'Informal %GDP  DGE'!B:AE,30,FALSE)</f>
        <v>0</v>
      </c>
      <c r="AK212">
        <f>VLOOKUP(A212,'Informal %GDP MIMIC'!B:AB,25,FALSE)</f>
        <v>43.99560546875</v>
      </c>
      <c r="AL212">
        <f>VLOOKUP(A212,'Informal %GDP MIMIC'!B:AB,26,FALSE)</f>
        <v>42.697021484375</v>
      </c>
      <c r="AM212">
        <f>VLOOKUP(A212,'Informal %GDP MIMIC'!B:AB,27,FALSE)</f>
        <v>41.743335723876953</v>
      </c>
      <c r="AN212" s="37">
        <f>VLOOKUP(A212,'Pension %LF Pension_p'!B:W,16,FALSE)</f>
        <v>5.5</v>
      </c>
      <c r="AO212">
        <f>VLOOKUP(A212,'Pension %LF Pension_p'!B:W,17,FALSE)</f>
        <v>0</v>
      </c>
      <c r="AP212">
        <f>VLOOKUP(A212,'Pension %LF Pension_p'!B:W,18,FALSE)</f>
        <v>0</v>
      </c>
      <c r="AQ212">
        <f>VLOOKUP(A212,'Pension %LF Pension_p'!B:W,19,FALSE)</f>
        <v>0</v>
      </c>
      <c r="AR212">
        <f>VLOOKUP(A212,'Pension %LF Pension_p'!B:W,20,FALSE)</f>
        <v>0</v>
      </c>
      <c r="AS212">
        <f>VLOOKUP(A212,'Pension %LF Pension_p'!B:W,21,FALSE)</f>
        <v>0</v>
      </c>
      <c r="AT212">
        <f>VLOOKUP(A212,'Pension %LF Pension_p'!B:W,22,FALSE)</f>
        <v>0</v>
      </c>
      <c r="AU212" s="37" t="e">
        <f>VLOOKUP(A212,' Informal Employment %Emp Infem'!B:U,15,FALSE)</f>
        <v>#N/A</v>
      </c>
      <c r="AV212" t="e">
        <f>VLOOKUP(A212,' Informal Employment %Emp Infem'!B:U,16,FALSE)</f>
        <v>#N/A</v>
      </c>
      <c r="AW212" t="e">
        <f>VLOOKUP(A212,' Informal Employment %Emp Infem'!B:U,17,FALSE)</f>
        <v>#N/A</v>
      </c>
      <c r="AX212" t="e">
        <f>VLOOKUP(A212,' Informal Employment %Emp Infem'!B:U,18,FALSE)</f>
        <v>#N/A</v>
      </c>
      <c r="AY212" t="e">
        <f>VLOOKUP(A212,' Informal Employment %Emp Infem'!B:U,19,FALSE)</f>
        <v>#N/A</v>
      </c>
      <c r="AZ212" t="e">
        <f>VLOOKUP(A212,' Informal Employment %Emp Infem'!B:U,20,FALSE)</f>
        <v>#N/A</v>
      </c>
      <c r="BA212" s="37" t="e">
        <f>VLOOKUP(Main!A212,'Outside LF Employment %Emp  Inf'!B:U,15,FALSE)</f>
        <v>#N/A</v>
      </c>
      <c r="BB212" t="e">
        <f>VLOOKUP(Main!A212,'Outside LF Employment %Emp  Inf'!B:U,16,FALSE)</f>
        <v>#N/A</v>
      </c>
      <c r="BC212" t="e">
        <f>VLOOKUP(Main!A212,'Outside LF Employment %Emp  Inf'!B:U,17,FALSE)</f>
        <v>#N/A</v>
      </c>
      <c r="BD212" t="e">
        <f>VLOOKUP(Main!A212,'Outside LF Employment %Emp  Inf'!B:U,18,FALSE)</f>
        <v>#N/A</v>
      </c>
      <c r="BE212" t="e">
        <f>VLOOKUP(Main!A212,'Outside LF Employment %Emp  Inf'!B:U,19,FALSE)</f>
        <v>#N/A</v>
      </c>
      <c r="BF212" t="e">
        <f>VLOOKUP(Main!A212,'Outside LF Employment %Emp  Inf'!B:U,20,FALSE)</f>
        <v>#N/A</v>
      </c>
      <c r="BG212" s="37">
        <f>VLOOKUP(A212,'Fin Acct Ownership %Pop'!B:E,2,FALSE)</f>
        <v>15.3417558670044</v>
      </c>
      <c r="BH212">
        <f>VLOOKUP(A212,'Fin Acct Ownership %Pop'!B:E,3,FALSE)</f>
        <v>15.5800104141235</v>
      </c>
      <c r="BI212">
        <f>VLOOKUP(A212,'Fin Acct Ownership %Pop'!B:E,4,FALSE)</f>
        <v>19.808759689331101</v>
      </c>
      <c r="BJ212" s="37" t="e">
        <f>VLOOKUP(A212,'JAM Index'!B:H,2,FALSE)</f>
        <v>#N/A</v>
      </c>
      <c r="BK212" t="e">
        <f>VLOOKUP(A212,'JAM Index'!B:H,3,FALSE)</f>
        <v>#N/A</v>
      </c>
      <c r="BL212" t="e">
        <f>VLOOKUP(A212,'JAM Index'!B:H,3,FALSE)</f>
        <v>#N/A</v>
      </c>
      <c r="BM212" t="e">
        <f>VLOOKUP(A212,'JAM Index'!B:H,4,FALSE)</f>
        <v>#N/A</v>
      </c>
      <c r="BN212" t="e">
        <f>VLOOKUP(A212,'JAM Index'!B:H,5,FALSE)</f>
        <v>#N/A</v>
      </c>
      <c r="BO212" t="e">
        <f>VLOOKUP(A212,'JAM Index'!B:H,6,FALSE)</f>
        <v>#N/A</v>
      </c>
      <c r="BP212" t="e">
        <f>VLOOKUP(A212,'JAM Index'!B:H,7,FALSE)</f>
        <v>#N/A</v>
      </c>
      <c r="BQ212">
        <f>VLOOKUP(A212,'GDP Per Capita'!B:E,2,FALSE)</f>
        <v>533.99153326598434</v>
      </c>
      <c r="BR212">
        <f>VLOOKUP(A212,'GDP Per Capita'!B:E,3,FALSE)</f>
        <v>521.75483672224073</v>
      </c>
      <c r="BS212">
        <f>VLOOKUP(A212,'GDP Per Capita'!B:E,4,FALSE)</f>
        <v>509.37659398732154</v>
      </c>
    </row>
    <row r="213" spans="1:71" x14ac:dyDescent="0.15">
      <c r="A213" s="24" t="s">
        <v>426</v>
      </c>
      <c r="B213" s="37">
        <f>VLOOKUP(A213,'GDP in $'!B213:G213,4)</f>
        <v>26020850000</v>
      </c>
      <c r="C213">
        <f>VLOOKUP(A213,'GDP in $'!B213:G213,5)</f>
        <v>26896660000</v>
      </c>
      <c r="D213" s="38">
        <f>VLOOKUP(A213,'GDP in $'!B213:G213,6)</f>
        <v>24638720000</v>
      </c>
      <c r="E213" t="str">
        <f>VLOOKUP(A213,'Social Assistance Exp. as %GDP'!C:O,2,FALSE)</f>
        <v>Lower middle income</v>
      </c>
      <c r="F213" t="str">
        <f>VLOOKUP(A213,'Social Assistance Exp. as %GDP'!C:O,3,FALSE)</f>
        <v>LCN</v>
      </c>
      <c r="G213">
        <f>VLOOKUP(A213,'Social Assistance Exp. as %GDP'!C:O,4,FALSE)</f>
        <v>0.98705625500000005</v>
      </c>
      <c r="H213">
        <f>VLOOKUP(A213,'Social Assistance Exp. as %GDP'!C:O,5,FALSE)</f>
        <v>0.13626438399999999</v>
      </c>
      <c r="I213">
        <f>VLOOKUP(A213,'Social Assistance Exp. as %GDP'!C:O,6,FALSE)</f>
        <v>7.9874560000000004E-3</v>
      </c>
      <c r="J213">
        <f>VLOOKUP(A213,'Social Assistance Exp. as %GDP'!C:O,7,FALSE)</f>
        <v>4.8909112999999997E-2</v>
      </c>
      <c r="K213">
        <f>VLOOKUP(A213,'Social Assistance Exp. as %GDP'!C:O,8,FALSE)</f>
        <v>0.48783278499999999</v>
      </c>
      <c r="L213">
        <f>VLOOKUP(A213,'Social Assistance Exp. as %GDP'!C:O,9,FALSE)</f>
        <v>2014</v>
      </c>
      <c r="M213">
        <f>VLOOKUP(A213,'Social Assistance Exp. as %GDP'!C:O,10,FALSE)</f>
        <v>2.9211648E-2</v>
      </c>
      <c r="N213">
        <f>VLOOKUP(A213,'Social Assistance Exp. as %GDP'!C:O,11,FALSE)</f>
        <v>6.9203839000000003E-2</v>
      </c>
      <c r="O213">
        <f>VLOOKUP(A213,'Social Assistance Exp. as %GDP'!C:O,12,FALSE)</f>
        <v>0.113430664</v>
      </c>
      <c r="P213">
        <f>VLOOKUP(A213,'Social Assistance Exp. as %GDP'!C:O,13,FALSE)</f>
        <v>9.4216354000000002E-2</v>
      </c>
      <c r="Q213" s="37">
        <f>VLOOKUP(A213,'Migrant Population %Pop'!B:C,2,FALSE)</f>
        <v>0.68627161339363196</v>
      </c>
      <c r="R213" s="37">
        <f>VLOOKUP(A213,'Literacy Rate %Pop'!B:BC,44,FALSE)</f>
        <v>84.492721557617202</v>
      </c>
      <c r="S213">
        <f>VLOOKUP(A213,'Literacy Rate %Pop'!B:BC,45,FALSE)</f>
        <v>85.493988037109403</v>
      </c>
      <c r="T213">
        <f>VLOOKUP(A213,'Literacy Rate %Pop'!B:BC,46,FALSE)</f>
        <v>0</v>
      </c>
      <c r="U213">
        <f>VLOOKUP(A213,'Literacy Rate %Pop'!B:BC,47,FALSE)</f>
        <v>86.767578125</v>
      </c>
      <c r="V213">
        <f>VLOOKUP(A213,'Literacy Rate %Pop'!B:BC,48,FALSE)</f>
        <v>0</v>
      </c>
      <c r="W213">
        <f>VLOOKUP(A213,'Literacy Rate %Pop'!B:BC,49,FALSE)</f>
        <v>87.9698486328125</v>
      </c>
      <c r="X213">
        <f>VLOOKUP(A213,'Literacy Rate %Pop'!B:BC,50,FALSE)</f>
        <v>88.141769409179702</v>
      </c>
      <c r="Y213">
        <f>VLOOKUP(A213,'Literacy Rate %Pop'!B:BC,51,FALSE)</f>
        <v>88.482711791992202</v>
      </c>
      <c r="Z213">
        <f>VLOOKUP(A213,'Literacy Rate %Pop'!B:BC,52,FALSE)</f>
        <v>89.008598327636705</v>
      </c>
      <c r="AA213">
        <f>VLOOKUP(A213,'Literacy Rate %Pop'!B:BC,53,FALSE)</f>
        <v>89.137916564941406</v>
      </c>
      <c r="AB213">
        <f>VLOOKUP(A213,'Literacy Rate %Pop'!B:BC,54,FALSE)</f>
        <v>0</v>
      </c>
      <c r="AC213" s="37">
        <f>VLOOKUP(A213,'Internet Access %Pop'!B:AI,29,FALSE)</f>
        <v>26.80260496</v>
      </c>
      <c r="AD213">
        <f>VLOOKUP(A213,'Internet Access %Pop'!B:AI,30,FALSE)</f>
        <v>28.997073050000001</v>
      </c>
      <c r="AE213">
        <f>VLOOKUP(A213,'Internet Access %Pop'!B:AI,31,FALSE)</f>
        <v>33.820728899999999</v>
      </c>
      <c r="AF213">
        <f>VLOOKUP(A213,'Internet Access %Pop'!B:AI,32,FALSE)</f>
        <v>43.8</v>
      </c>
      <c r="AG213">
        <f>VLOOKUP(A213,'Internet Access %Pop'!B:AI,33,FALSE)</f>
        <v>50.491193189999997</v>
      </c>
      <c r="AH213">
        <f>VLOOKUP(A213,'Internet Access %Pop'!B:AI,34,FALSE)</f>
        <v>0</v>
      </c>
      <c r="AI213" s="37">
        <f>VLOOKUP(A213,'Informal %GDP  DGE'!B:AE,29,FALSE)</f>
        <v>40.786109924316406</v>
      </c>
      <c r="AJ213">
        <f>VLOOKUP(A213,'Informal %GDP  DGE'!B:AE,30,FALSE)</f>
        <v>0</v>
      </c>
      <c r="AK213">
        <f>VLOOKUP(A213,'Informal %GDP MIMIC'!B:AB,25,FALSE)</f>
        <v>43.371231079101562</v>
      </c>
      <c r="AL213">
        <f>VLOOKUP(A213,'Informal %GDP MIMIC'!B:AB,26,FALSE)</f>
        <v>43.212013244628906</v>
      </c>
      <c r="AM213">
        <f>VLOOKUP(A213,'Informal %GDP MIMIC'!B:AB,27,FALSE)</f>
        <v>42.817928314208984</v>
      </c>
      <c r="AN213" s="37">
        <f>VLOOKUP(A213,'Pension %LF Pension_p'!B:W,16,FALSE)</f>
        <v>0</v>
      </c>
      <c r="AO213">
        <f>VLOOKUP(A213,'Pension %LF Pension_p'!B:W,17,FALSE)</f>
        <v>29.799999237060547</v>
      </c>
      <c r="AP213">
        <f>VLOOKUP(A213,'Pension %LF Pension_p'!B:W,18,FALSE)</f>
        <v>0</v>
      </c>
      <c r="AQ213">
        <f>VLOOKUP(A213,'Pension %LF Pension_p'!B:W,19,FALSE)</f>
        <v>24</v>
      </c>
      <c r="AR213">
        <f>VLOOKUP(A213,'Pension %LF Pension_p'!B:W,20,FALSE)</f>
        <v>22.899999618530273</v>
      </c>
      <c r="AS213">
        <f>VLOOKUP(A213,'Pension %LF Pension_p'!B:W,21,FALSE)</f>
        <v>0</v>
      </c>
      <c r="AT213">
        <f>VLOOKUP(A213,'Pension %LF Pension_p'!B:W,22,FALSE)</f>
        <v>0</v>
      </c>
      <c r="AU213" s="37">
        <f>VLOOKUP(A213,' Informal Employment %Emp Infem'!B:U,15,FALSE)</f>
        <v>71.38</v>
      </c>
      <c r="AV213">
        <f>VLOOKUP(A213,' Informal Employment %Emp Infem'!B:U,16,FALSE)</f>
        <v>69.34</v>
      </c>
      <c r="AW213">
        <f>VLOOKUP(A213,' Informal Employment %Emp Infem'!B:U,17,FALSE)</f>
        <v>69.099999999999994</v>
      </c>
      <c r="AX213">
        <f>VLOOKUP(A213,' Informal Employment %Emp Infem'!B:U,18,FALSE)</f>
        <v>69.47</v>
      </c>
      <c r="AY213">
        <f>VLOOKUP(A213,' Informal Employment %Emp Infem'!B:U,19,FALSE)</f>
        <v>70.16</v>
      </c>
      <c r="AZ213">
        <f>VLOOKUP(A213,' Informal Employment %Emp Infem'!B:U,20,FALSE)</f>
        <v>68.510000000000005</v>
      </c>
      <c r="BA213" s="37">
        <f>VLOOKUP(Main!A213,'Outside LF Employment %Emp  Inf'!B:U,15,FALSE)</f>
        <v>70.8</v>
      </c>
      <c r="BB213">
        <f>VLOOKUP(Main!A213,'Outside LF Employment %Emp  Inf'!B:U,16,FALSE)</f>
        <v>68.84</v>
      </c>
      <c r="BC213">
        <f>VLOOKUP(Main!A213,'Outside LF Employment %Emp  Inf'!B:U,17,FALSE)</f>
        <v>66.510000000000005</v>
      </c>
      <c r="BD213">
        <f>VLOOKUP(Main!A213,'Outside LF Employment %Emp  Inf'!B:U,18,FALSE)</f>
        <v>68.12</v>
      </c>
      <c r="BE213">
        <f>VLOOKUP(Main!A213,'Outside LF Employment %Emp  Inf'!B:U,19,FALSE)</f>
        <v>68.22</v>
      </c>
      <c r="BF213">
        <f>VLOOKUP(Main!A213,'Outside LF Employment %Emp  Inf'!B:U,20,FALSE)</f>
        <v>64.36</v>
      </c>
      <c r="BG213" s="37">
        <f>VLOOKUP(A213,'Fin Acct Ownership %Pop'!B:E,2,FALSE)</f>
        <v>13.764615058898899</v>
      </c>
      <c r="BH213">
        <f>VLOOKUP(A213,'Fin Acct Ownership %Pop'!B:E,3,FALSE)</f>
        <v>36.719711303710902</v>
      </c>
      <c r="BI213">
        <f>VLOOKUP(A213,'Fin Acct Ownership %Pop'!B:E,4,FALSE)</f>
        <v>30.352947235107401</v>
      </c>
      <c r="BJ213" s="37" t="str">
        <f>VLOOKUP(A213,'JAM Index'!B:H,2,FALSE)</f>
        <v>LAC</v>
      </c>
      <c r="BK213" t="str">
        <f>VLOOKUP(A213,'JAM Index'!B:H,3,FALSE)</f>
        <v>LMIC</v>
      </c>
      <c r="BL213" t="str">
        <f>VLOOKUP(A213,'JAM Index'!B:H,3,FALSE)</f>
        <v>LMIC</v>
      </c>
      <c r="BM213">
        <f>VLOOKUP(A213,'JAM Index'!B:H,4,FALSE)</f>
        <v>89</v>
      </c>
      <c r="BN213">
        <f>VLOOKUP(A213,'JAM Index'!B:H,5,FALSE)</f>
        <v>30</v>
      </c>
      <c r="BO213">
        <f>VLOOKUP(A213,'JAM Index'!B:H,6,FALSE)</f>
        <v>74</v>
      </c>
      <c r="BP213">
        <f>VLOOKUP(A213,'JAM Index'!B:H,7,FALSE)</f>
        <v>193</v>
      </c>
      <c r="BQ213">
        <f>VLOOKUP(A213,'GDP Per Capita'!B:E,2,FALSE)</f>
        <v>4052.6247753374223</v>
      </c>
      <c r="BR213">
        <f>VLOOKUP(A213,'GDP Per Capita'!B:E,3,FALSE)</f>
        <v>4167.7309387856294</v>
      </c>
      <c r="BS213">
        <f>VLOOKUP(A213,'GDP Per Capita'!B:E,4,FALSE)</f>
        <v>3798.636520823206</v>
      </c>
    </row>
    <row r="214" spans="1:71" x14ac:dyDescent="0.15">
      <c r="A214" s="24" t="s">
        <v>428</v>
      </c>
      <c r="B214" s="37">
        <f>VLOOKUP(A214,'GDP in $'!B214:G214,4)</f>
        <v>1655300872.5342703</v>
      </c>
      <c r="C214">
        <f>VLOOKUP(A214,'GDP in $'!B214:G214,5)</f>
        <v>1616369645.9963503</v>
      </c>
      <c r="D214" s="38">
        <f>VLOOKUP(A214,'GDP in $'!B214:G214,6)</f>
        <v>0</v>
      </c>
      <c r="E214" t="e">
        <f>VLOOKUP(A214,'Social Assistance Exp. as %GDP'!C:O,2,FALSE)</f>
        <v>#N/A</v>
      </c>
      <c r="F214" t="e">
        <f>VLOOKUP(A214,'Social Assistance Exp. as %GDP'!C:O,3,FALSE)</f>
        <v>#N/A</v>
      </c>
      <c r="G214" t="e">
        <f>VLOOKUP(A214,'Social Assistance Exp. as %GDP'!C:O,4,FALSE)</f>
        <v>#N/A</v>
      </c>
      <c r="H214" t="e">
        <f>VLOOKUP(A214,'Social Assistance Exp. as %GDP'!C:O,5,FALSE)</f>
        <v>#N/A</v>
      </c>
      <c r="I214" t="e">
        <f>VLOOKUP(A214,'Social Assistance Exp. as %GDP'!C:O,6,FALSE)</f>
        <v>#N/A</v>
      </c>
      <c r="J214" t="e">
        <f>VLOOKUP(A214,'Social Assistance Exp. as %GDP'!C:O,7,FALSE)</f>
        <v>#N/A</v>
      </c>
      <c r="K214" t="e">
        <f>VLOOKUP(A214,'Social Assistance Exp. as %GDP'!C:O,8,FALSE)</f>
        <v>#N/A</v>
      </c>
      <c r="L214" t="e">
        <f>VLOOKUP(A214,'Social Assistance Exp. as %GDP'!C:O,9,FALSE)</f>
        <v>#N/A</v>
      </c>
      <c r="M214" t="e">
        <f>VLOOKUP(A214,'Social Assistance Exp. as %GDP'!C:O,10,FALSE)</f>
        <v>#N/A</v>
      </c>
      <c r="N214" t="e">
        <f>VLOOKUP(A214,'Social Assistance Exp. as %GDP'!C:O,11,FALSE)</f>
        <v>#N/A</v>
      </c>
      <c r="O214" t="e">
        <f>VLOOKUP(A214,'Social Assistance Exp. as %GDP'!C:O,12,FALSE)</f>
        <v>#N/A</v>
      </c>
      <c r="P214" t="e">
        <f>VLOOKUP(A214,'Social Assistance Exp. as %GDP'!C:O,13,FALSE)</f>
        <v>#N/A</v>
      </c>
      <c r="Q214" s="37">
        <f>VLOOKUP(A214,'Migrant Population %Pop'!B:C,2,FALSE)</f>
        <v>14.8422013152513</v>
      </c>
      <c r="R214" s="37">
        <f>VLOOKUP(A214,'Literacy Rate %Pop'!B:BC,44,FALSE)</f>
        <v>0</v>
      </c>
      <c r="S214">
        <f>VLOOKUP(A214,'Literacy Rate %Pop'!B:BC,45,FALSE)</f>
        <v>0</v>
      </c>
      <c r="T214">
        <f>VLOOKUP(A214,'Literacy Rate %Pop'!B:BC,46,FALSE)</f>
        <v>0</v>
      </c>
      <c r="U214">
        <f>VLOOKUP(A214,'Literacy Rate %Pop'!B:BC,47,FALSE)</f>
        <v>0</v>
      </c>
      <c r="V214">
        <f>VLOOKUP(A214,'Literacy Rate %Pop'!B:BC,48,FALSE)</f>
        <v>0</v>
      </c>
      <c r="W214">
        <f>VLOOKUP(A214,'Literacy Rate %Pop'!B:BC,49,FALSE)</f>
        <v>0</v>
      </c>
      <c r="X214">
        <f>VLOOKUP(A214,'Literacy Rate %Pop'!B:BC,50,FALSE)</f>
        <v>0</v>
      </c>
      <c r="Y214">
        <f>VLOOKUP(A214,'Literacy Rate %Pop'!B:BC,51,FALSE)</f>
        <v>0</v>
      </c>
      <c r="Z214">
        <f>VLOOKUP(A214,'Literacy Rate %Pop'!B:BC,52,FALSE)</f>
        <v>0</v>
      </c>
      <c r="AA214">
        <f>VLOOKUP(A214,'Literacy Rate %Pop'!B:BC,53,FALSE)</f>
        <v>0</v>
      </c>
      <c r="AB214">
        <f>VLOOKUP(A214,'Literacy Rate %Pop'!B:BC,54,FALSE)</f>
        <v>0</v>
      </c>
      <c r="AC214" s="37">
        <f>VLOOKUP(A214,'Internet Access %Pop'!B:AI,29,FALSE)</f>
        <v>0</v>
      </c>
      <c r="AD214">
        <f>VLOOKUP(A214,'Internet Access %Pop'!B:AI,30,FALSE)</f>
        <v>0</v>
      </c>
      <c r="AE214">
        <f>VLOOKUP(A214,'Internet Access %Pop'!B:AI,31,FALSE)</f>
        <v>60.182301260000003</v>
      </c>
      <c r="AF214">
        <f>VLOOKUP(A214,'Internet Access %Pop'!B:AI,32,FALSE)</f>
        <v>0</v>
      </c>
      <c r="AG214">
        <f>VLOOKUP(A214,'Internet Access %Pop'!B:AI,33,FALSE)</f>
        <v>0</v>
      </c>
      <c r="AH214">
        <f>VLOOKUP(A214,'Internet Access %Pop'!B:AI,34,FALSE)</f>
        <v>0</v>
      </c>
      <c r="AI214" s="37" t="e">
        <f>VLOOKUP(A214,'Informal %GDP  DGE'!B:AE,29,FALSE)</f>
        <v>#N/A</v>
      </c>
      <c r="AJ214" t="e">
        <f>VLOOKUP(A214,'Informal %GDP  DGE'!B:AE,30,FALSE)</f>
        <v>#N/A</v>
      </c>
      <c r="AK214" t="e">
        <f>VLOOKUP(A214,'Informal %GDP MIMIC'!B:AB,25,FALSE)</f>
        <v>#N/A</v>
      </c>
      <c r="AL214" t="e">
        <f>VLOOKUP(A214,'Informal %GDP MIMIC'!B:AB,26,FALSE)</f>
        <v>#N/A</v>
      </c>
      <c r="AM214" t="e">
        <f>VLOOKUP(A214,'Informal %GDP MIMIC'!B:AB,27,FALSE)</f>
        <v>#N/A</v>
      </c>
      <c r="AN214" s="37" t="e">
        <f>VLOOKUP(A214,'Pension %LF Pension_p'!B:W,16,FALSE)</f>
        <v>#N/A</v>
      </c>
      <c r="AO214" t="e">
        <f>VLOOKUP(A214,'Pension %LF Pension_p'!B:W,17,FALSE)</f>
        <v>#N/A</v>
      </c>
      <c r="AP214" t="e">
        <f>VLOOKUP(A214,'Pension %LF Pension_p'!B:W,18,FALSE)</f>
        <v>#N/A</v>
      </c>
      <c r="AQ214" t="e">
        <f>VLOOKUP(A214,'Pension %LF Pension_p'!B:W,19,FALSE)</f>
        <v>#N/A</v>
      </c>
      <c r="AR214" t="e">
        <f>VLOOKUP(A214,'Pension %LF Pension_p'!B:W,20,FALSE)</f>
        <v>#N/A</v>
      </c>
      <c r="AS214" t="e">
        <f>VLOOKUP(A214,'Pension %LF Pension_p'!B:W,21,FALSE)</f>
        <v>#N/A</v>
      </c>
      <c r="AT214" t="e">
        <f>VLOOKUP(A214,'Pension %LF Pension_p'!B:W,22,FALSE)</f>
        <v>#N/A</v>
      </c>
      <c r="AU214" s="37" t="e">
        <f>VLOOKUP(A214,' Informal Employment %Emp Infem'!B:U,15,FALSE)</f>
        <v>#N/A</v>
      </c>
      <c r="AV214" t="e">
        <f>VLOOKUP(A214,' Informal Employment %Emp Infem'!B:U,16,FALSE)</f>
        <v>#N/A</v>
      </c>
      <c r="AW214" t="e">
        <f>VLOOKUP(A214,' Informal Employment %Emp Infem'!B:U,17,FALSE)</f>
        <v>#N/A</v>
      </c>
      <c r="AX214" t="e">
        <f>VLOOKUP(A214,' Informal Employment %Emp Infem'!B:U,18,FALSE)</f>
        <v>#N/A</v>
      </c>
      <c r="AY214" t="e">
        <f>VLOOKUP(A214,' Informal Employment %Emp Infem'!B:U,19,FALSE)</f>
        <v>#N/A</v>
      </c>
      <c r="AZ214" t="e">
        <f>VLOOKUP(A214,' Informal Employment %Emp Infem'!B:U,20,FALSE)</f>
        <v>#N/A</v>
      </c>
      <c r="BA214" s="37" t="e">
        <f>VLOOKUP(Main!A214,'Outside LF Employment %Emp  Inf'!B:U,15,FALSE)</f>
        <v>#N/A</v>
      </c>
      <c r="BB214" t="e">
        <f>VLOOKUP(Main!A214,'Outside LF Employment %Emp  Inf'!B:U,16,FALSE)</f>
        <v>#N/A</v>
      </c>
      <c r="BC214" t="e">
        <f>VLOOKUP(Main!A214,'Outside LF Employment %Emp  Inf'!B:U,17,FALSE)</f>
        <v>#N/A</v>
      </c>
      <c r="BD214" t="e">
        <f>VLOOKUP(Main!A214,'Outside LF Employment %Emp  Inf'!B:U,18,FALSE)</f>
        <v>#N/A</v>
      </c>
      <c r="BE214" t="e">
        <f>VLOOKUP(Main!A214,'Outside LF Employment %Emp  Inf'!B:U,19,FALSE)</f>
        <v>#N/A</v>
      </c>
      <c r="BF214" t="e">
        <f>VLOOKUP(Main!A214,'Outside LF Employment %Emp  Inf'!B:U,20,FALSE)</f>
        <v>#N/A</v>
      </c>
      <c r="BG214" s="37">
        <f>VLOOKUP(A214,'Fin Acct Ownership %Pop'!B:E,2,FALSE)</f>
        <v>0</v>
      </c>
      <c r="BH214">
        <f>VLOOKUP(A214,'Fin Acct Ownership %Pop'!B:E,3,FALSE)</f>
        <v>0</v>
      </c>
      <c r="BI214">
        <f>VLOOKUP(A214,'Fin Acct Ownership %Pop'!B:E,4,FALSE)</f>
        <v>0</v>
      </c>
      <c r="BJ214" s="37" t="e">
        <f>VLOOKUP(A214,'JAM Index'!B:H,2,FALSE)</f>
        <v>#N/A</v>
      </c>
      <c r="BK214" t="e">
        <f>VLOOKUP(A214,'JAM Index'!B:H,3,FALSE)</f>
        <v>#N/A</v>
      </c>
      <c r="BL214" t="e">
        <f>VLOOKUP(A214,'JAM Index'!B:H,3,FALSE)</f>
        <v>#N/A</v>
      </c>
      <c r="BM214" t="e">
        <f>VLOOKUP(A214,'JAM Index'!B:H,4,FALSE)</f>
        <v>#N/A</v>
      </c>
      <c r="BN214" t="e">
        <f>VLOOKUP(A214,'JAM Index'!B:H,5,FALSE)</f>
        <v>#N/A</v>
      </c>
      <c r="BO214" t="e">
        <f>VLOOKUP(A214,'JAM Index'!B:H,6,FALSE)</f>
        <v>#N/A</v>
      </c>
      <c r="BP214" t="e">
        <f>VLOOKUP(A214,'JAM Index'!B:H,7,FALSE)</f>
        <v>#N/A</v>
      </c>
      <c r="BQ214">
        <f>VLOOKUP(A214,'GDP Per Capita'!B:E,2,FALSE)</f>
        <v>48996.59224882401</v>
      </c>
      <c r="BR214">
        <f>VLOOKUP(A214,'GDP Per Capita'!B:E,3,FALSE)</f>
        <v>47731.208539934749</v>
      </c>
      <c r="BS214">
        <f>VLOOKUP(A214,'GDP Per Capita'!B:E,4,FALSE)</f>
        <v>0</v>
      </c>
    </row>
    <row r="215" spans="1:71" x14ac:dyDescent="0.15">
      <c r="A215" s="24" t="s">
        <v>430</v>
      </c>
      <c r="B215" s="37">
        <f>VLOOKUP(A215,'GDP in $'!B215:G215,4)</f>
        <v>4720727283.2048502</v>
      </c>
      <c r="C215">
        <f>VLOOKUP(A215,'GDP in $'!B215:G215,5)</f>
        <v>4942319040.6982193</v>
      </c>
      <c r="D215" s="38">
        <f>VLOOKUP(A215,'GDP in $'!B215:G215,6)</f>
        <v>4988441439.9984474</v>
      </c>
      <c r="E215" t="e">
        <f>VLOOKUP(A215,'Social Assistance Exp. as %GDP'!C:O,2,FALSE)</f>
        <v>#N/A</v>
      </c>
      <c r="F215" t="e">
        <f>VLOOKUP(A215,'Social Assistance Exp. as %GDP'!C:O,3,FALSE)</f>
        <v>#N/A</v>
      </c>
      <c r="G215" t="e">
        <f>VLOOKUP(A215,'Social Assistance Exp. as %GDP'!C:O,4,FALSE)</f>
        <v>#N/A</v>
      </c>
      <c r="H215" t="e">
        <f>VLOOKUP(A215,'Social Assistance Exp. as %GDP'!C:O,5,FALSE)</f>
        <v>#N/A</v>
      </c>
      <c r="I215" t="e">
        <f>VLOOKUP(A215,'Social Assistance Exp. as %GDP'!C:O,6,FALSE)</f>
        <v>#N/A</v>
      </c>
      <c r="J215" t="e">
        <f>VLOOKUP(A215,'Social Assistance Exp. as %GDP'!C:O,7,FALSE)</f>
        <v>#N/A</v>
      </c>
      <c r="K215" t="e">
        <f>VLOOKUP(A215,'Social Assistance Exp. as %GDP'!C:O,8,FALSE)</f>
        <v>#N/A</v>
      </c>
      <c r="L215" t="e">
        <f>VLOOKUP(A215,'Social Assistance Exp. as %GDP'!C:O,9,FALSE)</f>
        <v>#N/A</v>
      </c>
      <c r="M215" t="e">
        <f>VLOOKUP(A215,'Social Assistance Exp. as %GDP'!C:O,10,FALSE)</f>
        <v>#N/A</v>
      </c>
      <c r="N215" t="e">
        <f>VLOOKUP(A215,'Social Assistance Exp. as %GDP'!C:O,11,FALSE)</f>
        <v>#N/A</v>
      </c>
      <c r="O215" t="e">
        <f>VLOOKUP(A215,'Social Assistance Exp. as %GDP'!C:O,12,FALSE)</f>
        <v>#N/A</v>
      </c>
      <c r="P215" t="e">
        <f>VLOOKUP(A215,'Social Assistance Exp. as %GDP'!C:O,13,FALSE)</f>
        <v>#N/A</v>
      </c>
      <c r="Q215" s="37">
        <f>VLOOKUP(A215,'Migrant Population %Pop'!B:C,2,FALSE)</f>
        <v>0.23445588361806799</v>
      </c>
      <c r="R215" s="37">
        <f>VLOOKUP(A215,'Literacy Rate %Pop'!B:BC,44,FALSE)</f>
        <v>0</v>
      </c>
      <c r="S215">
        <f>VLOOKUP(A215,'Literacy Rate %Pop'!B:BC,45,FALSE)</f>
        <v>0</v>
      </c>
      <c r="T215">
        <f>VLOOKUP(A215,'Literacy Rate %Pop'!B:BC,46,FALSE)</f>
        <v>0</v>
      </c>
      <c r="U215">
        <f>VLOOKUP(A215,'Literacy Rate %Pop'!B:BC,47,FALSE)</f>
        <v>0</v>
      </c>
      <c r="V215">
        <f>VLOOKUP(A215,'Literacy Rate %Pop'!B:BC,48,FALSE)</f>
        <v>0</v>
      </c>
      <c r="W215">
        <f>VLOOKUP(A215,'Literacy Rate %Pop'!B:BC,49,FALSE)</f>
        <v>0</v>
      </c>
      <c r="X215">
        <f>VLOOKUP(A215,'Literacy Rate %Pop'!B:BC,50,FALSE)</f>
        <v>0</v>
      </c>
      <c r="Y215">
        <f>VLOOKUP(A215,'Literacy Rate %Pop'!B:BC,51,FALSE)</f>
        <v>0</v>
      </c>
      <c r="Z215">
        <f>VLOOKUP(A215,'Literacy Rate %Pop'!B:BC,52,FALSE)</f>
        <v>0</v>
      </c>
      <c r="AA215">
        <f>VLOOKUP(A215,'Literacy Rate %Pop'!B:BC,53,FALSE)</f>
        <v>0</v>
      </c>
      <c r="AB215">
        <f>VLOOKUP(A215,'Literacy Rate %Pop'!B:BC,54,FALSE)</f>
        <v>0</v>
      </c>
      <c r="AC215" s="37">
        <f>VLOOKUP(A215,'Internet Access %Pop'!B:AI,29,FALSE)</f>
        <v>1.76</v>
      </c>
      <c r="AD215">
        <f>VLOOKUP(A215,'Internet Access %Pop'!B:AI,30,FALSE)</f>
        <v>1.88</v>
      </c>
      <c r="AE215">
        <f>VLOOKUP(A215,'Internet Access %Pop'!B:AI,31,FALSE)</f>
        <v>2.0040486980000001</v>
      </c>
      <c r="AF215">
        <f>VLOOKUP(A215,'Internet Access %Pop'!B:AI,32,FALSE)</f>
        <v>0</v>
      </c>
      <c r="AG215">
        <f>VLOOKUP(A215,'Internet Access %Pop'!B:AI,33,FALSE)</f>
        <v>0</v>
      </c>
      <c r="AH215">
        <f>VLOOKUP(A215,'Internet Access %Pop'!B:AI,34,FALSE)</f>
        <v>0</v>
      </c>
      <c r="AI215" s="37" t="e">
        <f>VLOOKUP(A215,'Informal %GDP  DGE'!B:AE,29,FALSE)</f>
        <v>#N/A</v>
      </c>
      <c r="AJ215" t="e">
        <f>VLOOKUP(A215,'Informal %GDP  DGE'!B:AE,30,FALSE)</f>
        <v>#N/A</v>
      </c>
      <c r="AK215" t="e">
        <f>VLOOKUP(A215,'Informal %GDP MIMIC'!B:AB,25,FALSE)</f>
        <v>#N/A</v>
      </c>
      <c r="AL215" t="e">
        <f>VLOOKUP(A215,'Informal %GDP MIMIC'!B:AB,26,FALSE)</f>
        <v>#N/A</v>
      </c>
      <c r="AM215" t="e">
        <f>VLOOKUP(A215,'Informal %GDP MIMIC'!B:AB,27,FALSE)</f>
        <v>#N/A</v>
      </c>
      <c r="AN215" s="37" t="e">
        <f>VLOOKUP(A215,'Pension %LF Pension_p'!B:W,16,FALSE)</f>
        <v>#N/A</v>
      </c>
      <c r="AO215" t="e">
        <f>VLOOKUP(A215,'Pension %LF Pension_p'!B:W,17,FALSE)</f>
        <v>#N/A</v>
      </c>
      <c r="AP215" t="e">
        <f>VLOOKUP(A215,'Pension %LF Pension_p'!B:W,18,FALSE)</f>
        <v>#N/A</v>
      </c>
      <c r="AQ215" t="e">
        <f>VLOOKUP(A215,'Pension %LF Pension_p'!B:W,19,FALSE)</f>
        <v>#N/A</v>
      </c>
      <c r="AR215" t="e">
        <f>VLOOKUP(A215,'Pension %LF Pension_p'!B:W,20,FALSE)</f>
        <v>#N/A</v>
      </c>
      <c r="AS215" t="e">
        <f>VLOOKUP(A215,'Pension %LF Pension_p'!B:W,21,FALSE)</f>
        <v>#N/A</v>
      </c>
      <c r="AT215" t="e">
        <f>VLOOKUP(A215,'Pension %LF Pension_p'!B:W,22,FALSE)</f>
        <v>#N/A</v>
      </c>
      <c r="AU215" s="37" t="e">
        <f>VLOOKUP(A215,' Informal Employment %Emp Infem'!B:U,15,FALSE)</f>
        <v>#N/A</v>
      </c>
      <c r="AV215" t="e">
        <f>VLOOKUP(A215,' Informal Employment %Emp Infem'!B:U,16,FALSE)</f>
        <v>#N/A</v>
      </c>
      <c r="AW215" t="e">
        <f>VLOOKUP(A215,' Informal Employment %Emp Infem'!B:U,17,FALSE)</f>
        <v>#N/A</v>
      </c>
      <c r="AX215" t="e">
        <f>VLOOKUP(A215,' Informal Employment %Emp Infem'!B:U,18,FALSE)</f>
        <v>#N/A</v>
      </c>
      <c r="AY215" t="e">
        <f>VLOOKUP(A215,' Informal Employment %Emp Infem'!B:U,19,FALSE)</f>
        <v>#N/A</v>
      </c>
      <c r="AZ215" t="e">
        <f>VLOOKUP(A215,' Informal Employment %Emp Infem'!B:U,20,FALSE)</f>
        <v>#N/A</v>
      </c>
      <c r="BA215" s="37" t="e">
        <f>VLOOKUP(Main!A215,'Outside LF Employment %Emp  Inf'!B:U,15,FALSE)</f>
        <v>#N/A</v>
      </c>
      <c r="BB215" t="e">
        <f>VLOOKUP(Main!A215,'Outside LF Employment %Emp  Inf'!B:U,16,FALSE)</f>
        <v>#N/A</v>
      </c>
      <c r="BC215" t="e">
        <f>VLOOKUP(Main!A215,'Outside LF Employment %Emp  Inf'!B:U,17,FALSE)</f>
        <v>#N/A</v>
      </c>
      <c r="BD215" t="e">
        <f>VLOOKUP(Main!A215,'Outside LF Employment %Emp  Inf'!B:U,18,FALSE)</f>
        <v>#N/A</v>
      </c>
      <c r="BE215" t="e">
        <f>VLOOKUP(Main!A215,'Outside LF Employment %Emp  Inf'!B:U,19,FALSE)</f>
        <v>#N/A</v>
      </c>
      <c r="BF215" t="e">
        <f>VLOOKUP(Main!A215,'Outside LF Employment %Emp  Inf'!B:U,20,FALSE)</f>
        <v>#N/A</v>
      </c>
      <c r="BG215" s="37">
        <f>VLOOKUP(A215,'Fin Acct Ownership %Pop'!B:E,2,FALSE)</f>
        <v>0</v>
      </c>
      <c r="BH215">
        <f>VLOOKUP(A215,'Fin Acct Ownership %Pop'!B:E,3,FALSE)</f>
        <v>38.660327911377003</v>
      </c>
      <c r="BI215">
        <f>VLOOKUP(A215,'Fin Acct Ownership %Pop'!B:E,4,FALSE)</f>
        <v>0</v>
      </c>
      <c r="BJ215" s="37" t="e">
        <f>VLOOKUP(A215,'JAM Index'!B:H,2,FALSE)</f>
        <v>#N/A</v>
      </c>
      <c r="BK215" t="e">
        <f>VLOOKUP(A215,'JAM Index'!B:H,3,FALSE)</f>
        <v>#N/A</v>
      </c>
      <c r="BL215" t="e">
        <f>VLOOKUP(A215,'JAM Index'!B:H,3,FALSE)</f>
        <v>#N/A</v>
      </c>
      <c r="BM215" t="e">
        <f>VLOOKUP(A215,'JAM Index'!B:H,4,FALSE)</f>
        <v>#N/A</v>
      </c>
      <c r="BN215" t="e">
        <f>VLOOKUP(A215,'JAM Index'!B:H,5,FALSE)</f>
        <v>#N/A</v>
      </c>
      <c r="BO215" t="e">
        <f>VLOOKUP(A215,'JAM Index'!B:H,6,FALSE)</f>
        <v>#N/A</v>
      </c>
      <c r="BP215" t="e">
        <f>VLOOKUP(A215,'JAM Index'!B:H,7,FALSE)</f>
        <v>#N/A</v>
      </c>
      <c r="BQ215">
        <f>VLOOKUP(A215,'GDP Per Capita'!B:E,2,FALSE)</f>
        <v>389.83139549804031</v>
      </c>
      <c r="BR215">
        <f>VLOOKUP(A215,'GDP Per Capita'!B:E,3,FALSE)</f>
        <v>419.39480767890984</v>
      </c>
      <c r="BS215">
        <f>VLOOKUP(A215,'GDP Per Capita'!B:E,4,FALSE)</f>
        <v>438.25516558489932</v>
      </c>
    </row>
    <row r="216" spans="1:71" x14ac:dyDescent="0.15">
      <c r="A216" s="24" t="s">
        <v>432</v>
      </c>
      <c r="B216" s="37">
        <f>VLOOKUP(A216,'GDP in $'!B216:G216,4)</f>
        <v>50640650221.462219</v>
      </c>
      <c r="C216">
        <f>VLOOKUP(A216,'GDP in $'!B216:G216,5)</f>
        <v>51514222381.842781</v>
      </c>
      <c r="D216" s="38">
        <f>VLOOKUP(A216,'GDP in $'!B216:G216,6)</f>
        <v>53335016425.414848</v>
      </c>
      <c r="E216" t="str">
        <f>VLOOKUP(A216,'Social Assistance Exp. as %GDP'!C:O,2,FALSE)</f>
        <v>Upper middle income</v>
      </c>
      <c r="F216" t="str">
        <f>VLOOKUP(A216,'Social Assistance Exp. as %GDP'!C:O,3,FALSE)</f>
        <v>ECS</v>
      </c>
      <c r="G216">
        <f>VLOOKUP(A216,'Social Assistance Exp. as %GDP'!C:O,4,FALSE)</f>
        <v>1.8464729790000001</v>
      </c>
      <c r="H216">
        <f>VLOOKUP(A216,'Social Assistance Exp. as %GDP'!C:O,5,FALSE)</f>
        <v>1.4132515189999999</v>
      </c>
      <c r="I216">
        <f>VLOOKUP(A216,'Social Assistance Exp. as %GDP'!C:O,6,FALSE)</f>
        <v>0</v>
      </c>
      <c r="J216">
        <f>VLOOKUP(A216,'Social Assistance Exp. as %GDP'!C:O,7,FALSE)</f>
        <v>2.099705625E-6</v>
      </c>
      <c r="K216">
        <f>VLOOKUP(A216,'Social Assistance Exp. as %GDP'!C:O,8,FALSE)</f>
        <v>0</v>
      </c>
      <c r="L216">
        <f>VLOOKUP(A216,'Social Assistance Exp. as %GDP'!C:O,9,FALSE)</f>
        <v>2013</v>
      </c>
      <c r="M216">
        <f>VLOOKUP(A216,'Social Assistance Exp. as %GDP'!C:O,10,FALSE)</f>
        <v>0</v>
      </c>
      <c r="N216">
        <f>VLOOKUP(A216,'Social Assistance Exp. as %GDP'!C:O,11,FALSE)</f>
        <v>5.7303800000000002E-3</v>
      </c>
      <c r="O216">
        <f>VLOOKUP(A216,'Social Assistance Exp. as %GDP'!C:O,12,FALSE)</f>
        <v>0</v>
      </c>
      <c r="P216">
        <f>VLOOKUP(A216,'Social Assistance Exp. as %GDP'!C:O,13,FALSE)</f>
        <v>0.42748889299999998</v>
      </c>
      <c r="Q216" s="37">
        <f>VLOOKUP(A216,'Migrant Population %Pop'!B:C,2,FALSE)</f>
        <v>9.1226220840076895</v>
      </c>
      <c r="R216" s="37">
        <f>VLOOKUP(A216,'Literacy Rate %Pop'!B:BC,44,FALSE)</f>
        <v>0</v>
      </c>
      <c r="S216">
        <f>VLOOKUP(A216,'Literacy Rate %Pop'!B:BC,45,FALSE)</f>
        <v>97.962409973144503</v>
      </c>
      <c r="T216">
        <f>VLOOKUP(A216,'Literacy Rate %Pop'!B:BC,46,FALSE)</f>
        <v>0</v>
      </c>
      <c r="U216">
        <f>VLOOKUP(A216,'Literacy Rate %Pop'!B:BC,47,FALSE)</f>
        <v>0</v>
      </c>
      <c r="V216">
        <f>VLOOKUP(A216,'Literacy Rate %Pop'!B:BC,48,FALSE)</f>
        <v>0</v>
      </c>
      <c r="W216">
        <f>VLOOKUP(A216,'Literacy Rate %Pop'!B:BC,49,FALSE)</f>
        <v>0</v>
      </c>
      <c r="X216">
        <f>VLOOKUP(A216,'Literacy Rate %Pop'!B:BC,50,FALSE)</f>
        <v>98.841506958007798</v>
      </c>
      <c r="Y216">
        <f>VLOOKUP(A216,'Literacy Rate %Pop'!B:BC,51,FALSE)</f>
        <v>0</v>
      </c>
      <c r="Z216">
        <f>VLOOKUP(A216,'Literacy Rate %Pop'!B:BC,52,FALSE)</f>
        <v>0</v>
      </c>
      <c r="AA216">
        <f>VLOOKUP(A216,'Literacy Rate %Pop'!B:BC,53,FALSE)</f>
        <v>99.482528686523395</v>
      </c>
      <c r="AB216">
        <f>VLOOKUP(A216,'Literacy Rate %Pop'!B:BC,54,FALSE)</f>
        <v>0</v>
      </c>
      <c r="AC216" s="37">
        <f>VLOOKUP(A216,'Internet Access %Pop'!B:AI,29,FALSE)</f>
        <v>65.317025400000006</v>
      </c>
      <c r="AD216">
        <f>VLOOKUP(A216,'Internet Access %Pop'!B:AI,30,FALSE)</f>
        <v>67.056841370000001</v>
      </c>
      <c r="AE216">
        <f>VLOOKUP(A216,'Internet Access %Pop'!B:AI,31,FALSE)</f>
        <v>70.330835530000002</v>
      </c>
      <c r="AF216">
        <f>VLOOKUP(A216,'Internet Access %Pop'!B:AI,32,FALSE)</f>
        <v>73.360709150000005</v>
      </c>
      <c r="AG216">
        <f>VLOOKUP(A216,'Internet Access %Pop'!B:AI,33,FALSE)</f>
        <v>77.416773620000001</v>
      </c>
      <c r="AH216">
        <f>VLOOKUP(A216,'Internet Access %Pop'!B:AI,34,FALSE)</f>
        <v>78.368048639999998</v>
      </c>
      <c r="AI216" s="37" t="e">
        <f>VLOOKUP(A216,'Informal %GDP  DGE'!B:AE,29,FALSE)</f>
        <v>#N/A</v>
      </c>
      <c r="AJ216" t="e">
        <f>VLOOKUP(A216,'Informal %GDP  DGE'!B:AE,30,FALSE)</f>
        <v>#N/A</v>
      </c>
      <c r="AK216" t="e">
        <f>VLOOKUP(A216,'Informal %GDP MIMIC'!B:AB,25,FALSE)</f>
        <v>#N/A</v>
      </c>
      <c r="AL216" t="e">
        <f>VLOOKUP(A216,'Informal %GDP MIMIC'!B:AB,26,FALSE)</f>
        <v>#N/A</v>
      </c>
      <c r="AM216" t="e">
        <f>VLOOKUP(A216,'Informal %GDP MIMIC'!B:AB,27,FALSE)</f>
        <v>#N/A</v>
      </c>
      <c r="AN216" s="37">
        <f>VLOOKUP(A216,'Pension %LF Pension_p'!B:W,16,FALSE)</f>
        <v>0</v>
      </c>
      <c r="AO216">
        <f>VLOOKUP(A216,'Pension %LF Pension_p'!B:W,17,FALSE)</f>
        <v>0</v>
      </c>
      <c r="AP216">
        <f>VLOOKUP(A216,'Pension %LF Pension_p'!B:W,18,FALSE)</f>
        <v>0</v>
      </c>
      <c r="AQ216">
        <f>VLOOKUP(A216,'Pension %LF Pension_p'!B:W,19,FALSE)</f>
        <v>0</v>
      </c>
      <c r="AR216">
        <f>VLOOKUP(A216,'Pension %LF Pension_p'!B:W,20,FALSE)</f>
        <v>0</v>
      </c>
      <c r="AS216">
        <f>VLOOKUP(A216,'Pension %LF Pension_p'!B:W,21,FALSE)</f>
        <v>0</v>
      </c>
      <c r="AT216">
        <f>VLOOKUP(A216,'Pension %LF Pension_p'!B:W,22,FALSE)</f>
        <v>0</v>
      </c>
      <c r="AU216" s="37">
        <f>VLOOKUP(A216,' Informal Employment %Emp Infem'!B:U,15,FALSE)</f>
        <v>22.8</v>
      </c>
      <c r="AV216">
        <f>VLOOKUP(A216,' Informal Employment %Emp Infem'!B:U,16,FALSE)</f>
        <v>24.58</v>
      </c>
      <c r="AW216">
        <f>VLOOKUP(A216,' Informal Employment %Emp Infem'!B:U,17,FALSE)</f>
        <v>23.51</v>
      </c>
      <c r="AX216">
        <f>VLOOKUP(A216,' Informal Employment %Emp Infem'!B:U,18,FALSE)</f>
        <v>24.18</v>
      </c>
      <c r="AY216">
        <f>VLOOKUP(A216,' Informal Employment %Emp Infem'!B:U,19,FALSE)</f>
        <v>21.65</v>
      </c>
      <c r="AZ216">
        <f>VLOOKUP(A216,' Informal Employment %Emp Infem'!B:U,20,FALSE)</f>
        <v>19.809999999999999</v>
      </c>
      <c r="BA216" s="37">
        <f>VLOOKUP(Main!A216,'Outside LF Employment %Emp  Inf'!B:U,15,FALSE)</f>
        <v>15.8</v>
      </c>
      <c r="BB216">
        <f>VLOOKUP(Main!A216,'Outside LF Employment %Emp  Inf'!B:U,16,FALSE)</f>
        <v>16.309999999999999</v>
      </c>
      <c r="BC216">
        <f>VLOOKUP(Main!A216,'Outside LF Employment %Emp  Inf'!B:U,17,FALSE)</f>
        <v>13.38</v>
      </c>
      <c r="BD216">
        <f>VLOOKUP(Main!A216,'Outside LF Employment %Emp  Inf'!B:U,18,FALSE)</f>
        <v>13.75</v>
      </c>
      <c r="BE216">
        <f>VLOOKUP(Main!A216,'Outside LF Employment %Emp  Inf'!B:U,19,FALSE)</f>
        <v>11.94</v>
      </c>
      <c r="BF216">
        <f>VLOOKUP(Main!A216,'Outside LF Employment %Emp  Inf'!B:U,20,FALSE)</f>
        <v>10.69</v>
      </c>
      <c r="BG216" s="37">
        <f>VLOOKUP(A216,'Fin Acct Ownership %Pop'!B:E,2,FALSE)</f>
        <v>62.216220855712898</v>
      </c>
      <c r="BH216">
        <f>VLOOKUP(A216,'Fin Acct Ownership %Pop'!B:E,3,FALSE)</f>
        <v>83.092338562011705</v>
      </c>
      <c r="BI216">
        <f>VLOOKUP(A216,'Fin Acct Ownership %Pop'!B:E,4,FALSE)</f>
        <v>71.441047668457003</v>
      </c>
      <c r="BJ216" s="37" t="str">
        <f>VLOOKUP(A216,'JAM Index'!B:H,2,FALSE)</f>
        <v>ECA</v>
      </c>
      <c r="BK216" t="str">
        <f>VLOOKUP(A216,'JAM Index'!B:H,3,FALSE)</f>
        <v>UMIC</v>
      </c>
      <c r="BL216" t="str">
        <f>VLOOKUP(A216,'JAM Index'!B:H,3,FALSE)</f>
        <v>UMIC</v>
      </c>
      <c r="BM216">
        <f>VLOOKUP(A216,'JAM Index'!B:H,4,FALSE)</f>
        <v>97</v>
      </c>
      <c r="BN216">
        <f>VLOOKUP(A216,'JAM Index'!B:H,5,FALSE)</f>
        <v>71</v>
      </c>
      <c r="BO216">
        <f>VLOOKUP(A216,'JAM Index'!B:H,6,FALSE)</f>
        <v>88</v>
      </c>
      <c r="BP216">
        <f>VLOOKUP(A216,'JAM Index'!B:H,7,FALSE)</f>
        <v>256</v>
      </c>
      <c r="BQ216">
        <f>VLOOKUP(A216,'GDP Per Capita'!B:E,2,FALSE)</f>
        <v>7252.4018577399229</v>
      </c>
      <c r="BR216">
        <f>VLOOKUP(A216,'GDP Per Capita'!B:E,3,FALSE)</f>
        <v>7417.2036485220124</v>
      </c>
      <c r="BS216">
        <f>VLOOKUP(A216,'GDP Per Capita'!B:E,4,FALSE)</f>
        <v>7720.5105719523353</v>
      </c>
    </row>
    <row r="217" spans="1:71" x14ac:dyDescent="0.15">
      <c r="A217" s="24" t="s">
        <v>434</v>
      </c>
      <c r="B217" s="37">
        <f>VLOOKUP(A217,'GDP in $'!B217:G217,4)</f>
        <v>1751867208506.6377</v>
      </c>
      <c r="C217">
        <f>VLOOKUP(A217,'GDP in $'!B217:G217,5)</f>
        <v>1801365133417.6387</v>
      </c>
      <c r="D217" s="38">
        <f>VLOOKUP(A217,'GDP in $'!B217:G217,6)</f>
        <v>1702343204602.4512</v>
      </c>
      <c r="E217" t="e">
        <f>VLOOKUP(A217,'Social Assistance Exp. as %GDP'!C:O,2,FALSE)</f>
        <v>#N/A</v>
      </c>
      <c r="F217" t="e">
        <f>VLOOKUP(A217,'Social Assistance Exp. as %GDP'!C:O,3,FALSE)</f>
        <v>#N/A</v>
      </c>
      <c r="G217" t="e">
        <f>VLOOKUP(A217,'Social Assistance Exp. as %GDP'!C:O,4,FALSE)</f>
        <v>#N/A</v>
      </c>
      <c r="H217" t="e">
        <f>VLOOKUP(A217,'Social Assistance Exp. as %GDP'!C:O,5,FALSE)</f>
        <v>#N/A</v>
      </c>
      <c r="I217" t="e">
        <f>VLOOKUP(A217,'Social Assistance Exp. as %GDP'!C:O,6,FALSE)</f>
        <v>#N/A</v>
      </c>
      <c r="J217" t="e">
        <f>VLOOKUP(A217,'Social Assistance Exp. as %GDP'!C:O,7,FALSE)</f>
        <v>#N/A</v>
      </c>
      <c r="K217" t="e">
        <f>VLOOKUP(A217,'Social Assistance Exp. as %GDP'!C:O,8,FALSE)</f>
        <v>#N/A</v>
      </c>
      <c r="L217" t="e">
        <f>VLOOKUP(A217,'Social Assistance Exp. as %GDP'!C:O,9,FALSE)</f>
        <v>#N/A</v>
      </c>
      <c r="M217" t="e">
        <f>VLOOKUP(A217,'Social Assistance Exp. as %GDP'!C:O,10,FALSE)</f>
        <v>#N/A</v>
      </c>
      <c r="N217" t="e">
        <f>VLOOKUP(A217,'Social Assistance Exp. as %GDP'!C:O,11,FALSE)</f>
        <v>#N/A</v>
      </c>
      <c r="O217" t="e">
        <f>VLOOKUP(A217,'Social Assistance Exp. as %GDP'!C:O,12,FALSE)</f>
        <v>#N/A</v>
      </c>
      <c r="P217" t="e">
        <f>VLOOKUP(A217,'Social Assistance Exp. as %GDP'!C:O,13,FALSE)</f>
        <v>#N/A</v>
      </c>
      <c r="Q217" s="37">
        <f>VLOOKUP(A217,'Migrant Population %Pop'!B:C,2,FALSE)</f>
        <v>1.8733131897063999</v>
      </c>
      <c r="R217" s="37">
        <f>VLOOKUP(A217,'Literacy Rate %Pop'!B:BC,44,FALSE)</f>
        <v>58.668140411377003</v>
      </c>
      <c r="S217">
        <f>VLOOKUP(A217,'Literacy Rate %Pop'!B:BC,45,FALSE)</f>
        <v>60.243911743164098</v>
      </c>
      <c r="T217">
        <f>VLOOKUP(A217,'Literacy Rate %Pop'!B:BC,46,FALSE)</f>
        <v>61.3761596679688</v>
      </c>
      <c r="U217">
        <f>VLOOKUP(A217,'Literacy Rate %Pop'!B:BC,47,FALSE)</f>
        <v>62.244338989257798</v>
      </c>
      <c r="V217">
        <f>VLOOKUP(A217,'Literacy Rate %Pop'!B:BC,48,FALSE)</f>
        <v>62.895591735839801</v>
      </c>
      <c r="W217">
        <f>VLOOKUP(A217,'Literacy Rate %Pop'!B:BC,49,FALSE)</f>
        <v>63.4928588867188</v>
      </c>
      <c r="X217">
        <f>VLOOKUP(A217,'Literacy Rate %Pop'!B:BC,50,FALSE)</f>
        <v>64.202911376953097</v>
      </c>
      <c r="Y217">
        <f>VLOOKUP(A217,'Literacy Rate %Pop'!B:BC,51,FALSE)</f>
        <v>64.468040466308594</v>
      </c>
      <c r="Z217">
        <f>VLOOKUP(A217,'Literacy Rate %Pop'!B:BC,52,FALSE)</f>
        <v>64.991012573242202</v>
      </c>
      <c r="AA217">
        <f>VLOOKUP(A217,'Literacy Rate %Pop'!B:BC,53,FALSE)</f>
        <v>65.421966552734403</v>
      </c>
      <c r="AB217">
        <f>VLOOKUP(A217,'Literacy Rate %Pop'!B:BC,54,FALSE)</f>
        <v>65.813369750976605</v>
      </c>
      <c r="AC217" s="37">
        <f>VLOOKUP(A217,'Internet Access %Pop'!B:AI,29,FALSE)</f>
        <v>17.507282179978802</v>
      </c>
      <c r="AD217">
        <f>VLOOKUP(A217,'Internet Access %Pop'!B:AI,30,FALSE)</f>
        <v>18.9552704474794</v>
      </c>
      <c r="AE217">
        <f>VLOOKUP(A217,'Internet Access %Pop'!B:AI,31,FALSE)</f>
        <v>22.304249163317898</v>
      </c>
      <c r="AF217">
        <f>VLOOKUP(A217,'Internet Access %Pop'!B:AI,32,FALSE)</f>
        <v>26.267081216965199</v>
      </c>
      <c r="AG217">
        <f>VLOOKUP(A217,'Internet Access %Pop'!B:AI,33,FALSE)</f>
        <v>28.966727180775599</v>
      </c>
      <c r="AH217">
        <f>VLOOKUP(A217,'Internet Access %Pop'!B:AI,34,FALSE)</f>
        <v>0</v>
      </c>
      <c r="AI217" s="37" t="e">
        <f>VLOOKUP(A217,'Informal %GDP  DGE'!B:AE,29,FALSE)</f>
        <v>#N/A</v>
      </c>
      <c r="AJ217" t="e">
        <f>VLOOKUP(A217,'Informal %GDP  DGE'!B:AE,30,FALSE)</f>
        <v>#N/A</v>
      </c>
      <c r="AK217" t="e">
        <f>VLOOKUP(A217,'Informal %GDP MIMIC'!B:AB,25,FALSE)</f>
        <v>#N/A</v>
      </c>
      <c r="AL217" t="e">
        <f>VLOOKUP(A217,'Informal %GDP MIMIC'!B:AB,26,FALSE)</f>
        <v>#N/A</v>
      </c>
      <c r="AM217" t="e">
        <f>VLOOKUP(A217,'Informal %GDP MIMIC'!B:AB,27,FALSE)</f>
        <v>#N/A</v>
      </c>
      <c r="AN217" s="37" t="e">
        <f>VLOOKUP(A217,'Pension %LF Pension_p'!B:W,16,FALSE)</f>
        <v>#N/A</v>
      </c>
      <c r="AO217" t="e">
        <f>VLOOKUP(A217,'Pension %LF Pension_p'!B:W,17,FALSE)</f>
        <v>#N/A</v>
      </c>
      <c r="AP217" t="e">
        <f>VLOOKUP(A217,'Pension %LF Pension_p'!B:W,18,FALSE)</f>
        <v>#N/A</v>
      </c>
      <c r="AQ217" t="e">
        <f>VLOOKUP(A217,'Pension %LF Pension_p'!B:W,19,FALSE)</f>
        <v>#N/A</v>
      </c>
      <c r="AR217" t="e">
        <f>VLOOKUP(A217,'Pension %LF Pension_p'!B:W,20,FALSE)</f>
        <v>#N/A</v>
      </c>
      <c r="AS217" t="e">
        <f>VLOOKUP(A217,'Pension %LF Pension_p'!B:W,21,FALSE)</f>
        <v>#N/A</v>
      </c>
      <c r="AT217" t="e">
        <f>VLOOKUP(A217,'Pension %LF Pension_p'!B:W,22,FALSE)</f>
        <v>#N/A</v>
      </c>
      <c r="AU217" s="37" t="e">
        <f>VLOOKUP(A217,' Informal Employment %Emp Infem'!B:U,15,FALSE)</f>
        <v>#N/A</v>
      </c>
      <c r="AV217" t="e">
        <f>VLOOKUP(A217,' Informal Employment %Emp Infem'!B:U,16,FALSE)</f>
        <v>#N/A</v>
      </c>
      <c r="AW217" t="e">
        <f>VLOOKUP(A217,' Informal Employment %Emp Infem'!B:U,17,FALSE)</f>
        <v>#N/A</v>
      </c>
      <c r="AX217" t="e">
        <f>VLOOKUP(A217,' Informal Employment %Emp Infem'!B:U,18,FALSE)</f>
        <v>#N/A</v>
      </c>
      <c r="AY217" t="e">
        <f>VLOOKUP(A217,' Informal Employment %Emp Infem'!B:U,19,FALSE)</f>
        <v>#N/A</v>
      </c>
      <c r="AZ217" t="e">
        <f>VLOOKUP(A217,' Informal Employment %Emp Infem'!B:U,20,FALSE)</f>
        <v>#N/A</v>
      </c>
      <c r="BA217" s="37" t="e">
        <f>VLOOKUP(Main!A217,'Outside LF Employment %Emp  Inf'!B:U,15,FALSE)</f>
        <v>#N/A</v>
      </c>
      <c r="BB217" t="e">
        <f>VLOOKUP(Main!A217,'Outside LF Employment %Emp  Inf'!B:U,16,FALSE)</f>
        <v>#N/A</v>
      </c>
      <c r="BC217" t="e">
        <f>VLOOKUP(Main!A217,'Outside LF Employment %Emp  Inf'!B:U,17,FALSE)</f>
        <v>#N/A</v>
      </c>
      <c r="BD217" t="e">
        <f>VLOOKUP(Main!A217,'Outside LF Employment %Emp  Inf'!B:U,18,FALSE)</f>
        <v>#N/A</v>
      </c>
      <c r="BE217" t="e">
        <f>VLOOKUP(Main!A217,'Outside LF Employment %Emp  Inf'!B:U,19,FALSE)</f>
        <v>#N/A</v>
      </c>
      <c r="BF217" t="e">
        <f>VLOOKUP(Main!A217,'Outside LF Employment %Emp  Inf'!B:U,20,FALSE)</f>
        <v>#N/A</v>
      </c>
      <c r="BG217" s="37">
        <f>VLOOKUP(A217,'Fin Acct Ownership %Pop'!B:E,2,FALSE)</f>
        <v>23.245304107666001</v>
      </c>
      <c r="BH217">
        <f>VLOOKUP(A217,'Fin Acct Ownership %Pop'!B:E,3,FALSE)</f>
        <v>34.189380645752003</v>
      </c>
      <c r="BI217">
        <f>VLOOKUP(A217,'Fin Acct Ownership %Pop'!B:E,4,FALSE)</f>
        <v>42.607429504394503</v>
      </c>
      <c r="BJ217" s="37" t="e">
        <f>VLOOKUP(A217,'JAM Index'!B:H,2,FALSE)</f>
        <v>#N/A</v>
      </c>
      <c r="BK217" t="e">
        <f>VLOOKUP(A217,'JAM Index'!B:H,3,FALSE)</f>
        <v>#N/A</v>
      </c>
      <c r="BL217" t="e">
        <f>VLOOKUP(A217,'JAM Index'!B:H,3,FALSE)</f>
        <v>#N/A</v>
      </c>
      <c r="BM217" t="e">
        <f>VLOOKUP(A217,'JAM Index'!B:H,4,FALSE)</f>
        <v>#N/A</v>
      </c>
      <c r="BN217" t="e">
        <f>VLOOKUP(A217,'JAM Index'!B:H,5,FALSE)</f>
        <v>#N/A</v>
      </c>
      <c r="BO217" t="e">
        <f>VLOOKUP(A217,'JAM Index'!B:H,6,FALSE)</f>
        <v>#N/A</v>
      </c>
      <c r="BP217" t="e">
        <f>VLOOKUP(A217,'JAM Index'!B:H,7,FALSE)</f>
        <v>#N/A</v>
      </c>
      <c r="BQ217">
        <f>VLOOKUP(A217,'GDP Per Capita'!B:E,2,FALSE)</f>
        <v>1625.8209711482452</v>
      </c>
      <c r="BR217">
        <f>VLOOKUP(A217,'GDP Per Capita'!B:E,3,FALSE)</f>
        <v>1628.8411270646122</v>
      </c>
      <c r="BS217">
        <f>VLOOKUP(A217,'GDP Per Capita'!B:E,4,FALSE)</f>
        <v>1500.349997427194</v>
      </c>
    </row>
    <row r="218" spans="1:71" x14ac:dyDescent="0.15">
      <c r="A218" s="24" t="s">
        <v>436</v>
      </c>
      <c r="B218" s="37">
        <f>VLOOKUP(A218,'GDP in $'!B218:G218,4)</f>
        <v>0</v>
      </c>
      <c r="C218">
        <f>VLOOKUP(A218,'GDP in $'!B218:G218,5)</f>
        <v>0</v>
      </c>
      <c r="D218" s="38">
        <f>VLOOKUP(A218,'GDP in $'!B218:G218,6)</f>
        <v>0</v>
      </c>
      <c r="E218" t="str">
        <f>VLOOKUP(A218,'Social Assistance Exp. as %GDP'!C:O,2,FALSE)</f>
        <v>Low income</v>
      </c>
      <c r="F218" t="str">
        <f>VLOOKUP(A218,'Social Assistance Exp. as %GDP'!C:O,3,FALSE)</f>
        <v>SSF</v>
      </c>
      <c r="G218">
        <f>VLOOKUP(A218,'Social Assistance Exp. as %GDP'!C:O,4,FALSE)</f>
        <v>2.9334183999999999E-2</v>
      </c>
      <c r="H218">
        <f>VLOOKUP(A218,'Social Assistance Exp. as %GDP'!C:O,5,FALSE)</f>
        <v>0</v>
      </c>
      <c r="I218">
        <f>VLOOKUP(A218,'Social Assistance Exp. as %GDP'!C:O,6,FALSE)</f>
        <v>0</v>
      </c>
      <c r="J218">
        <f>VLOOKUP(A218,'Social Assistance Exp. as %GDP'!C:O,7,FALSE)</f>
        <v>0</v>
      </c>
      <c r="K218">
        <f>VLOOKUP(A218,'Social Assistance Exp. as %GDP'!C:O,8,FALSE)</f>
        <v>0</v>
      </c>
      <c r="L218">
        <f>VLOOKUP(A218,'Social Assistance Exp. as %GDP'!C:O,9,FALSE)</f>
        <v>2016</v>
      </c>
      <c r="M218">
        <f>VLOOKUP(A218,'Social Assistance Exp. as %GDP'!C:O,10,FALSE)</f>
        <v>0</v>
      </c>
      <c r="N218">
        <f>VLOOKUP(A218,'Social Assistance Exp. as %GDP'!C:O,11,FALSE)</f>
        <v>2.9334183999999999E-2</v>
      </c>
      <c r="O218">
        <f>VLOOKUP(A218,'Social Assistance Exp. as %GDP'!C:O,12,FALSE)</f>
        <v>0</v>
      </c>
      <c r="P218">
        <f>VLOOKUP(A218,'Social Assistance Exp. as %GDP'!C:O,13,FALSE)</f>
        <v>0</v>
      </c>
      <c r="Q218" s="37">
        <f>VLOOKUP(A218,'Migrant Population %Pop'!B:C,2,FALSE)</f>
        <v>6.6785620396809904</v>
      </c>
      <c r="R218" s="37">
        <f>VLOOKUP(A218,'Literacy Rate %Pop'!B:BC,44,FALSE)</f>
        <v>0</v>
      </c>
      <c r="S218">
        <f>VLOOKUP(A218,'Literacy Rate %Pop'!B:BC,45,FALSE)</f>
        <v>0</v>
      </c>
      <c r="T218">
        <f>VLOOKUP(A218,'Literacy Rate %Pop'!B:BC,46,FALSE)</f>
        <v>0</v>
      </c>
      <c r="U218">
        <f>VLOOKUP(A218,'Literacy Rate %Pop'!B:BC,47,FALSE)</f>
        <v>0</v>
      </c>
      <c r="V218">
        <f>VLOOKUP(A218,'Literacy Rate %Pop'!B:BC,48,FALSE)</f>
        <v>0</v>
      </c>
      <c r="W218">
        <f>VLOOKUP(A218,'Literacy Rate %Pop'!B:BC,49,FALSE)</f>
        <v>0</v>
      </c>
      <c r="X218">
        <f>VLOOKUP(A218,'Literacy Rate %Pop'!B:BC,50,FALSE)</f>
        <v>0</v>
      </c>
      <c r="Y218">
        <f>VLOOKUP(A218,'Literacy Rate %Pop'!B:BC,51,FALSE)</f>
        <v>0</v>
      </c>
      <c r="Z218">
        <f>VLOOKUP(A218,'Literacy Rate %Pop'!B:BC,52,FALSE)</f>
        <v>34.522758483886697</v>
      </c>
      <c r="AA218">
        <f>VLOOKUP(A218,'Literacy Rate %Pop'!B:BC,53,FALSE)</f>
        <v>0</v>
      </c>
      <c r="AB218">
        <f>VLOOKUP(A218,'Literacy Rate %Pop'!B:BC,54,FALSE)</f>
        <v>0</v>
      </c>
      <c r="AC218" s="37">
        <f>VLOOKUP(A218,'Internet Access %Pop'!B:AI,29,FALSE)</f>
        <v>5.5</v>
      </c>
      <c r="AD218">
        <f>VLOOKUP(A218,'Internet Access %Pop'!B:AI,30,FALSE)</f>
        <v>6.6797280509999997</v>
      </c>
      <c r="AE218">
        <f>VLOOKUP(A218,'Internet Access %Pop'!B:AI,31,FALSE)</f>
        <v>7.9774289070000002</v>
      </c>
      <c r="AF218">
        <f>VLOOKUP(A218,'Internet Access %Pop'!B:AI,32,FALSE)</f>
        <v>0</v>
      </c>
      <c r="AG218">
        <f>VLOOKUP(A218,'Internet Access %Pop'!B:AI,33,FALSE)</f>
        <v>0</v>
      </c>
      <c r="AH218">
        <f>VLOOKUP(A218,'Internet Access %Pop'!B:AI,34,FALSE)</f>
        <v>0</v>
      </c>
      <c r="AI218" s="37" t="e">
        <f>VLOOKUP(A218,'Informal %GDP  DGE'!B:AE,29,FALSE)</f>
        <v>#N/A</v>
      </c>
      <c r="AJ218" t="e">
        <f>VLOOKUP(A218,'Informal %GDP  DGE'!B:AE,30,FALSE)</f>
        <v>#N/A</v>
      </c>
      <c r="AK218" t="e">
        <f>VLOOKUP(A218,'Informal %GDP MIMIC'!B:AB,25,FALSE)</f>
        <v>#N/A</v>
      </c>
      <c r="AL218" t="e">
        <f>VLOOKUP(A218,'Informal %GDP MIMIC'!B:AB,26,FALSE)</f>
        <v>#N/A</v>
      </c>
      <c r="AM218" t="e">
        <f>VLOOKUP(A218,'Informal %GDP MIMIC'!B:AB,27,FALSE)</f>
        <v>#N/A</v>
      </c>
      <c r="AN218" s="37" t="e">
        <f>VLOOKUP(A218,'Pension %LF Pension_p'!B:W,16,FALSE)</f>
        <v>#N/A</v>
      </c>
      <c r="AO218" t="e">
        <f>VLOOKUP(A218,'Pension %LF Pension_p'!B:W,17,FALSE)</f>
        <v>#N/A</v>
      </c>
      <c r="AP218" t="e">
        <f>VLOOKUP(A218,'Pension %LF Pension_p'!B:W,18,FALSE)</f>
        <v>#N/A</v>
      </c>
      <c r="AQ218" t="e">
        <f>VLOOKUP(A218,'Pension %LF Pension_p'!B:W,19,FALSE)</f>
        <v>#N/A</v>
      </c>
      <c r="AR218" t="e">
        <f>VLOOKUP(A218,'Pension %LF Pension_p'!B:W,20,FALSE)</f>
        <v>#N/A</v>
      </c>
      <c r="AS218" t="e">
        <f>VLOOKUP(A218,'Pension %LF Pension_p'!B:W,21,FALSE)</f>
        <v>#N/A</v>
      </c>
      <c r="AT218" t="e">
        <f>VLOOKUP(A218,'Pension %LF Pension_p'!B:W,22,FALSE)</f>
        <v>#N/A</v>
      </c>
      <c r="AU218" s="37" t="e">
        <f>VLOOKUP(A218,' Informal Employment %Emp Infem'!B:U,15,FALSE)</f>
        <v>#N/A</v>
      </c>
      <c r="AV218" t="e">
        <f>VLOOKUP(A218,' Informal Employment %Emp Infem'!B:U,16,FALSE)</f>
        <v>#N/A</v>
      </c>
      <c r="AW218" t="e">
        <f>VLOOKUP(A218,' Informal Employment %Emp Infem'!B:U,17,FALSE)</f>
        <v>#N/A</v>
      </c>
      <c r="AX218" t="e">
        <f>VLOOKUP(A218,' Informal Employment %Emp Infem'!B:U,18,FALSE)</f>
        <v>#N/A</v>
      </c>
      <c r="AY218" t="e">
        <f>VLOOKUP(A218,' Informal Employment %Emp Infem'!B:U,19,FALSE)</f>
        <v>#N/A</v>
      </c>
      <c r="AZ218" t="e">
        <f>VLOOKUP(A218,' Informal Employment %Emp Infem'!B:U,20,FALSE)</f>
        <v>#N/A</v>
      </c>
      <c r="BA218" s="37" t="e">
        <f>VLOOKUP(Main!A218,'Outside LF Employment %Emp  Inf'!B:U,15,FALSE)</f>
        <v>#N/A</v>
      </c>
      <c r="BB218" t="e">
        <f>VLOOKUP(Main!A218,'Outside LF Employment %Emp  Inf'!B:U,16,FALSE)</f>
        <v>#N/A</v>
      </c>
      <c r="BC218" t="e">
        <f>VLOOKUP(Main!A218,'Outside LF Employment %Emp  Inf'!B:U,17,FALSE)</f>
        <v>#N/A</v>
      </c>
      <c r="BD218" t="e">
        <f>VLOOKUP(Main!A218,'Outside LF Employment %Emp  Inf'!B:U,18,FALSE)</f>
        <v>#N/A</v>
      </c>
      <c r="BE218" t="e">
        <f>VLOOKUP(Main!A218,'Outside LF Employment %Emp  Inf'!B:U,19,FALSE)</f>
        <v>#N/A</v>
      </c>
      <c r="BF218" t="e">
        <f>VLOOKUP(Main!A218,'Outside LF Employment %Emp  Inf'!B:U,20,FALSE)</f>
        <v>#N/A</v>
      </c>
      <c r="BG218" s="37">
        <f>VLOOKUP(A218,'Fin Acct Ownership %Pop'!B:E,2,FALSE)</f>
        <v>0</v>
      </c>
      <c r="BH218">
        <f>VLOOKUP(A218,'Fin Acct Ownership %Pop'!B:E,3,FALSE)</f>
        <v>0</v>
      </c>
      <c r="BI218">
        <f>VLOOKUP(A218,'Fin Acct Ownership %Pop'!B:E,4,FALSE)</f>
        <v>8.5700044631958008</v>
      </c>
      <c r="BJ218" s="37" t="str">
        <f>VLOOKUP(A218,'JAM Index'!B:H,2,FALSE)</f>
        <v>SSA</v>
      </c>
      <c r="BK218" t="str">
        <f>VLOOKUP(A218,'JAM Index'!B:H,3,FALSE)</f>
        <v>LIC</v>
      </c>
      <c r="BL218" t="str">
        <f>VLOOKUP(A218,'JAM Index'!B:H,3,FALSE)</f>
        <v>LIC</v>
      </c>
      <c r="BM218">
        <f>VLOOKUP(A218,'JAM Index'!B:H,4,FALSE)</f>
        <v>22</v>
      </c>
      <c r="BN218">
        <f>VLOOKUP(A218,'JAM Index'!B:H,5,FALSE)</f>
        <v>9</v>
      </c>
      <c r="BO218">
        <f>VLOOKUP(A218,'JAM Index'!B:H,6,FALSE)</f>
        <v>27</v>
      </c>
      <c r="BP218">
        <f>VLOOKUP(A218,'JAM Index'!B:H,7,FALSE)</f>
        <v>58</v>
      </c>
      <c r="BQ218">
        <f>VLOOKUP(A218,'GDP Per Capita'!B:E,2,FALSE)</f>
        <v>0</v>
      </c>
      <c r="BR218">
        <f>VLOOKUP(A218,'GDP Per Capita'!B:E,3,FALSE)</f>
        <v>0</v>
      </c>
      <c r="BS218">
        <f>VLOOKUP(A218,'GDP Per Capita'!B:E,4,FALSE)</f>
        <v>0</v>
      </c>
    </row>
    <row r="219" spans="1:71" x14ac:dyDescent="0.15">
      <c r="A219" s="24" t="s">
        <v>438</v>
      </c>
      <c r="B219" s="37">
        <f>VLOOKUP(A219,'GDP in $'!B219:G219,4)</f>
        <v>1753414899266.0813</v>
      </c>
      <c r="C219">
        <f>VLOOKUP(A219,'GDP in $'!B219:G219,5)</f>
        <v>1802947974476.5325</v>
      </c>
      <c r="D219" s="38">
        <f>VLOOKUP(A219,'GDP in $'!B219:G219,6)</f>
        <v>1703403090966.0876</v>
      </c>
      <c r="E219" t="e">
        <f>VLOOKUP(A219,'Social Assistance Exp. as %GDP'!C:O,2,FALSE)</f>
        <v>#N/A</v>
      </c>
      <c r="F219" t="e">
        <f>VLOOKUP(A219,'Social Assistance Exp. as %GDP'!C:O,3,FALSE)</f>
        <v>#N/A</v>
      </c>
      <c r="G219" t="e">
        <f>VLOOKUP(A219,'Social Assistance Exp. as %GDP'!C:O,4,FALSE)</f>
        <v>#N/A</v>
      </c>
      <c r="H219" t="e">
        <f>VLOOKUP(A219,'Social Assistance Exp. as %GDP'!C:O,5,FALSE)</f>
        <v>#N/A</v>
      </c>
      <c r="I219" t="e">
        <f>VLOOKUP(A219,'Social Assistance Exp. as %GDP'!C:O,6,FALSE)</f>
        <v>#N/A</v>
      </c>
      <c r="J219" t="e">
        <f>VLOOKUP(A219,'Social Assistance Exp. as %GDP'!C:O,7,FALSE)</f>
        <v>#N/A</v>
      </c>
      <c r="K219" t="e">
        <f>VLOOKUP(A219,'Social Assistance Exp. as %GDP'!C:O,8,FALSE)</f>
        <v>#N/A</v>
      </c>
      <c r="L219" t="e">
        <f>VLOOKUP(A219,'Social Assistance Exp. as %GDP'!C:O,9,FALSE)</f>
        <v>#N/A</v>
      </c>
      <c r="M219" t="e">
        <f>VLOOKUP(A219,'Social Assistance Exp. as %GDP'!C:O,10,FALSE)</f>
        <v>#N/A</v>
      </c>
      <c r="N219" t="e">
        <f>VLOOKUP(A219,'Social Assistance Exp. as %GDP'!C:O,11,FALSE)</f>
        <v>#N/A</v>
      </c>
      <c r="O219" t="e">
        <f>VLOOKUP(A219,'Social Assistance Exp. as %GDP'!C:O,12,FALSE)</f>
        <v>#N/A</v>
      </c>
      <c r="P219" t="e">
        <f>VLOOKUP(A219,'Social Assistance Exp. as %GDP'!C:O,13,FALSE)</f>
        <v>#N/A</v>
      </c>
      <c r="Q219" s="37">
        <f>VLOOKUP(A219,'Migrant Population %Pop'!B:C,2,FALSE)</f>
        <v>1.8743852731266599</v>
      </c>
      <c r="R219" s="37">
        <f>VLOOKUP(A219,'Literacy Rate %Pop'!B:BC,44,FALSE)</f>
        <v>58.733730316162102</v>
      </c>
      <c r="S219">
        <f>VLOOKUP(A219,'Literacy Rate %Pop'!B:BC,45,FALSE)</f>
        <v>60.305519104003899</v>
      </c>
      <c r="T219">
        <f>VLOOKUP(A219,'Literacy Rate %Pop'!B:BC,46,FALSE)</f>
        <v>61.439048767089801</v>
      </c>
      <c r="U219">
        <f>VLOOKUP(A219,'Literacy Rate %Pop'!B:BC,47,FALSE)</f>
        <v>62.303611755371101</v>
      </c>
      <c r="V219">
        <f>VLOOKUP(A219,'Literacy Rate %Pop'!B:BC,48,FALSE)</f>
        <v>62.954090118408203</v>
      </c>
      <c r="W219">
        <f>VLOOKUP(A219,'Literacy Rate %Pop'!B:BC,49,FALSE)</f>
        <v>63.549358367919901</v>
      </c>
      <c r="X219">
        <f>VLOOKUP(A219,'Literacy Rate %Pop'!B:BC,50,FALSE)</f>
        <v>64.257659912109403</v>
      </c>
      <c r="Y219">
        <f>VLOOKUP(A219,'Literacy Rate %Pop'!B:BC,51,FALSE)</f>
        <v>64.517486572265597</v>
      </c>
      <c r="Z219">
        <f>VLOOKUP(A219,'Literacy Rate %Pop'!B:BC,52,FALSE)</f>
        <v>65.038978576660199</v>
      </c>
      <c r="AA219">
        <f>VLOOKUP(A219,'Literacy Rate %Pop'!B:BC,53,FALSE)</f>
        <v>65.468612670898395</v>
      </c>
      <c r="AB219">
        <f>VLOOKUP(A219,'Literacy Rate %Pop'!B:BC,54,FALSE)</f>
        <v>65.858718872070298</v>
      </c>
      <c r="AC219" s="37">
        <f>VLOOKUP(A219,'Internet Access %Pop'!B:AI,29,FALSE)</f>
        <v>17.511162663696101</v>
      </c>
      <c r="AD219">
        <f>VLOOKUP(A219,'Internet Access %Pop'!B:AI,30,FALSE)</f>
        <v>18.958998780878201</v>
      </c>
      <c r="AE219">
        <f>VLOOKUP(A219,'Internet Access %Pop'!B:AI,31,FALSE)</f>
        <v>22.308075923395201</v>
      </c>
      <c r="AF219">
        <f>VLOOKUP(A219,'Internet Access %Pop'!B:AI,32,FALSE)</f>
        <v>26.271685685377101</v>
      </c>
      <c r="AG219">
        <f>VLOOKUP(A219,'Internet Access %Pop'!B:AI,33,FALSE)</f>
        <v>28.971392494128899</v>
      </c>
      <c r="AH219">
        <f>VLOOKUP(A219,'Internet Access %Pop'!B:AI,34,FALSE)</f>
        <v>0</v>
      </c>
      <c r="AI219" s="37" t="e">
        <f>VLOOKUP(A219,'Informal %GDP  DGE'!B:AE,29,FALSE)</f>
        <v>#N/A</v>
      </c>
      <c r="AJ219" t="e">
        <f>VLOOKUP(A219,'Informal %GDP  DGE'!B:AE,30,FALSE)</f>
        <v>#N/A</v>
      </c>
      <c r="AK219" t="e">
        <f>VLOOKUP(A219,'Informal %GDP MIMIC'!B:AB,25,FALSE)</f>
        <v>#N/A</v>
      </c>
      <c r="AL219" t="e">
        <f>VLOOKUP(A219,'Informal %GDP MIMIC'!B:AB,26,FALSE)</f>
        <v>#N/A</v>
      </c>
      <c r="AM219" t="e">
        <f>VLOOKUP(A219,'Informal %GDP MIMIC'!B:AB,27,FALSE)</f>
        <v>#N/A</v>
      </c>
      <c r="AN219" s="37" t="e">
        <f>VLOOKUP(A219,'Pension %LF Pension_p'!B:W,16,FALSE)</f>
        <v>#N/A</v>
      </c>
      <c r="AO219" t="e">
        <f>VLOOKUP(A219,'Pension %LF Pension_p'!B:W,17,FALSE)</f>
        <v>#N/A</v>
      </c>
      <c r="AP219" t="e">
        <f>VLOOKUP(A219,'Pension %LF Pension_p'!B:W,18,FALSE)</f>
        <v>#N/A</v>
      </c>
      <c r="AQ219" t="e">
        <f>VLOOKUP(A219,'Pension %LF Pension_p'!B:W,19,FALSE)</f>
        <v>#N/A</v>
      </c>
      <c r="AR219" t="e">
        <f>VLOOKUP(A219,'Pension %LF Pension_p'!B:W,20,FALSE)</f>
        <v>#N/A</v>
      </c>
      <c r="AS219" t="e">
        <f>VLOOKUP(A219,'Pension %LF Pension_p'!B:W,21,FALSE)</f>
        <v>#N/A</v>
      </c>
      <c r="AT219" t="e">
        <f>VLOOKUP(A219,'Pension %LF Pension_p'!B:W,22,FALSE)</f>
        <v>#N/A</v>
      </c>
      <c r="AU219" s="37" t="e">
        <f>VLOOKUP(A219,' Informal Employment %Emp Infem'!B:U,15,FALSE)</f>
        <v>#N/A</v>
      </c>
      <c r="AV219" t="e">
        <f>VLOOKUP(A219,' Informal Employment %Emp Infem'!B:U,16,FALSE)</f>
        <v>#N/A</v>
      </c>
      <c r="AW219" t="e">
        <f>VLOOKUP(A219,' Informal Employment %Emp Infem'!B:U,17,FALSE)</f>
        <v>#N/A</v>
      </c>
      <c r="AX219" t="e">
        <f>VLOOKUP(A219,' Informal Employment %Emp Infem'!B:U,18,FALSE)</f>
        <v>#N/A</v>
      </c>
      <c r="AY219" t="e">
        <f>VLOOKUP(A219,' Informal Employment %Emp Infem'!B:U,19,FALSE)</f>
        <v>#N/A</v>
      </c>
      <c r="AZ219" t="e">
        <f>VLOOKUP(A219,' Informal Employment %Emp Infem'!B:U,20,FALSE)</f>
        <v>#N/A</v>
      </c>
      <c r="BA219" s="37" t="e">
        <f>VLOOKUP(Main!A219,'Outside LF Employment %Emp  Inf'!B:U,15,FALSE)</f>
        <v>#N/A</v>
      </c>
      <c r="BB219" t="e">
        <f>VLOOKUP(Main!A219,'Outside LF Employment %Emp  Inf'!B:U,16,FALSE)</f>
        <v>#N/A</v>
      </c>
      <c r="BC219" t="e">
        <f>VLOOKUP(Main!A219,'Outside LF Employment %Emp  Inf'!B:U,17,FALSE)</f>
        <v>#N/A</v>
      </c>
      <c r="BD219" t="e">
        <f>VLOOKUP(Main!A219,'Outside LF Employment %Emp  Inf'!B:U,18,FALSE)</f>
        <v>#N/A</v>
      </c>
      <c r="BE219" t="e">
        <f>VLOOKUP(Main!A219,'Outside LF Employment %Emp  Inf'!B:U,19,FALSE)</f>
        <v>#N/A</v>
      </c>
      <c r="BF219" t="e">
        <f>VLOOKUP(Main!A219,'Outside LF Employment %Emp  Inf'!B:U,20,FALSE)</f>
        <v>#N/A</v>
      </c>
      <c r="BG219" s="37">
        <f>VLOOKUP(A219,'Fin Acct Ownership %Pop'!B:E,2,FALSE)</f>
        <v>23.245304107666001</v>
      </c>
      <c r="BH219">
        <f>VLOOKUP(A219,'Fin Acct Ownership %Pop'!B:E,3,FALSE)</f>
        <v>34.189380645752003</v>
      </c>
      <c r="BI219">
        <f>VLOOKUP(A219,'Fin Acct Ownership %Pop'!B:E,4,FALSE)</f>
        <v>42.607429504394503</v>
      </c>
      <c r="BJ219" s="37" t="e">
        <f>VLOOKUP(A219,'JAM Index'!B:H,2,FALSE)</f>
        <v>#N/A</v>
      </c>
      <c r="BK219" t="e">
        <f>VLOOKUP(A219,'JAM Index'!B:H,3,FALSE)</f>
        <v>#N/A</v>
      </c>
      <c r="BL219" t="e">
        <f>VLOOKUP(A219,'JAM Index'!B:H,3,FALSE)</f>
        <v>#N/A</v>
      </c>
      <c r="BM219" t="e">
        <f>VLOOKUP(A219,'JAM Index'!B:H,4,FALSE)</f>
        <v>#N/A</v>
      </c>
      <c r="BN219" t="e">
        <f>VLOOKUP(A219,'JAM Index'!B:H,5,FALSE)</f>
        <v>#N/A</v>
      </c>
      <c r="BO219" t="e">
        <f>VLOOKUP(A219,'JAM Index'!B:H,6,FALSE)</f>
        <v>#N/A</v>
      </c>
      <c r="BP219" t="e">
        <f>VLOOKUP(A219,'JAM Index'!B:H,7,FALSE)</f>
        <v>#N/A</v>
      </c>
      <c r="BQ219">
        <f>VLOOKUP(A219,'GDP Per Capita'!B:E,2,FALSE)</f>
        <v>1627.110359919533</v>
      </c>
      <c r="BR219">
        <f>VLOOKUP(A219,'GDP Per Capita'!B:E,3,FALSE)</f>
        <v>1630.1273778628165</v>
      </c>
      <c r="BS219">
        <f>VLOOKUP(A219,'GDP Per Capita'!B:E,4,FALSE)</f>
        <v>1501.1529211467648</v>
      </c>
    </row>
    <row r="220" spans="1:71" x14ac:dyDescent="0.15">
      <c r="A220" s="24" t="s">
        <v>439</v>
      </c>
      <c r="B220" s="37">
        <f>VLOOKUP(A220,'GDP in $'!B220:G220,4)</f>
        <v>527518555673.90149</v>
      </c>
      <c r="C220">
        <f>VLOOKUP(A220,'GDP in $'!B220:G220,5)</f>
        <v>519587425264.17578</v>
      </c>
      <c r="D220" s="38">
        <f>VLOOKUP(A220,'GDP in $'!B220:G220,6)</f>
        <v>451423668844.16614</v>
      </c>
      <c r="E220" t="e">
        <f>VLOOKUP(A220,'Social Assistance Exp. as %GDP'!C:O,2,FALSE)</f>
        <v>#N/A</v>
      </c>
      <c r="F220" t="e">
        <f>VLOOKUP(A220,'Social Assistance Exp. as %GDP'!C:O,3,FALSE)</f>
        <v>#N/A</v>
      </c>
      <c r="G220" t="e">
        <f>VLOOKUP(A220,'Social Assistance Exp. as %GDP'!C:O,4,FALSE)</f>
        <v>#N/A</v>
      </c>
      <c r="H220" t="e">
        <f>VLOOKUP(A220,'Social Assistance Exp. as %GDP'!C:O,5,FALSE)</f>
        <v>#N/A</v>
      </c>
      <c r="I220" t="e">
        <f>VLOOKUP(A220,'Social Assistance Exp. as %GDP'!C:O,6,FALSE)</f>
        <v>#N/A</v>
      </c>
      <c r="J220" t="e">
        <f>VLOOKUP(A220,'Social Assistance Exp. as %GDP'!C:O,7,FALSE)</f>
        <v>#N/A</v>
      </c>
      <c r="K220" t="e">
        <f>VLOOKUP(A220,'Social Assistance Exp. as %GDP'!C:O,8,FALSE)</f>
        <v>#N/A</v>
      </c>
      <c r="L220" t="e">
        <f>VLOOKUP(A220,'Social Assistance Exp. as %GDP'!C:O,9,FALSE)</f>
        <v>#N/A</v>
      </c>
      <c r="M220" t="e">
        <f>VLOOKUP(A220,'Social Assistance Exp. as %GDP'!C:O,10,FALSE)</f>
        <v>#N/A</v>
      </c>
      <c r="N220" t="e">
        <f>VLOOKUP(A220,'Social Assistance Exp. as %GDP'!C:O,11,FALSE)</f>
        <v>#N/A</v>
      </c>
      <c r="O220" t="e">
        <f>VLOOKUP(A220,'Social Assistance Exp. as %GDP'!C:O,12,FALSE)</f>
        <v>#N/A</v>
      </c>
      <c r="P220" t="e">
        <f>VLOOKUP(A220,'Social Assistance Exp. as %GDP'!C:O,13,FALSE)</f>
        <v>#N/A</v>
      </c>
      <c r="Q220" s="37">
        <f>VLOOKUP(A220,'Migrant Population %Pop'!B:C,2,FALSE)</f>
        <v>12.6659542040936</v>
      </c>
      <c r="R220" s="37">
        <f>VLOOKUP(A220,'Literacy Rate %Pop'!B:BC,44,FALSE)</f>
        <v>83.992362976074205</v>
      </c>
      <c r="S220">
        <f>VLOOKUP(A220,'Literacy Rate %Pop'!B:BC,45,FALSE)</f>
        <v>84.534317016601605</v>
      </c>
      <c r="T220">
        <f>VLOOKUP(A220,'Literacy Rate %Pop'!B:BC,46,FALSE)</f>
        <v>84.706031799316406</v>
      </c>
      <c r="U220">
        <f>VLOOKUP(A220,'Literacy Rate %Pop'!B:BC,47,FALSE)</f>
        <v>85.036819458007798</v>
      </c>
      <c r="V220">
        <f>VLOOKUP(A220,'Literacy Rate %Pop'!B:BC,48,FALSE)</f>
        <v>85.3680419921875</v>
      </c>
      <c r="W220">
        <f>VLOOKUP(A220,'Literacy Rate %Pop'!B:BC,49,FALSE)</f>
        <v>86.405212402343807</v>
      </c>
      <c r="X220">
        <f>VLOOKUP(A220,'Literacy Rate %Pop'!B:BC,50,FALSE)</f>
        <v>86.352371215820298</v>
      </c>
      <c r="Y220">
        <f>VLOOKUP(A220,'Literacy Rate %Pop'!B:BC,51,FALSE)</f>
        <v>86.514762878417997</v>
      </c>
      <c r="Z220">
        <f>VLOOKUP(A220,'Literacy Rate %Pop'!B:BC,52,FALSE)</f>
        <v>86.691322326660199</v>
      </c>
      <c r="AA220">
        <f>VLOOKUP(A220,'Literacy Rate %Pop'!B:BC,53,FALSE)</f>
        <v>86.905502319335895</v>
      </c>
      <c r="AB220">
        <f>VLOOKUP(A220,'Literacy Rate %Pop'!B:BC,54,FALSE)</f>
        <v>87.106109619140597</v>
      </c>
      <c r="AC220" s="37">
        <f>VLOOKUP(A220,'Internet Access %Pop'!B:AI,29,FALSE)</f>
        <v>47.254936651867602</v>
      </c>
      <c r="AD220">
        <f>VLOOKUP(A220,'Internet Access %Pop'!B:AI,30,FALSE)</f>
        <v>49.750657381648502</v>
      </c>
      <c r="AE220">
        <f>VLOOKUP(A220,'Internet Access %Pop'!B:AI,31,FALSE)</f>
        <v>54.164948452378603</v>
      </c>
      <c r="AF220">
        <f>VLOOKUP(A220,'Internet Access %Pop'!B:AI,32,FALSE)</f>
        <v>62.898374043845301</v>
      </c>
      <c r="AG220">
        <f>VLOOKUP(A220,'Internet Access %Pop'!B:AI,33,FALSE)</f>
        <v>0</v>
      </c>
      <c r="AH220">
        <f>VLOOKUP(A220,'Internet Access %Pop'!B:AI,34,FALSE)</f>
        <v>0</v>
      </c>
      <c r="AI220" s="37" t="e">
        <f>VLOOKUP(A220,'Informal %GDP  DGE'!B:AE,29,FALSE)</f>
        <v>#N/A</v>
      </c>
      <c r="AJ220" t="e">
        <f>VLOOKUP(A220,'Informal %GDP  DGE'!B:AE,30,FALSE)</f>
        <v>#N/A</v>
      </c>
      <c r="AK220" t="e">
        <f>VLOOKUP(A220,'Informal %GDP MIMIC'!B:AB,25,FALSE)</f>
        <v>#N/A</v>
      </c>
      <c r="AL220" t="e">
        <f>VLOOKUP(A220,'Informal %GDP MIMIC'!B:AB,26,FALSE)</f>
        <v>#N/A</v>
      </c>
      <c r="AM220" t="e">
        <f>VLOOKUP(A220,'Informal %GDP MIMIC'!B:AB,27,FALSE)</f>
        <v>#N/A</v>
      </c>
      <c r="AN220" s="37" t="e">
        <f>VLOOKUP(A220,'Pension %LF Pension_p'!B:W,16,FALSE)</f>
        <v>#N/A</v>
      </c>
      <c r="AO220" t="e">
        <f>VLOOKUP(A220,'Pension %LF Pension_p'!B:W,17,FALSE)</f>
        <v>#N/A</v>
      </c>
      <c r="AP220" t="e">
        <f>VLOOKUP(A220,'Pension %LF Pension_p'!B:W,18,FALSE)</f>
        <v>#N/A</v>
      </c>
      <c r="AQ220" t="e">
        <f>VLOOKUP(A220,'Pension %LF Pension_p'!B:W,19,FALSE)</f>
        <v>#N/A</v>
      </c>
      <c r="AR220" t="e">
        <f>VLOOKUP(A220,'Pension %LF Pension_p'!B:W,20,FALSE)</f>
        <v>#N/A</v>
      </c>
      <c r="AS220" t="e">
        <f>VLOOKUP(A220,'Pension %LF Pension_p'!B:W,21,FALSE)</f>
        <v>#N/A</v>
      </c>
      <c r="AT220" t="e">
        <f>VLOOKUP(A220,'Pension %LF Pension_p'!B:W,22,FALSE)</f>
        <v>#N/A</v>
      </c>
      <c r="AU220" s="37" t="e">
        <f>VLOOKUP(A220,' Informal Employment %Emp Infem'!B:U,15,FALSE)</f>
        <v>#N/A</v>
      </c>
      <c r="AV220" t="e">
        <f>VLOOKUP(A220,' Informal Employment %Emp Infem'!B:U,16,FALSE)</f>
        <v>#N/A</v>
      </c>
      <c r="AW220" t="e">
        <f>VLOOKUP(A220,' Informal Employment %Emp Infem'!B:U,17,FALSE)</f>
        <v>#N/A</v>
      </c>
      <c r="AX220" t="e">
        <f>VLOOKUP(A220,' Informal Employment %Emp Infem'!B:U,18,FALSE)</f>
        <v>#N/A</v>
      </c>
      <c r="AY220" t="e">
        <f>VLOOKUP(A220,' Informal Employment %Emp Infem'!B:U,19,FALSE)</f>
        <v>#N/A</v>
      </c>
      <c r="AZ220" t="e">
        <f>VLOOKUP(A220,' Informal Employment %Emp Infem'!B:U,20,FALSE)</f>
        <v>#N/A</v>
      </c>
      <c r="BA220" s="37" t="e">
        <f>VLOOKUP(Main!A220,'Outside LF Employment %Emp  Inf'!B:U,15,FALSE)</f>
        <v>#N/A</v>
      </c>
      <c r="BB220" t="e">
        <f>VLOOKUP(Main!A220,'Outside LF Employment %Emp  Inf'!B:U,16,FALSE)</f>
        <v>#N/A</v>
      </c>
      <c r="BC220" t="e">
        <f>VLOOKUP(Main!A220,'Outside LF Employment %Emp  Inf'!B:U,17,FALSE)</f>
        <v>#N/A</v>
      </c>
      <c r="BD220" t="e">
        <f>VLOOKUP(Main!A220,'Outside LF Employment %Emp  Inf'!B:U,18,FALSE)</f>
        <v>#N/A</v>
      </c>
      <c r="BE220" t="e">
        <f>VLOOKUP(Main!A220,'Outside LF Employment %Emp  Inf'!B:U,19,FALSE)</f>
        <v>#N/A</v>
      </c>
      <c r="BF220" t="e">
        <f>VLOOKUP(Main!A220,'Outside LF Employment %Emp  Inf'!B:U,20,FALSE)</f>
        <v>#N/A</v>
      </c>
      <c r="BG220" s="37">
        <f>VLOOKUP(A220,'Fin Acct Ownership %Pop'!B:E,2,FALSE)</f>
        <v>0</v>
      </c>
      <c r="BH220">
        <f>VLOOKUP(A220,'Fin Acct Ownership %Pop'!B:E,3,FALSE)</f>
        <v>0</v>
      </c>
      <c r="BI220">
        <f>VLOOKUP(A220,'Fin Acct Ownership %Pop'!B:E,4,FALSE)</f>
        <v>0</v>
      </c>
      <c r="BJ220" s="37" t="e">
        <f>VLOOKUP(A220,'JAM Index'!B:H,2,FALSE)</f>
        <v>#N/A</v>
      </c>
      <c r="BK220" t="e">
        <f>VLOOKUP(A220,'JAM Index'!B:H,3,FALSE)</f>
        <v>#N/A</v>
      </c>
      <c r="BL220" t="e">
        <f>VLOOKUP(A220,'JAM Index'!B:H,3,FALSE)</f>
        <v>#N/A</v>
      </c>
      <c r="BM220" t="e">
        <f>VLOOKUP(A220,'JAM Index'!B:H,4,FALSE)</f>
        <v>#N/A</v>
      </c>
      <c r="BN220" t="e">
        <f>VLOOKUP(A220,'JAM Index'!B:H,5,FALSE)</f>
        <v>#N/A</v>
      </c>
      <c r="BO220" t="e">
        <f>VLOOKUP(A220,'JAM Index'!B:H,6,FALSE)</f>
        <v>#N/A</v>
      </c>
      <c r="BP220" t="e">
        <f>VLOOKUP(A220,'JAM Index'!B:H,7,FALSE)</f>
        <v>#N/A</v>
      </c>
      <c r="BQ220">
        <f>VLOOKUP(A220,'GDP Per Capita'!B:E,2,FALSE)</f>
        <v>13001.15869333614</v>
      </c>
      <c r="BR220">
        <f>VLOOKUP(A220,'GDP Per Capita'!B:E,3,FALSE)</f>
        <v>12594.676891068289</v>
      </c>
      <c r="BS220">
        <f>VLOOKUP(A220,'GDP Per Capita'!B:E,4,FALSE)</f>
        <v>10770.589777790003</v>
      </c>
    </row>
    <row r="221" spans="1:71" x14ac:dyDescent="0.15">
      <c r="A221" s="24" t="s">
        <v>441</v>
      </c>
      <c r="B221" s="37">
        <f>VLOOKUP(A221,'GDP in $'!B221:G221,4)</f>
        <v>412253809.72879899</v>
      </c>
      <c r="C221">
        <f>VLOOKUP(A221,'GDP in $'!B221:G221,5)</f>
        <v>427425039.68433946</v>
      </c>
      <c r="D221" s="38">
        <f>VLOOKUP(A221,'GDP in $'!B221:G221,6)</f>
        <v>472914469.91932958</v>
      </c>
      <c r="E221" t="e">
        <f>VLOOKUP(A221,'Social Assistance Exp. as %GDP'!C:O,2,FALSE)</f>
        <v>#N/A</v>
      </c>
      <c r="F221" t="e">
        <f>VLOOKUP(A221,'Social Assistance Exp. as %GDP'!C:O,3,FALSE)</f>
        <v>#N/A</v>
      </c>
      <c r="G221" t="e">
        <f>VLOOKUP(A221,'Social Assistance Exp. as %GDP'!C:O,4,FALSE)</f>
        <v>#N/A</v>
      </c>
      <c r="H221" t="e">
        <f>VLOOKUP(A221,'Social Assistance Exp. as %GDP'!C:O,5,FALSE)</f>
        <v>#N/A</v>
      </c>
      <c r="I221" t="e">
        <f>VLOOKUP(A221,'Social Assistance Exp. as %GDP'!C:O,6,FALSE)</f>
        <v>#N/A</v>
      </c>
      <c r="J221" t="e">
        <f>VLOOKUP(A221,'Social Assistance Exp. as %GDP'!C:O,7,FALSE)</f>
        <v>#N/A</v>
      </c>
      <c r="K221" t="e">
        <f>VLOOKUP(A221,'Social Assistance Exp. as %GDP'!C:O,8,FALSE)</f>
        <v>#N/A</v>
      </c>
      <c r="L221" t="e">
        <f>VLOOKUP(A221,'Social Assistance Exp. as %GDP'!C:O,9,FALSE)</f>
        <v>#N/A</v>
      </c>
      <c r="M221" t="e">
        <f>VLOOKUP(A221,'Social Assistance Exp. as %GDP'!C:O,10,FALSE)</f>
        <v>#N/A</v>
      </c>
      <c r="N221" t="e">
        <f>VLOOKUP(A221,'Social Assistance Exp. as %GDP'!C:O,11,FALSE)</f>
        <v>#N/A</v>
      </c>
      <c r="O221" t="e">
        <f>VLOOKUP(A221,'Social Assistance Exp. as %GDP'!C:O,12,FALSE)</f>
        <v>#N/A</v>
      </c>
      <c r="P221" t="e">
        <f>VLOOKUP(A221,'Social Assistance Exp. as %GDP'!C:O,13,FALSE)</f>
        <v>#N/A</v>
      </c>
      <c r="Q221" s="37">
        <f>VLOOKUP(A221,'Migrant Population %Pop'!B:C,2,FALSE)</f>
        <v>1.2577228596646099</v>
      </c>
      <c r="R221" s="37">
        <f>VLOOKUP(A221,'Literacy Rate %Pop'!B:BC,44,FALSE)</f>
        <v>0</v>
      </c>
      <c r="S221">
        <f>VLOOKUP(A221,'Literacy Rate %Pop'!B:BC,45,FALSE)</f>
        <v>0</v>
      </c>
      <c r="T221">
        <f>VLOOKUP(A221,'Literacy Rate %Pop'!B:BC,46,FALSE)</f>
        <v>90.143096923828097</v>
      </c>
      <c r="U221">
        <f>VLOOKUP(A221,'Literacy Rate %Pop'!B:BC,47,FALSE)</f>
        <v>0</v>
      </c>
      <c r="V221">
        <f>VLOOKUP(A221,'Literacy Rate %Pop'!B:BC,48,FALSE)</f>
        <v>0</v>
      </c>
      <c r="W221">
        <f>VLOOKUP(A221,'Literacy Rate %Pop'!B:BC,49,FALSE)</f>
        <v>0</v>
      </c>
      <c r="X221">
        <f>VLOOKUP(A221,'Literacy Rate %Pop'!B:BC,50,FALSE)</f>
        <v>0</v>
      </c>
      <c r="Y221">
        <f>VLOOKUP(A221,'Literacy Rate %Pop'!B:BC,51,FALSE)</f>
        <v>0</v>
      </c>
      <c r="Z221">
        <f>VLOOKUP(A221,'Literacy Rate %Pop'!B:BC,52,FALSE)</f>
        <v>92.816642761230497</v>
      </c>
      <c r="AA221">
        <f>VLOOKUP(A221,'Literacy Rate %Pop'!B:BC,53,FALSE)</f>
        <v>0</v>
      </c>
      <c r="AB221">
        <f>VLOOKUP(A221,'Literacy Rate %Pop'!B:BC,54,FALSE)</f>
        <v>0</v>
      </c>
      <c r="AC221" s="37">
        <f>VLOOKUP(A221,'Internet Access %Pop'!B:AI,29,FALSE)</f>
        <v>25.82</v>
      </c>
      <c r="AD221">
        <f>VLOOKUP(A221,'Internet Access %Pop'!B:AI,30,FALSE)</f>
        <v>28</v>
      </c>
      <c r="AE221">
        <f>VLOOKUP(A221,'Internet Access %Pop'!B:AI,31,FALSE)</f>
        <v>29.931229200000001</v>
      </c>
      <c r="AF221">
        <f>VLOOKUP(A221,'Internet Access %Pop'!B:AI,32,FALSE)</f>
        <v>31.9</v>
      </c>
      <c r="AG221">
        <f>VLOOKUP(A221,'Internet Access %Pop'!B:AI,33,FALSE)</f>
        <v>32</v>
      </c>
      <c r="AH221">
        <f>VLOOKUP(A221,'Internet Access %Pop'!B:AI,34,FALSE)</f>
        <v>0</v>
      </c>
      <c r="AI221" s="37" t="e">
        <f>VLOOKUP(A221,'Informal %GDP  DGE'!B:AE,29,FALSE)</f>
        <v>#N/A</v>
      </c>
      <c r="AJ221" t="e">
        <f>VLOOKUP(A221,'Informal %GDP  DGE'!B:AE,30,FALSE)</f>
        <v>#N/A</v>
      </c>
      <c r="AK221" t="e">
        <f>VLOOKUP(A221,'Informal %GDP MIMIC'!B:AB,25,FALSE)</f>
        <v>#N/A</v>
      </c>
      <c r="AL221" t="e">
        <f>VLOOKUP(A221,'Informal %GDP MIMIC'!B:AB,26,FALSE)</f>
        <v>#N/A</v>
      </c>
      <c r="AM221" t="e">
        <f>VLOOKUP(A221,'Informal %GDP MIMIC'!B:AB,27,FALSE)</f>
        <v>#N/A</v>
      </c>
      <c r="AN221" s="37" t="e">
        <f>VLOOKUP(A221,'Pension %LF Pension_p'!B:W,16,FALSE)</f>
        <v>#N/A</v>
      </c>
      <c r="AO221" t="e">
        <f>VLOOKUP(A221,'Pension %LF Pension_p'!B:W,17,FALSE)</f>
        <v>#N/A</v>
      </c>
      <c r="AP221" t="e">
        <f>VLOOKUP(A221,'Pension %LF Pension_p'!B:W,18,FALSE)</f>
        <v>#N/A</v>
      </c>
      <c r="AQ221" t="e">
        <f>VLOOKUP(A221,'Pension %LF Pension_p'!B:W,19,FALSE)</f>
        <v>#N/A</v>
      </c>
      <c r="AR221" t="e">
        <f>VLOOKUP(A221,'Pension %LF Pension_p'!B:W,20,FALSE)</f>
        <v>#N/A</v>
      </c>
      <c r="AS221" t="e">
        <f>VLOOKUP(A221,'Pension %LF Pension_p'!B:W,21,FALSE)</f>
        <v>#N/A</v>
      </c>
      <c r="AT221" t="e">
        <f>VLOOKUP(A221,'Pension %LF Pension_p'!B:W,22,FALSE)</f>
        <v>#N/A</v>
      </c>
      <c r="AU221" s="37" t="e">
        <f>VLOOKUP(A221,' Informal Employment %Emp Infem'!B:U,15,FALSE)</f>
        <v>#N/A</v>
      </c>
      <c r="AV221" t="e">
        <f>VLOOKUP(A221,' Informal Employment %Emp Infem'!B:U,16,FALSE)</f>
        <v>#N/A</v>
      </c>
      <c r="AW221" t="e">
        <f>VLOOKUP(A221,' Informal Employment %Emp Infem'!B:U,17,FALSE)</f>
        <v>#N/A</v>
      </c>
      <c r="AX221" t="e">
        <f>VLOOKUP(A221,' Informal Employment %Emp Infem'!B:U,18,FALSE)</f>
        <v>#N/A</v>
      </c>
      <c r="AY221" t="e">
        <f>VLOOKUP(A221,' Informal Employment %Emp Infem'!B:U,19,FALSE)</f>
        <v>#N/A</v>
      </c>
      <c r="AZ221" t="e">
        <f>VLOOKUP(A221,' Informal Employment %Emp Infem'!B:U,20,FALSE)</f>
        <v>#N/A</v>
      </c>
      <c r="BA221" s="37" t="e">
        <f>VLOOKUP(Main!A221,'Outside LF Employment %Emp  Inf'!B:U,15,FALSE)</f>
        <v>#N/A</v>
      </c>
      <c r="BB221" t="e">
        <f>VLOOKUP(Main!A221,'Outside LF Employment %Emp  Inf'!B:U,16,FALSE)</f>
        <v>#N/A</v>
      </c>
      <c r="BC221" t="e">
        <f>VLOOKUP(Main!A221,'Outside LF Employment %Emp  Inf'!B:U,17,FALSE)</f>
        <v>#N/A</v>
      </c>
      <c r="BD221" t="e">
        <f>VLOOKUP(Main!A221,'Outside LF Employment %Emp  Inf'!B:U,18,FALSE)</f>
        <v>#N/A</v>
      </c>
      <c r="BE221" t="e">
        <f>VLOOKUP(Main!A221,'Outside LF Employment %Emp  Inf'!B:U,19,FALSE)</f>
        <v>#N/A</v>
      </c>
      <c r="BF221" t="e">
        <f>VLOOKUP(Main!A221,'Outside LF Employment %Emp  Inf'!B:U,20,FALSE)</f>
        <v>#N/A</v>
      </c>
      <c r="BG221" s="37">
        <f>VLOOKUP(A221,'Fin Acct Ownership %Pop'!B:E,2,FALSE)</f>
        <v>0</v>
      </c>
      <c r="BH221">
        <f>VLOOKUP(A221,'Fin Acct Ownership %Pop'!B:E,3,FALSE)</f>
        <v>0</v>
      </c>
      <c r="BI221">
        <f>VLOOKUP(A221,'Fin Acct Ownership %Pop'!B:E,4,FALSE)</f>
        <v>0</v>
      </c>
      <c r="BJ221" s="37" t="e">
        <f>VLOOKUP(A221,'JAM Index'!B:H,2,FALSE)</f>
        <v>#N/A</v>
      </c>
      <c r="BK221" t="e">
        <f>VLOOKUP(A221,'JAM Index'!B:H,3,FALSE)</f>
        <v>#N/A</v>
      </c>
      <c r="BL221" t="e">
        <f>VLOOKUP(A221,'JAM Index'!B:H,3,FALSE)</f>
        <v>#N/A</v>
      </c>
      <c r="BM221" t="e">
        <f>VLOOKUP(A221,'JAM Index'!B:H,4,FALSE)</f>
        <v>#N/A</v>
      </c>
      <c r="BN221" t="e">
        <f>VLOOKUP(A221,'JAM Index'!B:H,5,FALSE)</f>
        <v>#N/A</v>
      </c>
      <c r="BO221" t="e">
        <f>VLOOKUP(A221,'JAM Index'!B:H,6,FALSE)</f>
        <v>#N/A</v>
      </c>
      <c r="BP221" t="e">
        <f>VLOOKUP(A221,'JAM Index'!B:H,7,FALSE)</f>
        <v>#N/A</v>
      </c>
      <c r="BQ221">
        <f>VLOOKUP(A221,'GDP Per Capita'!B:E,2,FALSE)</f>
        <v>1953.5132573675983</v>
      </c>
      <c r="BR221">
        <f>VLOOKUP(A221,'GDP Per Capita'!B:E,3,FALSE)</f>
        <v>1987.5797016681831</v>
      </c>
      <c r="BS221">
        <f>VLOOKUP(A221,'GDP Per Capita'!B:E,4,FALSE)</f>
        <v>2157.8404456966778</v>
      </c>
    </row>
    <row r="222" spans="1:71" x14ac:dyDescent="0.15">
      <c r="A222" s="24" t="s">
        <v>442</v>
      </c>
      <c r="B222" s="37">
        <f>VLOOKUP(A222,'GDP in $'!B222:G222,4)</f>
        <v>3996247906.1976547</v>
      </c>
      <c r="C222">
        <f>VLOOKUP(A222,'GDP in $'!B222:G222,5)</f>
        <v>3984483762.3712254</v>
      </c>
      <c r="D222" s="38">
        <f>VLOOKUP(A222,'GDP in $'!B222:G222,6)</f>
        <v>2884248048.4906826</v>
      </c>
      <c r="E222" t="e">
        <f>VLOOKUP(A222,'Social Assistance Exp. as %GDP'!C:O,2,FALSE)</f>
        <v>#N/A</v>
      </c>
      <c r="F222" t="e">
        <f>VLOOKUP(A222,'Social Assistance Exp. as %GDP'!C:O,3,FALSE)</f>
        <v>#N/A</v>
      </c>
      <c r="G222" t="e">
        <f>VLOOKUP(A222,'Social Assistance Exp. as %GDP'!C:O,4,FALSE)</f>
        <v>#N/A</v>
      </c>
      <c r="H222" t="e">
        <f>VLOOKUP(A222,'Social Assistance Exp. as %GDP'!C:O,5,FALSE)</f>
        <v>#N/A</v>
      </c>
      <c r="I222" t="e">
        <f>VLOOKUP(A222,'Social Assistance Exp. as %GDP'!C:O,6,FALSE)</f>
        <v>#N/A</v>
      </c>
      <c r="J222" t="e">
        <f>VLOOKUP(A222,'Social Assistance Exp. as %GDP'!C:O,7,FALSE)</f>
        <v>#N/A</v>
      </c>
      <c r="K222" t="e">
        <f>VLOOKUP(A222,'Social Assistance Exp. as %GDP'!C:O,8,FALSE)</f>
        <v>#N/A</v>
      </c>
      <c r="L222" t="e">
        <f>VLOOKUP(A222,'Social Assistance Exp. as %GDP'!C:O,9,FALSE)</f>
        <v>#N/A</v>
      </c>
      <c r="M222" t="e">
        <f>VLOOKUP(A222,'Social Assistance Exp. as %GDP'!C:O,10,FALSE)</f>
        <v>#N/A</v>
      </c>
      <c r="N222" t="e">
        <f>VLOOKUP(A222,'Social Assistance Exp. as %GDP'!C:O,11,FALSE)</f>
        <v>#N/A</v>
      </c>
      <c r="O222" t="e">
        <f>VLOOKUP(A222,'Social Assistance Exp. as %GDP'!C:O,12,FALSE)</f>
        <v>#N/A</v>
      </c>
      <c r="P222" t="e">
        <f>VLOOKUP(A222,'Social Assistance Exp. as %GDP'!C:O,13,FALSE)</f>
        <v>#N/A</v>
      </c>
      <c r="Q222" s="37">
        <f>VLOOKUP(A222,'Migrant Population %Pop'!B:C,2,FALSE)</f>
        <v>8.6258115014503396</v>
      </c>
      <c r="R222" s="37">
        <f>VLOOKUP(A222,'Literacy Rate %Pop'!B:BC,44,FALSE)</f>
        <v>94.675750732421903</v>
      </c>
      <c r="S222">
        <f>VLOOKUP(A222,'Literacy Rate %Pop'!B:BC,45,FALSE)</f>
        <v>0</v>
      </c>
      <c r="T222">
        <f>VLOOKUP(A222,'Literacy Rate %Pop'!B:BC,46,FALSE)</f>
        <v>92.868659973144503</v>
      </c>
      <c r="U222">
        <f>VLOOKUP(A222,'Literacy Rate %Pop'!B:BC,47,FALSE)</f>
        <v>0</v>
      </c>
      <c r="V222">
        <f>VLOOKUP(A222,'Literacy Rate %Pop'!B:BC,48,FALSE)</f>
        <v>0</v>
      </c>
      <c r="W222">
        <f>VLOOKUP(A222,'Literacy Rate %Pop'!B:BC,49,FALSE)</f>
        <v>0</v>
      </c>
      <c r="X222">
        <f>VLOOKUP(A222,'Literacy Rate %Pop'!B:BC,50,FALSE)</f>
        <v>0</v>
      </c>
      <c r="Y222">
        <f>VLOOKUP(A222,'Literacy Rate %Pop'!B:BC,51,FALSE)</f>
        <v>0</v>
      </c>
      <c r="Z222">
        <f>VLOOKUP(A222,'Literacy Rate %Pop'!B:BC,52,FALSE)</f>
        <v>94.383270263671903</v>
      </c>
      <c r="AA222">
        <f>VLOOKUP(A222,'Literacy Rate %Pop'!B:BC,53,FALSE)</f>
        <v>0</v>
      </c>
      <c r="AB222">
        <f>VLOOKUP(A222,'Literacy Rate %Pop'!B:BC,54,FALSE)</f>
        <v>0</v>
      </c>
      <c r="AC222" s="37">
        <f>VLOOKUP(A222,'Internet Access %Pop'!B:AI,29,FALSE)</f>
        <v>42.76382778</v>
      </c>
      <c r="AD222">
        <f>VLOOKUP(A222,'Internet Access %Pop'!B:AI,30,FALSE)</f>
        <v>45.4</v>
      </c>
      <c r="AE222">
        <f>VLOOKUP(A222,'Internet Access %Pop'!B:AI,31,FALSE)</f>
        <v>48.945173969999999</v>
      </c>
      <c r="AF222">
        <f>VLOOKUP(A222,'Internet Access %Pop'!B:AI,32,FALSE)</f>
        <v>0</v>
      </c>
      <c r="AG222">
        <f>VLOOKUP(A222,'Internet Access %Pop'!B:AI,33,FALSE)</f>
        <v>0</v>
      </c>
      <c r="AH222">
        <f>VLOOKUP(A222,'Internet Access %Pop'!B:AI,34,FALSE)</f>
        <v>0</v>
      </c>
      <c r="AI222" s="37">
        <f>VLOOKUP(A222,'Informal %GDP  DGE'!B:AE,29,FALSE)</f>
        <v>32.747451782226562</v>
      </c>
      <c r="AJ222">
        <f>VLOOKUP(A222,'Informal %GDP  DGE'!B:AE,30,FALSE)</f>
        <v>0</v>
      </c>
      <c r="AK222">
        <f>VLOOKUP(A222,'Informal %GDP MIMIC'!B:AB,25,FALSE)</f>
        <v>37.148540496826172</v>
      </c>
      <c r="AL222">
        <f>VLOOKUP(A222,'Informal %GDP MIMIC'!B:AB,26,FALSE)</f>
        <v>37.410568237304688</v>
      </c>
      <c r="AM222">
        <f>VLOOKUP(A222,'Informal %GDP MIMIC'!B:AB,27,FALSE)</f>
        <v>37.380516052246094</v>
      </c>
      <c r="AN222" s="37" t="e">
        <f>VLOOKUP(A222,'Pension %LF Pension_p'!B:W,16,FALSE)</f>
        <v>#N/A</v>
      </c>
      <c r="AO222" t="e">
        <f>VLOOKUP(A222,'Pension %LF Pension_p'!B:W,17,FALSE)</f>
        <v>#N/A</v>
      </c>
      <c r="AP222" t="e">
        <f>VLOOKUP(A222,'Pension %LF Pension_p'!B:W,18,FALSE)</f>
        <v>#N/A</v>
      </c>
      <c r="AQ222" t="e">
        <f>VLOOKUP(A222,'Pension %LF Pension_p'!B:W,19,FALSE)</f>
        <v>#N/A</v>
      </c>
      <c r="AR222" t="e">
        <f>VLOOKUP(A222,'Pension %LF Pension_p'!B:W,20,FALSE)</f>
        <v>#N/A</v>
      </c>
      <c r="AS222" t="e">
        <f>VLOOKUP(A222,'Pension %LF Pension_p'!B:W,21,FALSE)</f>
        <v>#N/A</v>
      </c>
      <c r="AT222" t="e">
        <f>VLOOKUP(A222,'Pension %LF Pension_p'!B:W,22,FALSE)</f>
        <v>#N/A</v>
      </c>
      <c r="AU222" s="37" t="e">
        <f>VLOOKUP(A222,' Informal Employment %Emp Infem'!B:U,15,FALSE)</f>
        <v>#N/A</v>
      </c>
      <c r="AV222" t="e">
        <f>VLOOKUP(A222,' Informal Employment %Emp Infem'!B:U,16,FALSE)</f>
        <v>#N/A</v>
      </c>
      <c r="AW222" t="e">
        <f>VLOOKUP(A222,' Informal Employment %Emp Infem'!B:U,17,FALSE)</f>
        <v>#N/A</v>
      </c>
      <c r="AX222" t="e">
        <f>VLOOKUP(A222,' Informal Employment %Emp Infem'!B:U,18,FALSE)</f>
        <v>#N/A</v>
      </c>
      <c r="AY222" t="e">
        <f>VLOOKUP(A222,' Informal Employment %Emp Infem'!B:U,19,FALSE)</f>
        <v>#N/A</v>
      </c>
      <c r="AZ222" t="e">
        <f>VLOOKUP(A222,' Informal Employment %Emp Infem'!B:U,20,FALSE)</f>
        <v>#N/A</v>
      </c>
      <c r="BA222" s="37" t="e">
        <f>VLOOKUP(Main!A222,'Outside LF Employment %Emp  Inf'!B:U,15,FALSE)</f>
        <v>#N/A</v>
      </c>
      <c r="BB222" t="e">
        <f>VLOOKUP(Main!A222,'Outside LF Employment %Emp  Inf'!B:U,16,FALSE)</f>
        <v>#N/A</v>
      </c>
      <c r="BC222" t="e">
        <f>VLOOKUP(Main!A222,'Outside LF Employment %Emp  Inf'!B:U,17,FALSE)</f>
        <v>#N/A</v>
      </c>
      <c r="BD222" t="e">
        <f>VLOOKUP(Main!A222,'Outside LF Employment %Emp  Inf'!B:U,18,FALSE)</f>
        <v>#N/A</v>
      </c>
      <c r="BE222" t="e">
        <f>VLOOKUP(Main!A222,'Outside LF Employment %Emp  Inf'!B:U,19,FALSE)</f>
        <v>#N/A</v>
      </c>
      <c r="BF222" t="e">
        <f>VLOOKUP(Main!A222,'Outside LF Employment %Emp  Inf'!B:U,20,FALSE)</f>
        <v>#N/A</v>
      </c>
      <c r="BG222" s="37">
        <f>VLOOKUP(A222,'Fin Acct Ownership %Pop'!B:E,2,FALSE)</f>
        <v>0</v>
      </c>
      <c r="BH222">
        <f>VLOOKUP(A222,'Fin Acct Ownership %Pop'!B:E,3,FALSE)</f>
        <v>0</v>
      </c>
      <c r="BI222">
        <f>VLOOKUP(A222,'Fin Acct Ownership %Pop'!B:E,4,FALSE)</f>
        <v>0</v>
      </c>
      <c r="BJ222" s="37" t="e">
        <f>VLOOKUP(A222,'JAM Index'!B:H,2,FALSE)</f>
        <v>#N/A</v>
      </c>
      <c r="BK222" t="e">
        <f>VLOOKUP(A222,'JAM Index'!B:H,3,FALSE)</f>
        <v>#N/A</v>
      </c>
      <c r="BL222" t="e">
        <f>VLOOKUP(A222,'JAM Index'!B:H,3,FALSE)</f>
        <v>#N/A</v>
      </c>
      <c r="BM222" t="e">
        <f>VLOOKUP(A222,'JAM Index'!B:H,4,FALSE)</f>
        <v>#N/A</v>
      </c>
      <c r="BN222" t="e">
        <f>VLOOKUP(A222,'JAM Index'!B:H,5,FALSE)</f>
        <v>#N/A</v>
      </c>
      <c r="BO222" t="e">
        <f>VLOOKUP(A222,'JAM Index'!B:H,6,FALSE)</f>
        <v>#N/A</v>
      </c>
      <c r="BP222" t="e">
        <f>VLOOKUP(A222,'JAM Index'!B:H,7,FALSE)</f>
        <v>#N/A</v>
      </c>
      <c r="BQ222">
        <f>VLOOKUP(A222,'GDP Per Capita'!B:E,2,FALSE)</f>
        <v>6938.0869814729404</v>
      </c>
      <c r="BR222">
        <f>VLOOKUP(A222,'GDP Per Capita'!B:E,3,FALSE)</f>
        <v>6853.6934107798834</v>
      </c>
      <c r="BS222">
        <f>VLOOKUP(A222,'GDP Per Capita'!B:E,4,FALSE)</f>
        <v>4916.6056663791778</v>
      </c>
    </row>
    <row r="223" spans="1:71" x14ac:dyDescent="0.15">
      <c r="A223" s="24" t="s">
        <v>444</v>
      </c>
      <c r="B223" s="37">
        <f>VLOOKUP(A223,'GDP in $'!B223:G223,4)</f>
        <v>105561218935.3342</v>
      </c>
      <c r="C223">
        <f>VLOOKUP(A223,'GDP in $'!B223:G223,5)</f>
        <v>105284375640.69788</v>
      </c>
      <c r="D223" s="38">
        <f>VLOOKUP(A223,'GDP in $'!B223:G223,6)</f>
        <v>105172564491.56917</v>
      </c>
      <c r="E223" t="str">
        <f>VLOOKUP(A223,'Social Assistance Exp. as %GDP'!C:O,2,FALSE)</f>
        <v>High income</v>
      </c>
      <c r="F223" t="str">
        <f>VLOOKUP(A223,'Social Assistance Exp. as %GDP'!C:O,3,FALSE)</f>
        <v>ECS</v>
      </c>
      <c r="G223">
        <f>VLOOKUP(A223,'Social Assistance Exp. as %GDP'!C:O,4,FALSE)</f>
        <v>1.4778765439999999</v>
      </c>
      <c r="H223">
        <f>VLOOKUP(A223,'Social Assistance Exp. as %GDP'!C:O,5,FALSE)</f>
        <v>1.141027212</v>
      </c>
      <c r="I223">
        <f>VLOOKUP(A223,'Social Assistance Exp. as %GDP'!C:O,6,FALSE)</f>
        <v>0</v>
      </c>
      <c r="J223">
        <f>VLOOKUP(A223,'Social Assistance Exp. as %GDP'!C:O,7,FALSE)</f>
        <v>1.2778299999999999E-4</v>
      </c>
      <c r="K223">
        <f>VLOOKUP(A223,'Social Assistance Exp. as %GDP'!C:O,8,FALSE)</f>
        <v>1.2762427999999999E-2</v>
      </c>
      <c r="L223">
        <f>VLOOKUP(A223,'Social Assistance Exp. as %GDP'!C:O,9,FALSE)</f>
        <v>2017</v>
      </c>
      <c r="M223">
        <f>VLOOKUP(A223,'Social Assistance Exp. as %GDP'!C:O,10,FALSE)</f>
        <v>0</v>
      </c>
      <c r="N223">
        <f>VLOOKUP(A223,'Social Assistance Exp. as %GDP'!C:O,11,FALSE)</f>
        <v>2.3824358E-2</v>
      </c>
      <c r="O223">
        <f>VLOOKUP(A223,'Social Assistance Exp. as %GDP'!C:O,12,FALSE)</f>
        <v>0</v>
      </c>
      <c r="P223">
        <f>VLOOKUP(A223,'Social Assistance Exp. as %GDP'!C:O,13,FALSE)</f>
        <v>0.30013474800000001</v>
      </c>
      <c r="Q223" s="37">
        <f>VLOOKUP(A223,'Migrant Population %Pop'!B:C,2,FALSE)</f>
        <v>3.2654178994069198</v>
      </c>
      <c r="R223" s="37">
        <f>VLOOKUP(A223,'Literacy Rate %Pop'!B:BC,44,FALSE)</f>
        <v>0</v>
      </c>
      <c r="S223">
        <f>VLOOKUP(A223,'Literacy Rate %Pop'!B:BC,45,FALSE)</f>
        <v>0</v>
      </c>
      <c r="T223">
        <f>VLOOKUP(A223,'Literacy Rate %Pop'!B:BC,46,FALSE)</f>
        <v>0</v>
      </c>
      <c r="U223">
        <f>VLOOKUP(A223,'Literacy Rate %Pop'!B:BC,47,FALSE)</f>
        <v>0</v>
      </c>
      <c r="V223">
        <f>VLOOKUP(A223,'Literacy Rate %Pop'!B:BC,48,FALSE)</f>
        <v>0</v>
      </c>
      <c r="W223">
        <f>VLOOKUP(A223,'Literacy Rate %Pop'!B:BC,49,FALSE)</f>
        <v>0</v>
      </c>
      <c r="X223">
        <f>VLOOKUP(A223,'Literacy Rate %Pop'!B:BC,50,FALSE)</f>
        <v>0</v>
      </c>
      <c r="Y223">
        <f>VLOOKUP(A223,'Literacy Rate %Pop'!B:BC,51,FALSE)</f>
        <v>0</v>
      </c>
      <c r="Z223">
        <f>VLOOKUP(A223,'Literacy Rate %Pop'!B:BC,52,FALSE)</f>
        <v>0</v>
      </c>
      <c r="AA223">
        <f>VLOOKUP(A223,'Literacy Rate %Pop'!B:BC,53,FALSE)</f>
        <v>0</v>
      </c>
      <c r="AB223">
        <f>VLOOKUP(A223,'Literacy Rate %Pop'!B:BC,54,FALSE)</f>
        <v>0</v>
      </c>
      <c r="AC223" s="37">
        <f>VLOOKUP(A223,'Internet Access %Pop'!B:AI,29,FALSE)</f>
        <v>77.634682029999993</v>
      </c>
      <c r="AD223">
        <f>VLOOKUP(A223,'Internet Access %Pop'!B:AI,30,FALSE)</f>
        <v>80.47585728</v>
      </c>
      <c r="AE223">
        <f>VLOOKUP(A223,'Internet Access %Pop'!B:AI,31,FALSE)</f>
        <v>81.625667519999993</v>
      </c>
      <c r="AF223">
        <f>VLOOKUP(A223,'Internet Access %Pop'!B:AI,32,FALSE)</f>
        <v>80.448922479999993</v>
      </c>
      <c r="AG223">
        <f>VLOOKUP(A223,'Internet Access %Pop'!B:AI,33,FALSE)</f>
        <v>82.853660500000004</v>
      </c>
      <c r="AH223">
        <f>VLOOKUP(A223,'Internet Access %Pop'!B:AI,34,FALSE)</f>
        <v>89.920904129999997</v>
      </c>
      <c r="AI223" s="37">
        <f>VLOOKUP(A223,'Informal %GDP  DGE'!B:AE,29,FALSE)</f>
        <v>16.178316116333008</v>
      </c>
      <c r="AJ223">
        <f>VLOOKUP(A223,'Informal %GDP  DGE'!B:AE,30,FALSE)</f>
        <v>16.137657165527344</v>
      </c>
      <c r="AK223">
        <f>VLOOKUP(A223,'Informal %GDP MIMIC'!B:AB,25,FALSE)</f>
        <v>16.816644668579102</v>
      </c>
      <c r="AL223">
        <f>VLOOKUP(A223,'Informal %GDP MIMIC'!B:AB,26,FALSE)</f>
        <v>16.74351692199707</v>
      </c>
      <c r="AM223">
        <f>VLOOKUP(A223,'Informal %GDP MIMIC'!B:AB,27,FALSE)</f>
        <v>16.606727600097656</v>
      </c>
      <c r="AN223" s="37">
        <f>VLOOKUP(A223,'Pension %LF Pension_p'!B:W,16,FALSE)</f>
        <v>0</v>
      </c>
      <c r="AO223">
        <f>VLOOKUP(A223,'Pension %LF Pension_p'!B:W,17,FALSE)</f>
        <v>85.5</v>
      </c>
      <c r="AP223">
        <f>VLOOKUP(A223,'Pension %LF Pension_p'!B:W,18,FALSE)</f>
        <v>0</v>
      </c>
      <c r="AQ223">
        <f>VLOOKUP(A223,'Pension %LF Pension_p'!B:W,19,FALSE)</f>
        <v>0</v>
      </c>
      <c r="AR223">
        <f>VLOOKUP(A223,'Pension %LF Pension_p'!B:W,20,FALSE)</f>
        <v>0</v>
      </c>
      <c r="AS223">
        <f>VLOOKUP(A223,'Pension %LF Pension_p'!B:W,21,FALSE)</f>
        <v>0</v>
      </c>
      <c r="AT223">
        <f>VLOOKUP(A223,'Pension %LF Pension_p'!B:W,22,FALSE)</f>
        <v>0</v>
      </c>
      <c r="AU223" s="37" t="e">
        <f>VLOOKUP(A223,' Informal Employment %Emp Infem'!B:U,15,FALSE)</f>
        <v>#N/A</v>
      </c>
      <c r="AV223" t="e">
        <f>VLOOKUP(A223,' Informal Employment %Emp Infem'!B:U,16,FALSE)</f>
        <v>#N/A</v>
      </c>
      <c r="AW223" t="e">
        <f>VLOOKUP(A223,' Informal Employment %Emp Infem'!B:U,17,FALSE)</f>
        <v>#N/A</v>
      </c>
      <c r="AX223" t="e">
        <f>VLOOKUP(A223,' Informal Employment %Emp Infem'!B:U,18,FALSE)</f>
        <v>#N/A</v>
      </c>
      <c r="AY223" t="e">
        <f>VLOOKUP(A223,' Informal Employment %Emp Infem'!B:U,19,FALSE)</f>
        <v>#N/A</v>
      </c>
      <c r="AZ223" t="e">
        <f>VLOOKUP(A223,' Informal Employment %Emp Infem'!B:U,20,FALSE)</f>
        <v>#N/A</v>
      </c>
      <c r="BA223" s="37" t="e">
        <f>VLOOKUP(Main!A223,'Outside LF Employment %Emp  Inf'!B:U,15,FALSE)</f>
        <v>#N/A</v>
      </c>
      <c r="BB223" t="e">
        <f>VLOOKUP(Main!A223,'Outside LF Employment %Emp  Inf'!B:U,16,FALSE)</f>
        <v>#N/A</v>
      </c>
      <c r="BC223" t="e">
        <f>VLOOKUP(Main!A223,'Outside LF Employment %Emp  Inf'!B:U,17,FALSE)</f>
        <v>#N/A</v>
      </c>
      <c r="BD223" t="e">
        <f>VLOOKUP(Main!A223,'Outside LF Employment %Emp  Inf'!B:U,18,FALSE)</f>
        <v>#N/A</v>
      </c>
      <c r="BE223" t="e">
        <f>VLOOKUP(Main!A223,'Outside LF Employment %Emp  Inf'!B:U,19,FALSE)</f>
        <v>#N/A</v>
      </c>
      <c r="BF223" t="e">
        <f>VLOOKUP(Main!A223,'Outside LF Employment %Emp  Inf'!B:U,20,FALSE)</f>
        <v>#N/A</v>
      </c>
      <c r="BG223" s="37">
        <f>VLOOKUP(A223,'Fin Acct Ownership %Pop'!B:E,2,FALSE)</f>
        <v>79.583015441894503</v>
      </c>
      <c r="BH223">
        <f>VLOOKUP(A223,'Fin Acct Ownership %Pop'!B:E,3,FALSE)</f>
        <v>77.241394042968807</v>
      </c>
      <c r="BI223">
        <f>VLOOKUP(A223,'Fin Acct Ownership %Pop'!B:E,4,FALSE)</f>
        <v>84.181587219238295</v>
      </c>
      <c r="BJ223" s="37" t="str">
        <f>VLOOKUP(A223,'JAM Index'!B:H,2,FALSE)</f>
        <v>ECA</v>
      </c>
      <c r="BK223" t="str">
        <f>VLOOKUP(A223,'JAM Index'!B:H,3,FALSE)</f>
        <v>HIC</v>
      </c>
      <c r="BL223" t="str">
        <f>VLOOKUP(A223,'JAM Index'!B:H,3,FALSE)</f>
        <v>HIC</v>
      </c>
      <c r="BM223">
        <f>VLOOKUP(A223,'JAM Index'!B:H,4,FALSE)</f>
        <v>99</v>
      </c>
      <c r="BN223">
        <f>VLOOKUP(A223,'JAM Index'!B:H,5,FALSE)</f>
        <v>84</v>
      </c>
      <c r="BO223">
        <f>VLOOKUP(A223,'JAM Index'!B:H,6,FALSE)</f>
        <v>94</v>
      </c>
      <c r="BP223">
        <f>VLOOKUP(A223,'JAM Index'!B:H,7,FALSE)</f>
        <v>277</v>
      </c>
      <c r="BQ223">
        <f>VLOOKUP(A223,'GDP Per Capita'!B:E,2,FALSE)</f>
        <v>19380.513507054766</v>
      </c>
      <c r="BR223">
        <f>VLOOKUP(A223,'GDP Per Capita'!B:E,3,FALSE)</f>
        <v>19303.545658138271</v>
      </c>
      <c r="BS223">
        <f>VLOOKUP(A223,'GDP Per Capita'!B:E,4,FALSE)</f>
        <v>19266.513573624732</v>
      </c>
    </row>
    <row r="224" spans="1:71" x14ac:dyDescent="0.15">
      <c r="A224" s="24" t="s">
        <v>446</v>
      </c>
      <c r="B224" s="37">
        <f>VLOOKUP(A224,'GDP in $'!B224:G224,4)</f>
        <v>54137142149.479889</v>
      </c>
      <c r="C224">
        <f>VLOOKUP(A224,'GDP in $'!B224:G224,5)</f>
        <v>54178877605.999916</v>
      </c>
      <c r="D224" s="38">
        <f>VLOOKUP(A224,'GDP in $'!B224:G224,6)</f>
        <v>53589609580.709877</v>
      </c>
      <c r="E224" t="str">
        <f>VLOOKUP(A224,'Social Assistance Exp. as %GDP'!C:O,2,FALSE)</f>
        <v>High income</v>
      </c>
      <c r="F224" t="str">
        <f>VLOOKUP(A224,'Social Assistance Exp. as %GDP'!C:O,3,FALSE)</f>
        <v>ECS</v>
      </c>
      <c r="G224">
        <f>VLOOKUP(A224,'Social Assistance Exp. as %GDP'!C:O,4,FALSE)</f>
        <v>0.180775836</v>
      </c>
      <c r="H224">
        <f>VLOOKUP(A224,'Social Assistance Exp. as %GDP'!C:O,5,FALSE)</f>
        <v>0</v>
      </c>
      <c r="I224">
        <f>VLOOKUP(A224,'Social Assistance Exp. as %GDP'!C:O,6,FALSE)</f>
        <v>0</v>
      </c>
      <c r="J224">
        <f>VLOOKUP(A224,'Social Assistance Exp. as %GDP'!C:O,7,FALSE)</f>
        <v>0</v>
      </c>
      <c r="K224">
        <f>VLOOKUP(A224,'Social Assistance Exp. as %GDP'!C:O,8,FALSE)</f>
        <v>0</v>
      </c>
      <c r="L224">
        <f>VLOOKUP(A224,'Social Assistance Exp. as %GDP'!C:O,9,FALSE)</f>
        <v>2016</v>
      </c>
      <c r="M224">
        <f>VLOOKUP(A224,'Social Assistance Exp. as %GDP'!C:O,10,FALSE)</f>
        <v>0</v>
      </c>
      <c r="N224">
        <f>VLOOKUP(A224,'Social Assistance Exp. as %GDP'!C:O,11,FALSE)</f>
        <v>8.4958619999999999E-2</v>
      </c>
      <c r="O224">
        <f>VLOOKUP(A224,'Social Assistance Exp. as %GDP'!C:O,12,FALSE)</f>
        <v>0</v>
      </c>
      <c r="P224">
        <f>VLOOKUP(A224,'Social Assistance Exp. as %GDP'!C:O,13,FALSE)</f>
        <v>9.5817215999999997E-2</v>
      </c>
      <c r="Q224" s="37">
        <f>VLOOKUP(A224,'Migrant Population %Pop'!B:C,2,FALSE)</f>
        <v>11.412964093317299</v>
      </c>
      <c r="R224" s="37">
        <f>VLOOKUP(A224,'Literacy Rate %Pop'!B:BC,44,FALSE)</f>
        <v>0</v>
      </c>
      <c r="S224">
        <f>VLOOKUP(A224,'Literacy Rate %Pop'!B:BC,45,FALSE)</f>
        <v>0</v>
      </c>
      <c r="T224">
        <f>VLOOKUP(A224,'Literacy Rate %Pop'!B:BC,46,FALSE)</f>
        <v>0</v>
      </c>
      <c r="U224">
        <f>VLOOKUP(A224,'Literacy Rate %Pop'!B:BC,47,FALSE)</f>
        <v>0</v>
      </c>
      <c r="V224">
        <f>VLOOKUP(A224,'Literacy Rate %Pop'!B:BC,48,FALSE)</f>
        <v>99.699996948242202</v>
      </c>
      <c r="W224">
        <f>VLOOKUP(A224,'Literacy Rate %Pop'!B:BC,49,FALSE)</f>
        <v>0</v>
      </c>
      <c r="X224">
        <f>VLOOKUP(A224,'Literacy Rate %Pop'!B:BC,50,FALSE)</f>
        <v>0</v>
      </c>
      <c r="Y224">
        <f>VLOOKUP(A224,'Literacy Rate %Pop'!B:BC,51,FALSE)</f>
        <v>0</v>
      </c>
      <c r="Z224">
        <f>VLOOKUP(A224,'Literacy Rate %Pop'!B:BC,52,FALSE)</f>
        <v>0</v>
      </c>
      <c r="AA224">
        <f>VLOOKUP(A224,'Literacy Rate %Pop'!B:BC,53,FALSE)</f>
        <v>0</v>
      </c>
      <c r="AB224">
        <f>VLOOKUP(A224,'Literacy Rate %Pop'!B:BC,54,FALSE)</f>
        <v>0</v>
      </c>
      <c r="AC224" s="37">
        <f>VLOOKUP(A224,'Internet Access %Pop'!B:AI,29,FALSE)</f>
        <v>73.09865997</v>
      </c>
      <c r="AD224">
        <f>VLOOKUP(A224,'Internet Access %Pop'!B:AI,30,FALSE)</f>
        <v>75.498504260000004</v>
      </c>
      <c r="AE224">
        <f>VLOOKUP(A224,'Internet Access %Pop'!B:AI,31,FALSE)</f>
        <v>78.885426359999997</v>
      </c>
      <c r="AF224">
        <f>VLOOKUP(A224,'Internet Access %Pop'!B:AI,32,FALSE)</f>
        <v>79.749976599999997</v>
      </c>
      <c r="AG224">
        <f>VLOOKUP(A224,'Internet Access %Pop'!B:AI,33,FALSE)</f>
        <v>83.108357799999993</v>
      </c>
      <c r="AH224">
        <f>VLOOKUP(A224,'Internet Access %Pop'!B:AI,34,FALSE)</f>
        <v>86.601301090000007</v>
      </c>
      <c r="AI224" s="37">
        <f>VLOOKUP(A224,'Informal %GDP  DGE'!B:AE,29,FALSE)</f>
        <v>24.233417510986328</v>
      </c>
      <c r="AJ224">
        <f>VLOOKUP(A224,'Informal %GDP  DGE'!B:AE,30,FALSE)</f>
        <v>24.255475997924805</v>
      </c>
      <c r="AK224">
        <f>VLOOKUP(A224,'Informal %GDP MIMIC'!B:AB,25,FALSE)</f>
        <v>25.658231735229492</v>
      </c>
      <c r="AL224">
        <f>VLOOKUP(A224,'Informal %GDP MIMIC'!B:AB,26,FALSE)</f>
        <v>24.84168815612793</v>
      </c>
      <c r="AM224">
        <f>VLOOKUP(A224,'Informal %GDP MIMIC'!B:AB,27,FALSE)</f>
        <v>24.425432205200195</v>
      </c>
      <c r="AN224" s="37">
        <f>VLOOKUP(A224,'Pension %LF Pension_p'!B:W,16,FALSE)</f>
        <v>0</v>
      </c>
      <c r="AO224">
        <f>VLOOKUP(A224,'Pension %LF Pension_p'!B:W,17,FALSE)</f>
        <v>0</v>
      </c>
      <c r="AP224">
        <f>VLOOKUP(A224,'Pension %LF Pension_p'!B:W,18,FALSE)</f>
        <v>0</v>
      </c>
      <c r="AQ224">
        <f>VLOOKUP(A224,'Pension %LF Pension_p'!B:W,19,FALSE)</f>
        <v>87.300003051757812</v>
      </c>
      <c r="AR224">
        <f>VLOOKUP(A224,'Pension %LF Pension_p'!B:W,20,FALSE)</f>
        <v>87.400001525878906</v>
      </c>
      <c r="AS224">
        <f>VLOOKUP(A224,'Pension %LF Pension_p'!B:W,21,FALSE)</f>
        <v>0</v>
      </c>
      <c r="AT224">
        <f>VLOOKUP(A224,'Pension %LF Pension_p'!B:W,22,FALSE)</f>
        <v>0</v>
      </c>
      <c r="AU224" s="37" t="e">
        <f>VLOOKUP(A224,' Informal Employment %Emp Infem'!B:U,15,FALSE)</f>
        <v>#N/A</v>
      </c>
      <c r="AV224" t="e">
        <f>VLOOKUP(A224,' Informal Employment %Emp Infem'!B:U,16,FALSE)</f>
        <v>#N/A</v>
      </c>
      <c r="AW224" t="e">
        <f>VLOOKUP(A224,' Informal Employment %Emp Infem'!B:U,17,FALSE)</f>
        <v>#N/A</v>
      </c>
      <c r="AX224" t="e">
        <f>VLOOKUP(A224,' Informal Employment %Emp Infem'!B:U,18,FALSE)</f>
        <v>#N/A</v>
      </c>
      <c r="AY224" t="e">
        <f>VLOOKUP(A224,' Informal Employment %Emp Infem'!B:U,19,FALSE)</f>
        <v>#N/A</v>
      </c>
      <c r="AZ224" t="e">
        <f>VLOOKUP(A224,' Informal Employment %Emp Infem'!B:U,20,FALSE)</f>
        <v>#N/A</v>
      </c>
      <c r="BA224" s="37" t="e">
        <f>VLOOKUP(Main!A224,'Outside LF Employment %Emp  Inf'!B:U,15,FALSE)</f>
        <v>#N/A</v>
      </c>
      <c r="BB224" t="e">
        <f>VLOOKUP(Main!A224,'Outside LF Employment %Emp  Inf'!B:U,16,FALSE)</f>
        <v>#N/A</v>
      </c>
      <c r="BC224" t="e">
        <f>VLOOKUP(Main!A224,'Outside LF Employment %Emp  Inf'!B:U,17,FALSE)</f>
        <v>#N/A</v>
      </c>
      <c r="BD224" t="e">
        <f>VLOOKUP(Main!A224,'Outside LF Employment %Emp  Inf'!B:U,18,FALSE)</f>
        <v>#N/A</v>
      </c>
      <c r="BE224" t="e">
        <f>VLOOKUP(Main!A224,'Outside LF Employment %Emp  Inf'!B:U,19,FALSE)</f>
        <v>#N/A</v>
      </c>
      <c r="BF224" t="e">
        <f>VLOOKUP(Main!A224,'Outside LF Employment %Emp  Inf'!B:U,20,FALSE)</f>
        <v>#N/A</v>
      </c>
      <c r="BG224" s="37">
        <f>VLOOKUP(A224,'Fin Acct Ownership %Pop'!B:E,2,FALSE)</f>
        <v>97.143714904785199</v>
      </c>
      <c r="BH224">
        <f>VLOOKUP(A224,'Fin Acct Ownership %Pop'!B:E,3,FALSE)</f>
        <v>97.244514465332003</v>
      </c>
      <c r="BI224">
        <f>VLOOKUP(A224,'Fin Acct Ownership %Pop'!B:E,4,FALSE)</f>
        <v>97.533401489257798</v>
      </c>
      <c r="BJ224" s="37" t="e">
        <f>VLOOKUP(A224,'JAM Index'!B:H,2,FALSE)</f>
        <v>#N/A</v>
      </c>
      <c r="BK224" t="e">
        <f>VLOOKUP(A224,'JAM Index'!B:H,3,FALSE)</f>
        <v>#N/A</v>
      </c>
      <c r="BL224" t="e">
        <f>VLOOKUP(A224,'JAM Index'!B:H,3,FALSE)</f>
        <v>#N/A</v>
      </c>
      <c r="BM224" t="e">
        <f>VLOOKUP(A224,'JAM Index'!B:H,4,FALSE)</f>
        <v>#N/A</v>
      </c>
      <c r="BN224" t="e">
        <f>VLOOKUP(A224,'JAM Index'!B:H,5,FALSE)</f>
        <v>#N/A</v>
      </c>
      <c r="BO224" t="e">
        <f>VLOOKUP(A224,'JAM Index'!B:H,6,FALSE)</f>
        <v>#N/A</v>
      </c>
      <c r="BP224" t="e">
        <f>VLOOKUP(A224,'JAM Index'!B:H,7,FALSE)</f>
        <v>#N/A</v>
      </c>
      <c r="BQ224">
        <f>VLOOKUP(A224,'GDP Per Capita'!B:E,2,FALSE)</f>
        <v>26104.102788994947</v>
      </c>
      <c r="BR224">
        <f>VLOOKUP(A224,'GDP Per Capita'!B:E,3,FALSE)</f>
        <v>25942.954774143614</v>
      </c>
      <c r="BS224">
        <f>VLOOKUP(A224,'GDP Per Capita'!B:E,4,FALSE)</f>
        <v>25517.330665260026</v>
      </c>
    </row>
    <row r="225" spans="1:71" x14ac:dyDescent="0.15">
      <c r="A225" s="24" t="s">
        <v>448</v>
      </c>
      <c r="B225" s="37">
        <f>VLOOKUP(A225,'GDP in $'!B225:G225,4)</f>
        <v>555455371487.08936</v>
      </c>
      <c r="C225">
        <f>VLOOKUP(A225,'GDP in $'!B225:G225,5)</f>
        <v>533879529188.45374</v>
      </c>
      <c r="D225" s="38">
        <f>VLOOKUP(A225,'GDP in $'!B225:G225,6)</f>
        <v>541220059459.25006</v>
      </c>
      <c r="E225" t="e">
        <f>VLOOKUP(A225,'Social Assistance Exp. as %GDP'!C:O,2,FALSE)</f>
        <v>#N/A</v>
      </c>
      <c r="F225" t="e">
        <f>VLOOKUP(A225,'Social Assistance Exp. as %GDP'!C:O,3,FALSE)</f>
        <v>#N/A</v>
      </c>
      <c r="G225" t="e">
        <f>VLOOKUP(A225,'Social Assistance Exp. as %GDP'!C:O,4,FALSE)</f>
        <v>#N/A</v>
      </c>
      <c r="H225" t="e">
        <f>VLOOKUP(A225,'Social Assistance Exp. as %GDP'!C:O,5,FALSE)</f>
        <v>#N/A</v>
      </c>
      <c r="I225" t="e">
        <f>VLOOKUP(A225,'Social Assistance Exp. as %GDP'!C:O,6,FALSE)</f>
        <v>#N/A</v>
      </c>
      <c r="J225" t="e">
        <f>VLOOKUP(A225,'Social Assistance Exp. as %GDP'!C:O,7,FALSE)</f>
        <v>#N/A</v>
      </c>
      <c r="K225" t="e">
        <f>VLOOKUP(A225,'Social Assistance Exp. as %GDP'!C:O,8,FALSE)</f>
        <v>#N/A</v>
      </c>
      <c r="L225" t="e">
        <f>VLOOKUP(A225,'Social Assistance Exp. as %GDP'!C:O,9,FALSE)</f>
        <v>#N/A</v>
      </c>
      <c r="M225" t="e">
        <f>VLOOKUP(A225,'Social Assistance Exp. as %GDP'!C:O,10,FALSE)</f>
        <v>#N/A</v>
      </c>
      <c r="N225" t="e">
        <f>VLOOKUP(A225,'Social Assistance Exp. as %GDP'!C:O,11,FALSE)</f>
        <v>#N/A</v>
      </c>
      <c r="O225" t="e">
        <f>VLOOKUP(A225,'Social Assistance Exp. as %GDP'!C:O,12,FALSE)</f>
        <v>#N/A</v>
      </c>
      <c r="P225" t="e">
        <f>VLOOKUP(A225,'Social Assistance Exp. as %GDP'!C:O,13,FALSE)</f>
        <v>#N/A</v>
      </c>
      <c r="Q225" s="37">
        <f>VLOOKUP(A225,'Migrant Population %Pop'!B:C,2,FALSE)</f>
        <v>16.767558750380601</v>
      </c>
      <c r="R225" s="37">
        <f>VLOOKUP(A225,'Literacy Rate %Pop'!B:BC,44,FALSE)</f>
        <v>0</v>
      </c>
      <c r="S225">
        <f>VLOOKUP(A225,'Literacy Rate %Pop'!B:BC,45,FALSE)</f>
        <v>0</v>
      </c>
      <c r="T225">
        <f>VLOOKUP(A225,'Literacy Rate %Pop'!B:BC,46,FALSE)</f>
        <v>0</v>
      </c>
      <c r="U225">
        <f>VLOOKUP(A225,'Literacy Rate %Pop'!B:BC,47,FALSE)</f>
        <v>0</v>
      </c>
      <c r="V225">
        <f>VLOOKUP(A225,'Literacy Rate %Pop'!B:BC,48,FALSE)</f>
        <v>0</v>
      </c>
      <c r="W225">
        <f>VLOOKUP(A225,'Literacy Rate %Pop'!B:BC,49,FALSE)</f>
        <v>0</v>
      </c>
      <c r="X225">
        <f>VLOOKUP(A225,'Literacy Rate %Pop'!B:BC,50,FALSE)</f>
        <v>0</v>
      </c>
      <c r="Y225">
        <f>VLOOKUP(A225,'Literacy Rate %Pop'!B:BC,51,FALSE)</f>
        <v>0</v>
      </c>
      <c r="Z225">
        <f>VLOOKUP(A225,'Literacy Rate %Pop'!B:BC,52,FALSE)</f>
        <v>0</v>
      </c>
      <c r="AA225">
        <f>VLOOKUP(A225,'Literacy Rate %Pop'!B:BC,53,FALSE)</f>
        <v>0</v>
      </c>
      <c r="AB225">
        <f>VLOOKUP(A225,'Literacy Rate %Pop'!B:BC,54,FALSE)</f>
        <v>0</v>
      </c>
      <c r="AC225" s="37">
        <f>VLOOKUP(A225,'Internet Access %Pop'!B:AI,29,FALSE)</f>
        <v>90.610196639999998</v>
      </c>
      <c r="AD225">
        <f>VLOOKUP(A225,'Internet Access %Pop'!B:AI,30,FALSE)</f>
        <v>89.650947610000003</v>
      </c>
      <c r="AE225">
        <f>VLOOKUP(A225,'Internet Access %Pop'!B:AI,31,FALSE)</f>
        <v>93.006266969999999</v>
      </c>
      <c r="AF225">
        <f>VLOOKUP(A225,'Internet Access %Pop'!B:AI,32,FALSE)</f>
        <v>89.246963160000007</v>
      </c>
      <c r="AG225">
        <f>VLOOKUP(A225,'Internet Access %Pop'!B:AI,33,FALSE)</f>
        <v>94.493443409999998</v>
      </c>
      <c r="AH225">
        <f>VLOOKUP(A225,'Internet Access %Pop'!B:AI,34,FALSE)</f>
        <v>94.539431219999997</v>
      </c>
      <c r="AI225" s="37">
        <f>VLOOKUP(A225,'Informal %GDP  DGE'!B:AE,29,FALSE)</f>
        <v>17.527626037597656</v>
      </c>
      <c r="AJ225">
        <f>VLOOKUP(A225,'Informal %GDP  DGE'!B:AE,30,FALSE)</f>
        <v>17.471782684326172</v>
      </c>
      <c r="AK225">
        <f>VLOOKUP(A225,'Informal %GDP MIMIC'!B:AB,25,FALSE)</f>
        <v>19.123174667358398</v>
      </c>
      <c r="AL225">
        <f>VLOOKUP(A225,'Informal %GDP MIMIC'!B:AB,26,FALSE)</f>
        <v>18.834775924682617</v>
      </c>
      <c r="AM225">
        <f>VLOOKUP(A225,'Informal %GDP MIMIC'!B:AB,27,FALSE)</f>
        <v>18.737398147583008</v>
      </c>
      <c r="AN225" s="37">
        <f>VLOOKUP(A225,'Pension %LF Pension_p'!B:W,16,FALSE)</f>
        <v>0</v>
      </c>
      <c r="AO225">
        <f>VLOOKUP(A225,'Pension %LF Pension_p'!B:W,17,FALSE)</f>
        <v>88.800003051757812</v>
      </c>
      <c r="AP225">
        <f>VLOOKUP(A225,'Pension %LF Pension_p'!B:W,18,FALSE)</f>
        <v>0</v>
      </c>
      <c r="AQ225">
        <f>VLOOKUP(A225,'Pension %LF Pension_p'!B:W,19,FALSE)</f>
        <v>0</v>
      </c>
      <c r="AR225">
        <f>VLOOKUP(A225,'Pension %LF Pension_p'!B:W,20,FALSE)</f>
        <v>0</v>
      </c>
      <c r="AS225">
        <f>VLOOKUP(A225,'Pension %LF Pension_p'!B:W,21,FALSE)</f>
        <v>0</v>
      </c>
      <c r="AT225">
        <f>VLOOKUP(A225,'Pension %LF Pension_p'!B:W,22,FALSE)</f>
        <v>0</v>
      </c>
      <c r="AU225" s="37" t="e">
        <f>VLOOKUP(A225,' Informal Employment %Emp Infem'!B:U,15,FALSE)</f>
        <v>#N/A</v>
      </c>
      <c r="AV225" t="e">
        <f>VLOOKUP(A225,' Informal Employment %Emp Infem'!B:U,16,FALSE)</f>
        <v>#N/A</v>
      </c>
      <c r="AW225" t="e">
        <f>VLOOKUP(A225,' Informal Employment %Emp Infem'!B:U,17,FALSE)</f>
        <v>#N/A</v>
      </c>
      <c r="AX225" t="e">
        <f>VLOOKUP(A225,' Informal Employment %Emp Infem'!B:U,18,FALSE)</f>
        <v>#N/A</v>
      </c>
      <c r="AY225" t="e">
        <f>VLOOKUP(A225,' Informal Employment %Emp Infem'!B:U,19,FALSE)</f>
        <v>#N/A</v>
      </c>
      <c r="AZ225" t="e">
        <f>VLOOKUP(A225,' Informal Employment %Emp Infem'!B:U,20,FALSE)</f>
        <v>#N/A</v>
      </c>
      <c r="BA225" s="37" t="e">
        <f>VLOOKUP(Main!A225,'Outside LF Employment %Emp  Inf'!B:U,15,FALSE)</f>
        <v>#N/A</v>
      </c>
      <c r="BB225" t="e">
        <f>VLOOKUP(Main!A225,'Outside LF Employment %Emp  Inf'!B:U,16,FALSE)</f>
        <v>#N/A</v>
      </c>
      <c r="BC225" t="e">
        <f>VLOOKUP(Main!A225,'Outside LF Employment %Emp  Inf'!B:U,17,FALSE)</f>
        <v>#N/A</v>
      </c>
      <c r="BD225" t="e">
        <f>VLOOKUP(Main!A225,'Outside LF Employment %Emp  Inf'!B:U,18,FALSE)</f>
        <v>#N/A</v>
      </c>
      <c r="BE225" t="e">
        <f>VLOOKUP(Main!A225,'Outside LF Employment %Emp  Inf'!B:U,19,FALSE)</f>
        <v>#N/A</v>
      </c>
      <c r="BF225" t="e">
        <f>VLOOKUP(Main!A225,'Outside LF Employment %Emp  Inf'!B:U,20,FALSE)</f>
        <v>#N/A</v>
      </c>
      <c r="BG225" s="37">
        <f>VLOOKUP(A225,'Fin Acct Ownership %Pop'!B:E,2,FALSE)</f>
        <v>98.991950988769503</v>
      </c>
      <c r="BH225">
        <f>VLOOKUP(A225,'Fin Acct Ownership %Pop'!B:E,3,FALSE)</f>
        <v>99.719917297363295</v>
      </c>
      <c r="BI225">
        <f>VLOOKUP(A225,'Fin Acct Ownership %Pop'!B:E,4,FALSE)</f>
        <v>99.742210388183594</v>
      </c>
      <c r="BJ225" s="37" t="e">
        <f>VLOOKUP(A225,'JAM Index'!B:H,2,FALSE)</f>
        <v>#N/A</v>
      </c>
      <c r="BK225" t="e">
        <f>VLOOKUP(A225,'JAM Index'!B:H,3,FALSE)</f>
        <v>#N/A</v>
      </c>
      <c r="BL225" t="e">
        <f>VLOOKUP(A225,'JAM Index'!B:H,3,FALSE)</f>
        <v>#N/A</v>
      </c>
      <c r="BM225" t="e">
        <f>VLOOKUP(A225,'JAM Index'!B:H,4,FALSE)</f>
        <v>#N/A</v>
      </c>
      <c r="BN225" t="e">
        <f>VLOOKUP(A225,'JAM Index'!B:H,5,FALSE)</f>
        <v>#N/A</v>
      </c>
      <c r="BO225" t="e">
        <f>VLOOKUP(A225,'JAM Index'!B:H,6,FALSE)</f>
        <v>#N/A</v>
      </c>
      <c r="BP225" t="e">
        <f>VLOOKUP(A225,'JAM Index'!B:H,7,FALSE)</f>
        <v>#N/A</v>
      </c>
      <c r="BQ225">
        <f>VLOOKUP(A225,'GDP Per Capita'!B:E,2,FALSE)</f>
        <v>54589.060386060613</v>
      </c>
      <c r="BR225">
        <f>VLOOKUP(A225,'GDP Per Capita'!B:E,3,FALSE)</f>
        <v>51939.429744529123</v>
      </c>
      <c r="BS225">
        <f>VLOOKUP(A225,'GDP Per Capita'!B:E,4,FALSE)</f>
        <v>52274.408786879772</v>
      </c>
    </row>
    <row r="226" spans="1:71" x14ac:dyDescent="0.15">
      <c r="A226" s="24" t="s">
        <v>450</v>
      </c>
      <c r="B226" s="37">
        <f>VLOOKUP(A226,'GDP in $'!B226:G226,4)</f>
        <v>4665420238.5178356</v>
      </c>
      <c r="C226">
        <f>VLOOKUP(A226,'GDP in $'!B226:G226,5)</f>
        <v>4495679480.9688587</v>
      </c>
      <c r="D226" s="38">
        <f>VLOOKUP(A226,'GDP in $'!B226:G226,6)</f>
        <v>3972728948.4708834</v>
      </c>
      <c r="E226" t="str">
        <f>VLOOKUP(A226,'Social Assistance Exp. as %GDP'!C:O,2,FALSE)</f>
        <v>Lower middle income</v>
      </c>
      <c r="F226" t="str">
        <f>VLOOKUP(A226,'Social Assistance Exp. as %GDP'!C:O,3,FALSE)</f>
        <v>SSF</v>
      </c>
      <c r="G226">
        <f>VLOOKUP(A226,'Social Assistance Exp. as %GDP'!C:O,4,FALSE)</f>
        <v>1.5141268969999999</v>
      </c>
      <c r="H226">
        <f>VLOOKUP(A226,'Social Assistance Exp. as %GDP'!C:O,5,FALSE)</f>
        <v>2.8310143999999999E-2</v>
      </c>
      <c r="I226">
        <f>VLOOKUP(A226,'Social Assistance Exp. as %GDP'!C:O,6,FALSE)</f>
        <v>0</v>
      </c>
      <c r="J226">
        <f>VLOOKUP(A226,'Social Assistance Exp. as %GDP'!C:O,7,FALSE)</f>
        <v>0.21848046800000001</v>
      </c>
      <c r="K226">
        <f>VLOOKUP(A226,'Social Assistance Exp. as %GDP'!C:O,8,FALSE)</f>
        <v>9.8470061999999997E-2</v>
      </c>
      <c r="L226">
        <f>VLOOKUP(A226,'Social Assistance Exp. as %GDP'!C:O,9,FALSE)</f>
        <v>2015</v>
      </c>
      <c r="M226">
        <f>VLOOKUP(A226,'Social Assistance Exp. as %GDP'!C:O,10,FALSE)</f>
        <v>0.74191039800000003</v>
      </c>
      <c r="N226">
        <f>VLOOKUP(A226,'Social Assistance Exp. as %GDP'!C:O,11,FALSE)</f>
        <v>6.9442376E-2</v>
      </c>
      <c r="O226">
        <f>VLOOKUP(A226,'Social Assistance Exp. as %GDP'!C:O,12,FALSE)</f>
        <v>8.6161308000000006E-2</v>
      </c>
      <c r="P226">
        <f>VLOOKUP(A226,'Social Assistance Exp. as %GDP'!C:O,13,FALSE)</f>
        <v>0.271352172</v>
      </c>
      <c r="Q226" s="37">
        <f>VLOOKUP(A226,'Migrant Population %Pop'!B:C,2,FALSE)</f>
        <v>2.45374795061268</v>
      </c>
      <c r="R226" s="37">
        <f>VLOOKUP(A226,'Literacy Rate %Pop'!B:BC,44,FALSE)</f>
        <v>83.098289489746094</v>
      </c>
      <c r="S226">
        <f>VLOOKUP(A226,'Literacy Rate %Pop'!B:BC,45,FALSE)</f>
        <v>0</v>
      </c>
      <c r="T226">
        <f>VLOOKUP(A226,'Literacy Rate %Pop'!B:BC,46,FALSE)</f>
        <v>0</v>
      </c>
      <c r="U226">
        <f>VLOOKUP(A226,'Literacy Rate %Pop'!B:BC,47,FALSE)</f>
        <v>0</v>
      </c>
      <c r="V226">
        <f>VLOOKUP(A226,'Literacy Rate %Pop'!B:BC,48,FALSE)</f>
        <v>0</v>
      </c>
      <c r="W226">
        <f>VLOOKUP(A226,'Literacy Rate %Pop'!B:BC,49,FALSE)</f>
        <v>0</v>
      </c>
      <c r="X226">
        <f>VLOOKUP(A226,'Literacy Rate %Pop'!B:BC,50,FALSE)</f>
        <v>0</v>
      </c>
      <c r="Y226">
        <f>VLOOKUP(A226,'Literacy Rate %Pop'!B:BC,51,FALSE)</f>
        <v>0</v>
      </c>
      <c r="Z226">
        <f>VLOOKUP(A226,'Literacy Rate %Pop'!B:BC,52,FALSE)</f>
        <v>88.419380187988295</v>
      </c>
      <c r="AA226">
        <f>VLOOKUP(A226,'Literacy Rate %Pop'!B:BC,53,FALSE)</f>
        <v>0</v>
      </c>
      <c r="AB226">
        <f>VLOOKUP(A226,'Literacy Rate %Pop'!B:BC,54,FALSE)</f>
        <v>0</v>
      </c>
      <c r="AC226" s="37">
        <f>VLOOKUP(A226,'Internet Access %Pop'!B:AI,29,FALSE)</f>
        <v>25.643042309999998</v>
      </c>
      <c r="AD226">
        <f>VLOOKUP(A226,'Internet Access %Pop'!B:AI,30,FALSE)</f>
        <v>0</v>
      </c>
      <c r="AE226">
        <f>VLOOKUP(A226,'Internet Access %Pop'!B:AI,31,FALSE)</f>
        <v>0</v>
      </c>
      <c r="AF226">
        <f>VLOOKUP(A226,'Internet Access %Pop'!B:AI,32,FALSE)</f>
        <v>0</v>
      </c>
      <c r="AG226">
        <f>VLOOKUP(A226,'Internet Access %Pop'!B:AI,33,FALSE)</f>
        <v>0</v>
      </c>
      <c r="AH226">
        <f>VLOOKUP(A226,'Internet Access %Pop'!B:AI,34,FALSE)</f>
        <v>0</v>
      </c>
      <c r="AI226" s="37">
        <f>VLOOKUP(A226,'Informal %GDP  DGE'!B:AE,29,FALSE)</f>
        <v>39.770130157470703</v>
      </c>
      <c r="AJ226">
        <f>VLOOKUP(A226,'Informal %GDP  DGE'!B:AE,30,FALSE)</f>
        <v>0</v>
      </c>
      <c r="AK226">
        <f>VLOOKUP(A226,'Informal %GDP MIMIC'!B:AB,25,FALSE)</f>
        <v>39.486186981201172</v>
      </c>
      <c r="AL226">
        <f>VLOOKUP(A226,'Informal %GDP MIMIC'!B:AB,26,FALSE)</f>
        <v>39.370059967041016</v>
      </c>
      <c r="AM226">
        <f>VLOOKUP(A226,'Informal %GDP MIMIC'!B:AB,27,FALSE)</f>
        <v>38.931453704833984</v>
      </c>
      <c r="AN226" s="37">
        <f>VLOOKUP(A226,'Pension %LF Pension_p'!B:W,16,FALSE)</f>
        <v>0</v>
      </c>
      <c r="AO226">
        <f>VLOOKUP(A226,'Pension %LF Pension_p'!B:W,17,FALSE)</f>
        <v>0</v>
      </c>
      <c r="AP226">
        <f>VLOOKUP(A226,'Pension %LF Pension_p'!B:W,18,FALSE)</f>
        <v>0</v>
      </c>
      <c r="AQ226">
        <f>VLOOKUP(A226,'Pension %LF Pension_p'!B:W,19,FALSE)</f>
        <v>0</v>
      </c>
      <c r="AR226">
        <f>VLOOKUP(A226,'Pension %LF Pension_p'!B:W,20,FALSE)</f>
        <v>0</v>
      </c>
      <c r="AS226">
        <f>VLOOKUP(A226,'Pension %LF Pension_p'!B:W,21,FALSE)</f>
        <v>15.399999618530273</v>
      </c>
      <c r="AT226">
        <f>VLOOKUP(A226,'Pension %LF Pension_p'!B:W,22,FALSE)</f>
        <v>0</v>
      </c>
      <c r="AU226" s="37" t="e">
        <f>VLOOKUP(A226,' Informal Employment %Emp Infem'!B:U,15,FALSE)</f>
        <v>#N/A</v>
      </c>
      <c r="AV226" t="e">
        <f>VLOOKUP(A226,' Informal Employment %Emp Infem'!B:U,16,FALSE)</f>
        <v>#N/A</v>
      </c>
      <c r="AW226" t="e">
        <f>VLOOKUP(A226,' Informal Employment %Emp Infem'!B:U,17,FALSE)</f>
        <v>#N/A</v>
      </c>
      <c r="AX226" t="e">
        <f>VLOOKUP(A226,' Informal Employment %Emp Infem'!B:U,18,FALSE)</f>
        <v>#N/A</v>
      </c>
      <c r="AY226" t="e">
        <f>VLOOKUP(A226,' Informal Employment %Emp Infem'!B:U,19,FALSE)</f>
        <v>#N/A</v>
      </c>
      <c r="AZ226" t="e">
        <f>VLOOKUP(A226,' Informal Employment %Emp Infem'!B:U,20,FALSE)</f>
        <v>#N/A</v>
      </c>
      <c r="BA226" s="37" t="e">
        <f>VLOOKUP(Main!A226,'Outside LF Employment %Emp  Inf'!B:U,15,FALSE)</f>
        <v>#N/A</v>
      </c>
      <c r="BB226" t="e">
        <f>VLOOKUP(Main!A226,'Outside LF Employment %Emp  Inf'!B:U,16,FALSE)</f>
        <v>#N/A</v>
      </c>
      <c r="BC226" t="e">
        <f>VLOOKUP(Main!A226,'Outside LF Employment %Emp  Inf'!B:U,17,FALSE)</f>
        <v>#N/A</v>
      </c>
      <c r="BD226" t="e">
        <f>VLOOKUP(Main!A226,'Outside LF Employment %Emp  Inf'!B:U,18,FALSE)</f>
        <v>#N/A</v>
      </c>
      <c r="BE226" t="e">
        <f>VLOOKUP(Main!A226,'Outside LF Employment %Emp  Inf'!B:U,19,FALSE)</f>
        <v>#N/A</v>
      </c>
      <c r="BF226" t="e">
        <f>VLOOKUP(Main!A226,'Outside LF Employment %Emp  Inf'!B:U,20,FALSE)</f>
        <v>#N/A</v>
      </c>
      <c r="BG226" s="37">
        <f>VLOOKUP(A226,'Fin Acct Ownership %Pop'!B:E,2,FALSE)</f>
        <v>28.569442749023398</v>
      </c>
      <c r="BH226">
        <f>VLOOKUP(A226,'Fin Acct Ownership %Pop'!B:E,3,FALSE)</f>
        <v>0</v>
      </c>
      <c r="BI226">
        <f>VLOOKUP(A226,'Fin Acct Ownership %Pop'!B:E,4,FALSE)</f>
        <v>0</v>
      </c>
      <c r="BJ226" s="37" t="e">
        <f>VLOOKUP(A226,'JAM Index'!B:H,2,FALSE)</f>
        <v>#N/A</v>
      </c>
      <c r="BK226" t="e">
        <f>VLOOKUP(A226,'JAM Index'!B:H,3,FALSE)</f>
        <v>#N/A</v>
      </c>
      <c r="BL226" t="e">
        <f>VLOOKUP(A226,'JAM Index'!B:H,3,FALSE)</f>
        <v>#N/A</v>
      </c>
      <c r="BM226" t="e">
        <f>VLOOKUP(A226,'JAM Index'!B:H,4,FALSE)</f>
        <v>#N/A</v>
      </c>
      <c r="BN226" t="e">
        <f>VLOOKUP(A226,'JAM Index'!B:H,5,FALSE)</f>
        <v>#N/A</v>
      </c>
      <c r="BO226" t="e">
        <f>VLOOKUP(A226,'JAM Index'!B:H,6,FALSE)</f>
        <v>#N/A</v>
      </c>
      <c r="BP226" t="e">
        <f>VLOOKUP(A226,'JAM Index'!B:H,7,FALSE)</f>
        <v>#N/A</v>
      </c>
      <c r="BQ226">
        <f>VLOOKUP(A226,'GDP Per Capita'!B:E,2,FALSE)</f>
        <v>4105.893682789394</v>
      </c>
      <c r="BR226">
        <f>VLOOKUP(A226,'GDP Per Capita'!B:E,3,FALSE)</f>
        <v>3915.6434672366868</v>
      </c>
      <c r="BS226">
        <f>VLOOKUP(A226,'GDP Per Capita'!B:E,4,FALSE)</f>
        <v>3424.2822122311013</v>
      </c>
    </row>
    <row r="227" spans="1:71" x14ac:dyDescent="0.15">
      <c r="A227" s="24" t="s">
        <v>452</v>
      </c>
      <c r="B227" s="37">
        <f>VLOOKUP(A227,'GDP in $'!B227:G227,4)</f>
        <v>1185474860.3351955</v>
      </c>
      <c r="C227">
        <f>VLOOKUP(A227,'GDP in $'!B227:G227,5)</f>
        <v>0</v>
      </c>
      <c r="D227" s="38">
        <f>VLOOKUP(A227,'GDP in $'!B227:G227,6)</f>
        <v>0</v>
      </c>
      <c r="E227" t="e">
        <f>VLOOKUP(A227,'Social Assistance Exp. as %GDP'!C:O,2,FALSE)</f>
        <v>#N/A</v>
      </c>
      <c r="F227" t="e">
        <f>VLOOKUP(A227,'Social Assistance Exp. as %GDP'!C:O,3,FALSE)</f>
        <v>#N/A</v>
      </c>
      <c r="G227" t="e">
        <f>VLOOKUP(A227,'Social Assistance Exp. as %GDP'!C:O,4,FALSE)</f>
        <v>#N/A</v>
      </c>
      <c r="H227" t="e">
        <f>VLOOKUP(A227,'Social Assistance Exp. as %GDP'!C:O,5,FALSE)</f>
        <v>#N/A</v>
      </c>
      <c r="I227" t="e">
        <f>VLOOKUP(A227,'Social Assistance Exp. as %GDP'!C:O,6,FALSE)</f>
        <v>#N/A</v>
      </c>
      <c r="J227" t="e">
        <f>VLOOKUP(A227,'Social Assistance Exp. as %GDP'!C:O,7,FALSE)</f>
        <v>#N/A</v>
      </c>
      <c r="K227" t="e">
        <f>VLOOKUP(A227,'Social Assistance Exp. as %GDP'!C:O,8,FALSE)</f>
        <v>#N/A</v>
      </c>
      <c r="L227" t="e">
        <f>VLOOKUP(A227,'Social Assistance Exp. as %GDP'!C:O,9,FALSE)</f>
        <v>#N/A</v>
      </c>
      <c r="M227" t="e">
        <f>VLOOKUP(A227,'Social Assistance Exp. as %GDP'!C:O,10,FALSE)</f>
        <v>#N/A</v>
      </c>
      <c r="N227" t="e">
        <f>VLOOKUP(A227,'Social Assistance Exp. as %GDP'!C:O,11,FALSE)</f>
        <v>#N/A</v>
      </c>
      <c r="O227" t="e">
        <f>VLOOKUP(A227,'Social Assistance Exp. as %GDP'!C:O,12,FALSE)</f>
        <v>#N/A</v>
      </c>
      <c r="P227" t="e">
        <f>VLOOKUP(A227,'Social Assistance Exp. as %GDP'!C:O,13,FALSE)</f>
        <v>#N/A</v>
      </c>
      <c r="Q227" s="37">
        <f>VLOOKUP(A227,'Migrant Population %Pop'!B:C,2,FALSE)</f>
        <v>70.447799716092405</v>
      </c>
      <c r="R227" s="37">
        <f>VLOOKUP(A227,'Literacy Rate %Pop'!B:BC,44,FALSE)</f>
        <v>0</v>
      </c>
      <c r="S227">
        <f>VLOOKUP(A227,'Literacy Rate %Pop'!B:BC,45,FALSE)</f>
        <v>0</v>
      </c>
      <c r="T227">
        <f>VLOOKUP(A227,'Literacy Rate %Pop'!B:BC,46,FALSE)</f>
        <v>0</v>
      </c>
      <c r="U227">
        <f>VLOOKUP(A227,'Literacy Rate %Pop'!B:BC,47,FALSE)</f>
        <v>0</v>
      </c>
      <c r="V227">
        <f>VLOOKUP(A227,'Literacy Rate %Pop'!B:BC,48,FALSE)</f>
        <v>0</v>
      </c>
      <c r="W227">
        <f>VLOOKUP(A227,'Literacy Rate %Pop'!B:BC,49,FALSE)</f>
        <v>0</v>
      </c>
      <c r="X227">
        <f>VLOOKUP(A227,'Literacy Rate %Pop'!B:BC,50,FALSE)</f>
        <v>0</v>
      </c>
      <c r="Y227">
        <f>VLOOKUP(A227,'Literacy Rate %Pop'!B:BC,51,FALSE)</f>
        <v>0</v>
      </c>
      <c r="Z227">
        <f>VLOOKUP(A227,'Literacy Rate %Pop'!B:BC,52,FALSE)</f>
        <v>0</v>
      </c>
      <c r="AA227">
        <f>VLOOKUP(A227,'Literacy Rate %Pop'!B:BC,53,FALSE)</f>
        <v>0</v>
      </c>
      <c r="AB227">
        <f>VLOOKUP(A227,'Literacy Rate %Pop'!B:BC,54,FALSE)</f>
        <v>0</v>
      </c>
      <c r="AC227" s="37">
        <f>VLOOKUP(A227,'Internet Access %Pop'!B:AI,29,FALSE)</f>
        <v>0</v>
      </c>
      <c r="AD227">
        <f>VLOOKUP(A227,'Internet Access %Pop'!B:AI,30,FALSE)</f>
        <v>0</v>
      </c>
      <c r="AE227">
        <f>VLOOKUP(A227,'Internet Access %Pop'!B:AI,31,FALSE)</f>
        <v>0</v>
      </c>
      <c r="AF227">
        <f>VLOOKUP(A227,'Internet Access %Pop'!B:AI,32,FALSE)</f>
        <v>0</v>
      </c>
      <c r="AG227">
        <f>VLOOKUP(A227,'Internet Access %Pop'!B:AI,33,FALSE)</f>
        <v>0</v>
      </c>
      <c r="AH227">
        <f>VLOOKUP(A227,'Internet Access %Pop'!B:AI,34,FALSE)</f>
        <v>0</v>
      </c>
      <c r="AI227" s="37" t="e">
        <f>VLOOKUP(A227,'Informal %GDP  DGE'!B:AE,29,FALSE)</f>
        <v>#N/A</v>
      </c>
      <c r="AJ227" t="e">
        <f>VLOOKUP(A227,'Informal %GDP  DGE'!B:AE,30,FALSE)</f>
        <v>#N/A</v>
      </c>
      <c r="AK227" t="e">
        <f>VLOOKUP(A227,'Informal %GDP MIMIC'!B:AB,25,FALSE)</f>
        <v>#N/A</v>
      </c>
      <c r="AL227" t="e">
        <f>VLOOKUP(A227,'Informal %GDP MIMIC'!B:AB,26,FALSE)</f>
        <v>#N/A</v>
      </c>
      <c r="AM227" t="e">
        <f>VLOOKUP(A227,'Informal %GDP MIMIC'!B:AB,27,FALSE)</f>
        <v>#N/A</v>
      </c>
      <c r="AN227" s="37" t="e">
        <f>VLOOKUP(A227,'Pension %LF Pension_p'!B:W,16,FALSE)</f>
        <v>#N/A</v>
      </c>
      <c r="AO227" t="e">
        <f>VLOOKUP(A227,'Pension %LF Pension_p'!B:W,17,FALSE)</f>
        <v>#N/A</v>
      </c>
      <c r="AP227" t="e">
        <f>VLOOKUP(A227,'Pension %LF Pension_p'!B:W,18,FALSE)</f>
        <v>#N/A</v>
      </c>
      <c r="AQ227" t="e">
        <f>VLOOKUP(A227,'Pension %LF Pension_p'!B:W,19,FALSE)</f>
        <v>#N/A</v>
      </c>
      <c r="AR227" t="e">
        <f>VLOOKUP(A227,'Pension %LF Pension_p'!B:W,20,FALSE)</f>
        <v>#N/A</v>
      </c>
      <c r="AS227" t="e">
        <f>VLOOKUP(A227,'Pension %LF Pension_p'!B:W,21,FALSE)</f>
        <v>#N/A</v>
      </c>
      <c r="AT227" t="e">
        <f>VLOOKUP(A227,'Pension %LF Pension_p'!B:W,22,FALSE)</f>
        <v>#N/A</v>
      </c>
      <c r="AU227" s="37" t="e">
        <f>VLOOKUP(A227,' Informal Employment %Emp Infem'!B:U,15,FALSE)</f>
        <v>#N/A</v>
      </c>
      <c r="AV227" t="e">
        <f>VLOOKUP(A227,' Informal Employment %Emp Infem'!B:U,16,FALSE)</f>
        <v>#N/A</v>
      </c>
      <c r="AW227" t="e">
        <f>VLOOKUP(A227,' Informal Employment %Emp Infem'!B:U,17,FALSE)</f>
        <v>#N/A</v>
      </c>
      <c r="AX227" t="e">
        <f>VLOOKUP(A227,' Informal Employment %Emp Infem'!B:U,18,FALSE)</f>
        <v>#N/A</v>
      </c>
      <c r="AY227" t="e">
        <f>VLOOKUP(A227,' Informal Employment %Emp Infem'!B:U,19,FALSE)</f>
        <v>#N/A</v>
      </c>
      <c r="AZ227" t="e">
        <f>VLOOKUP(A227,' Informal Employment %Emp Infem'!B:U,20,FALSE)</f>
        <v>#N/A</v>
      </c>
      <c r="BA227" s="37" t="e">
        <f>VLOOKUP(Main!A227,'Outside LF Employment %Emp  Inf'!B:U,15,FALSE)</f>
        <v>#N/A</v>
      </c>
      <c r="BB227" t="e">
        <f>VLOOKUP(Main!A227,'Outside LF Employment %Emp  Inf'!B:U,16,FALSE)</f>
        <v>#N/A</v>
      </c>
      <c r="BC227" t="e">
        <f>VLOOKUP(Main!A227,'Outside LF Employment %Emp  Inf'!B:U,17,FALSE)</f>
        <v>#N/A</v>
      </c>
      <c r="BD227" t="e">
        <f>VLOOKUP(Main!A227,'Outside LF Employment %Emp  Inf'!B:U,18,FALSE)</f>
        <v>#N/A</v>
      </c>
      <c r="BE227" t="e">
        <f>VLOOKUP(Main!A227,'Outside LF Employment %Emp  Inf'!B:U,19,FALSE)</f>
        <v>#N/A</v>
      </c>
      <c r="BF227" t="e">
        <f>VLOOKUP(Main!A227,'Outside LF Employment %Emp  Inf'!B:U,20,FALSE)</f>
        <v>#N/A</v>
      </c>
      <c r="BG227" s="37">
        <f>VLOOKUP(A227,'Fin Acct Ownership %Pop'!B:E,2,FALSE)</f>
        <v>0</v>
      </c>
      <c r="BH227">
        <f>VLOOKUP(A227,'Fin Acct Ownership %Pop'!B:E,3,FALSE)</f>
        <v>0</v>
      </c>
      <c r="BI227">
        <f>VLOOKUP(A227,'Fin Acct Ownership %Pop'!B:E,4,FALSE)</f>
        <v>0</v>
      </c>
      <c r="BJ227" s="37" t="e">
        <f>VLOOKUP(A227,'JAM Index'!B:H,2,FALSE)</f>
        <v>#N/A</v>
      </c>
      <c r="BK227" t="e">
        <f>VLOOKUP(A227,'JAM Index'!B:H,3,FALSE)</f>
        <v>#N/A</v>
      </c>
      <c r="BL227" t="e">
        <f>VLOOKUP(A227,'JAM Index'!B:H,3,FALSE)</f>
        <v>#N/A</v>
      </c>
      <c r="BM227" t="e">
        <f>VLOOKUP(A227,'JAM Index'!B:H,4,FALSE)</f>
        <v>#N/A</v>
      </c>
      <c r="BN227" t="e">
        <f>VLOOKUP(A227,'JAM Index'!B:H,5,FALSE)</f>
        <v>#N/A</v>
      </c>
      <c r="BO227" t="e">
        <f>VLOOKUP(A227,'JAM Index'!B:H,6,FALSE)</f>
        <v>#N/A</v>
      </c>
      <c r="BP227" t="e">
        <f>VLOOKUP(A227,'JAM Index'!B:H,7,FALSE)</f>
        <v>#N/A</v>
      </c>
      <c r="BQ227">
        <f>VLOOKUP(A227,'GDP Per Capita'!B:E,2,FALSE)</f>
        <v>29160.103811068911</v>
      </c>
      <c r="BR227">
        <f>VLOOKUP(A227,'GDP Per Capita'!B:E,3,FALSE)</f>
        <v>0</v>
      </c>
      <c r="BS227">
        <f>VLOOKUP(A227,'GDP Per Capita'!B:E,4,FALSE)</f>
        <v>0</v>
      </c>
    </row>
    <row r="228" spans="1:71" x14ac:dyDescent="0.15">
      <c r="A228" s="24" t="s">
        <v>454</v>
      </c>
      <c r="B228" s="37">
        <f>VLOOKUP(A228,'GDP in $'!B228:G228,4)</f>
        <v>1547690759.4436257</v>
      </c>
      <c r="C228">
        <f>VLOOKUP(A228,'GDP in $'!B228:G228,5)</f>
        <v>1582841058.8947875</v>
      </c>
      <c r="D228" s="38">
        <f>VLOOKUP(A228,'GDP in $'!B228:G228,6)</f>
        <v>1059886363.6363635</v>
      </c>
      <c r="E228" t="str">
        <f>VLOOKUP(A228,'Social Assistance Exp. as %GDP'!C:O,2,FALSE)</f>
        <v>High income</v>
      </c>
      <c r="F228" t="str">
        <f>VLOOKUP(A228,'Social Assistance Exp. as %GDP'!C:O,3,FALSE)</f>
        <v>SSF</v>
      </c>
      <c r="G228">
        <f>VLOOKUP(A228,'Social Assistance Exp. as %GDP'!C:O,4,FALSE)</f>
        <v>2.6813323499999999</v>
      </c>
      <c r="H228">
        <f>VLOOKUP(A228,'Social Assistance Exp. as %GDP'!C:O,5,FALSE)</f>
        <v>0.36187899099999998</v>
      </c>
      <c r="I228">
        <f>VLOOKUP(A228,'Social Assistance Exp. as %GDP'!C:O,6,FALSE)</f>
        <v>0</v>
      </c>
      <c r="J228">
        <f>VLOOKUP(A228,'Social Assistance Exp. as %GDP'!C:O,7,FALSE)</f>
        <v>0</v>
      </c>
      <c r="K228">
        <f>VLOOKUP(A228,'Social Assistance Exp. as %GDP'!C:O,8,FALSE)</f>
        <v>1.8675199E-2</v>
      </c>
      <c r="L228">
        <f>VLOOKUP(A228,'Social Assistance Exp. as %GDP'!C:O,9,FALSE)</f>
        <v>2015</v>
      </c>
      <c r="M228">
        <f>VLOOKUP(A228,'Social Assistance Exp. as %GDP'!C:O,10,FALSE)</f>
        <v>0.142912015</v>
      </c>
      <c r="N228">
        <f>VLOOKUP(A228,'Social Assistance Exp. as %GDP'!C:O,11,FALSE)</f>
        <v>0</v>
      </c>
      <c r="O228">
        <f>VLOOKUP(A228,'Social Assistance Exp. as %GDP'!C:O,12,FALSE)</f>
        <v>0</v>
      </c>
      <c r="P228">
        <f>VLOOKUP(A228,'Social Assistance Exp. as %GDP'!C:O,13,FALSE)</f>
        <v>2.1578660009999999</v>
      </c>
      <c r="Q228" s="37">
        <f>VLOOKUP(A228,'Migrant Population %Pop'!B:C,2,FALSE)</f>
        <v>13.258906821739201</v>
      </c>
      <c r="R228" s="37">
        <f>VLOOKUP(A228,'Literacy Rate %Pop'!B:BC,44,FALSE)</f>
        <v>93.954231262207003</v>
      </c>
      <c r="S228">
        <f>VLOOKUP(A228,'Literacy Rate %Pop'!B:BC,45,FALSE)</f>
        <v>0</v>
      </c>
      <c r="T228">
        <f>VLOOKUP(A228,'Literacy Rate %Pop'!B:BC,46,FALSE)</f>
        <v>0</v>
      </c>
      <c r="U228">
        <f>VLOOKUP(A228,'Literacy Rate %Pop'!B:BC,47,FALSE)</f>
        <v>0</v>
      </c>
      <c r="V228">
        <f>VLOOKUP(A228,'Literacy Rate %Pop'!B:BC,48,FALSE)</f>
        <v>0</v>
      </c>
      <c r="W228">
        <f>VLOOKUP(A228,'Literacy Rate %Pop'!B:BC,49,FALSE)</f>
        <v>0</v>
      </c>
      <c r="X228">
        <f>VLOOKUP(A228,'Literacy Rate %Pop'!B:BC,50,FALSE)</f>
        <v>0</v>
      </c>
      <c r="Y228">
        <f>VLOOKUP(A228,'Literacy Rate %Pop'!B:BC,51,FALSE)</f>
        <v>0</v>
      </c>
      <c r="Z228">
        <f>VLOOKUP(A228,'Literacy Rate %Pop'!B:BC,52,FALSE)</f>
        <v>95.867706298828097</v>
      </c>
      <c r="AA228">
        <f>VLOOKUP(A228,'Literacy Rate %Pop'!B:BC,53,FALSE)</f>
        <v>0</v>
      </c>
      <c r="AB228">
        <f>VLOOKUP(A228,'Literacy Rate %Pop'!B:BC,54,FALSE)</f>
        <v>0</v>
      </c>
      <c r="AC228" s="37">
        <f>VLOOKUP(A228,'Internet Access %Pop'!B:AI,29,FALSE)</f>
        <v>54.259617859999999</v>
      </c>
      <c r="AD228">
        <f>VLOOKUP(A228,'Internet Access %Pop'!B:AI,30,FALSE)</f>
        <v>56.514708149999997</v>
      </c>
      <c r="AE228">
        <f>VLOOKUP(A228,'Internet Access %Pop'!B:AI,31,FALSE)</f>
        <v>58.769811240000003</v>
      </c>
      <c r="AF228">
        <f>VLOOKUP(A228,'Internet Access %Pop'!B:AI,32,FALSE)</f>
        <v>70.099999999999994</v>
      </c>
      <c r="AG228">
        <f>VLOOKUP(A228,'Internet Access %Pop'!B:AI,33,FALSE)</f>
        <v>75</v>
      </c>
      <c r="AH228">
        <f>VLOOKUP(A228,'Internet Access %Pop'!B:AI,34,FALSE)</f>
        <v>79</v>
      </c>
      <c r="AI228" s="37" t="e">
        <f>VLOOKUP(A228,'Informal %GDP  DGE'!B:AE,29,FALSE)</f>
        <v>#N/A</v>
      </c>
      <c r="AJ228" t="e">
        <f>VLOOKUP(A228,'Informal %GDP  DGE'!B:AE,30,FALSE)</f>
        <v>#N/A</v>
      </c>
      <c r="AK228" t="e">
        <f>VLOOKUP(A228,'Informal %GDP MIMIC'!B:AB,25,FALSE)</f>
        <v>#N/A</v>
      </c>
      <c r="AL228" t="e">
        <f>VLOOKUP(A228,'Informal %GDP MIMIC'!B:AB,26,FALSE)</f>
        <v>#N/A</v>
      </c>
      <c r="AM228" t="e">
        <f>VLOOKUP(A228,'Informal %GDP MIMIC'!B:AB,27,FALSE)</f>
        <v>#N/A</v>
      </c>
      <c r="AN228" s="37" t="e">
        <f>VLOOKUP(A228,'Pension %LF Pension_p'!B:W,16,FALSE)</f>
        <v>#N/A</v>
      </c>
      <c r="AO228" t="e">
        <f>VLOOKUP(A228,'Pension %LF Pension_p'!B:W,17,FALSE)</f>
        <v>#N/A</v>
      </c>
      <c r="AP228" t="e">
        <f>VLOOKUP(A228,'Pension %LF Pension_p'!B:W,18,FALSE)</f>
        <v>#N/A</v>
      </c>
      <c r="AQ228" t="e">
        <f>VLOOKUP(A228,'Pension %LF Pension_p'!B:W,19,FALSE)</f>
        <v>#N/A</v>
      </c>
      <c r="AR228" t="e">
        <f>VLOOKUP(A228,'Pension %LF Pension_p'!B:W,20,FALSE)</f>
        <v>#N/A</v>
      </c>
      <c r="AS228" t="e">
        <f>VLOOKUP(A228,'Pension %LF Pension_p'!B:W,21,FALSE)</f>
        <v>#N/A</v>
      </c>
      <c r="AT228" t="e">
        <f>VLOOKUP(A228,'Pension %LF Pension_p'!B:W,22,FALSE)</f>
        <v>#N/A</v>
      </c>
      <c r="AU228" s="37" t="e">
        <f>VLOOKUP(A228,' Informal Employment %Emp Infem'!B:U,15,FALSE)</f>
        <v>#N/A</v>
      </c>
      <c r="AV228" t="e">
        <f>VLOOKUP(A228,' Informal Employment %Emp Infem'!B:U,16,FALSE)</f>
        <v>#N/A</v>
      </c>
      <c r="AW228" t="e">
        <f>VLOOKUP(A228,' Informal Employment %Emp Infem'!B:U,17,FALSE)</f>
        <v>#N/A</v>
      </c>
      <c r="AX228" t="e">
        <f>VLOOKUP(A228,' Informal Employment %Emp Infem'!B:U,18,FALSE)</f>
        <v>#N/A</v>
      </c>
      <c r="AY228" t="e">
        <f>VLOOKUP(A228,' Informal Employment %Emp Infem'!B:U,19,FALSE)</f>
        <v>#N/A</v>
      </c>
      <c r="AZ228" t="e">
        <f>VLOOKUP(A228,' Informal Employment %Emp Infem'!B:U,20,FALSE)</f>
        <v>#N/A</v>
      </c>
      <c r="BA228" s="37" t="e">
        <f>VLOOKUP(Main!A228,'Outside LF Employment %Emp  Inf'!B:U,15,FALSE)</f>
        <v>#N/A</v>
      </c>
      <c r="BB228" t="e">
        <f>VLOOKUP(Main!A228,'Outside LF Employment %Emp  Inf'!B:U,16,FALSE)</f>
        <v>#N/A</v>
      </c>
      <c r="BC228" t="e">
        <f>VLOOKUP(Main!A228,'Outside LF Employment %Emp  Inf'!B:U,17,FALSE)</f>
        <v>#N/A</v>
      </c>
      <c r="BD228" t="e">
        <f>VLOOKUP(Main!A228,'Outside LF Employment %Emp  Inf'!B:U,18,FALSE)</f>
        <v>#N/A</v>
      </c>
      <c r="BE228" t="e">
        <f>VLOOKUP(Main!A228,'Outside LF Employment %Emp  Inf'!B:U,19,FALSE)</f>
        <v>#N/A</v>
      </c>
      <c r="BF228" t="e">
        <f>VLOOKUP(Main!A228,'Outside LF Employment %Emp  Inf'!B:U,20,FALSE)</f>
        <v>#N/A</v>
      </c>
      <c r="BG228" s="37">
        <f>VLOOKUP(A228,'Fin Acct Ownership %Pop'!B:E,2,FALSE)</f>
        <v>0</v>
      </c>
      <c r="BH228">
        <f>VLOOKUP(A228,'Fin Acct Ownership %Pop'!B:E,3,FALSE)</f>
        <v>0</v>
      </c>
      <c r="BI228">
        <f>VLOOKUP(A228,'Fin Acct Ownership %Pop'!B:E,4,FALSE)</f>
        <v>0</v>
      </c>
      <c r="BJ228" s="37" t="e">
        <f>VLOOKUP(A228,'JAM Index'!B:H,2,FALSE)</f>
        <v>#N/A</v>
      </c>
      <c r="BK228" t="e">
        <f>VLOOKUP(A228,'JAM Index'!B:H,3,FALSE)</f>
        <v>#N/A</v>
      </c>
      <c r="BL228" t="e">
        <f>VLOOKUP(A228,'JAM Index'!B:H,3,FALSE)</f>
        <v>#N/A</v>
      </c>
      <c r="BM228" t="e">
        <f>VLOOKUP(A228,'JAM Index'!B:H,4,FALSE)</f>
        <v>#N/A</v>
      </c>
      <c r="BN228" t="e">
        <f>VLOOKUP(A228,'JAM Index'!B:H,5,FALSE)</f>
        <v>#N/A</v>
      </c>
      <c r="BO228" t="e">
        <f>VLOOKUP(A228,'JAM Index'!B:H,6,FALSE)</f>
        <v>#N/A</v>
      </c>
      <c r="BP228" t="e">
        <f>VLOOKUP(A228,'JAM Index'!B:H,7,FALSE)</f>
        <v>#N/A</v>
      </c>
      <c r="BQ228">
        <f>VLOOKUP(A228,'GDP Per Capita'!B:E,2,FALSE)</f>
        <v>15994.819861553355</v>
      </c>
      <c r="BR228">
        <f>VLOOKUP(A228,'GDP Per Capita'!B:E,3,FALSE)</f>
        <v>16213.480756924841</v>
      </c>
      <c r="BS228">
        <f>VLOOKUP(A228,'GDP Per Capita'!B:E,4,FALSE)</f>
        <v>10764.420422461086</v>
      </c>
    </row>
    <row r="229" spans="1:71" x14ac:dyDescent="0.15">
      <c r="A229" s="24" t="s">
        <v>456</v>
      </c>
      <c r="B229" s="37">
        <f>VLOOKUP(A229,'GDP in $'!B229:G229,4)</f>
        <v>21490335085.836571</v>
      </c>
      <c r="C229">
        <f>VLOOKUP(A229,'GDP in $'!B229:G229,5)</f>
        <v>22777882165.111507</v>
      </c>
      <c r="D229" s="38">
        <f>VLOOKUP(A229,'GDP in $'!B229:G229,6)</f>
        <v>0</v>
      </c>
      <c r="E229" t="e">
        <f>VLOOKUP(A229,'Social Assistance Exp. as %GDP'!C:O,2,FALSE)</f>
        <v>#N/A</v>
      </c>
      <c r="F229" t="e">
        <f>VLOOKUP(A229,'Social Assistance Exp. as %GDP'!C:O,3,FALSE)</f>
        <v>#N/A</v>
      </c>
      <c r="G229" t="e">
        <f>VLOOKUP(A229,'Social Assistance Exp. as %GDP'!C:O,4,FALSE)</f>
        <v>#N/A</v>
      </c>
      <c r="H229" t="e">
        <f>VLOOKUP(A229,'Social Assistance Exp. as %GDP'!C:O,5,FALSE)</f>
        <v>#N/A</v>
      </c>
      <c r="I229" t="e">
        <f>VLOOKUP(A229,'Social Assistance Exp. as %GDP'!C:O,6,FALSE)</f>
        <v>#N/A</v>
      </c>
      <c r="J229" t="e">
        <f>VLOOKUP(A229,'Social Assistance Exp. as %GDP'!C:O,7,FALSE)</f>
        <v>#N/A</v>
      </c>
      <c r="K229" t="e">
        <f>VLOOKUP(A229,'Social Assistance Exp. as %GDP'!C:O,8,FALSE)</f>
        <v>#N/A</v>
      </c>
      <c r="L229" t="e">
        <f>VLOOKUP(A229,'Social Assistance Exp. as %GDP'!C:O,9,FALSE)</f>
        <v>#N/A</v>
      </c>
      <c r="M229" t="e">
        <f>VLOOKUP(A229,'Social Assistance Exp. as %GDP'!C:O,10,FALSE)</f>
        <v>#N/A</v>
      </c>
      <c r="N229" t="e">
        <f>VLOOKUP(A229,'Social Assistance Exp. as %GDP'!C:O,11,FALSE)</f>
        <v>#N/A</v>
      </c>
      <c r="O229" t="e">
        <f>VLOOKUP(A229,'Social Assistance Exp. as %GDP'!C:O,12,FALSE)</f>
        <v>#N/A</v>
      </c>
      <c r="P229" t="e">
        <f>VLOOKUP(A229,'Social Assistance Exp. as %GDP'!C:O,13,FALSE)</f>
        <v>#N/A</v>
      </c>
      <c r="Q229" s="37">
        <f>VLOOKUP(A229,'Migrant Population %Pop'!B:C,2,FALSE)</f>
        <v>4.7301343884173397</v>
      </c>
      <c r="R229" s="37">
        <f>VLOOKUP(A229,'Literacy Rate %Pop'!B:BC,44,FALSE)</f>
        <v>0</v>
      </c>
      <c r="S229">
        <f>VLOOKUP(A229,'Literacy Rate %Pop'!B:BC,45,FALSE)</f>
        <v>0</v>
      </c>
      <c r="T229">
        <f>VLOOKUP(A229,'Literacy Rate %Pop'!B:BC,46,FALSE)</f>
        <v>0</v>
      </c>
      <c r="U229">
        <f>VLOOKUP(A229,'Literacy Rate %Pop'!B:BC,47,FALSE)</f>
        <v>0</v>
      </c>
      <c r="V229">
        <f>VLOOKUP(A229,'Literacy Rate %Pop'!B:BC,48,FALSE)</f>
        <v>0</v>
      </c>
      <c r="W229">
        <f>VLOOKUP(A229,'Literacy Rate %Pop'!B:BC,49,FALSE)</f>
        <v>0</v>
      </c>
      <c r="X229">
        <f>VLOOKUP(A229,'Literacy Rate %Pop'!B:BC,50,FALSE)</f>
        <v>0</v>
      </c>
      <c r="Y229">
        <f>VLOOKUP(A229,'Literacy Rate %Pop'!B:BC,51,FALSE)</f>
        <v>0</v>
      </c>
      <c r="Z229">
        <f>VLOOKUP(A229,'Literacy Rate %Pop'!B:BC,52,FALSE)</f>
        <v>0</v>
      </c>
      <c r="AA229">
        <f>VLOOKUP(A229,'Literacy Rate %Pop'!B:BC,53,FALSE)</f>
        <v>0</v>
      </c>
      <c r="AB229">
        <f>VLOOKUP(A229,'Literacy Rate %Pop'!B:BC,54,FALSE)</f>
        <v>0</v>
      </c>
      <c r="AC229" s="37">
        <f>VLOOKUP(A229,'Internet Access %Pop'!B:AI,29,FALSE)</f>
        <v>29.97979724</v>
      </c>
      <c r="AD229">
        <f>VLOOKUP(A229,'Internet Access %Pop'!B:AI,30,FALSE)</f>
        <v>31.869627269999999</v>
      </c>
      <c r="AE229">
        <f>VLOOKUP(A229,'Internet Access %Pop'!B:AI,31,FALSE)</f>
        <v>34.253401930000003</v>
      </c>
      <c r="AF229">
        <f>VLOOKUP(A229,'Internet Access %Pop'!B:AI,32,FALSE)</f>
        <v>0</v>
      </c>
      <c r="AG229">
        <f>VLOOKUP(A229,'Internet Access %Pop'!B:AI,33,FALSE)</f>
        <v>0</v>
      </c>
      <c r="AH229">
        <f>VLOOKUP(A229,'Internet Access %Pop'!B:AI,34,FALSE)</f>
        <v>0</v>
      </c>
      <c r="AI229" s="37">
        <f>VLOOKUP(A229,'Informal %GDP  DGE'!B:AE,29,FALSE)</f>
        <v>16.783126831054688</v>
      </c>
      <c r="AJ229">
        <f>VLOOKUP(A229,'Informal %GDP  DGE'!B:AE,30,FALSE)</f>
        <v>16.989837646484375</v>
      </c>
      <c r="AK229">
        <f>VLOOKUP(A229,'Informal %GDP MIMIC'!B:AB,25,FALSE)</f>
        <v>19.873941421508789</v>
      </c>
      <c r="AL229">
        <f>VLOOKUP(A229,'Informal %GDP MIMIC'!B:AB,26,FALSE)</f>
        <v>19.821720123291016</v>
      </c>
      <c r="AM229">
        <f>VLOOKUP(A229,'Informal %GDP MIMIC'!B:AB,27,FALSE)</f>
        <v>19.742767333984375</v>
      </c>
      <c r="AN229" s="37">
        <f>VLOOKUP(A229,'Pension %LF Pension_p'!B:W,16,FALSE)</f>
        <v>17.399999618530273</v>
      </c>
      <c r="AO229">
        <f>VLOOKUP(A229,'Pension %LF Pension_p'!B:W,17,FALSE)</f>
        <v>0</v>
      </c>
      <c r="AP229">
        <f>VLOOKUP(A229,'Pension %LF Pension_p'!B:W,18,FALSE)</f>
        <v>0</v>
      </c>
      <c r="AQ229">
        <f>VLOOKUP(A229,'Pension %LF Pension_p'!B:W,19,FALSE)</f>
        <v>0</v>
      </c>
      <c r="AR229">
        <f>VLOOKUP(A229,'Pension %LF Pension_p'!B:W,20,FALSE)</f>
        <v>26.799999237060547</v>
      </c>
      <c r="AS229">
        <f>VLOOKUP(A229,'Pension %LF Pension_p'!B:W,21,FALSE)</f>
        <v>0</v>
      </c>
      <c r="AT229">
        <f>VLOOKUP(A229,'Pension %LF Pension_p'!B:W,22,FALSE)</f>
        <v>0</v>
      </c>
      <c r="AU229" s="37" t="e">
        <f>VLOOKUP(A229,' Informal Employment %Emp Infem'!B:U,15,FALSE)</f>
        <v>#N/A</v>
      </c>
      <c r="AV229" t="e">
        <f>VLOOKUP(A229,' Informal Employment %Emp Infem'!B:U,16,FALSE)</f>
        <v>#N/A</v>
      </c>
      <c r="AW229" t="e">
        <f>VLOOKUP(A229,' Informal Employment %Emp Infem'!B:U,17,FALSE)</f>
        <v>#N/A</v>
      </c>
      <c r="AX229" t="e">
        <f>VLOOKUP(A229,' Informal Employment %Emp Infem'!B:U,18,FALSE)</f>
        <v>#N/A</v>
      </c>
      <c r="AY229" t="e">
        <f>VLOOKUP(A229,' Informal Employment %Emp Infem'!B:U,19,FALSE)</f>
        <v>#N/A</v>
      </c>
      <c r="AZ229" t="e">
        <f>VLOOKUP(A229,' Informal Employment %Emp Infem'!B:U,20,FALSE)</f>
        <v>#N/A</v>
      </c>
      <c r="BA229" s="37" t="e">
        <f>VLOOKUP(Main!A229,'Outside LF Employment %Emp  Inf'!B:U,15,FALSE)</f>
        <v>#N/A</v>
      </c>
      <c r="BB229" t="e">
        <f>VLOOKUP(Main!A229,'Outside LF Employment %Emp  Inf'!B:U,16,FALSE)</f>
        <v>#N/A</v>
      </c>
      <c r="BC229" t="e">
        <f>VLOOKUP(Main!A229,'Outside LF Employment %Emp  Inf'!B:U,17,FALSE)</f>
        <v>#N/A</v>
      </c>
      <c r="BD229" t="e">
        <f>VLOOKUP(Main!A229,'Outside LF Employment %Emp  Inf'!B:U,18,FALSE)</f>
        <v>#N/A</v>
      </c>
      <c r="BE229" t="e">
        <f>VLOOKUP(Main!A229,'Outside LF Employment %Emp  Inf'!B:U,19,FALSE)</f>
        <v>#N/A</v>
      </c>
      <c r="BF229" t="e">
        <f>VLOOKUP(Main!A229,'Outside LF Employment %Emp  Inf'!B:U,20,FALSE)</f>
        <v>#N/A</v>
      </c>
      <c r="BG229" s="37">
        <f>VLOOKUP(A229,'Fin Acct Ownership %Pop'!B:E,2,FALSE)</f>
        <v>23.253086090087901</v>
      </c>
      <c r="BH229">
        <f>VLOOKUP(A229,'Fin Acct Ownership %Pop'!B:E,3,FALSE)</f>
        <v>0</v>
      </c>
      <c r="BI229">
        <f>VLOOKUP(A229,'Fin Acct Ownership %Pop'!B:E,4,FALSE)</f>
        <v>0</v>
      </c>
      <c r="BJ229" s="37" t="e">
        <f>VLOOKUP(A229,'JAM Index'!B:H,2,FALSE)</f>
        <v>#N/A</v>
      </c>
      <c r="BK229" t="e">
        <f>VLOOKUP(A229,'JAM Index'!B:H,3,FALSE)</f>
        <v>#N/A</v>
      </c>
      <c r="BL229" t="e">
        <f>VLOOKUP(A229,'JAM Index'!B:H,3,FALSE)</f>
        <v>#N/A</v>
      </c>
      <c r="BM229" t="e">
        <f>VLOOKUP(A229,'JAM Index'!B:H,4,FALSE)</f>
        <v>#N/A</v>
      </c>
      <c r="BN229" t="e">
        <f>VLOOKUP(A229,'JAM Index'!B:H,5,FALSE)</f>
        <v>#N/A</v>
      </c>
      <c r="BO229" t="e">
        <f>VLOOKUP(A229,'JAM Index'!B:H,6,FALSE)</f>
        <v>#N/A</v>
      </c>
      <c r="BP229" t="e">
        <f>VLOOKUP(A229,'JAM Index'!B:H,7,FALSE)</f>
        <v>#N/A</v>
      </c>
      <c r="BQ229">
        <f>VLOOKUP(A229,'GDP Per Capita'!B:E,2,FALSE)</f>
        <v>1268.2358486405403</v>
      </c>
      <c r="BR229">
        <f>VLOOKUP(A229,'GDP Per Capita'!B:E,3,FALSE)</f>
        <v>1334.3705933329343</v>
      </c>
      <c r="BS229">
        <f>VLOOKUP(A229,'GDP Per Capita'!B:E,4,FALSE)</f>
        <v>0</v>
      </c>
    </row>
    <row r="230" spans="1:71" x14ac:dyDescent="0.15">
      <c r="A230" s="24" t="s">
        <v>458</v>
      </c>
      <c r="B230" s="37">
        <f>VLOOKUP(A230,'GDP in $'!B230:G230,4)</f>
        <v>1113178000</v>
      </c>
      <c r="C230">
        <f>VLOOKUP(A230,'GDP in $'!B230:G230,5)</f>
        <v>1197415000</v>
      </c>
      <c r="D230" s="38">
        <f>VLOOKUP(A230,'GDP in $'!B230:G230,6)</f>
        <v>924583000</v>
      </c>
      <c r="E230" t="e">
        <f>VLOOKUP(A230,'Social Assistance Exp. as %GDP'!C:O,2,FALSE)</f>
        <v>#N/A</v>
      </c>
      <c r="F230" t="e">
        <f>VLOOKUP(A230,'Social Assistance Exp. as %GDP'!C:O,3,FALSE)</f>
        <v>#N/A</v>
      </c>
      <c r="G230" t="e">
        <f>VLOOKUP(A230,'Social Assistance Exp. as %GDP'!C:O,4,FALSE)</f>
        <v>#N/A</v>
      </c>
      <c r="H230" t="e">
        <f>VLOOKUP(A230,'Social Assistance Exp. as %GDP'!C:O,5,FALSE)</f>
        <v>#N/A</v>
      </c>
      <c r="I230" t="e">
        <f>VLOOKUP(A230,'Social Assistance Exp. as %GDP'!C:O,6,FALSE)</f>
        <v>#N/A</v>
      </c>
      <c r="J230" t="e">
        <f>VLOOKUP(A230,'Social Assistance Exp. as %GDP'!C:O,7,FALSE)</f>
        <v>#N/A</v>
      </c>
      <c r="K230" t="e">
        <f>VLOOKUP(A230,'Social Assistance Exp. as %GDP'!C:O,8,FALSE)</f>
        <v>#N/A</v>
      </c>
      <c r="L230" t="e">
        <f>VLOOKUP(A230,'Social Assistance Exp. as %GDP'!C:O,9,FALSE)</f>
        <v>#N/A</v>
      </c>
      <c r="M230" t="e">
        <f>VLOOKUP(A230,'Social Assistance Exp. as %GDP'!C:O,10,FALSE)</f>
        <v>#N/A</v>
      </c>
      <c r="N230" t="e">
        <f>VLOOKUP(A230,'Social Assistance Exp. as %GDP'!C:O,11,FALSE)</f>
        <v>#N/A</v>
      </c>
      <c r="O230" t="e">
        <f>VLOOKUP(A230,'Social Assistance Exp. as %GDP'!C:O,12,FALSE)</f>
        <v>#N/A</v>
      </c>
      <c r="P230" t="e">
        <f>VLOOKUP(A230,'Social Assistance Exp. as %GDP'!C:O,13,FALSE)</f>
        <v>#N/A</v>
      </c>
      <c r="Q230" s="37">
        <f>VLOOKUP(A230,'Migrant Population %Pop'!B:C,2,FALSE)</f>
        <v>34.037100672704497</v>
      </c>
      <c r="R230" s="37">
        <f>VLOOKUP(A230,'Literacy Rate %Pop'!B:BC,44,FALSE)</f>
        <v>0</v>
      </c>
      <c r="S230">
        <f>VLOOKUP(A230,'Literacy Rate %Pop'!B:BC,45,FALSE)</f>
        <v>0</v>
      </c>
      <c r="T230">
        <f>VLOOKUP(A230,'Literacy Rate %Pop'!B:BC,46,FALSE)</f>
        <v>0</v>
      </c>
      <c r="U230">
        <f>VLOOKUP(A230,'Literacy Rate %Pop'!B:BC,47,FALSE)</f>
        <v>0</v>
      </c>
      <c r="V230">
        <f>VLOOKUP(A230,'Literacy Rate %Pop'!B:BC,48,FALSE)</f>
        <v>0</v>
      </c>
      <c r="W230">
        <f>VLOOKUP(A230,'Literacy Rate %Pop'!B:BC,49,FALSE)</f>
        <v>0</v>
      </c>
      <c r="X230">
        <f>VLOOKUP(A230,'Literacy Rate %Pop'!B:BC,50,FALSE)</f>
        <v>0</v>
      </c>
      <c r="Y230">
        <f>VLOOKUP(A230,'Literacy Rate %Pop'!B:BC,51,FALSE)</f>
        <v>0</v>
      </c>
      <c r="Z230">
        <f>VLOOKUP(A230,'Literacy Rate %Pop'!B:BC,52,FALSE)</f>
        <v>0</v>
      </c>
      <c r="AA230">
        <f>VLOOKUP(A230,'Literacy Rate %Pop'!B:BC,53,FALSE)</f>
        <v>0</v>
      </c>
      <c r="AB230">
        <f>VLOOKUP(A230,'Literacy Rate %Pop'!B:BC,54,FALSE)</f>
        <v>0</v>
      </c>
      <c r="AC230" s="37">
        <f>VLOOKUP(A230,'Internet Access %Pop'!B:AI,29,FALSE)</f>
        <v>0</v>
      </c>
      <c r="AD230">
        <f>VLOOKUP(A230,'Internet Access %Pop'!B:AI,30,FALSE)</f>
        <v>0</v>
      </c>
      <c r="AE230">
        <f>VLOOKUP(A230,'Internet Access %Pop'!B:AI,31,FALSE)</f>
        <v>0</v>
      </c>
      <c r="AF230">
        <f>VLOOKUP(A230,'Internet Access %Pop'!B:AI,32,FALSE)</f>
        <v>0</v>
      </c>
      <c r="AG230">
        <f>VLOOKUP(A230,'Internet Access %Pop'!B:AI,33,FALSE)</f>
        <v>0</v>
      </c>
      <c r="AH230">
        <f>VLOOKUP(A230,'Internet Access %Pop'!B:AI,34,FALSE)</f>
        <v>0</v>
      </c>
      <c r="AI230" s="37" t="e">
        <f>VLOOKUP(A230,'Informal %GDP  DGE'!B:AE,29,FALSE)</f>
        <v>#N/A</v>
      </c>
      <c r="AJ230" t="e">
        <f>VLOOKUP(A230,'Informal %GDP  DGE'!B:AE,30,FALSE)</f>
        <v>#N/A</v>
      </c>
      <c r="AK230" t="e">
        <f>VLOOKUP(A230,'Informal %GDP MIMIC'!B:AB,25,FALSE)</f>
        <v>#N/A</v>
      </c>
      <c r="AL230" t="e">
        <f>VLOOKUP(A230,'Informal %GDP MIMIC'!B:AB,26,FALSE)</f>
        <v>#N/A</v>
      </c>
      <c r="AM230" t="e">
        <f>VLOOKUP(A230,'Informal %GDP MIMIC'!B:AB,27,FALSE)</f>
        <v>#N/A</v>
      </c>
      <c r="AN230" s="37" t="e">
        <f>VLOOKUP(A230,'Pension %LF Pension_p'!B:W,16,FALSE)</f>
        <v>#N/A</v>
      </c>
      <c r="AO230" t="e">
        <f>VLOOKUP(A230,'Pension %LF Pension_p'!B:W,17,FALSE)</f>
        <v>#N/A</v>
      </c>
      <c r="AP230" t="e">
        <f>VLOOKUP(A230,'Pension %LF Pension_p'!B:W,18,FALSE)</f>
        <v>#N/A</v>
      </c>
      <c r="AQ230" t="e">
        <f>VLOOKUP(A230,'Pension %LF Pension_p'!B:W,19,FALSE)</f>
        <v>#N/A</v>
      </c>
      <c r="AR230" t="e">
        <f>VLOOKUP(A230,'Pension %LF Pension_p'!B:W,20,FALSE)</f>
        <v>#N/A</v>
      </c>
      <c r="AS230" t="e">
        <f>VLOOKUP(A230,'Pension %LF Pension_p'!B:W,21,FALSE)</f>
        <v>#N/A</v>
      </c>
      <c r="AT230" t="e">
        <f>VLOOKUP(A230,'Pension %LF Pension_p'!B:W,22,FALSE)</f>
        <v>#N/A</v>
      </c>
      <c r="AU230" s="37" t="e">
        <f>VLOOKUP(A230,' Informal Employment %Emp Infem'!B:U,15,FALSE)</f>
        <v>#N/A</v>
      </c>
      <c r="AV230" t="e">
        <f>VLOOKUP(A230,' Informal Employment %Emp Infem'!B:U,16,FALSE)</f>
        <v>#N/A</v>
      </c>
      <c r="AW230" t="e">
        <f>VLOOKUP(A230,' Informal Employment %Emp Infem'!B:U,17,FALSE)</f>
        <v>#N/A</v>
      </c>
      <c r="AX230" t="e">
        <f>VLOOKUP(A230,' Informal Employment %Emp Infem'!B:U,18,FALSE)</f>
        <v>#N/A</v>
      </c>
      <c r="AY230" t="e">
        <f>VLOOKUP(A230,' Informal Employment %Emp Infem'!B:U,19,FALSE)</f>
        <v>#N/A</v>
      </c>
      <c r="AZ230" t="e">
        <f>VLOOKUP(A230,' Informal Employment %Emp Infem'!B:U,20,FALSE)</f>
        <v>#N/A</v>
      </c>
      <c r="BA230" s="37" t="e">
        <f>VLOOKUP(Main!A230,'Outside LF Employment %Emp  Inf'!B:U,15,FALSE)</f>
        <v>#N/A</v>
      </c>
      <c r="BB230" t="e">
        <f>VLOOKUP(Main!A230,'Outside LF Employment %Emp  Inf'!B:U,16,FALSE)</f>
        <v>#N/A</v>
      </c>
      <c r="BC230" t="e">
        <f>VLOOKUP(Main!A230,'Outside LF Employment %Emp  Inf'!B:U,17,FALSE)</f>
        <v>#N/A</v>
      </c>
      <c r="BD230" t="e">
        <f>VLOOKUP(Main!A230,'Outside LF Employment %Emp  Inf'!B:U,18,FALSE)</f>
        <v>#N/A</v>
      </c>
      <c r="BE230" t="e">
        <f>VLOOKUP(Main!A230,'Outside LF Employment %Emp  Inf'!B:U,19,FALSE)</f>
        <v>#N/A</v>
      </c>
      <c r="BF230" t="e">
        <f>VLOOKUP(Main!A230,'Outside LF Employment %Emp  Inf'!B:U,20,FALSE)</f>
        <v>#N/A</v>
      </c>
      <c r="BG230" s="37">
        <f>VLOOKUP(A230,'Fin Acct Ownership %Pop'!B:E,2,FALSE)</f>
        <v>0</v>
      </c>
      <c r="BH230">
        <f>VLOOKUP(A230,'Fin Acct Ownership %Pop'!B:E,3,FALSE)</f>
        <v>0</v>
      </c>
      <c r="BI230">
        <f>VLOOKUP(A230,'Fin Acct Ownership %Pop'!B:E,4,FALSE)</f>
        <v>0</v>
      </c>
      <c r="BJ230" s="37" t="e">
        <f>VLOOKUP(A230,'JAM Index'!B:H,2,FALSE)</f>
        <v>#N/A</v>
      </c>
      <c r="BK230" t="e">
        <f>VLOOKUP(A230,'JAM Index'!B:H,3,FALSE)</f>
        <v>#N/A</v>
      </c>
      <c r="BL230" t="e">
        <f>VLOOKUP(A230,'JAM Index'!B:H,3,FALSE)</f>
        <v>#N/A</v>
      </c>
      <c r="BM230" t="e">
        <f>VLOOKUP(A230,'JAM Index'!B:H,4,FALSE)</f>
        <v>#N/A</v>
      </c>
      <c r="BN230" t="e">
        <f>VLOOKUP(A230,'JAM Index'!B:H,5,FALSE)</f>
        <v>#N/A</v>
      </c>
      <c r="BO230" t="e">
        <f>VLOOKUP(A230,'JAM Index'!B:H,6,FALSE)</f>
        <v>#N/A</v>
      </c>
      <c r="BP230" t="e">
        <f>VLOOKUP(A230,'JAM Index'!B:H,7,FALSE)</f>
        <v>#N/A</v>
      </c>
      <c r="BQ230">
        <f>VLOOKUP(A230,'GDP Per Capita'!B:E,2,FALSE)</f>
        <v>29553.136697905327</v>
      </c>
      <c r="BR230">
        <f>VLOOKUP(A230,'GDP Per Capita'!B:E,3,FALSE)</f>
        <v>31350.86662826622</v>
      </c>
      <c r="BS230">
        <f>VLOOKUP(A230,'GDP Per Capita'!B:E,4,FALSE)</f>
        <v>23879.926649103774</v>
      </c>
    </row>
    <row r="231" spans="1:71" x14ac:dyDescent="0.15">
      <c r="A231" s="24" t="s">
        <v>460</v>
      </c>
      <c r="B231" s="37">
        <f>VLOOKUP(A231,'GDP in $'!B231:G231,4)</f>
        <v>11239167048.491619</v>
      </c>
      <c r="C231">
        <f>VLOOKUP(A231,'GDP in $'!B231:G231,5)</f>
        <v>11314951342.780731</v>
      </c>
      <c r="D231" s="38">
        <f>VLOOKUP(A231,'GDP in $'!B231:G231,6)</f>
        <v>10829076801.729021</v>
      </c>
      <c r="E231" t="str">
        <f>VLOOKUP(A231,'Social Assistance Exp. as %GDP'!C:O,2,FALSE)</f>
        <v>Low income</v>
      </c>
      <c r="F231" t="str">
        <f>VLOOKUP(A231,'Social Assistance Exp. as %GDP'!C:O,3,FALSE)</f>
        <v>SSF</v>
      </c>
      <c r="G231">
        <f>VLOOKUP(A231,'Social Assistance Exp. as %GDP'!C:O,4,FALSE)</f>
        <v>0.74745869600000003</v>
      </c>
      <c r="H231">
        <f>VLOOKUP(A231,'Social Assistance Exp. as %GDP'!C:O,5,FALSE)</f>
        <v>3.3398512999999998E-2</v>
      </c>
      <c r="I231">
        <f>VLOOKUP(A231,'Social Assistance Exp. as %GDP'!C:O,6,FALSE)</f>
        <v>0</v>
      </c>
      <c r="J231">
        <f>VLOOKUP(A231,'Social Assistance Exp. as %GDP'!C:O,7,FALSE)</f>
        <v>7.5318663999999994E-2</v>
      </c>
      <c r="K231">
        <f>VLOOKUP(A231,'Social Assistance Exp. as %GDP'!C:O,8,FALSE)</f>
        <v>0.58354145300000004</v>
      </c>
      <c r="L231">
        <f>VLOOKUP(A231,'Social Assistance Exp. as %GDP'!C:O,9,FALSE)</f>
        <v>2018</v>
      </c>
      <c r="M231">
        <f>VLOOKUP(A231,'Social Assistance Exp. as %GDP'!C:O,10,FALSE)</f>
        <v>0</v>
      </c>
      <c r="N231">
        <f>VLOOKUP(A231,'Social Assistance Exp. as %GDP'!C:O,11,FALSE)</f>
        <v>4.2633444E-2</v>
      </c>
      <c r="O231">
        <f>VLOOKUP(A231,'Social Assistance Exp. as %GDP'!C:O,12,FALSE)</f>
        <v>1.2566592999999999E-2</v>
      </c>
      <c r="P231">
        <f>VLOOKUP(A231,'Social Assistance Exp. as %GDP'!C:O,13,FALSE)</f>
        <v>0</v>
      </c>
      <c r="Q231" s="37">
        <f>VLOOKUP(A231,'Migrant Population %Pop'!B:C,2,FALSE)</f>
        <v>3.68277137079953</v>
      </c>
      <c r="R231" s="37">
        <f>VLOOKUP(A231,'Literacy Rate %Pop'!B:BC,44,FALSE)</f>
        <v>0</v>
      </c>
      <c r="S231">
        <f>VLOOKUP(A231,'Literacy Rate %Pop'!B:BC,45,FALSE)</f>
        <v>0</v>
      </c>
      <c r="T231">
        <f>VLOOKUP(A231,'Literacy Rate %Pop'!B:BC,46,FALSE)</f>
        <v>0</v>
      </c>
      <c r="U231">
        <f>VLOOKUP(A231,'Literacy Rate %Pop'!B:BC,47,FALSE)</f>
        <v>0</v>
      </c>
      <c r="V231">
        <f>VLOOKUP(A231,'Literacy Rate %Pop'!B:BC,48,FALSE)</f>
        <v>0</v>
      </c>
      <c r="W231">
        <f>VLOOKUP(A231,'Literacy Rate %Pop'!B:BC,49,FALSE)</f>
        <v>26.0029907226563</v>
      </c>
      <c r="X231">
        <f>VLOOKUP(A231,'Literacy Rate %Pop'!B:BC,50,FALSE)</f>
        <v>22.311550140380898</v>
      </c>
      <c r="Y231">
        <f>VLOOKUP(A231,'Literacy Rate %Pop'!B:BC,51,FALSE)</f>
        <v>0</v>
      </c>
      <c r="Z231">
        <f>VLOOKUP(A231,'Literacy Rate %Pop'!B:BC,52,FALSE)</f>
        <v>0</v>
      </c>
      <c r="AA231">
        <f>VLOOKUP(A231,'Literacy Rate %Pop'!B:BC,53,FALSE)</f>
        <v>0</v>
      </c>
      <c r="AB231">
        <f>VLOOKUP(A231,'Literacy Rate %Pop'!B:BC,54,FALSE)</f>
        <v>0</v>
      </c>
      <c r="AC231" s="37">
        <f>VLOOKUP(A231,'Internet Access %Pop'!B:AI,29,FALSE)</f>
        <v>3.5</v>
      </c>
      <c r="AD231">
        <f>VLOOKUP(A231,'Internet Access %Pop'!B:AI,30,FALSE)</f>
        <v>5</v>
      </c>
      <c r="AE231">
        <f>VLOOKUP(A231,'Internet Access %Pop'!B:AI,31,FALSE)</f>
        <v>6.4999981199999999</v>
      </c>
      <c r="AF231">
        <f>VLOOKUP(A231,'Internet Access %Pop'!B:AI,32,FALSE)</f>
        <v>8</v>
      </c>
      <c r="AG231">
        <f>VLOOKUP(A231,'Internet Access %Pop'!B:AI,33,FALSE)</f>
        <v>9.8000000000000007</v>
      </c>
      <c r="AH231">
        <f>VLOOKUP(A231,'Internet Access %Pop'!B:AI,34,FALSE)</f>
        <v>10.4</v>
      </c>
      <c r="AI231" s="37">
        <f>VLOOKUP(A231,'Informal %GDP  DGE'!B:AE,29,FALSE)</f>
        <v>36.392059326171875</v>
      </c>
      <c r="AJ231">
        <f>VLOOKUP(A231,'Informal %GDP  DGE'!B:AE,30,FALSE)</f>
        <v>0</v>
      </c>
      <c r="AK231">
        <f>VLOOKUP(A231,'Informal %GDP MIMIC'!B:AB,25,FALSE)</f>
        <v>44.044975280761719</v>
      </c>
      <c r="AL231">
        <f>VLOOKUP(A231,'Informal %GDP MIMIC'!B:AB,26,FALSE)</f>
        <v>44.459911346435547</v>
      </c>
      <c r="AM231">
        <f>VLOOKUP(A231,'Informal %GDP MIMIC'!B:AB,27,FALSE)</f>
        <v>43.871463775634766</v>
      </c>
      <c r="AN231" s="37">
        <f>VLOOKUP(A231,'Pension %LF Pension_p'!B:W,16,FALSE)</f>
        <v>0</v>
      </c>
      <c r="AO231">
        <f>VLOOKUP(A231,'Pension %LF Pension_p'!B:W,17,FALSE)</f>
        <v>2.7000000476837158</v>
      </c>
      <c r="AP231">
        <f>VLOOKUP(A231,'Pension %LF Pension_p'!B:W,18,FALSE)</f>
        <v>0</v>
      </c>
      <c r="AQ231">
        <f>VLOOKUP(A231,'Pension %LF Pension_p'!B:W,19,FALSE)</f>
        <v>0</v>
      </c>
      <c r="AR231">
        <f>VLOOKUP(A231,'Pension %LF Pension_p'!B:W,20,FALSE)</f>
        <v>0</v>
      </c>
      <c r="AS231">
        <f>VLOOKUP(A231,'Pension %LF Pension_p'!B:W,21,FALSE)</f>
        <v>0</v>
      </c>
      <c r="AT231">
        <f>VLOOKUP(A231,'Pension %LF Pension_p'!B:W,22,FALSE)</f>
        <v>0</v>
      </c>
      <c r="AU231" s="37" t="e">
        <f>VLOOKUP(A231,' Informal Employment %Emp Infem'!B:U,15,FALSE)</f>
        <v>#N/A</v>
      </c>
      <c r="AV231" t="e">
        <f>VLOOKUP(A231,' Informal Employment %Emp Infem'!B:U,16,FALSE)</f>
        <v>#N/A</v>
      </c>
      <c r="AW231" t="e">
        <f>VLOOKUP(A231,' Informal Employment %Emp Infem'!B:U,17,FALSE)</f>
        <v>#N/A</v>
      </c>
      <c r="AX231" t="e">
        <f>VLOOKUP(A231,' Informal Employment %Emp Infem'!B:U,18,FALSE)</f>
        <v>#N/A</v>
      </c>
      <c r="AY231" t="e">
        <f>VLOOKUP(A231,' Informal Employment %Emp Infem'!B:U,19,FALSE)</f>
        <v>#N/A</v>
      </c>
      <c r="AZ231" t="e">
        <f>VLOOKUP(A231,' Informal Employment %Emp Infem'!B:U,20,FALSE)</f>
        <v>#N/A</v>
      </c>
      <c r="BA231" s="37" t="e">
        <f>VLOOKUP(Main!A231,'Outside LF Employment %Emp  Inf'!B:U,15,FALSE)</f>
        <v>#N/A</v>
      </c>
      <c r="BB231" t="e">
        <f>VLOOKUP(Main!A231,'Outside LF Employment %Emp  Inf'!B:U,16,FALSE)</f>
        <v>#N/A</v>
      </c>
      <c r="BC231" t="e">
        <f>VLOOKUP(Main!A231,'Outside LF Employment %Emp  Inf'!B:U,17,FALSE)</f>
        <v>#N/A</v>
      </c>
      <c r="BD231" t="e">
        <f>VLOOKUP(Main!A231,'Outside LF Employment %Emp  Inf'!B:U,18,FALSE)</f>
        <v>#N/A</v>
      </c>
      <c r="BE231" t="e">
        <f>VLOOKUP(Main!A231,'Outside LF Employment %Emp  Inf'!B:U,19,FALSE)</f>
        <v>#N/A</v>
      </c>
      <c r="BF231" t="e">
        <f>VLOOKUP(Main!A231,'Outside LF Employment %Emp  Inf'!B:U,20,FALSE)</f>
        <v>#N/A</v>
      </c>
      <c r="BG231" s="37">
        <f>VLOOKUP(A231,'Fin Acct Ownership %Pop'!B:E,2,FALSE)</f>
        <v>8.9597454071044904</v>
      </c>
      <c r="BH231">
        <f>VLOOKUP(A231,'Fin Acct Ownership %Pop'!B:E,3,FALSE)</f>
        <v>12.4333448410034</v>
      </c>
      <c r="BI231">
        <f>VLOOKUP(A231,'Fin Acct Ownership %Pop'!B:E,4,FALSE)</f>
        <v>21.759193420410199</v>
      </c>
      <c r="BJ231" s="37" t="str">
        <f>VLOOKUP(A231,'JAM Index'!B:H,2,FALSE)</f>
        <v>SSA</v>
      </c>
      <c r="BK231" t="str">
        <f>VLOOKUP(A231,'JAM Index'!B:H,3,FALSE)</f>
        <v>LIC</v>
      </c>
      <c r="BL231" t="str">
        <f>VLOOKUP(A231,'JAM Index'!B:H,3,FALSE)</f>
        <v>LIC</v>
      </c>
      <c r="BM231">
        <f>VLOOKUP(A231,'JAM Index'!B:H,4,FALSE)</f>
        <v>38</v>
      </c>
      <c r="BN231">
        <f>VLOOKUP(A231,'JAM Index'!B:H,5,FALSE)</f>
        <v>22</v>
      </c>
      <c r="BO231">
        <f>VLOOKUP(A231,'JAM Index'!B:H,6,FALSE)</f>
        <v>47</v>
      </c>
      <c r="BP231">
        <f>VLOOKUP(A231,'JAM Index'!B:H,7,FALSE)</f>
        <v>107</v>
      </c>
      <c r="BQ231">
        <f>VLOOKUP(A231,'GDP Per Capita'!B:E,2,FALSE)</f>
        <v>726.15100708854857</v>
      </c>
      <c r="BR231">
        <f>VLOOKUP(A231,'GDP Per Capita'!B:E,3,FALSE)</f>
        <v>709.54004317463011</v>
      </c>
      <c r="BS231">
        <f>VLOOKUP(A231,'GDP Per Capita'!B:E,4,FALSE)</f>
        <v>659.27004497780126</v>
      </c>
    </row>
    <row r="232" spans="1:71" x14ac:dyDescent="0.15">
      <c r="A232" s="24" t="s">
        <v>462</v>
      </c>
      <c r="B232" s="37">
        <f>VLOOKUP(A232,'GDP in $'!B232:G232,4)</f>
        <v>16553933355619.684</v>
      </c>
      <c r="C232">
        <f>VLOOKUP(A232,'GDP in $'!B232:G232,5)</f>
        <v>17113644754522.809</v>
      </c>
      <c r="D232" s="38">
        <f>VLOOKUP(A232,'GDP in $'!B232:G232,6)</f>
        <v>17426659793626.219</v>
      </c>
      <c r="E232" t="e">
        <f>VLOOKUP(A232,'Social Assistance Exp. as %GDP'!C:O,2,FALSE)</f>
        <v>#N/A</v>
      </c>
      <c r="F232" t="e">
        <f>VLOOKUP(A232,'Social Assistance Exp. as %GDP'!C:O,3,FALSE)</f>
        <v>#N/A</v>
      </c>
      <c r="G232" t="e">
        <f>VLOOKUP(A232,'Social Assistance Exp. as %GDP'!C:O,4,FALSE)</f>
        <v>#N/A</v>
      </c>
      <c r="H232" t="e">
        <f>VLOOKUP(A232,'Social Assistance Exp. as %GDP'!C:O,5,FALSE)</f>
        <v>#N/A</v>
      </c>
      <c r="I232" t="e">
        <f>VLOOKUP(A232,'Social Assistance Exp. as %GDP'!C:O,6,FALSE)</f>
        <v>#N/A</v>
      </c>
      <c r="J232" t="e">
        <f>VLOOKUP(A232,'Social Assistance Exp. as %GDP'!C:O,7,FALSE)</f>
        <v>#N/A</v>
      </c>
      <c r="K232" t="e">
        <f>VLOOKUP(A232,'Social Assistance Exp. as %GDP'!C:O,8,FALSE)</f>
        <v>#N/A</v>
      </c>
      <c r="L232" t="e">
        <f>VLOOKUP(A232,'Social Assistance Exp. as %GDP'!C:O,9,FALSE)</f>
        <v>#N/A</v>
      </c>
      <c r="M232" t="e">
        <f>VLOOKUP(A232,'Social Assistance Exp. as %GDP'!C:O,10,FALSE)</f>
        <v>#N/A</v>
      </c>
      <c r="N232" t="e">
        <f>VLOOKUP(A232,'Social Assistance Exp. as %GDP'!C:O,11,FALSE)</f>
        <v>#N/A</v>
      </c>
      <c r="O232" t="e">
        <f>VLOOKUP(A232,'Social Assistance Exp. as %GDP'!C:O,12,FALSE)</f>
        <v>#N/A</v>
      </c>
      <c r="P232" t="e">
        <f>VLOOKUP(A232,'Social Assistance Exp. as %GDP'!C:O,13,FALSE)</f>
        <v>#N/A</v>
      </c>
      <c r="Q232" s="37">
        <f>VLOOKUP(A232,'Migrant Population %Pop'!B:C,2,FALSE)</f>
        <v>0.412275286385057</v>
      </c>
      <c r="R232" s="37">
        <f>VLOOKUP(A232,'Literacy Rate %Pop'!B:BC,44,FALSE)</f>
        <v>94.541572570800795</v>
      </c>
      <c r="S232">
        <f>VLOOKUP(A232,'Literacy Rate %Pop'!B:BC,45,FALSE)</f>
        <v>94.3878173828125</v>
      </c>
      <c r="T232">
        <f>VLOOKUP(A232,'Literacy Rate %Pop'!B:BC,46,FALSE)</f>
        <v>94.612579345703097</v>
      </c>
      <c r="U232">
        <f>VLOOKUP(A232,'Literacy Rate %Pop'!B:BC,47,FALSE)</f>
        <v>94.714942932128906</v>
      </c>
      <c r="V232">
        <f>VLOOKUP(A232,'Literacy Rate %Pop'!B:BC,48,FALSE)</f>
        <v>95.136711120605497</v>
      </c>
      <c r="W232">
        <f>VLOOKUP(A232,'Literacy Rate %Pop'!B:BC,49,FALSE)</f>
        <v>95.352867126464801</v>
      </c>
      <c r="X232">
        <f>VLOOKUP(A232,'Literacy Rate %Pop'!B:BC,50,FALSE)</f>
        <v>95.484832763671903</v>
      </c>
      <c r="Y232">
        <f>VLOOKUP(A232,'Literacy Rate %Pop'!B:BC,51,FALSE)</f>
        <v>95.676910400390597</v>
      </c>
      <c r="Z232">
        <f>VLOOKUP(A232,'Literacy Rate %Pop'!B:BC,52,FALSE)</f>
        <v>95.828598022460895</v>
      </c>
      <c r="AA232">
        <f>VLOOKUP(A232,'Literacy Rate %Pop'!B:BC,53,FALSE)</f>
        <v>95.978103637695298</v>
      </c>
      <c r="AB232">
        <f>VLOOKUP(A232,'Literacy Rate %Pop'!B:BC,54,FALSE)</f>
        <v>96.126319885253906</v>
      </c>
      <c r="AC232" s="37">
        <f>VLOOKUP(A232,'Internet Access %Pop'!B:AI,29,FALSE)</f>
        <v>45.471759731372003</v>
      </c>
      <c r="AD232">
        <f>VLOOKUP(A232,'Internet Access %Pop'!B:AI,30,FALSE)</f>
        <v>49.0188192436337</v>
      </c>
      <c r="AE232">
        <f>VLOOKUP(A232,'Internet Access %Pop'!B:AI,31,FALSE)</f>
        <v>50.5133602280074</v>
      </c>
      <c r="AF232">
        <f>VLOOKUP(A232,'Internet Access %Pop'!B:AI,32,FALSE)</f>
        <v>57.335654183385898</v>
      </c>
      <c r="AG232">
        <f>VLOOKUP(A232,'Internet Access %Pop'!B:AI,33,FALSE)</f>
        <v>62.041779089906903</v>
      </c>
      <c r="AH232">
        <f>VLOOKUP(A232,'Internet Access %Pop'!B:AI,34,FALSE)</f>
        <v>68.863684878061605</v>
      </c>
      <c r="AI232" s="37" t="e">
        <f>VLOOKUP(A232,'Informal %GDP  DGE'!B:AE,29,FALSE)</f>
        <v>#N/A</v>
      </c>
      <c r="AJ232" t="e">
        <f>VLOOKUP(A232,'Informal %GDP  DGE'!B:AE,30,FALSE)</f>
        <v>#N/A</v>
      </c>
      <c r="AK232" t="e">
        <f>VLOOKUP(A232,'Informal %GDP MIMIC'!B:AB,25,FALSE)</f>
        <v>#N/A</v>
      </c>
      <c r="AL232" t="e">
        <f>VLOOKUP(A232,'Informal %GDP MIMIC'!B:AB,26,FALSE)</f>
        <v>#N/A</v>
      </c>
      <c r="AM232" t="e">
        <f>VLOOKUP(A232,'Informal %GDP MIMIC'!B:AB,27,FALSE)</f>
        <v>#N/A</v>
      </c>
      <c r="AN232" s="37" t="e">
        <f>VLOOKUP(A232,'Pension %LF Pension_p'!B:W,16,FALSE)</f>
        <v>#N/A</v>
      </c>
      <c r="AO232" t="e">
        <f>VLOOKUP(A232,'Pension %LF Pension_p'!B:W,17,FALSE)</f>
        <v>#N/A</v>
      </c>
      <c r="AP232" t="e">
        <f>VLOOKUP(A232,'Pension %LF Pension_p'!B:W,18,FALSE)</f>
        <v>#N/A</v>
      </c>
      <c r="AQ232" t="e">
        <f>VLOOKUP(A232,'Pension %LF Pension_p'!B:W,19,FALSE)</f>
        <v>#N/A</v>
      </c>
      <c r="AR232" t="e">
        <f>VLOOKUP(A232,'Pension %LF Pension_p'!B:W,20,FALSE)</f>
        <v>#N/A</v>
      </c>
      <c r="AS232" t="e">
        <f>VLOOKUP(A232,'Pension %LF Pension_p'!B:W,21,FALSE)</f>
        <v>#N/A</v>
      </c>
      <c r="AT232" t="e">
        <f>VLOOKUP(A232,'Pension %LF Pension_p'!B:W,22,FALSE)</f>
        <v>#N/A</v>
      </c>
      <c r="AU232" s="37" t="e">
        <f>VLOOKUP(A232,' Informal Employment %Emp Infem'!B:U,15,FALSE)</f>
        <v>#N/A</v>
      </c>
      <c r="AV232" t="e">
        <f>VLOOKUP(A232,' Informal Employment %Emp Infem'!B:U,16,FALSE)</f>
        <v>#N/A</v>
      </c>
      <c r="AW232" t="e">
        <f>VLOOKUP(A232,' Informal Employment %Emp Infem'!B:U,17,FALSE)</f>
        <v>#N/A</v>
      </c>
      <c r="AX232" t="e">
        <f>VLOOKUP(A232,' Informal Employment %Emp Infem'!B:U,18,FALSE)</f>
        <v>#N/A</v>
      </c>
      <c r="AY232" t="e">
        <f>VLOOKUP(A232,' Informal Employment %Emp Infem'!B:U,19,FALSE)</f>
        <v>#N/A</v>
      </c>
      <c r="AZ232" t="e">
        <f>VLOOKUP(A232,' Informal Employment %Emp Infem'!B:U,20,FALSE)</f>
        <v>#N/A</v>
      </c>
      <c r="BA232" s="37" t="e">
        <f>VLOOKUP(Main!A232,'Outside LF Employment %Emp  Inf'!B:U,15,FALSE)</f>
        <v>#N/A</v>
      </c>
      <c r="BB232" t="e">
        <f>VLOOKUP(Main!A232,'Outside LF Employment %Emp  Inf'!B:U,16,FALSE)</f>
        <v>#N/A</v>
      </c>
      <c r="BC232" t="e">
        <f>VLOOKUP(Main!A232,'Outside LF Employment %Emp  Inf'!B:U,17,FALSE)</f>
        <v>#N/A</v>
      </c>
      <c r="BD232" t="e">
        <f>VLOOKUP(Main!A232,'Outside LF Employment %Emp  Inf'!B:U,18,FALSE)</f>
        <v>#N/A</v>
      </c>
      <c r="BE232" t="e">
        <f>VLOOKUP(Main!A232,'Outside LF Employment %Emp  Inf'!B:U,19,FALSE)</f>
        <v>#N/A</v>
      </c>
      <c r="BF232" t="e">
        <f>VLOOKUP(Main!A232,'Outside LF Employment %Emp  Inf'!B:U,20,FALSE)</f>
        <v>#N/A</v>
      </c>
      <c r="BG232" s="37">
        <f>VLOOKUP(A232,'Fin Acct Ownership %Pop'!B:E,2,FALSE)</f>
        <v>0</v>
      </c>
      <c r="BH232">
        <f>VLOOKUP(A232,'Fin Acct Ownership %Pop'!B:E,3,FALSE)</f>
        <v>0</v>
      </c>
      <c r="BI232">
        <f>VLOOKUP(A232,'Fin Acct Ownership %Pop'!B:E,4,FALSE)</f>
        <v>0</v>
      </c>
      <c r="BJ232" s="37" t="e">
        <f>VLOOKUP(A232,'JAM Index'!B:H,2,FALSE)</f>
        <v>#N/A</v>
      </c>
      <c r="BK232" t="e">
        <f>VLOOKUP(A232,'JAM Index'!B:H,3,FALSE)</f>
        <v>#N/A</v>
      </c>
      <c r="BL232" t="e">
        <f>VLOOKUP(A232,'JAM Index'!B:H,3,FALSE)</f>
        <v>#N/A</v>
      </c>
      <c r="BM232" t="e">
        <f>VLOOKUP(A232,'JAM Index'!B:H,4,FALSE)</f>
        <v>#N/A</v>
      </c>
      <c r="BN232" t="e">
        <f>VLOOKUP(A232,'JAM Index'!B:H,5,FALSE)</f>
        <v>#N/A</v>
      </c>
      <c r="BO232" t="e">
        <f>VLOOKUP(A232,'JAM Index'!B:H,6,FALSE)</f>
        <v>#N/A</v>
      </c>
      <c r="BP232" t="e">
        <f>VLOOKUP(A232,'JAM Index'!B:H,7,FALSE)</f>
        <v>#N/A</v>
      </c>
      <c r="BQ232">
        <f>VLOOKUP(A232,'GDP Per Capita'!B:E,2,FALSE)</f>
        <v>8012.1497104958371</v>
      </c>
      <c r="BR232">
        <f>VLOOKUP(A232,'GDP Per Capita'!B:E,3,FALSE)</f>
        <v>8235.5836767818728</v>
      </c>
      <c r="BS232">
        <f>VLOOKUP(A232,'GDP Per Capita'!B:E,4,FALSE)</f>
        <v>8346.0388104579415</v>
      </c>
    </row>
    <row r="233" spans="1:71" x14ac:dyDescent="0.15">
      <c r="A233" s="24" t="s">
        <v>463</v>
      </c>
      <c r="B233" s="37">
        <f>VLOOKUP(A233,'GDP in $'!B233:G233,4)</f>
        <v>4073645764077.8159</v>
      </c>
      <c r="C233">
        <f>VLOOKUP(A233,'GDP in $'!B233:G233,5)</f>
        <v>4153453159866.1426</v>
      </c>
      <c r="D233" s="38">
        <f>VLOOKUP(A233,'GDP in $'!B233:G233,6)</f>
        <v>3876733319266.9492</v>
      </c>
      <c r="E233" t="e">
        <f>VLOOKUP(A233,'Social Assistance Exp. as %GDP'!C:O,2,FALSE)</f>
        <v>#N/A</v>
      </c>
      <c r="F233" t="e">
        <f>VLOOKUP(A233,'Social Assistance Exp. as %GDP'!C:O,3,FALSE)</f>
        <v>#N/A</v>
      </c>
      <c r="G233" t="e">
        <f>VLOOKUP(A233,'Social Assistance Exp. as %GDP'!C:O,4,FALSE)</f>
        <v>#N/A</v>
      </c>
      <c r="H233" t="e">
        <f>VLOOKUP(A233,'Social Assistance Exp. as %GDP'!C:O,5,FALSE)</f>
        <v>#N/A</v>
      </c>
      <c r="I233" t="e">
        <f>VLOOKUP(A233,'Social Assistance Exp. as %GDP'!C:O,6,FALSE)</f>
        <v>#N/A</v>
      </c>
      <c r="J233" t="e">
        <f>VLOOKUP(A233,'Social Assistance Exp. as %GDP'!C:O,7,FALSE)</f>
        <v>#N/A</v>
      </c>
      <c r="K233" t="e">
        <f>VLOOKUP(A233,'Social Assistance Exp. as %GDP'!C:O,8,FALSE)</f>
        <v>#N/A</v>
      </c>
      <c r="L233" t="e">
        <f>VLOOKUP(A233,'Social Assistance Exp. as %GDP'!C:O,9,FALSE)</f>
        <v>#N/A</v>
      </c>
      <c r="M233" t="e">
        <f>VLOOKUP(A233,'Social Assistance Exp. as %GDP'!C:O,10,FALSE)</f>
        <v>#N/A</v>
      </c>
      <c r="N233" t="e">
        <f>VLOOKUP(A233,'Social Assistance Exp. as %GDP'!C:O,11,FALSE)</f>
        <v>#N/A</v>
      </c>
      <c r="O233" t="e">
        <f>VLOOKUP(A233,'Social Assistance Exp. as %GDP'!C:O,12,FALSE)</f>
        <v>#N/A</v>
      </c>
      <c r="P233" t="e">
        <f>VLOOKUP(A233,'Social Assistance Exp. as %GDP'!C:O,13,FALSE)</f>
        <v>#N/A</v>
      </c>
      <c r="Q233" s="37">
        <f>VLOOKUP(A233,'Migrant Population %Pop'!B:C,2,FALSE)</f>
        <v>6.4840566632994898</v>
      </c>
      <c r="R233" s="37">
        <f>VLOOKUP(A233,'Literacy Rate %Pop'!B:BC,44,FALSE)</f>
        <v>98.428047180175795</v>
      </c>
      <c r="S233">
        <f>VLOOKUP(A233,'Literacy Rate %Pop'!B:BC,45,FALSE)</f>
        <v>98.647987365722699</v>
      </c>
      <c r="T233">
        <f>VLOOKUP(A233,'Literacy Rate %Pop'!B:BC,46,FALSE)</f>
        <v>98.763740539550795</v>
      </c>
      <c r="U233">
        <f>VLOOKUP(A233,'Literacy Rate %Pop'!B:BC,47,FALSE)</f>
        <v>98.807220458984403</v>
      </c>
      <c r="V233">
        <f>VLOOKUP(A233,'Literacy Rate %Pop'!B:BC,48,FALSE)</f>
        <v>98.837600708007798</v>
      </c>
      <c r="W233">
        <f>VLOOKUP(A233,'Literacy Rate %Pop'!B:BC,49,FALSE)</f>
        <v>98.864242553710895</v>
      </c>
      <c r="X233">
        <f>VLOOKUP(A233,'Literacy Rate %Pop'!B:BC,50,FALSE)</f>
        <v>98.969047546386705</v>
      </c>
      <c r="Y233">
        <f>VLOOKUP(A233,'Literacy Rate %Pop'!B:BC,51,FALSE)</f>
        <v>98.948348999023395</v>
      </c>
      <c r="Z233">
        <f>VLOOKUP(A233,'Literacy Rate %Pop'!B:BC,52,FALSE)</f>
        <v>98.980506896972699</v>
      </c>
      <c r="AA233">
        <f>VLOOKUP(A233,'Literacy Rate %Pop'!B:BC,53,FALSE)</f>
        <v>99.013153076171903</v>
      </c>
      <c r="AB233">
        <f>VLOOKUP(A233,'Literacy Rate %Pop'!B:BC,54,FALSE)</f>
        <v>99.044281005859403</v>
      </c>
      <c r="AC233" s="37">
        <f>VLOOKUP(A233,'Internet Access %Pop'!B:AI,29,FALSE)</f>
        <v>59.594617253029597</v>
      </c>
      <c r="AD233">
        <f>VLOOKUP(A233,'Internet Access %Pop'!B:AI,30,FALSE)</f>
        <v>63.442716142004102</v>
      </c>
      <c r="AE233">
        <f>VLOOKUP(A233,'Internet Access %Pop'!B:AI,31,FALSE)</f>
        <v>67.037188718603005</v>
      </c>
      <c r="AF233">
        <f>VLOOKUP(A233,'Internet Access %Pop'!B:AI,32,FALSE)</f>
        <v>73.476866420685994</v>
      </c>
      <c r="AG233">
        <f>VLOOKUP(A233,'Internet Access %Pop'!B:AI,33,FALSE)</f>
        <v>77.369759917436497</v>
      </c>
      <c r="AH233">
        <f>VLOOKUP(A233,'Internet Access %Pop'!B:AI,34,FALSE)</f>
        <v>82.205653732228598</v>
      </c>
      <c r="AI233" s="37" t="e">
        <f>VLOOKUP(A233,'Informal %GDP  DGE'!B:AE,29,FALSE)</f>
        <v>#N/A</v>
      </c>
      <c r="AJ233" t="e">
        <f>VLOOKUP(A233,'Informal %GDP  DGE'!B:AE,30,FALSE)</f>
        <v>#N/A</v>
      </c>
      <c r="AK233" t="e">
        <f>VLOOKUP(A233,'Informal %GDP MIMIC'!B:AB,25,FALSE)</f>
        <v>#N/A</v>
      </c>
      <c r="AL233" t="e">
        <f>VLOOKUP(A233,'Informal %GDP MIMIC'!B:AB,26,FALSE)</f>
        <v>#N/A</v>
      </c>
      <c r="AM233" t="e">
        <f>VLOOKUP(A233,'Informal %GDP MIMIC'!B:AB,27,FALSE)</f>
        <v>#N/A</v>
      </c>
      <c r="AN233" s="37" t="e">
        <f>VLOOKUP(A233,'Pension %LF Pension_p'!B:W,16,FALSE)</f>
        <v>#N/A</v>
      </c>
      <c r="AO233" t="e">
        <f>VLOOKUP(A233,'Pension %LF Pension_p'!B:W,17,FALSE)</f>
        <v>#N/A</v>
      </c>
      <c r="AP233" t="e">
        <f>VLOOKUP(A233,'Pension %LF Pension_p'!B:W,18,FALSE)</f>
        <v>#N/A</v>
      </c>
      <c r="AQ233" t="e">
        <f>VLOOKUP(A233,'Pension %LF Pension_p'!B:W,19,FALSE)</f>
        <v>#N/A</v>
      </c>
      <c r="AR233" t="e">
        <f>VLOOKUP(A233,'Pension %LF Pension_p'!B:W,20,FALSE)</f>
        <v>#N/A</v>
      </c>
      <c r="AS233" t="e">
        <f>VLOOKUP(A233,'Pension %LF Pension_p'!B:W,21,FALSE)</f>
        <v>#N/A</v>
      </c>
      <c r="AT233" t="e">
        <f>VLOOKUP(A233,'Pension %LF Pension_p'!B:W,22,FALSE)</f>
        <v>#N/A</v>
      </c>
      <c r="AU233" s="37" t="e">
        <f>VLOOKUP(A233,' Informal Employment %Emp Infem'!B:U,15,FALSE)</f>
        <v>#N/A</v>
      </c>
      <c r="AV233" t="e">
        <f>VLOOKUP(A233,' Informal Employment %Emp Infem'!B:U,16,FALSE)</f>
        <v>#N/A</v>
      </c>
      <c r="AW233" t="e">
        <f>VLOOKUP(A233,' Informal Employment %Emp Infem'!B:U,17,FALSE)</f>
        <v>#N/A</v>
      </c>
      <c r="AX233" t="e">
        <f>VLOOKUP(A233,' Informal Employment %Emp Infem'!B:U,18,FALSE)</f>
        <v>#N/A</v>
      </c>
      <c r="AY233" t="e">
        <f>VLOOKUP(A233,' Informal Employment %Emp Infem'!B:U,19,FALSE)</f>
        <v>#N/A</v>
      </c>
      <c r="AZ233" t="e">
        <f>VLOOKUP(A233,' Informal Employment %Emp Infem'!B:U,20,FALSE)</f>
        <v>#N/A</v>
      </c>
      <c r="BA233" s="37" t="e">
        <f>VLOOKUP(Main!A233,'Outside LF Employment %Emp  Inf'!B:U,15,FALSE)</f>
        <v>#N/A</v>
      </c>
      <c r="BB233" t="e">
        <f>VLOOKUP(Main!A233,'Outside LF Employment %Emp  Inf'!B:U,16,FALSE)</f>
        <v>#N/A</v>
      </c>
      <c r="BC233" t="e">
        <f>VLOOKUP(Main!A233,'Outside LF Employment %Emp  Inf'!B:U,17,FALSE)</f>
        <v>#N/A</v>
      </c>
      <c r="BD233" t="e">
        <f>VLOOKUP(Main!A233,'Outside LF Employment %Emp  Inf'!B:U,18,FALSE)</f>
        <v>#N/A</v>
      </c>
      <c r="BE233" t="e">
        <f>VLOOKUP(Main!A233,'Outside LF Employment %Emp  Inf'!B:U,19,FALSE)</f>
        <v>#N/A</v>
      </c>
      <c r="BF233" t="e">
        <f>VLOOKUP(Main!A233,'Outside LF Employment %Emp  Inf'!B:U,20,FALSE)</f>
        <v>#N/A</v>
      </c>
      <c r="BG233" s="37">
        <f>VLOOKUP(A233,'Fin Acct Ownership %Pop'!B:E,2,FALSE)</f>
        <v>0</v>
      </c>
      <c r="BH233">
        <f>VLOOKUP(A233,'Fin Acct Ownership %Pop'!B:E,3,FALSE)</f>
        <v>0</v>
      </c>
      <c r="BI233">
        <f>VLOOKUP(A233,'Fin Acct Ownership %Pop'!B:E,4,FALSE)</f>
        <v>0</v>
      </c>
      <c r="BJ233" s="37" t="e">
        <f>VLOOKUP(A233,'JAM Index'!B:H,2,FALSE)</f>
        <v>#N/A</v>
      </c>
      <c r="BK233" t="e">
        <f>VLOOKUP(A233,'JAM Index'!B:H,3,FALSE)</f>
        <v>#N/A</v>
      </c>
      <c r="BL233" t="e">
        <f>VLOOKUP(A233,'JAM Index'!B:H,3,FALSE)</f>
        <v>#N/A</v>
      </c>
      <c r="BM233" t="e">
        <f>VLOOKUP(A233,'JAM Index'!B:H,4,FALSE)</f>
        <v>#N/A</v>
      </c>
      <c r="BN233" t="e">
        <f>VLOOKUP(A233,'JAM Index'!B:H,5,FALSE)</f>
        <v>#N/A</v>
      </c>
      <c r="BO233" t="e">
        <f>VLOOKUP(A233,'JAM Index'!B:H,6,FALSE)</f>
        <v>#N/A</v>
      </c>
      <c r="BP233" t="e">
        <f>VLOOKUP(A233,'JAM Index'!B:H,7,FALSE)</f>
        <v>#N/A</v>
      </c>
      <c r="BQ233">
        <f>VLOOKUP(A233,'GDP Per Capita'!B:E,2,FALSE)</f>
        <v>8876.1539640287338</v>
      </c>
      <c r="BR233">
        <f>VLOOKUP(A233,'GDP Per Capita'!B:E,3,FALSE)</f>
        <v>9013.7956485399227</v>
      </c>
      <c r="BS233">
        <f>VLOOKUP(A233,'GDP Per Capita'!B:E,4,FALSE)</f>
        <v>8387.3906931025685</v>
      </c>
    </row>
    <row r="234" spans="1:71" x14ac:dyDescent="0.15">
      <c r="A234" s="24" t="s">
        <v>464</v>
      </c>
      <c r="B234" s="37">
        <f>VLOOKUP(A234,'GDP in $'!B234:G234,4)</f>
        <v>7112200725.0023174</v>
      </c>
      <c r="C234">
        <f>VLOOKUP(A234,'GDP in $'!B234:G234,5)</f>
        <v>7220395247.7424049</v>
      </c>
      <c r="D234" s="38">
        <f>VLOOKUP(A234,'GDP in $'!B234:G234,6)</f>
        <v>7574636978.6617289</v>
      </c>
      <c r="E234" t="str">
        <f>VLOOKUP(A234,'Social Assistance Exp. as %GDP'!C:O,2,FALSE)</f>
        <v>Low income</v>
      </c>
      <c r="F234" t="str">
        <f>VLOOKUP(A234,'Social Assistance Exp. as %GDP'!C:O,3,FALSE)</f>
        <v>SSF</v>
      </c>
      <c r="G234">
        <f>VLOOKUP(A234,'Social Assistance Exp. as %GDP'!C:O,4,FALSE)</f>
        <v>0.20385056700000001</v>
      </c>
      <c r="H234">
        <f>VLOOKUP(A234,'Social Assistance Exp. as %GDP'!C:O,5,FALSE)</f>
        <v>3.5197346999999997E-2</v>
      </c>
      <c r="I234">
        <f>VLOOKUP(A234,'Social Assistance Exp. as %GDP'!C:O,6,FALSE)</f>
        <v>0</v>
      </c>
      <c r="J234">
        <f>VLOOKUP(A234,'Social Assistance Exp. as %GDP'!C:O,7,FALSE)</f>
        <v>0.112839684</v>
      </c>
      <c r="K234">
        <f>VLOOKUP(A234,'Social Assistance Exp. as %GDP'!C:O,8,FALSE)</f>
        <v>1.6356215E-2</v>
      </c>
      <c r="L234">
        <f>VLOOKUP(A234,'Social Assistance Exp. as %GDP'!C:O,9,FALSE)</f>
        <v>2015</v>
      </c>
      <c r="M234">
        <f>VLOOKUP(A234,'Social Assistance Exp. as %GDP'!C:O,10,FALSE)</f>
        <v>0</v>
      </c>
      <c r="N234">
        <f>VLOOKUP(A234,'Social Assistance Exp. as %GDP'!C:O,11,FALSE)</f>
        <v>0</v>
      </c>
      <c r="O234">
        <f>VLOOKUP(A234,'Social Assistance Exp. as %GDP'!C:O,12,FALSE)</f>
        <v>3.9457302999999999E-2</v>
      </c>
      <c r="P234">
        <f>VLOOKUP(A234,'Social Assistance Exp. as %GDP'!C:O,13,FALSE)</f>
        <v>0</v>
      </c>
      <c r="Q234" s="37">
        <f>VLOOKUP(A234,'Migrant Population %Pop'!B:C,2,FALSE)</f>
        <v>3.7900067601441201</v>
      </c>
      <c r="R234" s="37">
        <f>VLOOKUP(A234,'Literacy Rate %Pop'!B:BC,44,FALSE)</f>
        <v>0</v>
      </c>
      <c r="S234">
        <f>VLOOKUP(A234,'Literacy Rate %Pop'!B:BC,45,FALSE)</f>
        <v>60.409938812255902</v>
      </c>
      <c r="T234">
        <f>VLOOKUP(A234,'Literacy Rate %Pop'!B:BC,46,FALSE)</f>
        <v>0</v>
      </c>
      <c r="U234">
        <f>VLOOKUP(A234,'Literacy Rate %Pop'!B:BC,47,FALSE)</f>
        <v>0</v>
      </c>
      <c r="V234">
        <f>VLOOKUP(A234,'Literacy Rate %Pop'!B:BC,48,FALSE)</f>
        <v>0</v>
      </c>
      <c r="W234">
        <f>VLOOKUP(A234,'Literacy Rate %Pop'!B:BC,49,FALSE)</f>
        <v>63.745620727539098</v>
      </c>
      <c r="X234">
        <f>VLOOKUP(A234,'Literacy Rate %Pop'!B:BC,50,FALSE)</f>
        <v>0</v>
      </c>
      <c r="Y234">
        <f>VLOOKUP(A234,'Literacy Rate %Pop'!B:BC,51,FALSE)</f>
        <v>0</v>
      </c>
      <c r="Z234">
        <f>VLOOKUP(A234,'Literacy Rate %Pop'!B:BC,52,FALSE)</f>
        <v>0</v>
      </c>
      <c r="AA234">
        <f>VLOOKUP(A234,'Literacy Rate %Pop'!B:BC,53,FALSE)</f>
        <v>66.537078857421903</v>
      </c>
      <c r="AB234">
        <f>VLOOKUP(A234,'Literacy Rate %Pop'!B:BC,54,FALSE)</f>
        <v>0</v>
      </c>
      <c r="AC234" s="37">
        <f>VLOOKUP(A234,'Internet Access %Pop'!B:AI,29,FALSE)</f>
        <v>7.12</v>
      </c>
      <c r="AD234">
        <f>VLOOKUP(A234,'Internet Access %Pop'!B:AI,30,FALSE)</f>
        <v>11.31</v>
      </c>
      <c r="AE234">
        <f>VLOOKUP(A234,'Internet Access %Pop'!B:AI,31,FALSE)</f>
        <v>12.360224970000001</v>
      </c>
      <c r="AF234">
        <f>VLOOKUP(A234,'Internet Access %Pop'!B:AI,32,FALSE)</f>
        <v>15.5</v>
      </c>
      <c r="AG234">
        <f>VLOOKUP(A234,'Internet Access %Pop'!B:AI,33,FALSE)</f>
        <v>19.3</v>
      </c>
      <c r="AH234">
        <f>VLOOKUP(A234,'Internet Access %Pop'!B:AI,34,FALSE)</f>
        <v>0</v>
      </c>
      <c r="AI234" s="37">
        <f>VLOOKUP(A234,'Informal %GDP  DGE'!B:AE,29,FALSE)</f>
        <v>31.208873748779297</v>
      </c>
      <c r="AJ234">
        <f>VLOOKUP(A234,'Informal %GDP  DGE'!B:AE,30,FALSE)</f>
        <v>0</v>
      </c>
      <c r="AK234">
        <f>VLOOKUP(A234,'Informal %GDP MIMIC'!B:AB,25,FALSE)</f>
        <v>33.494281768798828</v>
      </c>
      <c r="AL234">
        <f>VLOOKUP(A234,'Informal %GDP MIMIC'!B:AB,26,FALSE)</f>
        <v>33.505565643310547</v>
      </c>
      <c r="AM234">
        <f>VLOOKUP(A234,'Informal %GDP MIMIC'!B:AB,27,FALSE)</f>
        <v>33.010009765625</v>
      </c>
      <c r="AN234" s="37">
        <f>VLOOKUP(A234,'Pension %LF Pension_p'!B:W,16,FALSE)</f>
        <v>0</v>
      </c>
      <c r="AO234">
        <f>VLOOKUP(A234,'Pension %LF Pension_p'!B:W,17,FALSE)</f>
        <v>0</v>
      </c>
      <c r="AP234">
        <f>VLOOKUP(A234,'Pension %LF Pension_p'!B:W,18,FALSE)</f>
        <v>0</v>
      </c>
      <c r="AQ234">
        <f>VLOOKUP(A234,'Pension %LF Pension_p'!B:W,19,FALSE)</f>
        <v>0</v>
      </c>
      <c r="AR234">
        <f>VLOOKUP(A234,'Pension %LF Pension_p'!B:W,20,FALSE)</f>
        <v>0</v>
      </c>
      <c r="AS234">
        <f>VLOOKUP(A234,'Pension %LF Pension_p'!B:W,21,FALSE)</f>
        <v>0</v>
      </c>
      <c r="AT234">
        <f>VLOOKUP(A234,'Pension %LF Pension_p'!B:W,22,FALSE)</f>
        <v>0</v>
      </c>
      <c r="AU234" s="37">
        <f>VLOOKUP(A234,' Informal Employment %Emp Infem'!B:U,15,FALSE)</f>
        <v>0</v>
      </c>
      <c r="AV234">
        <f>VLOOKUP(A234,' Informal Employment %Emp Infem'!B:U,16,FALSE)</f>
        <v>95.08</v>
      </c>
      <c r="AW234">
        <f>VLOOKUP(A234,' Informal Employment %Emp Infem'!B:U,17,FALSE)</f>
        <v>0</v>
      </c>
      <c r="AX234">
        <f>VLOOKUP(A234,' Informal Employment %Emp Infem'!B:U,18,FALSE)</f>
        <v>0</v>
      </c>
      <c r="AY234">
        <f>VLOOKUP(A234,' Informal Employment %Emp Infem'!B:U,19,FALSE)</f>
        <v>90.09</v>
      </c>
      <c r="AZ234">
        <f>VLOOKUP(A234,' Informal Employment %Emp Infem'!B:U,20,FALSE)</f>
        <v>0</v>
      </c>
      <c r="BA234" s="37">
        <f>VLOOKUP(Main!A234,'Outside LF Employment %Emp  Inf'!B:U,15,FALSE)</f>
        <v>0</v>
      </c>
      <c r="BB234">
        <f>VLOOKUP(Main!A234,'Outside LF Employment %Emp  Inf'!B:U,16,FALSE)</f>
        <v>91.47</v>
      </c>
      <c r="BC234">
        <f>VLOOKUP(Main!A234,'Outside LF Employment %Emp  Inf'!B:U,17,FALSE)</f>
        <v>0</v>
      </c>
      <c r="BD234">
        <f>VLOOKUP(Main!A234,'Outside LF Employment %Emp  Inf'!B:U,18,FALSE)</f>
        <v>0</v>
      </c>
      <c r="BE234">
        <f>VLOOKUP(Main!A234,'Outside LF Employment %Emp  Inf'!B:U,19,FALSE)</f>
        <v>87.74</v>
      </c>
      <c r="BF234">
        <f>VLOOKUP(Main!A234,'Outside LF Employment %Emp  Inf'!B:U,20,FALSE)</f>
        <v>0</v>
      </c>
      <c r="BG234" s="37">
        <f>VLOOKUP(A234,'Fin Acct Ownership %Pop'!B:E,2,FALSE)</f>
        <v>10.185239791870099</v>
      </c>
      <c r="BH234">
        <f>VLOOKUP(A234,'Fin Acct Ownership %Pop'!B:E,3,FALSE)</f>
        <v>18.251462936401399</v>
      </c>
      <c r="BI234">
        <f>VLOOKUP(A234,'Fin Acct Ownership %Pop'!B:E,4,FALSE)</f>
        <v>45.289352416992202</v>
      </c>
      <c r="BJ234" s="37" t="str">
        <f>VLOOKUP(A234,'JAM Index'!B:H,2,FALSE)</f>
        <v>SSA</v>
      </c>
      <c r="BK234" t="str">
        <f>VLOOKUP(A234,'JAM Index'!B:H,3,FALSE)</f>
        <v>LIC</v>
      </c>
      <c r="BL234" t="str">
        <f>VLOOKUP(A234,'JAM Index'!B:H,3,FALSE)</f>
        <v>LIC</v>
      </c>
      <c r="BM234">
        <f>VLOOKUP(A234,'JAM Index'!B:H,4,FALSE)</f>
        <v>40</v>
      </c>
      <c r="BN234">
        <f>VLOOKUP(A234,'JAM Index'!B:H,5,FALSE)</f>
        <v>45</v>
      </c>
      <c r="BO234">
        <f>VLOOKUP(A234,'JAM Index'!B:H,6,FALSE)</f>
        <v>64</v>
      </c>
      <c r="BP234">
        <f>VLOOKUP(A234,'JAM Index'!B:H,7,FALSE)</f>
        <v>149</v>
      </c>
      <c r="BQ234">
        <f>VLOOKUP(A234,'GDP Per Capita'!B:E,2,FALSE)</f>
        <v>901.5230168989367</v>
      </c>
      <c r="BR234">
        <f>VLOOKUP(A234,'GDP Per Capita'!B:E,3,FALSE)</f>
        <v>893.35245412167478</v>
      </c>
      <c r="BS234">
        <f>VLOOKUP(A234,'GDP Per Capita'!B:E,4,FALSE)</f>
        <v>914.95079245321222</v>
      </c>
    </row>
    <row r="235" spans="1:71" x14ac:dyDescent="0.15">
      <c r="A235" s="24" t="s">
        <v>466</v>
      </c>
      <c r="B235" s="37">
        <f>VLOOKUP(A235,'GDP in $'!B235:G235,4)</f>
        <v>506611070188.36151</v>
      </c>
      <c r="C235">
        <f>VLOOKUP(A235,'GDP in $'!B235:G235,5)</f>
        <v>544263840039.16571</v>
      </c>
      <c r="D235" s="38">
        <f>VLOOKUP(A235,'GDP in $'!B235:G235,6)</f>
        <v>501643653514.92468</v>
      </c>
      <c r="E235" t="str">
        <f>VLOOKUP(A235,'Social Assistance Exp. as %GDP'!C:O,2,FALSE)</f>
        <v>Upper middle income</v>
      </c>
      <c r="F235" t="str">
        <f>VLOOKUP(A235,'Social Assistance Exp. as %GDP'!C:O,3,FALSE)</f>
        <v>EAS</v>
      </c>
      <c r="G235">
        <f>VLOOKUP(A235,'Social Assistance Exp. as %GDP'!C:O,4,FALSE)</f>
        <v>1.2836434839999999</v>
      </c>
      <c r="H235">
        <f>VLOOKUP(A235,'Social Assistance Exp. as %GDP'!C:O,5,FALSE)</f>
        <v>0.18603605000000001</v>
      </c>
      <c r="I235">
        <f>VLOOKUP(A235,'Social Assistance Exp. as %GDP'!C:O,6,FALSE)</f>
        <v>0</v>
      </c>
      <c r="J235">
        <f>VLOOKUP(A235,'Social Assistance Exp. as %GDP'!C:O,7,FALSE)</f>
        <v>0.82329523599999999</v>
      </c>
      <c r="K235">
        <f>VLOOKUP(A235,'Social Assistance Exp. as %GDP'!C:O,8,FALSE)</f>
        <v>7.8061506000000003E-2</v>
      </c>
      <c r="L235">
        <f>VLOOKUP(A235,'Social Assistance Exp. as %GDP'!C:O,9,FALSE)</f>
        <v>2019</v>
      </c>
      <c r="M235">
        <f>VLOOKUP(A235,'Social Assistance Exp. as %GDP'!C:O,10,FALSE)</f>
        <v>0.19451342499999999</v>
      </c>
      <c r="N235">
        <f>VLOOKUP(A235,'Social Assistance Exp. as %GDP'!C:O,11,FALSE)</f>
        <v>0</v>
      </c>
      <c r="O235">
        <f>VLOOKUP(A235,'Social Assistance Exp. as %GDP'!C:O,12,FALSE)</f>
        <v>1.7373029999999999E-3</v>
      </c>
      <c r="P235">
        <f>VLOOKUP(A235,'Social Assistance Exp. as %GDP'!C:O,13,FALSE)</f>
        <v>0</v>
      </c>
      <c r="Q235" s="37">
        <f>VLOOKUP(A235,'Migrant Population %Pop'!B:C,2,FALSE)</f>
        <v>5.7582326519589504</v>
      </c>
      <c r="R235" s="37">
        <f>VLOOKUP(A235,'Literacy Rate %Pop'!B:BC,44,FALSE)</f>
        <v>96.430908203125</v>
      </c>
      <c r="S235">
        <f>VLOOKUP(A235,'Literacy Rate %Pop'!B:BC,45,FALSE)</f>
        <v>0</v>
      </c>
      <c r="T235">
        <f>VLOOKUP(A235,'Literacy Rate %Pop'!B:BC,46,FALSE)</f>
        <v>0</v>
      </c>
      <c r="U235">
        <f>VLOOKUP(A235,'Literacy Rate %Pop'!B:BC,47,FALSE)</f>
        <v>93.702072143554702</v>
      </c>
      <c r="V235">
        <f>VLOOKUP(A235,'Literacy Rate %Pop'!B:BC,48,FALSE)</f>
        <v>0</v>
      </c>
      <c r="W235">
        <f>VLOOKUP(A235,'Literacy Rate %Pop'!B:BC,49,FALSE)</f>
        <v>92.868309020996094</v>
      </c>
      <c r="X235">
        <f>VLOOKUP(A235,'Literacy Rate %Pop'!B:BC,50,FALSE)</f>
        <v>0</v>
      </c>
      <c r="Y235">
        <f>VLOOKUP(A235,'Literacy Rate %Pop'!B:BC,51,FALSE)</f>
        <v>0</v>
      </c>
      <c r="Z235">
        <f>VLOOKUP(A235,'Literacy Rate %Pop'!B:BC,52,FALSE)</f>
        <v>93.767761230468807</v>
      </c>
      <c r="AA235">
        <f>VLOOKUP(A235,'Literacy Rate %Pop'!B:BC,53,FALSE)</f>
        <v>0</v>
      </c>
      <c r="AB235">
        <f>VLOOKUP(A235,'Literacy Rate %Pop'!B:BC,54,FALSE)</f>
        <v>0</v>
      </c>
      <c r="AC235" s="37">
        <f>VLOOKUP(A235,'Internet Access %Pop'!B:AI,29,FALSE)</f>
        <v>39.316126740000001</v>
      </c>
      <c r="AD235">
        <f>VLOOKUP(A235,'Internet Access %Pop'!B:AI,30,FALSE)</f>
        <v>47.50496562</v>
      </c>
      <c r="AE235">
        <f>VLOOKUP(A235,'Internet Access %Pop'!B:AI,31,FALSE)</f>
        <v>52.891929339999997</v>
      </c>
      <c r="AF235">
        <f>VLOOKUP(A235,'Internet Access %Pop'!B:AI,32,FALSE)</f>
        <v>56.817480930000002</v>
      </c>
      <c r="AG235">
        <f>VLOOKUP(A235,'Internet Access %Pop'!B:AI,33,FALSE)</f>
        <v>66.652419460000004</v>
      </c>
      <c r="AH235">
        <f>VLOOKUP(A235,'Internet Access %Pop'!B:AI,34,FALSE)</f>
        <v>77.8437476</v>
      </c>
      <c r="AI235" s="37">
        <f>VLOOKUP(A235,'Informal %GDP  DGE'!B:AE,29,FALSE)</f>
        <v>45.030136108398438</v>
      </c>
      <c r="AJ235">
        <f>VLOOKUP(A235,'Informal %GDP  DGE'!B:AE,30,FALSE)</f>
        <v>44.721515655517578</v>
      </c>
      <c r="AK235">
        <f>VLOOKUP(A235,'Informal %GDP MIMIC'!B:AB,25,FALSE)</f>
        <v>48.661876678466797</v>
      </c>
      <c r="AL235">
        <f>VLOOKUP(A235,'Informal %GDP MIMIC'!B:AB,26,FALSE)</f>
        <v>48.020420074462891</v>
      </c>
      <c r="AM235">
        <f>VLOOKUP(A235,'Informal %GDP MIMIC'!B:AB,27,FALSE)</f>
        <v>47.630985260009766</v>
      </c>
      <c r="AN235" s="37">
        <f>VLOOKUP(A235,'Pension %LF Pension_p'!B:W,16,FALSE)</f>
        <v>0</v>
      </c>
      <c r="AO235">
        <f>VLOOKUP(A235,'Pension %LF Pension_p'!B:W,17,FALSE)</f>
        <v>27.200000762939453</v>
      </c>
      <c r="AP235">
        <f>VLOOKUP(A235,'Pension %LF Pension_p'!B:W,18,FALSE)</f>
        <v>0</v>
      </c>
      <c r="AQ235">
        <f>VLOOKUP(A235,'Pension %LF Pension_p'!B:W,19,FALSE)</f>
        <v>0</v>
      </c>
      <c r="AR235">
        <f>VLOOKUP(A235,'Pension %LF Pension_p'!B:W,20,FALSE)</f>
        <v>22.799999237060547</v>
      </c>
      <c r="AS235">
        <f>VLOOKUP(A235,'Pension %LF Pension_p'!B:W,21,FALSE)</f>
        <v>0</v>
      </c>
      <c r="AT235">
        <f>VLOOKUP(A235,'Pension %LF Pension_p'!B:W,22,FALSE)</f>
        <v>0</v>
      </c>
      <c r="AU235" s="37">
        <f>VLOOKUP(A235,' Informal Employment %Emp Infem'!B:U,15,FALSE)</f>
        <v>0</v>
      </c>
      <c r="AV235">
        <f>VLOOKUP(A235,' Informal Employment %Emp Infem'!B:U,16,FALSE)</f>
        <v>62.83</v>
      </c>
      <c r="AW235">
        <f>VLOOKUP(A235,' Informal Employment %Emp Infem'!B:U,17,FALSE)</f>
        <v>62.25</v>
      </c>
      <c r="AX235">
        <f>VLOOKUP(A235,' Informal Employment %Emp Infem'!B:U,18,FALSE)</f>
        <v>74.239999999999995</v>
      </c>
      <c r="AY235">
        <f>VLOOKUP(A235,' Informal Employment %Emp Infem'!B:U,19,FALSE)</f>
        <v>66.83</v>
      </c>
      <c r="AZ235">
        <f>VLOOKUP(A235,' Informal Employment %Emp Infem'!B:U,20,FALSE)</f>
        <v>64.05</v>
      </c>
      <c r="BA235" s="37">
        <f>VLOOKUP(Main!A235,'Outside LF Employment %Emp  Inf'!B:U,15,FALSE)</f>
        <v>0</v>
      </c>
      <c r="BB235">
        <f>VLOOKUP(Main!A235,'Outside LF Employment %Emp  Inf'!B:U,16,FALSE)</f>
        <v>57.58</v>
      </c>
      <c r="BC235">
        <f>VLOOKUP(Main!A235,'Outside LF Employment %Emp  Inf'!B:U,17,FALSE)</f>
        <v>55.86</v>
      </c>
      <c r="BD235">
        <f>VLOOKUP(Main!A235,'Outside LF Employment %Emp  Inf'!B:U,18,FALSE)</f>
        <v>55.71</v>
      </c>
      <c r="BE235">
        <f>VLOOKUP(Main!A235,'Outside LF Employment %Emp  Inf'!B:U,19,FALSE)</f>
        <v>52.04</v>
      </c>
      <c r="BF235">
        <f>VLOOKUP(Main!A235,'Outside LF Employment %Emp  Inf'!B:U,20,FALSE)</f>
        <v>47.6</v>
      </c>
      <c r="BG235" s="37">
        <f>VLOOKUP(A235,'Fin Acct Ownership %Pop'!B:E,2,FALSE)</f>
        <v>72.666435241699205</v>
      </c>
      <c r="BH235">
        <f>VLOOKUP(A235,'Fin Acct Ownership %Pop'!B:E,3,FALSE)</f>
        <v>78.136550903320298</v>
      </c>
      <c r="BI235">
        <f>VLOOKUP(A235,'Fin Acct Ownership %Pop'!B:E,4,FALSE)</f>
        <v>81.594001770019503</v>
      </c>
      <c r="BJ235" s="37" t="str">
        <f>VLOOKUP(A235,'JAM Index'!B:H,2,FALSE)</f>
        <v>EAP</v>
      </c>
      <c r="BK235" t="str">
        <f>VLOOKUP(A235,'JAM Index'!B:H,3,FALSE)</f>
        <v>UMIC</v>
      </c>
      <c r="BL235" t="str">
        <f>VLOOKUP(A235,'JAM Index'!B:H,3,FALSE)</f>
        <v>UMIC</v>
      </c>
      <c r="BM235">
        <f>VLOOKUP(A235,'JAM Index'!B:H,4,FALSE)</f>
        <v>100</v>
      </c>
      <c r="BN235">
        <f>VLOOKUP(A235,'JAM Index'!B:H,5,FALSE)</f>
        <v>82</v>
      </c>
      <c r="BO235">
        <f>VLOOKUP(A235,'JAM Index'!B:H,6,FALSE)</f>
        <v>93</v>
      </c>
      <c r="BP235">
        <f>VLOOKUP(A235,'JAM Index'!B:H,7,FALSE)</f>
        <v>275</v>
      </c>
      <c r="BQ235">
        <f>VLOOKUP(A235,'GDP Per Capita'!B:E,2,FALSE)</f>
        <v>7296.879607723391</v>
      </c>
      <c r="BR235">
        <f>VLOOKUP(A235,'GDP Per Capita'!B:E,3,FALSE)</f>
        <v>7817.0096711891811</v>
      </c>
      <c r="BS235">
        <f>VLOOKUP(A235,'GDP Per Capita'!B:E,4,FALSE)</f>
        <v>7186.8740920652535</v>
      </c>
    </row>
    <row r="236" spans="1:71" x14ac:dyDescent="0.15">
      <c r="A236" s="24" t="s">
        <v>468</v>
      </c>
      <c r="B236" s="37">
        <f>VLOOKUP(A236,'GDP in $'!B236:G236,4)</f>
        <v>7765014424.3377924</v>
      </c>
      <c r="C236">
        <f>VLOOKUP(A236,'GDP in $'!B236:G236,5)</f>
        <v>8300784856.8790398</v>
      </c>
      <c r="D236" s="38">
        <f>VLOOKUP(A236,'GDP in $'!B236:G236,6)</f>
        <v>8194150301.7855244</v>
      </c>
      <c r="E236" t="str">
        <f>VLOOKUP(A236,'Social Assistance Exp. as %GDP'!C:O,2,FALSE)</f>
        <v>Low income</v>
      </c>
      <c r="F236" t="str">
        <f>VLOOKUP(A236,'Social Assistance Exp. as %GDP'!C:O,3,FALSE)</f>
        <v>ECS</v>
      </c>
      <c r="G236">
        <f>VLOOKUP(A236,'Social Assistance Exp. as %GDP'!C:O,4,FALSE)</f>
        <v>0.767926157</v>
      </c>
      <c r="H236">
        <f>VLOOKUP(A236,'Social Assistance Exp. as %GDP'!C:O,5,FALSE)</f>
        <v>0.14827062199999999</v>
      </c>
      <c r="I236">
        <f>VLOOKUP(A236,'Social Assistance Exp. as %GDP'!C:O,6,FALSE)</f>
        <v>0</v>
      </c>
      <c r="J236">
        <f>VLOOKUP(A236,'Social Assistance Exp. as %GDP'!C:O,7,FALSE)</f>
        <v>1.0175556000000001E-2</v>
      </c>
      <c r="K236">
        <f>VLOOKUP(A236,'Social Assistance Exp. as %GDP'!C:O,8,FALSE)</f>
        <v>0</v>
      </c>
      <c r="L236">
        <f>VLOOKUP(A236,'Social Assistance Exp. as %GDP'!C:O,9,FALSE)</f>
        <v>2018</v>
      </c>
      <c r="M236">
        <f>VLOOKUP(A236,'Social Assistance Exp. as %GDP'!C:O,10,FALSE)</f>
        <v>0.20009212200000001</v>
      </c>
      <c r="N236">
        <f>VLOOKUP(A236,'Social Assistance Exp. as %GDP'!C:O,11,FALSE)</f>
        <v>4.7856019999999999E-3</v>
      </c>
      <c r="O236">
        <f>VLOOKUP(A236,'Social Assistance Exp. as %GDP'!C:O,12,FALSE)</f>
        <v>0</v>
      </c>
      <c r="P236">
        <f>VLOOKUP(A236,'Social Assistance Exp. as %GDP'!C:O,13,FALSE)</f>
        <v>0.40460225900000002</v>
      </c>
      <c r="Q236" s="37">
        <f>VLOOKUP(A236,'Migrant Population %Pop'!B:C,2,FALSE)</f>
        <v>3.2429108962603101</v>
      </c>
      <c r="R236" s="37">
        <f>VLOOKUP(A236,'Literacy Rate %Pop'!B:BC,44,FALSE)</f>
        <v>0</v>
      </c>
      <c r="S236">
        <f>VLOOKUP(A236,'Literacy Rate %Pop'!B:BC,45,FALSE)</f>
        <v>0</v>
      </c>
      <c r="T236">
        <f>VLOOKUP(A236,'Literacy Rate %Pop'!B:BC,46,FALSE)</f>
        <v>0</v>
      </c>
      <c r="U236">
        <f>VLOOKUP(A236,'Literacy Rate %Pop'!B:BC,47,FALSE)</f>
        <v>0</v>
      </c>
      <c r="V236">
        <f>VLOOKUP(A236,'Literacy Rate %Pop'!B:BC,48,FALSE)</f>
        <v>99.800003051757798</v>
      </c>
      <c r="W236">
        <f>VLOOKUP(A236,'Literacy Rate %Pop'!B:BC,49,FALSE)</f>
        <v>0</v>
      </c>
      <c r="X236">
        <f>VLOOKUP(A236,'Literacy Rate %Pop'!B:BC,50,FALSE)</f>
        <v>0</v>
      </c>
      <c r="Y236">
        <f>VLOOKUP(A236,'Literacy Rate %Pop'!B:BC,51,FALSE)</f>
        <v>0</v>
      </c>
      <c r="Z236">
        <f>VLOOKUP(A236,'Literacy Rate %Pop'!B:BC,52,FALSE)</f>
        <v>0</v>
      </c>
      <c r="AA236">
        <f>VLOOKUP(A236,'Literacy Rate %Pop'!B:BC,53,FALSE)</f>
        <v>0</v>
      </c>
      <c r="AB236">
        <f>VLOOKUP(A236,'Literacy Rate %Pop'!B:BC,54,FALSE)</f>
        <v>0</v>
      </c>
      <c r="AC236" s="37">
        <f>VLOOKUP(A236,'Internet Access %Pop'!B:AI,29,FALSE)</f>
        <v>18.98</v>
      </c>
      <c r="AD236">
        <f>VLOOKUP(A236,'Internet Access %Pop'!B:AI,30,FALSE)</f>
        <v>20.47</v>
      </c>
      <c r="AE236">
        <f>VLOOKUP(A236,'Internet Access %Pop'!B:AI,31,FALSE)</f>
        <v>21.96</v>
      </c>
      <c r="AF236">
        <f>VLOOKUP(A236,'Internet Access %Pop'!B:AI,32,FALSE)</f>
        <v>0</v>
      </c>
      <c r="AG236">
        <f>VLOOKUP(A236,'Internet Access %Pop'!B:AI,33,FALSE)</f>
        <v>0</v>
      </c>
      <c r="AH236">
        <f>VLOOKUP(A236,'Internet Access %Pop'!B:AI,34,FALSE)</f>
        <v>0</v>
      </c>
      <c r="AI236" s="37">
        <f>VLOOKUP(A236,'Informal %GDP  DGE'!B:AE,29,FALSE)</f>
        <v>43.932834625244141</v>
      </c>
      <c r="AJ236">
        <f>VLOOKUP(A236,'Informal %GDP  DGE'!B:AE,30,FALSE)</f>
        <v>44.150993347167969</v>
      </c>
      <c r="AK236">
        <f>VLOOKUP(A236,'Informal %GDP MIMIC'!B:AB,25,FALSE)</f>
        <v>39.682575225830078</v>
      </c>
      <c r="AL236">
        <f>VLOOKUP(A236,'Informal %GDP MIMIC'!B:AB,26,FALSE)</f>
        <v>40.077610015869141</v>
      </c>
      <c r="AM236">
        <f>VLOOKUP(A236,'Informal %GDP MIMIC'!B:AB,27,FALSE)</f>
        <v>38.740318298339844</v>
      </c>
      <c r="AN236" s="37" t="e">
        <f>VLOOKUP(A236,'Pension %LF Pension_p'!B:W,16,FALSE)</f>
        <v>#N/A</v>
      </c>
      <c r="AO236" t="e">
        <f>VLOOKUP(A236,'Pension %LF Pension_p'!B:W,17,FALSE)</f>
        <v>#N/A</v>
      </c>
      <c r="AP236" t="e">
        <f>VLOOKUP(A236,'Pension %LF Pension_p'!B:W,18,FALSE)</f>
        <v>#N/A</v>
      </c>
      <c r="AQ236" t="e">
        <f>VLOOKUP(A236,'Pension %LF Pension_p'!B:W,19,FALSE)</f>
        <v>#N/A</v>
      </c>
      <c r="AR236" t="e">
        <f>VLOOKUP(A236,'Pension %LF Pension_p'!B:W,20,FALSE)</f>
        <v>#N/A</v>
      </c>
      <c r="AS236" t="e">
        <f>VLOOKUP(A236,'Pension %LF Pension_p'!B:W,21,FALSE)</f>
        <v>#N/A</v>
      </c>
      <c r="AT236" t="e">
        <f>VLOOKUP(A236,'Pension %LF Pension_p'!B:W,22,FALSE)</f>
        <v>#N/A</v>
      </c>
      <c r="AU236" s="37" t="e">
        <f>VLOOKUP(A236,' Informal Employment %Emp Infem'!B:U,15,FALSE)</f>
        <v>#N/A</v>
      </c>
      <c r="AV236" t="e">
        <f>VLOOKUP(A236,' Informal Employment %Emp Infem'!B:U,16,FALSE)</f>
        <v>#N/A</v>
      </c>
      <c r="AW236" t="e">
        <f>VLOOKUP(A236,' Informal Employment %Emp Infem'!B:U,17,FALSE)</f>
        <v>#N/A</v>
      </c>
      <c r="AX236" t="e">
        <f>VLOOKUP(A236,' Informal Employment %Emp Infem'!B:U,18,FALSE)</f>
        <v>#N/A</v>
      </c>
      <c r="AY236" t="e">
        <f>VLOOKUP(A236,' Informal Employment %Emp Infem'!B:U,19,FALSE)</f>
        <v>#N/A</v>
      </c>
      <c r="AZ236" t="e">
        <f>VLOOKUP(A236,' Informal Employment %Emp Infem'!B:U,20,FALSE)</f>
        <v>#N/A</v>
      </c>
      <c r="BA236" s="37" t="e">
        <f>VLOOKUP(Main!A236,'Outside LF Employment %Emp  Inf'!B:U,15,FALSE)</f>
        <v>#N/A</v>
      </c>
      <c r="BB236" t="e">
        <f>VLOOKUP(Main!A236,'Outside LF Employment %Emp  Inf'!B:U,16,FALSE)</f>
        <v>#N/A</v>
      </c>
      <c r="BC236" t="e">
        <f>VLOOKUP(Main!A236,'Outside LF Employment %Emp  Inf'!B:U,17,FALSE)</f>
        <v>#N/A</v>
      </c>
      <c r="BD236" t="e">
        <f>VLOOKUP(Main!A236,'Outside LF Employment %Emp  Inf'!B:U,18,FALSE)</f>
        <v>#N/A</v>
      </c>
      <c r="BE236" t="e">
        <f>VLOOKUP(Main!A236,'Outside LF Employment %Emp  Inf'!B:U,19,FALSE)</f>
        <v>#N/A</v>
      </c>
      <c r="BF236" t="e">
        <f>VLOOKUP(Main!A236,'Outside LF Employment %Emp  Inf'!B:U,20,FALSE)</f>
        <v>#N/A</v>
      </c>
      <c r="BG236" s="37">
        <f>VLOOKUP(A236,'Fin Acct Ownership %Pop'!B:E,2,FALSE)</f>
        <v>2.5348572731018102</v>
      </c>
      <c r="BH236">
        <f>VLOOKUP(A236,'Fin Acct Ownership %Pop'!B:E,3,FALSE)</f>
        <v>11.4592332839966</v>
      </c>
      <c r="BI236">
        <f>VLOOKUP(A236,'Fin Acct Ownership %Pop'!B:E,4,FALSE)</f>
        <v>47.0243949890137</v>
      </c>
      <c r="BJ236" s="37" t="str">
        <f>VLOOKUP(A236,'JAM Index'!B:H,2,FALSE)</f>
        <v>ECA</v>
      </c>
      <c r="BK236" t="str">
        <f>VLOOKUP(A236,'JAM Index'!B:H,3,FALSE)</f>
        <v>LIC</v>
      </c>
      <c r="BL236" t="str">
        <f>VLOOKUP(A236,'JAM Index'!B:H,3,FALSE)</f>
        <v>LIC</v>
      </c>
      <c r="BM236">
        <f>VLOOKUP(A236,'JAM Index'!B:H,4,FALSE)</f>
        <v>65</v>
      </c>
      <c r="BN236">
        <f>VLOOKUP(A236,'JAM Index'!B:H,5,FALSE)</f>
        <v>47</v>
      </c>
      <c r="BO236">
        <f>VLOOKUP(A236,'JAM Index'!B:H,6,FALSE)</f>
        <v>72</v>
      </c>
      <c r="BP236">
        <f>VLOOKUP(A236,'JAM Index'!B:H,7,FALSE)</f>
        <v>184</v>
      </c>
      <c r="BQ236">
        <f>VLOOKUP(A236,'GDP Per Capita'!B:E,2,FALSE)</f>
        <v>853.21887340132105</v>
      </c>
      <c r="BR236">
        <f>VLOOKUP(A236,'GDP Per Capita'!B:E,3,FALSE)</f>
        <v>890.54440235573281</v>
      </c>
      <c r="BS236">
        <f>VLOOKUP(A236,'GDP Per Capita'!B:E,4,FALSE)</f>
        <v>859.13796112136777</v>
      </c>
    </row>
    <row r="237" spans="1:71" x14ac:dyDescent="0.15">
      <c r="A237" s="24" t="s">
        <v>470</v>
      </c>
      <c r="B237" s="37">
        <f>VLOOKUP(A237,'GDP in $'!B237:G237,4)</f>
        <v>40765428571.428574</v>
      </c>
      <c r="C237">
        <f>VLOOKUP(A237,'GDP in $'!B237:G237,5)</f>
        <v>45231428571.428574</v>
      </c>
      <c r="D237" s="38">
        <f>VLOOKUP(A237,'GDP in $'!B237:G237,6)</f>
        <v>0</v>
      </c>
      <c r="E237" t="e">
        <f>VLOOKUP(A237,'Social Assistance Exp. as %GDP'!C:O,2,FALSE)</f>
        <v>#N/A</v>
      </c>
      <c r="F237" t="e">
        <f>VLOOKUP(A237,'Social Assistance Exp. as %GDP'!C:O,3,FALSE)</f>
        <v>#N/A</v>
      </c>
      <c r="G237" t="e">
        <f>VLOOKUP(A237,'Social Assistance Exp. as %GDP'!C:O,4,FALSE)</f>
        <v>#N/A</v>
      </c>
      <c r="H237" t="e">
        <f>VLOOKUP(A237,'Social Assistance Exp. as %GDP'!C:O,5,FALSE)</f>
        <v>#N/A</v>
      </c>
      <c r="I237" t="e">
        <f>VLOOKUP(A237,'Social Assistance Exp. as %GDP'!C:O,6,FALSE)</f>
        <v>#N/A</v>
      </c>
      <c r="J237" t="e">
        <f>VLOOKUP(A237,'Social Assistance Exp. as %GDP'!C:O,7,FALSE)</f>
        <v>#N/A</v>
      </c>
      <c r="K237" t="e">
        <f>VLOOKUP(A237,'Social Assistance Exp. as %GDP'!C:O,8,FALSE)</f>
        <v>#N/A</v>
      </c>
      <c r="L237" t="e">
        <f>VLOOKUP(A237,'Social Assistance Exp. as %GDP'!C:O,9,FALSE)</f>
        <v>#N/A</v>
      </c>
      <c r="M237" t="e">
        <f>VLOOKUP(A237,'Social Assistance Exp. as %GDP'!C:O,10,FALSE)</f>
        <v>#N/A</v>
      </c>
      <c r="N237" t="e">
        <f>VLOOKUP(A237,'Social Assistance Exp. as %GDP'!C:O,11,FALSE)</f>
        <v>#N/A</v>
      </c>
      <c r="O237" t="e">
        <f>VLOOKUP(A237,'Social Assistance Exp. as %GDP'!C:O,12,FALSE)</f>
        <v>#N/A</v>
      </c>
      <c r="P237" t="e">
        <f>VLOOKUP(A237,'Social Assistance Exp. as %GDP'!C:O,13,FALSE)</f>
        <v>#N/A</v>
      </c>
      <c r="Q237" s="37">
        <f>VLOOKUP(A237,'Migrant Population %Pop'!B:C,2,FALSE)</f>
        <v>3.6547115828746302</v>
      </c>
      <c r="R237" s="37">
        <f>VLOOKUP(A237,'Literacy Rate %Pop'!B:BC,44,FALSE)</f>
        <v>0</v>
      </c>
      <c r="S237">
        <f>VLOOKUP(A237,'Literacy Rate %Pop'!B:BC,45,FALSE)</f>
        <v>0</v>
      </c>
      <c r="T237">
        <f>VLOOKUP(A237,'Literacy Rate %Pop'!B:BC,46,FALSE)</f>
        <v>0</v>
      </c>
      <c r="U237">
        <f>VLOOKUP(A237,'Literacy Rate %Pop'!B:BC,47,FALSE)</f>
        <v>0</v>
      </c>
      <c r="V237">
        <f>VLOOKUP(A237,'Literacy Rate %Pop'!B:BC,48,FALSE)</f>
        <v>99.699996948242202</v>
      </c>
      <c r="W237">
        <f>VLOOKUP(A237,'Literacy Rate %Pop'!B:BC,49,FALSE)</f>
        <v>0</v>
      </c>
      <c r="X237">
        <f>VLOOKUP(A237,'Literacy Rate %Pop'!B:BC,50,FALSE)</f>
        <v>0</v>
      </c>
      <c r="Y237">
        <f>VLOOKUP(A237,'Literacy Rate %Pop'!B:BC,51,FALSE)</f>
        <v>0</v>
      </c>
      <c r="Z237">
        <f>VLOOKUP(A237,'Literacy Rate %Pop'!B:BC,52,FALSE)</f>
        <v>0</v>
      </c>
      <c r="AA237">
        <f>VLOOKUP(A237,'Literacy Rate %Pop'!B:BC,53,FALSE)</f>
        <v>0</v>
      </c>
      <c r="AB237">
        <f>VLOOKUP(A237,'Literacy Rate %Pop'!B:BC,54,FALSE)</f>
        <v>0</v>
      </c>
      <c r="AC237" s="37">
        <f>VLOOKUP(A237,'Internet Access %Pop'!B:AI,29,FALSE)</f>
        <v>14.996774820000001</v>
      </c>
      <c r="AD237">
        <f>VLOOKUP(A237,'Internet Access %Pop'!B:AI,30,FALSE)</f>
        <v>17.99032446</v>
      </c>
      <c r="AE237">
        <f>VLOOKUP(A237,'Internet Access %Pop'!B:AI,31,FALSE)</f>
        <v>21.25099741</v>
      </c>
      <c r="AF237">
        <f>VLOOKUP(A237,'Internet Access %Pop'!B:AI,32,FALSE)</f>
        <v>0</v>
      </c>
      <c r="AG237">
        <f>VLOOKUP(A237,'Internet Access %Pop'!B:AI,33,FALSE)</f>
        <v>0</v>
      </c>
      <c r="AH237">
        <f>VLOOKUP(A237,'Internet Access %Pop'!B:AI,34,FALSE)</f>
        <v>0</v>
      </c>
      <c r="AI237" s="37" t="e">
        <f>VLOOKUP(A237,'Informal %GDP  DGE'!B:AE,29,FALSE)</f>
        <v>#N/A</v>
      </c>
      <c r="AJ237" t="e">
        <f>VLOOKUP(A237,'Informal %GDP  DGE'!B:AE,30,FALSE)</f>
        <v>#N/A</v>
      </c>
      <c r="AK237" t="e">
        <f>VLOOKUP(A237,'Informal %GDP MIMIC'!B:AB,25,FALSE)</f>
        <v>#N/A</v>
      </c>
      <c r="AL237" t="e">
        <f>VLOOKUP(A237,'Informal %GDP MIMIC'!B:AB,26,FALSE)</f>
        <v>#N/A</v>
      </c>
      <c r="AM237" t="e">
        <f>VLOOKUP(A237,'Informal %GDP MIMIC'!B:AB,27,FALSE)</f>
        <v>#N/A</v>
      </c>
      <c r="AN237" s="37" t="e">
        <f>VLOOKUP(A237,'Pension %LF Pension_p'!B:W,16,FALSE)</f>
        <v>#N/A</v>
      </c>
      <c r="AO237" t="e">
        <f>VLOOKUP(A237,'Pension %LF Pension_p'!B:W,17,FALSE)</f>
        <v>#N/A</v>
      </c>
      <c r="AP237" t="e">
        <f>VLOOKUP(A237,'Pension %LF Pension_p'!B:W,18,FALSE)</f>
        <v>#N/A</v>
      </c>
      <c r="AQ237" t="e">
        <f>VLOOKUP(A237,'Pension %LF Pension_p'!B:W,19,FALSE)</f>
        <v>#N/A</v>
      </c>
      <c r="AR237" t="e">
        <f>VLOOKUP(A237,'Pension %LF Pension_p'!B:W,20,FALSE)</f>
        <v>#N/A</v>
      </c>
      <c r="AS237" t="e">
        <f>VLOOKUP(A237,'Pension %LF Pension_p'!B:W,21,FALSE)</f>
        <v>#N/A</v>
      </c>
      <c r="AT237" t="e">
        <f>VLOOKUP(A237,'Pension %LF Pension_p'!B:W,22,FALSE)</f>
        <v>#N/A</v>
      </c>
      <c r="AU237" s="37" t="e">
        <f>VLOOKUP(A237,' Informal Employment %Emp Infem'!B:U,15,FALSE)</f>
        <v>#N/A</v>
      </c>
      <c r="AV237" t="e">
        <f>VLOOKUP(A237,' Informal Employment %Emp Infem'!B:U,16,FALSE)</f>
        <v>#N/A</v>
      </c>
      <c r="AW237" t="e">
        <f>VLOOKUP(A237,' Informal Employment %Emp Infem'!B:U,17,FALSE)</f>
        <v>#N/A</v>
      </c>
      <c r="AX237" t="e">
        <f>VLOOKUP(A237,' Informal Employment %Emp Infem'!B:U,18,FALSE)</f>
        <v>#N/A</v>
      </c>
      <c r="AY237" t="e">
        <f>VLOOKUP(A237,' Informal Employment %Emp Infem'!B:U,19,FALSE)</f>
        <v>#N/A</v>
      </c>
      <c r="AZ237" t="e">
        <f>VLOOKUP(A237,' Informal Employment %Emp Infem'!B:U,20,FALSE)</f>
        <v>#N/A</v>
      </c>
      <c r="BA237" s="37" t="e">
        <f>VLOOKUP(Main!A237,'Outside LF Employment %Emp  Inf'!B:U,15,FALSE)</f>
        <v>#N/A</v>
      </c>
      <c r="BB237" t="e">
        <f>VLOOKUP(Main!A237,'Outside LF Employment %Emp  Inf'!B:U,16,FALSE)</f>
        <v>#N/A</v>
      </c>
      <c r="BC237" t="e">
        <f>VLOOKUP(Main!A237,'Outside LF Employment %Emp  Inf'!B:U,17,FALSE)</f>
        <v>#N/A</v>
      </c>
      <c r="BD237" t="e">
        <f>VLOOKUP(Main!A237,'Outside LF Employment %Emp  Inf'!B:U,18,FALSE)</f>
        <v>#N/A</v>
      </c>
      <c r="BE237" t="e">
        <f>VLOOKUP(Main!A237,'Outside LF Employment %Emp  Inf'!B:U,19,FALSE)</f>
        <v>#N/A</v>
      </c>
      <c r="BF237" t="e">
        <f>VLOOKUP(Main!A237,'Outside LF Employment %Emp  Inf'!B:U,20,FALSE)</f>
        <v>#N/A</v>
      </c>
      <c r="BG237" s="37">
        <f>VLOOKUP(A237,'Fin Acct Ownership %Pop'!B:E,2,FALSE)</f>
        <v>0.40491154789924599</v>
      </c>
      <c r="BH237">
        <f>VLOOKUP(A237,'Fin Acct Ownership %Pop'!B:E,3,FALSE)</f>
        <v>0</v>
      </c>
      <c r="BI237">
        <f>VLOOKUP(A237,'Fin Acct Ownership %Pop'!B:E,4,FALSE)</f>
        <v>40.576412200927699</v>
      </c>
      <c r="BJ237" s="37" t="e">
        <f>VLOOKUP(A237,'JAM Index'!B:H,2,FALSE)</f>
        <v>#N/A</v>
      </c>
      <c r="BK237" t="e">
        <f>VLOOKUP(A237,'JAM Index'!B:H,3,FALSE)</f>
        <v>#N/A</v>
      </c>
      <c r="BL237" t="e">
        <f>VLOOKUP(A237,'JAM Index'!B:H,3,FALSE)</f>
        <v>#N/A</v>
      </c>
      <c r="BM237" t="e">
        <f>VLOOKUP(A237,'JAM Index'!B:H,4,FALSE)</f>
        <v>#N/A</v>
      </c>
      <c r="BN237" t="e">
        <f>VLOOKUP(A237,'JAM Index'!B:H,5,FALSE)</f>
        <v>#N/A</v>
      </c>
      <c r="BO237" t="e">
        <f>VLOOKUP(A237,'JAM Index'!B:H,6,FALSE)</f>
        <v>#N/A</v>
      </c>
      <c r="BP237" t="e">
        <f>VLOOKUP(A237,'JAM Index'!B:H,7,FALSE)</f>
        <v>#N/A</v>
      </c>
      <c r="BQ237">
        <f>VLOOKUP(A237,'GDP Per Capita'!B:E,2,FALSE)</f>
        <v>6967.3750425880617</v>
      </c>
      <c r="BR237">
        <f>VLOOKUP(A237,'GDP Per Capita'!B:E,3,FALSE)</f>
        <v>7612.0351800945209</v>
      </c>
      <c r="BS237">
        <f>VLOOKUP(A237,'GDP Per Capita'!B:E,4,FALSE)</f>
        <v>0</v>
      </c>
    </row>
    <row r="238" spans="1:71" x14ac:dyDescent="0.15">
      <c r="A238" s="24" t="s">
        <v>472</v>
      </c>
      <c r="B238" s="37">
        <f>VLOOKUP(A238,'GDP in $'!B238:G238,4)</f>
        <v>5462065046114.0088</v>
      </c>
      <c r="C238">
        <f>VLOOKUP(A238,'GDP in $'!B238:G238,5)</f>
        <v>5376512716922.1367</v>
      </c>
      <c r="D238" s="38">
        <f>VLOOKUP(A238,'GDP in $'!B238:G238,6)</f>
        <v>4478206456171.9648</v>
      </c>
      <c r="E238" t="e">
        <f>VLOOKUP(A238,'Social Assistance Exp. as %GDP'!C:O,2,FALSE)</f>
        <v>#N/A</v>
      </c>
      <c r="F238" t="e">
        <f>VLOOKUP(A238,'Social Assistance Exp. as %GDP'!C:O,3,FALSE)</f>
        <v>#N/A</v>
      </c>
      <c r="G238" t="e">
        <f>VLOOKUP(A238,'Social Assistance Exp. as %GDP'!C:O,4,FALSE)</f>
        <v>#N/A</v>
      </c>
      <c r="H238" t="e">
        <f>VLOOKUP(A238,'Social Assistance Exp. as %GDP'!C:O,5,FALSE)</f>
        <v>#N/A</v>
      </c>
      <c r="I238" t="e">
        <f>VLOOKUP(A238,'Social Assistance Exp. as %GDP'!C:O,6,FALSE)</f>
        <v>#N/A</v>
      </c>
      <c r="J238" t="e">
        <f>VLOOKUP(A238,'Social Assistance Exp. as %GDP'!C:O,7,FALSE)</f>
        <v>#N/A</v>
      </c>
      <c r="K238" t="e">
        <f>VLOOKUP(A238,'Social Assistance Exp. as %GDP'!C:O,8,FALSE)</f>
        <v>#N/A</v>
      </c>
      <c r="L238" t="e">
        <f>VLOOKUP(A238,'Social Assistance Exp. as %GDP'!C:O,9,FALSE)</f>
        <v>#N/A</v>
      </c>
      <c r="M238" t="e">
        <f>VLOOKUP(A238,'Social Assistance Exp. as %GDP'!C:O,10,FALSE)</f>
        <v>#N/A</v>
      </c>
      <c r="N238" t="e">
        <f>VLOOKUP(A238,'Social Assistance Exp. as %GDP'!C:O,11,FALSE)</f>
        <v>#N/A</v>
      </c>
      <c r="O238" t="e">
        <f>VLOOKUP(A238,'Social Assistance Exp. as %GDP'!C:O,12,FALSE)</f>
        <v>#N/A</v>
      </c>
      <c r="P238" t="e">
        <f>VLOOKUP(A238,'Social Assistance Exp. as %GDP'!C:O,13,FALSE)</f>
        <v>#N/A</v>
      </c>
      <c r="Q238" s="37">
        <f>VLOOKUP(A238,'Migrant Population %Pop'!B:C,2,FALSE)</f>
        <v>1.35816497082903</v>
      </c>
      <c r="R238" s="37">
        <f>VLOOKUP(A238,'Literacy Rate %Pop'!B:BC,44,FALSE)</f>
        <v>91.458251953125</v>
      </c>
      <c r="S238">
        <f>VLOOKUP(A238,'Literacy Rate %Pop'!B:BC,45,FALSE)</f>
        <v>92.067573547363295</v>
      </c>
      <c r="T238">
        <f>VLOOKUP(A238,'Literacy Rate %Pop'!B:BC,46,FALSE)</f>
        <v>92.297439575195298</v>
      </c>
      <c r="U238">
        <f>VLOOKUP(A238,'Literacy Rate %Pop'!B:BC,47,FALSE)</f>
        <v>92.346572875976605</v>
      </c>
      <c r="V238">
        <f>VLOOKUP(A238,'Literacy Rate %Pop'!B:BC,48,FALSE)</f>
        <v>92.801422119140597</v>
      </c>
      <c r="W238">
        <f>VLOOKUP(A238,'Literacy Rate %Pop'!B:BC,49,FALSE)</f>
        <v>92.995796203613295</v>
      </c>
      <c r="X238">
        <f>VLOOKUP(A238,'Literacy Rate %Pop'!B:BC,50,FALSE)</f>
        <v>93.472640991210895</v>
      </c>
      <c r="Y238">
        <f>VLOOKUP(A238,'Literacy Rate %Pop'!B:BC,51,FALSE)</f>
        <v>93.590782165527301</v>
      </c>
      <c r="Z238">
        <f>VLOOKUP(A238,'Literacy Rate %Pop'!B:BC,52,FALSE)</f>
        <v>93.756126403808594</v>
      </c>
      <c r="AA238">
        <f>VLOOKUP(A238,'Literacy Rate %Pop'!B:BC,53,FALSE)</f>
        <v>94.194488525390597</v>
      </c>
      <c r="AB238">
        <f>VLOOKUP(A238,'Literacy Rate %Pop'!B:BC,54,FALSE)</f>
        <v>94.356307983398395</v>
      </c>
      <c r="AC238" s="37">
        <f>VLOOKUP(A238,'Internet Access %Pop'!B:AI,29,FALSE)</f>
        <v>54.423155578901699</v>
      </c>
      <c r="AD238">
        <f>VLOOKUP(A238,'Internet Access %Pop'!B:AI,30,FALSE)</f>
        <v>57.404550423904901</v>
      </c>
      <c r="AE238">
        <f>VLOOKUP(A238,'Internet Access %Pop'!B:AI,31,FALSE)</f>
        <v>62.764342838383797</v>
      </c>
      <c r="AF238">
        <f>VLOOKUP(A238,'Internet Access %Pop'!B:AI,32,FALSE)</f>
        <v>65.705658850556105</v>
      </c>
      <c r="AG238">
        <f>VLOOKUP(A238,'Internet Access %Pop'!B:AI,33,FALSE)</f>
        <v>68.248801137419505</v>
      </c>
      <c r="AH238">
        <f>VLOOKUP(A238,'Internet Access %Pop'!B:AI,34,FALSE)</f>
        <v>0</v>
      </c>
      <c r="AI238" s="37" t="e">
        <f>VLOOKUP(A238,'Informal %GDP  DGE'!B:AE,29,FALSE)</f>
        <v>#N/A</v>
      </c>
      <c r="AJ238" t="e">
        <f>VLOOKUP(A238,'Informal %GDP  DGE'!B:AE,30,FALSE)</f>
        <v>#N/A</v>
      </c>
      <c r="AK238" t="e">
        <f>VLOOKUP(A238,'Informal %GDP MIMIC'!B:AB,25,FALSE)</f>
        <v>#N/A</v>
      </c>
      <c r="AL238" t="e">
        <f>VLOOKUP(A238,'Informal %GDP MIMIC'!B:AB,26,FALSE)</f>
        <v>#N/A</v>
      </c>
      <c r="AM238" t="e">
        <f>VLOOKUP(A238,'Informal %GDP MIMIC'!B:AB,27,FALSE)</f>
        <v>#N/A</v>
      </c>
      <c r="AN238" s="37" t="e">
        <f>VLOOKUP(A238,'Pension %LF Pension_p'!B:W,16,FALSE)</f>
        <v>#N/A</v>
      </c>
      <c r="AO238" t="e">
        <f>VLOOKUP(A238,'Pension %LF Pension_p'!B:W,17,FALSE)</f>
        <v>#N/A</v>
      </c>
      <c r="AP238" t="e">
        <f>VLOOKUP(A238,'Pension %LF Pension_p'!B:W,18,FALSE)</f>
        <v>#N/A</v>
      </c>
      <c r="AQ238" t="e">
        <f>VLOOKUP(A238,'Pension %LF Pension_p'!B:W,19,FALSE)</f>
        <v>#N/A</v>
      </c>
      <c r="AR238" t="e">
        <f>VLOOKUP(A238,'Pension %LF Pension_p'!B:W,20,FALSE)</f>
        <v>#N/A</v>
      </c>
      <c r="AS238" t="e">
        <f>VLOOKUP(A238,'Pension %LF Pension_p'!B:W,21,FALSE)</f>
        <v>#N/A</v>
      </c>
      <c r="AT238" t="e">
        <f>VLOOKUP(A238,'Pension %LF Pension_p'!B:W,22,FALSE)</f>
        <v>#N/A</v>
      </c>
      <c r="AU238" s="37" t="e">
        <f>VLOOKUP(A238,' Informal Employment %Emp Infem'!B:U,15,FALSE)</f>
        <v>#N/A</v>
      </c>
      <c r="AV238" t="e">
        <f>VLOOKUP(A238,' Informal Employment %Emp Infem'!B:U,16,FALSE)</f>
        <v>#N/A</v>
      </c>
      <c r="AW238" t="e">
        <f>VLOOKUP(A238,' Informal Employment %Emp Infem'!B:U,17,FALSE)</f>
        <v>#N/A</v>
      </c>
      <c r="AX238" t="e">
        <f>VLOOKUP(A238,' Informal Employment %Emp Infem'!B:U,18,FALSE)</f>
        <v>#N/A</v>
      </c>
      <c r="AY238" t="e">
        <f>VLOOKUP(A238,' Informal Employment %Emp Infem'!B:U,19,FALSE)</f>
        <v>#N/A</v>
      </c>
      <c r="AZ238" t="e">
        <f>VLOOKUP(A238,' Informal Employment %Emp Infem'!B:U,20,FALSE)</f>
        <v>#N/A</v>
      </c>
      <c r="BA238" s="37" t="e">
        <f>VLOOKUP(Main!A238,'Outside LF Employment %Emp  Inf'!B:U,15,FALSE)</f>
        <v>#N/A</v>
      </c>
      <c r="BB238" t="e">
        <f>VLOOKUP(Main!A238,'Outside LF Employment %Emp  Inf'!B:U,16,FALSE)</f>
        <v>#N/A</v>
      </c>
      <c r="BC238" t="e">
        <f>VLOOKUP(Main!A238,'Outside LF Employment %Emp  Inf'!B:U,17,FALSE)</f>
        <v>#N/A</v>
      </c>
      <c r="BD238" t="e">
        <f>VLOOKUP(Main!A238,'Outside LF Employment %Emp  Inf'!B:U,18,FALSE)</f>
        <v>#N/A</v>
      </c>
      <c r="BE238" t="e">
        <f>VLOOKUP(Main!A238,'Outside LF Employment %Emp  Inf'!B:U,19,FALSE)</f>
        <v>#N/A</v>
      </c>
      <c r="BF238" t="e">
        <f>VLOOKUP(Main!A238,'Outside LF Employment %Emp  Inf'!B:U,20,FALSE)</f>
        <v>#N/A</v>
      </c>
      <c r="BG238" s="37">
        <f>VLOOKUP(A238,'Fin Acct Ownership %Pop'!B:E,2,FALSE)</f>
        <v>0</v>
      </c>
      <c r="BH238">
        <f>VLOOKUP(A238,'Fin Acct Ownership %Pop'!B:E,3,FALSE)</f>
        <v>0</v>
      </c>
      <c r="BI238">
        <f>VLOOKUP(A238,'Fin Acct Ownership %Pop'!B:E,4,FALSE)</f>
        <v>0</v>
      </c>
      <c r="BJ238" s="37" t="e">
        <f>VLOOKUP(A238,'JAM Index'!B:H,2,FALSE)</f>
        <v>#N/A</v>
      </c>
      <c r="BK238" t="e">
        <f>VLOOKUP(A238,'JAM Index'!B:H,3,FALSE)</f>
        <v>#N/A</v>
      </c>
      <c r="BL238" t="e">
        <f>VLOOKUP(A238,'JAM Index'!B:H,3,FALSE)</f>
        <v>#N/A</v>
      </c>
      <c r="BM238" t="e">
        <f>VLOOKUP(A238,'JAM Index'!B:H,4,FALSE)</f>
        <v>#N/A</v>
      </c>
      <c r="BN238" t="e">
        <f>VLOOKUP(A238,'JAM Index'!B:H,5,FALSE)</f>
        <v>#N/A</v>
      </c>
      <c r="BO238" t="e">
        <f>VLOOKUP(A238,'JAM Index'!B:H,6,FALSE)</f>
        <v>#N/A</v>
      </c>
      <c r="BP238" t="e">
        <f>VLOOKUP(A238,'JAM Index'!B:H,7,FALSE)</f>
        <v>#N/A</v>
      </c>
      <c r="BQ238">
        <f>VLOOKUP(A238,'GDP Per Capita'!B:E,2,FALSE)</f>
        <v>8743.5278832425811</v>
      </c>
      <c r="BR238">
        <f>VLOOKUP(A238,'GDP Per Capita'!B:E,3,FALSE)</f>
        <v>8525.421860545488</v>
      </c>
      <c r="BS238">
        <f>VLOOKUP(A238,'GDP Per Capita'!B:E,4,FALSE)</f>
        <v>7035.7530748844938</v>
      </c>
    </row>
    <row r="239" spans="1:71" x14ac:dyDescent="0.15">
      <c r="A239" s="24" t="s">
        <v>473</v>
      </c>
      <c r="B239" s="37">
        <f>VLOOKUP(A239,'GDP in $'!B239:G239,4)</f>
        <v>1583876200</v>
      </c>
      <c r="C239">
        <f>VLOOKUP(A239,'GDP in $'!B239:G239,5)</f>
        <v>2047931700</v>
      </c>
      <c r="D239" s="38">
        <f>VLOOKUP(A239,'GDP in $'!B239:G239,6)</f>
        <v>1902156800</v>
      </c>
      <c r="E239" t="str">
        <f>VLOOKUP(A239,'Social Assistance Exp. as %GDP'!C:O,2,FALSE)</f>
        <v>Lower middle income</v>
      </c>
      <c r="F239" t="str">
        <f>VLOOKUP(A239,'Social Assistance Exp. as %GDP'!C:O,3,FALSE)</f>
        <v>EAS</v>
      </c>
      <c r="G239">
        <f>VLOOKUP(A239,'Social Assistance Exp. as %GDP'!C:O,4,FALSE)</f>
        <v>5.3136801719999998</v>
      </c>
      <c r="H239">
        <f>VLOOKUP(A239,'Social Assistance Exp. as %GDP'!C:O,5,FALSE)</f>
        <v>2.0986359999999999E-2</v>
      </c>
      <c r="I239">
        <f>VLOOKUP(A239,'Social Assistance Exp. as %GDP'!C:O,6,FALSE)</f>
        <v>0.28994843399999998</v>
      </c>
      <c r="J239">
        <f>VLOOKUP(A239,'Social Assistance Exp. as %GDP'!C:O,7,FALSE)</f>
        <v>0</v>
      </c>
      <c r="K239">
        <f>VLOOKUP(A239,'Social Assistance Exp. as %GDP'!C:O,8,FALSE)</f>
        <v>0</v>
      </c>
      <c r="L239">
        <f>VLOOKUP(A239,'Social Assistance Exp. as %GDP'!C:O,9,FALSE)</f>
        <v>2016</v>
      </c>
      <c r="M239">
        <f>VLOOKUP(A239,'Social Assistance Exp. as %GDP'!C:O,10,FALSE)</f>
        <v>0</v>
      </c>
      <c r="N239">
        <f>VLOOKUP(A239,'Social Assistance Exp. as %GDP'!C:O,11,FALSE)</f>
        <v>0</v>
      </c>
      <c r="O239">
        <f>VLOOKUP(A239,'Social Assistance Exp. as %GDP'!C:O,12,FALSE)</f>
        <v>0</v>
      </c>
      <c r="P239">
        <f>VLOOKUP(A239,'Social Assistance Exp. as %GDP'!C:O,13,FALSE)</f>
        <v>5.0027456279999996</v>
      </c>
      <c r="Q239" s="37">
        <f>VLOOKUP(A239,'Migrant Population %Pop'!B:C,2,FALSE)</f>
        <v>0.91444294860162101</v>
      </c>
      <c r="R239" s="37">
        <f>VLOOKUP(A239,'Literacy Rate %Pop'!B:BC,44,FALSE)</f>
        <v>58.3089790344238</v>
      </c>
      <c r="S239">
        <f>VLOOKUP(A239,'Literacy Rate %Pop'!B:BC,45,FALSE)</f>
        <v>0</v>
      </c>
      <c r="T239">
        <f>VLOOKUP(A239,'Literacy Rate %Pop'!B:BC,46,FALSE)</f>
        <v>0</v>
      </c>
      <c r="U239">
        <f>VLOOKUP(A239,'Literacy Rate %Pop'!B:BC,47,FALSE)</f>
        <v>0</v>
      </c>
      <c r="V239">
        <f>VLOOKUP(A239,'Literacy Rate %Pop'!B:BC,48,FALSE)</f>
        <v>0</v>
      </c>
      <c r="W239">
        <f>VLOOKUP(A239,'Literacy Rate %Pop'!B:BC,49,FALSE)</f>
        <v>0</v>
      </c>
      <c r="X239">
        <f>VLOOKUP(A239,'Literacy Rate %Pop'!B:BC,50,FALSE)</f>
        <v>0</v>
      </c>
      <c r="Y239">
        <f>VLOOKUP(A239,'Literacy Rate %Pop'!B:BC,51,FALSE)</f>
        <v>0</v>
      </c>
      <c r="Z239">
        <f>VLOOKUP(A239,'Literacy Rate %Pop'!B:BC,52,FALSE)</f>
        <v>68.066833496093807</v>
      </c>
      <c r="AA239">
        <f>VLOOKUP(A239,'Literacy Rate %Pop'!B:BC,53,FALSE)</f>
        <v>0</v>
      </c>
      <c r="AB239">
        <f>VLOOKUP(A239,'Literacy Rate %Pop'!B:BC,54,FALSE)</f>
        <v>0</v>
      </c>
      <c r="AC239" s="37">
        <f>VLOOKUP(A239,'Internet Access %Pop'!B:AI,29,FALSE)</f>
        <v>23</v>
      </c>
      <c r="AD239">
        <f>VLOOKUP(A239,'Internet Access %Pop'!B:AI,30,FALSE)</f>
        <v>25.246249590000001</v>
      </c>
      <c r="AE239">
        <f>VLOOKUP(A239,'Internet Access %Pop'!B:AI,31,FALSE)</f>
        <v>27.492731729999999</v>
      </c>
      <c r="AF239">
        <f>VLOOKUP(A239,'Internet Access %Pop'!B:AI,32,FALSE)</f>
        <v>0</v>
      </c>
      <c r="AG239">
        <f>VLOOKUP(A239,'Internet Access %Pop'!B:AI,33,FALSE)</f>
        <v>0</v>
      </c>
      <c r="AH239">
        <f>VLOOKUP(A239,'Internet Access %Pop'!B:AI,34,FALSE)</f>
        <v>0</v>
      </c>
      <c r="AI239" s="37" t="e">
        <f>VLOOKUP(A239,'Informal %GDP  DGE'!B:AE,29,FALSE)</f>
        <v>#N/A</v>
      </c>
      <c r="AJ239" t="e">
        <f>VLOOKUP(A239,'Informal %GDP  DGE'!B:AE,30,FALSE)</f>
        <v>#N/A</v>
      </c>
      <c r="AK239" t="e">
        <f>VLOOKUP(A239,'Informal %GDP MIMIC'!B:AB,25,FALSE)</f>
        <v>#N/A</v>
      </c>
      <c r="AL239" t="e">
        <f>VLOOKUP(A239,'Informal %GDP MIMIC'!B:AB,26,FALSE)</f>
        <v>#N/A</v>
      </c>
      <c r="AM239" t="e">
        <f>VLOOKUP(A239,'Informal %GDP MIMIC'!B:AB,27,FALSE)</f>
        <v>#N/A</v>
      </c>
      <c r="AN239" s="37" t="e">
        <f>VLOOKUP(A239,'Pension %LF Pension_p'!B:W,16,FALSE)</f>
        <v>#N/A</v>
      </c>
      <c r="AO239" t="e">
        <f>VLOOKUP(A239,'Pension %LF Pension_p'!B:W,17,FALSE)</f>
        <v>#N/A</v>
      </c>
      <c r="AP239" t="e">
        <f>VLOOKUP(A239,'Pension %LF Pension_p'!B:W,18,FALSE)</f>
        <v>#N/A</v>
      </c>
      <c r="AQ239" t="e">
        <f>VLOOKUP(A239,'Pension %LF Pension_p'!B:W,19,FALSE)</f>
        <v>#N/A</v>
      </c>
      <c r="AR239" t="e">
        <f>VLOOKUP(A239,'Pension %LF Pension_p'!B:W,20,FALSE)</f>
        <v>#N/A</v>
      </c>
      <c r="AS239" t="e">
        <f>VLOOKUP(A239,'Pension %LF Pension_p'!B:W,21,FALSE)</f>
        <v>#N/A</v>
      </c>
      <c r="AT239" t="e">
        <f>VLOOKUP(A239,'Pension %LF Pension_p'!B:W,22,FALSE)</f>
        <v>#N/A</v>
      </c>
      <c r="AU239" s="37">
        <f>VLOOKUP(A239,' Informal Employment %Emp Infem'!B:U,15,FALSE)</f>
        <v>71.59</v>
      </c>
      <c r="AV239">
        <f>VLOOKUP(A239,' Informal Employment %Emp Infem'!B:U,16,FALSE)</f>
        <v>0</v>
      </c>
      <c r="AW239">
        <f>VLOOKUP(A239,' Informal Employment %Emp Infem'!B:U,17,FALSE)</f>
        <v>0</v>
      </c>
      <c r="AX239">
        <f>VLOOKUP(A239,' Informal Employment %Emp Infem'!B:U,18,FALSE)</f>
        <v>0</v>
      </c>
      <c r="AY239">
        <f>VLOOKUP(A239,' Informal Employment %Emp Infem'!B:U,19,FALSE)</f>
        <v>0</v>
      </c>
      <c r="AZ239">
        <f>VLOOKUP(A239,' Informal Employment %Emp Infem'!B:U,20,FALSE)</f>
        <v>0</v>
      </c>
      <c r="BA239" s="37">
        <f>VLOOKUP(Main!A239,'Outside LF Employment %Emp  Inf'!B:U,15,FALSE)</f>
        <v>62.45</v>
      </c>
      <c r="BB239">
        <f>VLOOKUP(Main!A239,'Outside LF Employment %Emp  Inf'!B:U,16,FALSE)</f>
        <v>0</v>
      </c>
      <c r="BC239">
        <f>VLOOKUP(Main!A239,'Outside LF Employment %Emp  Inf'!B:U,17,FALSE)</f>
        <v>0</v>
      </c>
      <c r="BD239">
        <f>VLOOKUP(Main!A239,'Outside LF Employment %Emp  Inf'!B:U,18,FALSE)</f>
        <v>0</v>
      </c>
      <c r="BE239">
        <f>VLOOKUP(Main!A239,'Outside LF Employment %Emp  Inf'!B:U,19,FALSE)</f>
        <v>0</v>
      </c>
      <c r="BF239">
        <f>VLOOKUP(Main!A239,'Outside LF Employment %Emp  Inf'!B:U,20,FALSE)</f>
        <v>0</v>
      </c>
      <c r="BG239" s="37">
        <f>VLOOKUP(A239,'Fin Acct Ownership %Pop'!B:E,2,FALSE)</f>
        <v>0</v>
      </c>
      <c r="BH239">
        <f>VLOOKUP(A239,'Fin Acct Ownership %Pop'!B:E,3,FALSE)</f>
        <v>0</v>
      </c>
      <c r="BI239">
        <f>VLOOKUP(A239,'Fin Acct Ownership %Pop'!B:E,4,FALSE)</f>
        <v>0</v>
      </c>
      <c r="BJ239" s="37" t="e">
        <f>VLOOKUP(A239,'JAM Index'!B:H,2,FALSE)</f>
        <v>#N/A</v>
      </c>
      <c r="BK239" t="e">
        <f>VLOOKUP(A239,'JAM Index'!B:H,3,FALSE)</f>
        <v>#N/A</v>
      </c>
      <c r="BL239" t="e">
        <f>VLOOKUP(A239,'JAM Index'!B:H,3,FALSE)</f>
        <v>#N/A</v>
      </c>
      <c r="BM239" t="e">
        <f>VLOOKUP(A239,'JAM Index'!B:H,4,FALSE)</f>
        <v>#N/A</v>
      </c>
      <c r="BN239" t="e">
        <f>VLOOKUP(A239,'JAM Index'!B:H,5,FALSE)</f>
        <v>#N/A</v>
      </c>
      <c r="BO239" t="e">
        <f>VLOOKUP(A239,'JAM Index'!B:H,6,FALSE)</f>
        <v>#N/A</v>
      </c>
      <c r="BP239" t="e">
        <f>VLOOKUP(A239,'JAM Index'!B:H,7,FALSE)</f>
        <v>#N/A</v>
      </c>
      <c r="BQ239">
        <f>VLOOKUP(A239,'GDP Per Capita'!B:E,2,FALSE)</f>
        <v>1249.1383505195292</v>
      </c>
      <c r="BR239">
        <f>VLOOKUP(A239,'GDP Per Capita'!B:E,3,FALSE)</f>
        <v>1583.7135764662212</v>
      </c>
      <c r="BS239">
        <f>VLOOKUP(A239,'GDP Per Capita'!B:E,4,FALSE)</f>
        <v>1442.7307382501467</v>
      </c>
    </row>
    <row r="240" spans="1:71" x14ac:dyDescent="0.15">
      <c r="A240" s="24" t="s">
        <v>475</v>
      </c>
      <c r="B240" s="37">
        <f>VLOOKUP(A240,'GDP in $'!B240:G240,4)</f>
        <v>1303939963622.8352</v>
      </c>
      <c r="C240">
        <f>VLOOKUP(A240,'GDP in $'!B240:G240,5)</f>
        <v>1326402130261.1113</v>
      </c>
      <c r="D240" s="38">
        <f>VLOOKUP(A240,'GDP in $'!B240:G240,6)</f>
        <v>1180179221398</v>
      </c>
      <c r="E240" t="e">
        <f>VLOOKUP(A240,'Social Assistance Exp. as %GDP'!C:O,2,FALSE)</f>
        <v>#N/A</v>
      </c>
      <c r="F240" t="e">
        <f>VLOOKUP(A240,'Social Assistance Exp. as %GDP'!C:O,3,FALSE)</f>
        <v>#N/A</v>
      </c>
      <c r="G240" t="e">
        <f>VLOOKUP(A240,'Social Assistance Exp. as %GDP'!C:O,4,FALSE)</f>
        <v>#N/A</v>
      </c>
      <c r="H240" t="e">
        <f>VLOOKUP(A240,'Social Assistance Exp. as %GDP'!C:O,5,FALSE)</f>
        <v>#N/A</v>
      </c>
      <c r="I240" t="e">
        <f>VLOOKUP(A240,'Social Assistance Exp. as %GDP'!C:O,6,FALSE)</f>
        <v>#N/A</v>
      </c>
      <c r="J240" t="e">
        <f>VLOOKUP(A240,'Social Assistance Exp. as %GDP'!C:O,7,FALSE)</f>
        <v>#N/A</v>
      </c>
      <c r="K240" t="e">
        <f>VLOOKUP(A240,'Social Assistance Exp. as %GDP'!C:O,8,FALSE)</f>
        <v>#N/A</v>
      </c>
      <c r="L240" t="e">
        <f>VLOOKUP(A240,'Social Assistance Exp. as %GDP'!C:O,9,FALSE)</f>
        <v>#N/A</v>
      </c>
      <c r="M240" t="e">
        <f>VLOOKUP(A240,'Social Assistance Exp. as %GDP'!C:O,10,FALSE)</f>
        <v>#N/A</v>
      </c>
      <c r="N240" t="e">
        <f>VLOOKUP(A240,'Social Assistance Exp. as %GDP'!C:O,11,FALSE)</f>
        <v>#N/A</v>
      </c>
      <c r="O240" t="e">
        <f>VLOOKUP(A240,'Social Assistance Exp. as %GDP'!C:O,12,FALSE)</f>
        <v>#N/A</v>
      </c>
      <c r="P240" t="e">
        <f>VLOOKUP(A240,'Social Assistance Exp. as %GDP'!C:O,13,FALSE)</f>
        <v>#N/A</v>
      </c>
      <c r="Q240" s="37">
        <f>VLOOKUP(A240,'Migrant Population %Pop'!B:C,2,FALSE)</f>
        <v>3.35238310101784</v>
      </c>
      <c r="R240" s="37">
        <f>VLOOKUP(A240,'Literacy Rate %Pop'!B:BC,44,FALSE)</f>
        <v>74.060363769531307</v>
      </c>
      <c r="S240">
        <f>VLOOKUP(A240,'Literacy Rate %Pop'!B:BC,45,FALSE)</f>
        <v>74.292053222656307</v>
      </c>
      <c r="T240">
        <f>VLOOKUP(A240,'Literacy Rate %Pop'!B:BC,46,FALSE)</f>
        <v>77.317352294921903</v>
      </c>
      <c r="U240">
        <f>VLOOKUP(A240,'Literacy Rate %Pop'!B:BC,47,FALSE)</f>
        <v>76.9356689453125</v>
      </c>
      <c r="V240">
        <f>VLOOKUP(A240,'Literacy Rate %Pop'!B:BC,48,FALSE)</f>
        <v>78.603759765625</v>
      </c>
      <c r="W240">
        <f>VLOOKUP(A240,'Literacy Rate %Pop'!B:BC,49,FALSE)</f>
        <v>76.403541564941406</v>
      </c>
      <c r="X240">
        <f>VLOOKUP(A240,'Literacy Rate %Pop'!B:BC,50,FALSE)</f>
        <v>77.604568481445298</v>
      </c>
      <c r="Y240">
        <f>VLOOKUP(A240,'Literacy Rate %Pop'!B:BC,51,FALSE)</f>
        <v>78.831977844238295</v>
      </c>
      <c r="Z240">
        <f>VLOOKUP(A240,'Literacy Rate %Pop'!B:BC,52,FALSE)</f>
        <v>75.722579956054702</v>
      </c>
      <c r="AA240">
        <f>VLOOKUP(A240,'Literacy Rate %Pop'!B:BC,53,FALSE)</f>
        <v>76.099906921386705</v>
      </c>
      <c r="AB240">
        <f>VLOOKUP(A240,'Literacy Rate %Pop'!B:BC,54,FALSE)</f>
        <v>76.476593017578097</v>
      </c>
      <c r="AC240" s="37">
        <f>VLOOKUP(A240,'Internet Access %Pop'!B:AI,29,FALSE)</f>
        <v>39.002685229937597</v>
      </c>
      <c r="AD240">
        <f>VLOOKUP(A240,'Internet Access %Pop'!B:AI,30,FALSE)</f>
        <v>44.583299360441401</v>
      </c>
      <c r="AE240">
        <f>VLOOKUP(A240,'Internet Access %Pop'!B:AI,31,FALSE)</f>
        <v>50.716215223986502</v>
      </c>
      <c r="AF240">
        <f>VLOOKUP(A240,'Internet Access %Pop'!B:AI,32,FALSE)</f>
        <v>57.432504746199697</v>
      </c>
      <c r="AG240">
        <f>VLOOKUP(A240,'Internet Access %Pop'!B:AI,33,FALSE)</f>
        <v>66.151688226572205</v>
      </c>
      <c r="AH240">
        <f>VLOOKUP(A240,'Internet Access %Pop'!B:AI,34,FALSE)</f>
        <v>0</v>
      </c>
      <c r="AI240" s="37" t="e">
        <f>VLOOKUP(A240,'Informal %GDP  DGE'!B:AE,29,FALSE)</f>
        <v>#N/A</v>
      </c>
      <c r="AJ240" t="e">
        <f>VLOOKUP(A240,'Informal %GDP  DGE'!B:AE,30,FALSE)</f>
        <v>#N/A</v>
      </c>
      <c r="AK240" t="e">
        <f>VLOOKUP(A240,'Informal %GDP MIMIC'!B:AB,25,FALSE)</f>
        <v>#N/A</v>
      </c>
      <c r="AL240" t="e">
        <f>VLOOKUP(A240,'Informal %GDP MIMIC'!B:AB,26,FALSE)</f>
        <v>#N/A</v>
      </c>
      <c r="AM240" t="e">
        <f>VLOOKUP(A240,'Informal %GDP MIMIC'!B:AB,27,FALSE)</f>
        <v>#N/A</v>
      </c>
      <c r="AN240" s="37" t="e">
        <f>VLOOKUP(A240,'Pension %LF Pension_p'!B:W,16,FALSE)</f>
        <v>#N/A</v>
      </c>
      <c r="AO240" t="e">
        <f>VLOOKUP(A240,'Pension %LF Pension_p'!B:W,17,FALSE)</f>
        <v>#N/A</v>
      </c>
      <c r="AP240" t="e">
        <f>VLOOKUP(A240,'Pension %LF Pension_p'!B:W,18,FALSE)</f>
        <v>#N/A</v>
      </c>
      <c r="AQ240" t="e">
        <f>VLOOKUP(A240,'Pension %LF Pension_p'!B:W,19,FALSE)</f>
        <v>#N/A</v>
      </c>
      <c r="AR240" t="e">
        <f>VLOOKUP(A240,'Pension %LF Pension_p'!B:W,20,FALSE)</f>
        <v>#N/A</v>
      </c>
      <c r="AS240" t="e">
        <f>VLOOKUP(A240,'Pension %LF Pension_p'!B:W,21,FALSE)</f>
        <v>#N/A</v>
      </c>
      <c r="AT240" t="e">
        <f>VLOOKUP(A240,'Pension %LF Pension_p'!B:W,22,FALSE)</f>
        <v>#N/A</v>
      </c>
      <c r="AU240" s="37" t="e">
        <f>VLOOKUP(A240,' Informal Employment %Emp Infem'!B:U,15,FALSE)</f>
        <v>#N/A</v>
      </c>
      <c r="AV240" t="e">
        <f>VLOOKUP(A240,' Informal Employment %Emp Infem'!B:U,16,FALSE)</f>
        <v>#N/A</v>
      </c>
      <c r="AW240" t="e">
        <f>VLOOKUP(A240,' Informal Employment %Emp Infem'!B:U,17,FALSE)</f>
        <v>#N/A</v>
      </c>
      <c r="AX240" t="e">
        <f>VLOOKUP(A240,' Informal Employment %Emp Infem'!B:U,18,FALSE)</f>
        <v>#N/A</v>
      </c>
      <c r="AY240" t="e">
        <f>VLOOKUP(A240,' Informal Employment %Emp Infem'!B:U,19,FALSE)</f>
        <v>#N/A</v>
      </c>
      <c r="AZ240" t="e">
        <f>VLOOKUP(A240,' Informal Employment %Emp Infem'!B:U,20,FALSE)</f>
        <v>#N/A</v>
      </c>
      <c r="BA240" s="37" t="e">
        <f>VLOOKUP(Main!A240,'Outside LF Employment %Emp  Inf'!B:U,15,FALSE)</f>
        <v>#N/A</v>
      </c>
      <c r="BB240" t="e">
        <f>VLOOKUP(Main!A240,'Outside LF Employment %Emp  Inf'!B:U,16,FALSE)</f>
        <v>#N/A</v>
      </c>
      <c r="BC240" t="e">
        <f>VLOOKUP(Main!A240,'Outside LF Employment %Emp  Inf'!B:U,17,FALSE)</f>
        <v>#N/A</v>
      </c>
      <c r="BD240" t="e">
        <f>VLOOKUP(Main!A240,'Outside LF Employment %Emp  Inf'!B:U,18,FALSE)</f>
        <v>#N/A</v>
      </c>
      <c r="BE240" t="e">
        <f>VLOOKUP(Main!A240,'Outside LF Employment %Emp  Inf'!B:U,19,FALSE)</f>
        <v>#N/A</v>
      </c>
      <c r="BF240" t="e">
        <f>VLOOKUP(Main!A240,'Outside LF Employment %Emp  Inf'!B:U,20,FALSE)</f>
        <v>#N/A</v>
      </c>
      <c r="BG240" s="37">
        <f>VLOOKUP(A240,'Fin Acct Ownership %Pop'!B:E,2,FALSE)</f>
        <v>0</v>
      </c>
      <c r="BH240">
        <f>VLOOKUP(A240,'Fin Acct Ownership %Pop'!B:E,3,FALSE)</f>
        <v>0</v>
      </c>
      <c r="BI240">
        <f>VLOOKUP(A240,'Fin Acct Ownership %Pop'!B:E,4,FALSE)</f>
        <v>0</v>
      </c>
      <c r="BJ240" s="37" t="e">
        <f>VLOOKUP(A240,'JAM Index'!B:H,2,FALSE)</f>
        <v>#N/A</v>
      </c>
      <c r="BK240" t="e">
        <f>VLOOKUP(A240,'JAM Index'!B:H,3,FALSE)</f>
        <v>#N/A</v>
      </c>
      <c r="BL240" t="e">
        <f>VLOOKUP(A240,'JAM Index'!B:H,3,FALSE)</f>
        <v>#N/A</v>
      </c>
      <c r="BM240" t="e">
        <f>VLOOKUP(A240,'JAM Index'!B:H,4,FALSE)</f>
        <v>#N/A</v>
      </c>
      <c r="BN240" t="e">
        <f>VLOOKUP(A240,'JAM Index'!B:H,5,FALSE)</f>
        <v>#N/A</v>
      </c>
      <c r="BO240" t="e">
        <f>VLOOKUP(A240,'JAM Index'!B:H,6,FALSE)</f>
        <v>#N/A</v>
      </c>
      <c r="BP240" t="e">
        <f>VLOOKUP(A240,'JAM Index'!B:H,7,FALSE)</f>
        <v>#N/A</v>
      </c>
      <c r="BQ240">
        <f>VLOOKUP(A240,'GDP Per Capita'!B:E,2,FALSE)</f>
        <v>3446.0569046906671</v>
      </c>
      <c r="BR240">
        <f>VLOOKUP(A240,'GDP Per Capita'!B:E,3,FALSE)</f>
        <v>3447.243891381001</v>
      </c>
      <c r="BS240">
        <f>VLOOKUP(A240,'GDP Per Capita'!B:E,4,FALSE)</f>
        <v>3015.7035507997102</v>
      </c>
    </row>
    <row r="241" spans="1:71" x14ac:dyDescent="0.15">
      <c r="A241" s="24" t="s">
        <v>476</v>
      </c>
      <c r="B241" s="37">
        <f>VLOOKUP(A241,'GDP in $'!B241:G241,4)</f>
        <v>489235527.39538705</v>
      </c>
      <c r="C241">
        <f>VLOOKUP(A241,'GDP in $'!B241:G241,5)</f>
        <v>512350059.42162949</v>
      </c>
      <c r="D241" s="38">
        <f>VLOOKUP(A241,'GDP in $'!B241:G241,6)</f>
        <v>488829964.0708195</v>
      </c>
      <c r="E241" t="e">
        <f>VLOOKUP(A241,'Social Assistance Exp. as %GDP'!C:O,2,FALSE)</f>
        <v>#N/A</v>
      </c>
      <c r="F241" t="e">
        <f>VLOOKUP(A241,'Social Assistance Exp. as %GDP'!C:O,3,FALSE)</f>
        <v>#N/A</v>
      </c>
      <c r="G241" t="e">
        <f>VLOOKUP(A241,'Social Assistance Exp. as %GDP'!C:O,4,FALSE)</f>
        <v>#N/A</v>
      </c>
      <c r="H241" t="e">
        <f>VLOOKUP(A241,'Social Assistance Exp. as %GDP'!C:O,5,FALSE)</f>
        <v>#N/A</v>
      </c>
      <c r="I241" t="e">
        <f>VLOOKUP(A241,'Social Assistance Exp. as %GDP'!C:O,6,FALSE)</f>
        <v>#N/A</v>
      </c>
      <c r="J241" t="e">
        <f>VLOOKUP(A241,'Social Assistance Exp. as %GDP'!C:O,7,FALSE)</f>
        <v>#N/A</v>
      </c>
      <c r="K241" t="e">
        <f>VLOOKUP(A241,'Social Assistance Exp. as %GDP'!C:O,8,FALSE)</f>
        <v>#N/A</v>
      </c>
      <c r="L241" t="e">
        <f>VLOOKUP(A241,'Social Assistance Exp. as %GDP'!C:O,9,FALSE)</f>
        <v>#N/A</v>
      </c>
      <c r="M241" t="e">
        <f>VLOOKUP(A241,'Social Assistance Exp. as %GDP'!C:O,10,FALSE)</f>
        <v>#N/A</v>
      </c>
      <c r="N241" t="e">
        <f>VLOOKUP(A241,'Social Assistance Exp. as %GDP'!C:O,11,FALSE)</f>
        <v>#N/A</v>
      </c>
      <c r="O241" t="e">
        <f>VLOOKUP(A241,'Social Assistance Exp. as %GDP'!C:O,12,FALSE)</f>
        <v>#N/A</v>
      </c>
      <c r="P241" t="e">
        <f>VLOOKUP(A241,'Social Assistance Exp. as %GDP'!C:O,13,FALSE)</f>
        <v>#N/A</v>
      </c>
      <c r="Q241" s="37">
        <f>VLOOKUP(A241,'Migrant Population %Pop'!B:C,2,FALSE)</f>
        <v>5.3979466892719197</v>
      </c>
      <c r="R241" s="37">
        <f>VLOOKUP(A241,'Literacy Rate %Pop'!B:BC,44,FALSE)</f>
        <v>0</v>
      </c>
      <c r="S241">
        <f>VLOOKUP(A241,'Literacy Rate %Pop'!B:BC,45,FALSE)</f>
        <v>99.385528564453097</v>
      </c>
      <c r="T241">
        <f>VLOOKUP(A241,'Literacy Rate %Pop'!B:BC,46,FALSE)</f>
        <v>0</v>
      </c>
      <c r="U241">
        <f>VLOOKUP(A241,'Literacy Rate %Pop'!B:BC,47,FALSE)</f>
        <v>0</v>
      </c>
      <c r="V241">
        <f>VLOOKUP(A241,'Literacy Rate %Pop'!B:BC,48,FALSE)</f>
        <v>0</v>
      </c>
      <c r="W241">
        <f>VLOOKUP(A241,'Literacy Rate %Pop'!B:BC,49,FALSE)</f>
        <v>0</v>
      </c>
      <c r="X241">
        <f>VLOOKUP(A241,'Literacy Rate %Pop'!B:BC,50,FALSE)</f>
        <v>0</v>
      </c>
      <c r="Y241">
        <f>VLOOKUP(A241,'Literacy Rate %Pop'!B:BC,51,FALSE)</f>
        <v>0</v>
      </c>
      <c r="Z241">
        <f>VLOOKUP(A241,'Literacy Rate %Pop'!B:BC,52,FALSE)</f>
        <v>99.414367675781307</v>
      </c>
      <c r="AA241">
        <f>VLOOKUP(A241,'Literacy Rate %Pop'!B:BC,53,FALSE)</f>
        <v>0</v>
      </c>
      <c r="AB241">
        <f>VLOOKUP(A241,'Literacy Rate %Pop'!B:BC,54,FALSE)</f>
        <v>0</v>
      </c>
      <c r="AC241" s="37">
        <f>VLOOKUP(A241,'Internet Access %Pop'!B:AI,29,FALSE)</f>
        <v>38.651272429999999</v>
      </c>
      <c r="AD241">
        <f>VLOOKUP(A241,'Internet Access %Pop'!B:AI,30,FALSE)</f>
        <v>39.950000000000003</v>
      </c>
      <c r="AE241">
        <f>VLOOKUP(A241,'Internet Access %Pop'!B:AI,31,FALSE)</f>
        <v>41.248727639999998</v>
      </c>
      <c r="AF241">
        <f>VLOOKUP(A241,'Internet Access %Pop'!B:AI,32,FALSE)</f>
        <v>0</v>
      </c>
      <c r="AG241">
        <f>VLOOKUP(A241,'Internet Access %Pop'!B:AI,33,FALSE)</f>
        <v>0</v>
      </c>
      <c r="AH241">
        <f>VLOOKUP(A241,'Internet Access %Pop'!B:AI,34,FALSE)</f>
        <v>0</v>
      </c>
      <c r="AI241" s="37" t="e">
        <f>VLOOKUP(A241,'Informal %GDP  DGE'!B:AE,29,FALSE)</f>
        <v>#N/A</v>
      </c>
      <c r="AJ241" t="e">
        <f>VLOOKUP(A241,'Informal %GDP  DGE'!B:AE,30,FALSE)</f>
        <v>#N/A</v>
      </c>
      <c r="AK241" t="e">
        <f>VLOOKUP(A241,'Informal %GDP MIMIC'!B:AB,25,FALSE)</f>
        <v>#N/A</v>
      </c>
      <c r="AL241" t="e">
        <f>VLOOKUP(A241,'Informal %GDP MIMIC'!B:AB,26,FALSE)</f>
        <v>#N/A</v>
      </c>
      <c r="AM241" t="e">
        <f>VLOOKUP(A241,'Informal %GDP MIMIC'!B:AB,27,FALSE)</f>
        <v>#N/A</v>
      </c>
      <c r="AN241" s="37" t="e">
        <f>VLOOKUP(A241,'Pension %LF Pension_p'!B:W,16,FALSE)</f>
        <v>#N/A</v>
      </c>
      <c r="AO241" t="e">
        <f>VLOOKUP(A241,'Pension %LF Pension_p'!B:W,17,FALSE)</f>
        <v>#N/A</v>
      </c>
      <c r="AP241" t="e">
        <f>VLOOKUP(A241,'Pension %LF Pension_p'!B:W,18,FALSE)</f>
        <v>#N/A</v>
      </c>
      <c r="AQ241" t="e">
        <f>VLOOKUP(A241,'Pension %LF Pension_p'!B:W,19,FALSE)</f>
        <v>#N/A</v>
      </c>
      <c r="AR241" t="e">
        <f>VLOOKUP(A241,'Pension %LF Pension_p'!B:W,20,FALSE)</f>
        <v>#N/A</v>
      </c>
      <c r="AS241" t="e">
        <f>VLOOKUP(A241,'Pension %LF Pension_p'!B:W,21,FALSE)</f>
        <v>#N/A</v>
      </c>
      <c r="AT241" t="e">
        <f>VLOOKUP(A241,'Pension %LF Pension_p'!B:W,22,FALSE)</f>
        <v>#N/A</v>
      </c>
      <c r="AU241" s="37">
        <f>VLOOKUP(A241,' Informal Employment %Emp Infem'!B:U,15,FALSE)</f>
        <v>0</v>
      </c>
      <c r="AV241">
        <f>VLOOKUP(A241,' Informal Employment %Emp Infem'!B:U,16,FALSE)</f>
        <v>0</v>
      </c>
      <c r="AW241">
        <f>VLOOKUP(A241,' Informal Employment %Emp Infem'!B:U,17,FALSE)</f>
        <v>0</v>
      </c>
      <c r="AX241">
        <f>VLOOKUP(A241,' Informal Employment %Emp Infem'!B:U,18,FALSE)</f>
        <v>0</v>
      </c>
      <c r="AY241">
        <f>VLOOKUP(A241,' Informal Employment %Emp Infem'!B:U,19,FALSE)</f>
        <v>0</v>
      </c>
      <c r="AZ241">
        <f>VLOOKUP(A241,' Informal Employment %Emp Infem'!B:U,20,FALSE)</f>
        <v>77.89</v>
      </c>
      <c r="BA241" s="37">
        <f>VLOOKUP(Main!A241,'Outside LF Employment %Emp  Inf'!B:U,15,FALSE)</f>
        <v>0</v>
      </c>
      <c r="BB241">
        <f>VLOOKUP(Main!A241,'Outside LF Employment %Emp  Inf'!B:U,16,FALSE)</f>
        <v>0</v>
      </c>
      <c r="BC241">
        <f>VLOOKUP(Main!A241,'Outside LF Employment %Emp  Inf'!B:U,17,FALSE)</f>
        <v>0</v>
      </c>
      <c r="BD241">
        <f>VLOOKUP(Main!A241,'Outside LF Employment %Emp  Inf'!B:U,18,FALSE)</f>
        <v>0</v>
      </c>
      <c r="BE241">
        <f>VLOOKUP(Main!A241,'Outside LF Employment %Emp  Inf'!B:U,19,FALSE)</f>
        <v>0</v>
      </c>
      <c r="BF241">
        <f>VLOOKUP(Main!A241,'Outside LF Employment %Emp  Inf'!B:U,20,FALSE)</f>
        <v>60.4</v>
      </c>
      <c r="BG241" s="37">
        <f>VLOOKUP(A241,'Fin Acct Ownership %Pop'!B:E,2,FALSE)</f>
        <v>0</v>
      </c>
      <c r="BH241">
        <f>VLOOKUP(A241,'Fin Acct Ownership %Pop'!B:E,3,FALSE)</f>
        <v>0</v>
      </c>
      <c r="BI241">
        <f>VLOOKUP(A241,'Fin Acct Ownership %Pop'!B:E,4,FALSE)</f>
        <v>0</v>
      </c>
      <c r="BJ241" s="37" t="e">
        <f>VLOOKUP(A241,'JAM Index'!B:H,2,FALSE)</f>
        <v>#N/A</v>
      </c>
      <c r="BK241" t="e">
        <f>VLOOKUP(A241,'JAM Index'!B:H,3,FALSE)</f>
        <v>#N/A</v>
      </c>
      <c r="BL241" t="e">
        <f>VLOOKUP(A241,'JAM Index'!B:H,3,FALSE)</f>
        <v>#N/A</v>
      </c>
      <c r="BM241" t="e">
        <f>VLOOKUP(A241,'JAM Index'!B:H,4,FALSE)</f>
        <v>#N/A</v>
      </c>
      <c r="BN241" t="e">
        <f>VLOOKUP(A241,'JAM Index'!B:H,5,FALSE)</f>
        <v>#N/A</v>
      </c>
      <c r="BO241" t="e">
        <f>VLOOKUP(A241,'JAM Index'!B:H,6,FALSE)</f>
        <v>#N/A</v>
      </c>
      <c r="BP241" t="e">
        <f>VLOOKUP(A241,'JAM Index'!B:H,7,FALSE)</f>
        <v>#N/A</v>
      </c>
      <c r="BQ241">
        <f>VLOOKUP(A241,'GDP Per Capita'!B:E,2,FALSE)</f>
        <v>4740.7002722447605</v>
      </c>
      <c r="BR241">
        <f>VLOOKUP(A241,'GDP Per Capita'!B:E,3,FALSE)</f>
        <v>4903.0121383544929</v>
      </c>
      <c r="BS241">
        <f>VLOOKUP(A241,'GDP Per Capita'!B:E,4,FALSE)</f>
        <v>4624.8234488284388</v>
      </c>
    </row>
    <row r="242" spans="1:71" x14ac:dyDescent="0.15">
      <c r="A242" s="24" t="s">
        <v>478</v>
      </c>
      <c r="B242" s="37">
        <f>VLOOKUP(A242,'GDP in $'!B242:G242,4)</f>
        <v>3436593922937.5225</v>
      </c>
      <c r="C242">
        <f>VLOOKUP(A242,'GDP in $'!B242:G242,5)</f>
        <v>3597252024123.4507</v>
      </c>
      <c r="D242" s="38">
        <f>VLOOKUP(A242,'GDP in $'!B242:G242,6)</f>
        <v>3386420411905.0977</v>
      </c>
      <c r="E242" t="e">
        <f>VLOOKUP(A242,'Social Assistance Exp. as %GDP'!C:O,2,FALSE)</f>
        <v>#N/A</v>
      </c>
      <c r="F242" t="e">
        <f>VLOOKUP(A242,'Social Assistance Exp. as %GDP'!C:O,3,FALSE)</f>
        <v>#N/A</v>
      </c>
      <c r="G242" t="e">
        <f>VLOOKUP(A242,'Social Assistance Exp. as %GDP'!C:O,4,FALSE)</f>
        <v>#N/A</v>
      </c>
      <c r="H242" t="e">
        <f>VLOOKUP(A242,'Social Assistance Exp. as %GDP'!C:O,5,FALSE)</f>
        <v>#N/A</v>
      </c>
      <c r="I242" t="e">
        <f>VLOOKUP(A242,'Social Assistance Exp. as %GDP'!C:O,6,FALSE)</f>
        <v>#N/A</v>
      </c>
      <c r="J242" t="e">
        <f>VLOOKUP(A242,'Social Assistance Exp. as %GDP'!C:O,7,FALSE)</f>
        <v>#N/A</v>
      </c>
      <c r="K242" t="e">
        <f>VLOOKUP(A242,'Social Assistance Exp. as %GDP'!C:O,8,FALSE)</f>
        <v>#N/A</v>
      </c>
      <c r="L242" t="e">
        <f>VLOOKUP(A242,'Social Assistance Exp. as %GDP'!C:O,9,FALSE)</f>
        <v>#N/A</v>
      </c>
      <c r="M242" t="e">
        <f>VLOOKUP(A242,'Social Assistance Exp. as %GDP'!C:O,10,FALSE)</f>
        <v>#N/A</v>
      </c>
      <c r="N242" t="e">
        <f>VLOOKUP(A242,'Social Assistance Exp. as %GDP'!C:O,11,FALSE)</f>
        <v>#N/A</v>
      </c>
      <c r="O242" t="e">
        <f>VLOOKUP(A242,'Social Assistance Exp. as %GDP'!C:O,12,FALSE)</f>
        <v>#N/A</v>
      </c>
      <c r="P242" t="e">
        <f>VLOOKUP(A242,'Social Assistance Exp. as %GDP'!C:O,13,FALSE)</f>
        <v>#N/A</v>
      </c>
      <c r="Q242" s="37">
        <f>VLOOKUP(A242,'Migrant Population %Pop'!B:C,2,FALSE)</f>
        <v>0.66018842979291903</v>
      </c>
      <c r="R242" s="37">
        <f>VLOOKUP(A242,'Literacy Rate %Pop'!B:BC,44,FALSE)</f>
        <v>66.019012451171903</v>
      </c>
      <c r="S242">
        <f>VLOOKUP(A242,'Literacy Rate %Pop'!B:BC,45,FALSE)</f>
        <v>66.513191223144503</v>
      </c>
      <c r="T242">
        <f>VLOOKUP(A242,'Literacy Rate %Pop'!B:BC,46,FALSE)</f>
        <v>67.267776489257798</v>
      </c>
      <c r="U242">
        <f>VLOOKUP(A242,'Literacy Rate %Pop'!B:BC,47,FALSE)</f>
        <v>68.013107299804702</v>
      </c>
      <c r="V242">
        <f>VLOOKUP(A242,'Literacy Rate %Pop'!B:BC,48,FALSE)</f>
        <v>68.734786987304702</v>
      </c>
      <c r="W242">
        <f>VLOOKUP(A242,'Literacy Rate %Pop'!B:BC,49,FALSE)</f>
        <v>69.6573486328125</v>
      </c>
      <c r="X242">
        <f>VLOOKUP(A242,'Literacy Rate %Pop'!B:BC,50,FALSE)</f>
        <v>70.999168395996094</v>
      </c>
      <c r="Y242">
        <f>VLOOKUP(A242,'Literacy Rate %Pop'!B:BC,51,FALSE)</f>
        <v>71.695152282714801</v>
      </c>
      <c r="Z242">
        <f>VLOOKUP(A242,'Literacy Rate %Pop'!B:BC,52,FALSE)</f>
        <v>72.243881225585895</v>
      </c>
      <c r="AA242">
        <f>VLOOKUP(A242,'Literacy Rate %Pop'!B:BC,53,FALSE)</f>
        <v>72.951446533203097</v>
      </c>
      <c r="AB242">
        <f>VLOOKUP(A242,'Literacy Rate %Pop'!B:BC,54,FALSE)</f>
        <v>73.654518127441406</v>
      </c>
      <c r="AC242" s="37">
        <f>VLOOKUP(A242,'Internet Access %Pop'!B:AI,29,FALSE)</f>
        <v>13.763844194067101</v>
      </c>
      <c r="AD242">
        <f>VLOOKUP(A242,'Internet Access %Pop'!B:AI,30,FALSE)</f>
        <v>15.4083419251837</v>
      </c>
      <c r="AE242">
        <f>VLOOKUP(A242,'Internet Access %Pop'!B:AI,31,FALSE)</f>
        <v>17.0583983541107</v>
      </c>
      <c r="AF242">
        <f>VLOOKUP(A242,'Internet Access %Pop'!B:AI,32,FALSE)</f>
        <v>18.784908441471099</v>
      </c>
      <c r="AG242">
        <f>VLOOKUP(A242,'Internet Access %Pop'!B:AI,33,FALSE)</f>
        <v>35.330677106280902</v>
      </c>
      <c r="AH242">
        <f>VLOOKUP(A242,'Internet Access %Pop'!B:AI,34,FALSE)</f>
        <v>0</v>
      </c>
      <c r="AI242" s="37" t="e">
        <f>VLOOKUP(A242,'Informal %GDP  DGE'!B:AE,29,FALSE)</f>
        <v>#N/A</v>
      </c>
      <c r="AJ242" t="e">
        <f>VLOOKUP(A242,'Informal %GDP  DGE'!B:AE,30,FALSE)</f>
        <v>#N/A</v>
      </c>
      <c r="AK242" t="e">
        <f>VLOOKUP(A242,'Informal %GDP MIMIC'!B:AB,25,FALSE)</f>
        <v>#N/A</v>
      </c>
      <c r="AL242" t="e">
        <f>VLOOKUP(A242,'Informal %GDP MIMIC'!B:AB,26,FALSE)</f>
        <v>#N/A</v>
      </c>
      <c r="AM242" t="e">
        <f>VLOOKUP(A242,'Informal %GDP MIMIC'!B:AB,27,FALSE)</f>
        <v>#N/A</v>
      </c>
      <c r="AN242" s="37" t="e">
        <f>VLOOKUP(A242,'Pension %LF Pension_p'!B:W,16,FALSE)</f>
        <v>#N/A</v>
      </c>
      <c r="AO242" t="e">
        <f>VLOOKUP(A242,'Pension %LF Pension_p'!B:W,17,FALSE)</f>
        <v>#N/A</v>
      </c>
      <c r="AP242" t="e">
        <f>VLOOKUP(A242,'Pension %LF Pension_p'!B:W,18,FALSE)</f>
        <v>#N/A</v>
      </c>
      <c r="AQ242" t="e">
        <f>VLOOKUP(A242,'Pension %LF Pension_p'!B:W,19,FALSE)</f>
        <v>#N/A</v>
      </c>
      <c r="AR242" t="e">
        <f>VLOOKUP(A242,'Pension %LF Pension_p'!B:W,20,FALSE)</f>
        <v>#N/A</v>
      </c>
      <c r="AS242" t="e">
        <f>VLOOKUP(A242,'Pension %LF Pension_p'!B:W,21,FALSE)</f>
        <v>#N/A</v>
      </c>
      <c r="AT242" t="e">
        <f>VLOOKUP(A242,'Pension %LF Pension_p'!B:W,22,FALSE)</f>
        <v>#N/A</v>
      </c>
      <c r="AU242" s="37" t="e">
        <f>VLOOKUP(A242,' Informal Employment %Emp Infem'!B:U,15,FALSE)</f>
        <v>#N/A</v>
      </c>
      <c r="AV242" t="e">
        <f>VLOOKUP(A242,' Informal Employment %Emp Infem'!B:U,16,FALSE)</f>
        <v>#N/A</v>
      </c>
      <c r="AW242" t="e">
        <f>VLOOKUP(A242,' Informal Employment %Emp Infem'!B:U,17,FALSE)</f>
        <v>#N/A</v>
      </c>
      <c r="AX242" t="e">
        <f>VLOOKUP(A242,' Informal Employment %Emp Infem'!B:U,18,FALSE)</f>
        <v>#N/A</v>
      </c>
      <c r="AY242" t="e">
        <f>VLOOKUP(A242,' Informal Employment %Emp Infem'!B:U,19,FALSE)</f>
        <v>#N/A</v>
      </c>
      <c r="AZ242" t="e">
        <f>VLOOKUP(A242,' Informal Employment %Emp Infem'!B:U,20,FALSE)</f>
        <v>#N/A</v>
      </c>
      <c r="BA242" s="37" t="e">
        <f>VLOOKUP(Main!A242,'Outside LF Employment %Emp  Inf'!B:U,15,FALSE)</f>
        <v>#N/A</v>
      </c>
      <c r="BB242" t="e">
        <f>VLOOKUP(Main!A242,'Outside LF Employment %Emp  Inf'!B:U,16,FALSE)</f>
        <v>#N/A</v>
      </c>
      <c r="BC242" t="e">
        <f>VLOOKUP(Main!A242,'Outside LF Employment %Emp  Inf'!B:U,17,FALSE)</f>
        <v>#N/A</v>
      </c>
      <c r="BD242" t="e">
        <f>VLOOKUP(Main!A242,'Outside LF Employment %Emp  Inf'!B:U,18,FALSE)</f>
        <v>#N/A</v>
      </c>
      <c r="BE242" t="e">
        <f>VLOOKUP(Main!A242,'Outside LF Employment %Emp  Inf'!B:U,19,FALSE)</f>
        <v>#N/A</v>
      </c>
      <c r="BF242" t="e">
        <f>VLOOKUP(Main!A242,'Outside LF Employment %Emp  Inf'!B:U,20,FALSE)</f>
        <v>#N/A</v>
      </c>
      <c r="BG242" s="37">
        <f>VLOOKUP(A242,'Fin Acct Ownership %Pop'!B:E,2,FALSE)</f>
        <v>0</v>
      </c>
      <c r="BH242">
        <f>VLOOKUP(A242,'Fin Acct Ownership %Pop'!B:E,3,FALSE)</f>
        <v>0</v>
      </c>
      <c r="BI242">
        <f>VLOOKUP(A242,'Fin Acct Ownership %Pop'!B:E,4,FALSE)</f>
        <v>0</v>
      </c>
      <c r="BJ242" s="37" t="e">
        <f>VLOOKUP(A242,'JAM Index'!B:H,2,FALSE)</f>
        <v>#N/A</v>
      </c>
      <c r="BK242" t="e">
        <f>VLOOKUP(A242,'JAM Index'!B:H,3,FALSE)</f>
        <v>#N/A</v>
      </c>
      <c r="BL242" t="e">
        <f>VLOOKUP(A242,'JAM Index'!B:H,3,FALSE)</f>
        <v>#N/A</v>
      </c>
      <c r="BM242" t="e">
        <f>VLOOKUP(A242,'JAM Index'!B:H,4,FALSE)</f>
        <v>#N/A</v>
      </c>
      <c r="BN242" t="e">
        <f>VLOOKUP(A242,'JAM Index'!B:H,5,FALSE)</f>
        <v>#N/A</v>
      </c>
      <c r="BO242" t="e">
        <f>VLOOKUP(A242,'JAM Index'!B:H,6,FALSE)</f>
        <v>#N/A</v>
      </c>
      <c r="BP242" t="e">
        <f>VLOOKUP(A242,'JAM Index'!B:H,7,FALSE)</f>
        <v>#N/A</v>
      </c>
      <c r="BQ242">
        <f>VLOOKUP(A242,'GDP Per Capita'!B:E,2,FALSE)</f>
        <v>1894.0088835740553</v>
      </c>
      <c r="BR242">
        <f>VLOOKUP(A242,'GDP Per Capita'!B:E,3,FALSE)</f>
        <v>1959.5258447915628</v>
      </c>
      <c r="BS242">
        <f>VLOOKUP(A242,'GDP Per Capita'!B:E,4,FALSE)</f>
        <v>1823.7129116295528</v>
      </c>
    </row>
    <row r="243" spans="1:71" x14ac:dyDescent="0.15">
      <c r="A243" s="24" t="s">
        <v>480</v>
      </c>
      <c r="B243" s="37">
        <f>VLOOKUP(A243,'GDP in $'!B243:G243,4)</f>
        <v>1753414899266.0811</v>
      </c>
      <c r="C243">
        <f>VLOOKUP(A243,'GDP in $'!B243:G243,5)</f>
        <v>1802947974476.5322</v>
      </c>
      <c r="D243" s="38">
        <f>VLOOKUP(A243,'GDP in $'!B243:G243,6)</f>
        <v>1703403090966.0869</v>
      </c>
      <c r="E243" t="e">
        <f>VLOOKUP(A243,'Social Assistance Exp. as %GDP'!C:O,2,FALSE)</f>
        <v>#N/A</v>
      </c>
      <c r="F243" t="e">
        <f>VLOOKUP(A243,'Social Assistance Exp. as %GDP'!C:O,3,FALSE)</f>
        <v>#N/A</v>
      </c>
      <c r="G243" t="e">
        <f>VLOOKUP(A243,'Social Assistance Exp. as %GDP'!C:O,4,FALSE)</f>
        <v>#N/A</v>
      </c>
      <c r="H243" t="e">
        <f>VLOOKUP(A243,'Social Assistance Exp. as %GDP'!C:O,5,FALSE)</f>
        <v>#N/A</v>
      </c>
      <c r="I243" t="e">
        <f>VLOOKUP(A243,'Social Assistance Exp. as %GDP'!C:O,6,FALSE)</f>
        <v>#N/A</v>
      </c>
      <c r="J243" t="e">
        <f>VLOOKUP(A243,'Social Assistance Exp. as %GDP'!C:O,7,FALSE)</f>
        <v>#N/A</v>
      </c>
      <c r="K243" t="e">
        <f>VLOOKUP(A243,'Social Assistance Exp. as %GDP'!C:O,8,FALSE)</f>
        <v>#N/A</v>
      </c>
      <c r="L243" t="e">
        <f>VLOOKUP(A243,'Social Assistance Exp. as %GDP'!C:O,9,FALSE)</f>
        <v>#N/A</v>
      </c>
      <c r="M243" t="e">
        <f>VLOOKUP(A243,'Social Assistance Exp. as %GDP'!C:O,10,FALSE)</f>
        <v>#N/A</v>
      </c>
      <c r="N243" t="e">
        <f>VLOOKUP(A243,'Social Assistance Exp. as %GDP'!C:O,11,FALSE)</f>
        <v>#N/A</v>
      </c>
      <c r="O243" t="e">
        <f>VLOOKUP(A243,'Social Assistance Exp. as %GDP'!C:O,12,FALSE)</f>
        <v>#N/A</v>
      </c>
      <c r="P243" t="e">
        <f>VLOOKUP(A243,'Social Assistance Exp. as %GDP'!C:O,13,FALSE)</f>
        <v>#N/A</v>
      </c>
      <c r="Q243" s="37">
        <f>VLOOKUP(A243,'Migrant Population %Pop'!B:C,2,FALSE)</f>
        <v>1.8743852731266599</v>
      </c>
      <c r="R243" s="37">
        <f>VLOOKUP(A243,'Literacy Rate %Pop'!B:BC,44,FALSE)</f>
        <v>58.733730316162102</v>
      </c>
      <c r="S243">
        <f>VLOOKUP(A243,'Literacy Rate %Pop'!B:BC,45,FALSE)</f>
        <v>60.305519104003899</v>
      </c>
      <c r="T243">
        <f>VLOOKUP(A243,'Literacy Rate %Pop'!B:BC,46,FALSE)</f>
        <v>61.439048767089801</v>
      </c>
      <c r="U243">
        <f>VLOOKUP(A243,'Literacy Rate %Pop'!B:BC,47,FALSE)</f>
        <v>62.303611755371101</v>
      </c>
      <c r="V243">
        <f>VLOOKUP(A243,'Literacy Rate %Pop'!B:BC,48,FALSE)</f>
        <v>62.954090118408203</v>
      </c>
      <c r="W243">
        <f>VLOOKUP(A243,'Literacy Rate %Pop'!B:BC,49,FALSE)</f>
        <v>63.549358367919901</v>
      </c>
      <c r="X243">
        <f>VLOOKUP(A243,'Literacy Rate %Pop'!B:BC,50,FALSE)</f>
        <v>64.257659912109403</v>
      </c>
      <c r="Y243">
        <f>VLOOKUP(A243,'Literacy Rate %Pop'!B:BC,51,FALSE)</f>
        <v>64.517486572265597</v>
      </c>
      <c r="Z243">
        <f>VLOOKUP(A243,'Literacy Rate %Pop'!B:BC,52,FALSE)</f>
        <v>65.038978576660199</v>
      </c>
      <c r="AA243">
        <f>VLOOKUP(A243,'Literacy Rate %Pop'!B:BC,53,FALSE)</f>
        <v>65.468612670898395</v>
      </c>
      <c r="AB243">
        <f>VLOOKUP(A243,'Literacy Rate %Pop'!B:BC,54,FALSE)</f>
        <v>65.858718872070298</v>
      </c>
      <c r="AC243" s="37">
        <f>VLOOKUP(A243,'Internet Access %Pop'!B:AI,29,FALSE)</f>
        <v>17.511162663696101</v>
      </c>
      <c r="AD243">
        <f>VLOOKUP(A243,'Internet Access %Pop'!B:AI,30,FALSE)</f>
        <v>18.958998780878201</v>
      </c>
      <c r="AE243">
        <f>VLOOKUP(A243,'Internet Access %Pop'!B:AI,31,FALSE)</f>
        <v>22.308075923395201</v>
      </c>
      <c r="AF243">
        <f>VLOOKUP(A243,'Internet Access %Pop'!B:AI,32,FALSE)</f>
        <v>26.271685685377101</v>
      </c>
      <c r="AG243">
        <f>VLOOKUP(A243,'Internet Access %Pop'!B:AI,33,FALSE)</f>
        <v>28.971392494128899</v>
      </c>
      <c r="AH243">
        <f>VLOOKUP(A243,'Internet Access %Pop'!B:AI,34,FALSE)</f>
        <v>0</v>
      </c>
      <c r="AI243" s="37" t="e">
        <f>VLOOKUP(A243,'Informal %GDP  DGE'!B:AE,29,FALSE)</f>
        <v>#N/A</v>
      </c>
      <c r="AJ243" t="e">
        <f>VLOOKUP(A243,'Informal %GDP  DGE'!B:AE,30,FALSE)</f>
        <v>#N/A</v>
      </c>
      <c r="AK243" t="e">
        <f>VLOOKUP(A243,'Informal %GDP MIMIC'!B:AB,25,FALSE)</f>
        <v>#N/A</v>
      </c>
      <c r="AL243" t="e">
        <f>VLOOKUP(A243,'Informal %GDP MIMIC'!B:AB,26,FALSE)</f>
        <v>#N/A</v>
      </c>
      <c r="AM243" t="e">
        <f>VLOOKUP(A243,'Informal %GDP MIMIC'!B:AB,27,FALSE)</f>
        <v>#N/A</v>
      </c>
      <c r="AN243" s="37" t="e">
        <f>VLOOKUP(A243,'Pension %LF Pension_p'!B:W,16,FALSE)</f>
        <v>#N/A</v>
      </c>
      <c r="AO243" t="e">
        <f>VLOOKUP(A243,'Pension %LF Pension_p'!B:W,17,FALSE)</f>
        <v>#N/A</v>
      </c>
      <c r="AP243" t="e">
        <f>VLOOKUP(A243,'Pension %LF Pension_p'!B:W,18,FALSE)</f>
        <v>#N/A</v>
      </c>
      <c r="AQ243" t="e">
        <f>VLOOKUP(A243,'Pension %LF Pension_p'!B:W,19,FALSE)</f>
        <v>#N/A</v>
      </c>
      <c r="AR243" t="e">
        <f>VLOOKUP(A243,'Pension %LF Pension_p'!B:W,20,FALSE)</f>
        <v>#N/A</v>
      </c>
      <c r="AS243" t="e">
        <f>VLOOKUP(A243,'Pension %LF Pension_p'!B:W,21,FALSE)</f>
        <v>#N/A</v>
      </c>
      <c r="AT243" t="e">
        <f>VLOOKUP(A243,'Pension %LF Pension_p'!B:W,22,FALSE)</f>
        <v>#N/A</v>
      </c>
      <c r="AU243" s="37" t="e">
        <f>VLOOKUP(A243,' Informal Employment %Emp Infem'!B:U,15,FALSE)</f>
        <v>#N/A</v>
      </c>
      <c r="AV243" t="e">
        <f>VLOOKUP(A243,' Informal Employment %Emp Infem'!B:U,16,FALSE)</f>
        <v>#N/A</v>
      </c>
      <c r="AW243" t="e">
        <f>VLOOKUP(A243,' Informal Employment %Emp Infem'!B:U,17,FALSE)</f>
        <v>#N/A</v>
      </c>
      <c r="AX243" t="e">
        <f>VLOOKUP(A243,' Informal Employment %Emp Infem'!B:U,18,FALSE)</f>
        <v>#N/A</v>
      </c>
      <c r="AY243" t="e">
        <f>VLOOKUP(A243,' Informal Employment %Emp Infem'!B:U,19,FALSE)</f>
        <v>#N/A</v>
      </c>
      <c r="AZ243" t="e">
        <f>VLOOKUP(A243,' Informal Employment %Emp Infem'!B:U,20,FALSE)</f>
        <v>#N/A</v>
      </c>
      <c r="BA243" s="37" t="e">
        <f>VLOOKUP(Main!A243,'Outside LF Employment %Emp  Inf'!B:U,15,FALSE)</f>
        <v>#N/A</v>
      </c>
      <c r="BB243" t="e">
        <f>VLOOKUP(Main!A243,'Outside LF Employment %Emp  Inf'!B:U,16,FALSE)</f>
        <v>#N/A</v>
      </c>
      <c r="BC243" t="e">
        <f>VLOOKUP(Main!A243,'Outside LF Employment %Emp  Inf'!B:U,17,FALSE)</f>
        <v>#N/A</v>
      </c>
      <c r="BD243" t="e">
        <f>VLOOKUP(Main!A243,'Outside LF Employment %Emp  Inf'!B:U,18,FALSE)</f>
        <v>#N/A</v>
      </c>
      <c r="BE243" t="e">
        <f>VLOOKUP(Main!A243,'Outside LF Employment %Emp  Inf'!B:U,19,FALSE)</f>
        <v>#N/A</v>
      </c>
      <c r="BF243" t="e">
        <f>VLOOKUP(Main!A243,'Outside LF Employment %Emp  Inf'!B:U,20,FALSE)</f>
        <v>#N/A</v>
      </c>
      <c r="BG243" s="37">
        <f>VLOOKUP(A243,'Fin Acct Ownership %Pop'!B:E,2,FALSE)</f>
        <v>0</v>
      </c>
      <c r="BH243">
        <f>VLOOKUP(A243,'Fin Acct Ownership %Pop'!B:E,3,FALSE)</f>
        <v>0</v>
      </c>
      <c r="BI243">
        <f>VLOOKUP(A243,'Fin Acct Ownership %Pop'!B:E,4,FALSE)</f>
        <v>0</v>
      </c>
      <c r="BJ243" s="37" t="e">
        <f>VLOOKUP(A243,'JAM Index'!B:H,2,FALSE)</f>
        <v>#N/A</v>
      </c>
      <c r="BK243" t="e">
        <f>VLOOKUP(A243,'JAM Index'!B:H,3,FALSE)</f>
        <v>#N/A</v>
      </c>
      <c r="BL243" t="e">
        <f>VLOOKUP(A243,'JAM Index'!B:H,3,FALSE)</f>
        <v>#N/A</v>
      </c>
      <c r="BM243" t="e">
        <f>VLOOKUP(A243,'JAM Index'!B:H,4,FALSE)</f>
        <v>#N/A</v>
      </c>
      <c r="BN243" t="e">
        <f>VLOOKUP(A243,'JAM Index'!B:H,5,FALSE)</f>
        <v>#N/A</v>
      </c>
      <c r="BO243" t="e">
        <f>VLOOKUP(A243,'JAM Index'!B:H,6,FALSE)</f>
        <v>#N/A</v>
      </c>
      <c r="BP243" t="e">
        <f>VLOOKUP(A243,'JAM Index'!B:H,7,FALSE)</f>
        <v>#N/A</v>
      </c>
      <c r="BQ243">
        <f>VLOOKUP(A243,'GDP Per Capita'!B:E,2,FALSE)</f>
        <v>1627.110359919533</v>
      </c>
      <c r="BR243">
        <f>VLOOKUP(A243,'GDP Per Capita'!B:E,3,FALSE)</f>
        <v>1630.1273778628163</v>
      </c>
      <c r="BS243">
        <f>VLOOKUP(A243,'GDP Per Capita'!B:E,4,FALSE)</f>
        <v>1501.1529211467648</v>
      </c>
    </row>
    <row r="244" spans="1:71" x14ac:dyDescent="0.15">
      <c r="A244" s="24" t="s">
        <v>481</v>
      </c>
      <c r="B244" s="37">
        <f>VLOOKUP(A244,'GDP in $'!B244:G244,4)</f>
        <v>23679919654.989071</v>
      </c>
      <c r="C244">
        <f>VLOOKUP(A244,'GDP in $'!B244:G244,5)</f>
        <v>23208326547.532684</v>
      </c>
      <c r="D244" s="38">
        <f>VLOOKUP(A244,'GDP in $'!B244:G244,6)</f>
        <v>21588037504.999184</v>
      </c>
      <c r="E244" t="str">
        <f>VLOOKUP(A244,'Social Assistance Exp. as %GDP'!C:O,2,FALSE)</f>
        <v>High income</v>
      </c>
      <c r="F244" t="str">
        <f>VLOOKUP(A244,'Social Assistance Exp. as %GDP'!C:O,3,FALSE)</f>
        <v>LCN</v>
      </c>
      <c r="G244">
        <f>VLOOKUP(A244,'Social Assistance Exp. as %GDP'!C:O,4,FALSE)</f>
        <v>3.8111538889999999</v>
      </c>
      <c r="H244">
        <f>VLOOKUP(A244,'Social Assistance Exp. as %GDP'!C:O,5,FALSE)</f>
        <v>0.26245993400000001</v>
      </c>
      <c r="I244">
        <f>VLOOKUP(A244,'Social Assistance Exp. as %GDP'!C:O,6,FALSE)</f>
        <v>8.6805381000000001E-2</v>
      </c>
      <c r="J244">
        <f>VLOOKUP(A244,'Social Assistance Exp. as %GDP'!C:O,7,FALSE)</f>
        <v>4.9627730000000002E-3</v>
      </c>
      <c r="K244">
        <f>VLOOKUP(A244,'Social Assistance Exp. as %GDP'!C:O,8,FALSE)</f>
        <v>2.9094260000000001E-3</v>
      </c>
      <c r="L244">
        <f>VLOOKUP(A244,'Social Assistance Exp. as %GDP'!C:O,9,FALSE)</f>
        <v>2018</v>
      </c>
      <c r="M244">
        <f>VLOOKUP(A244,'Social Assistance Exp. as %GDP'!C:O,10,FALSE)</f>
        <v>0.33418652399999998</v>
      </c>
      <c r="N244">
        <f>VLOOKUP(A244,'Social Assistance Exp. as %GDP'!C:O,11,FALSE)</f>
        <v>0.44674420399999998</v>
      </c>
      <c r="O244">
        <f>VLOOKUP(A244,'Social Assistance Exp. as %GDP'!C:O,12,FALSE)</f>
        <v>0.15031096299999999</v>
      </c>
      <c r="P244">
        <f>VLOOKUP(A244,'Social Assistance Exp. as %GDP'!C:O,13,FALSE)</f>
        <v>2.5227744580000002</v>
      </c>
      <c r="Q244" s="37">
        <f>VLOOKUP(A244,'Migrant Population %Pop'!B:C,2,FALSE)</f>
        <v>3.6676303298021899</v>
      </c>
      <c r="R244" s="37">
        <f>VLOOKUP(A244,'Literacy Rate %Pop'!B:BC,44,FALSE)</f>
        <v>98.699996948242202</v>
      </c>
      <c r="S244">
        <f>VLOOKUP(A244,'Literacy Rate %Pop'!B:BC,45,FALSE)</f>
        <v>0</v>
      </c>
      <c r="T244">
        <f>VLOOKUP(A244,'Literacy Rate %Pop'!B:BC,46,FALSE)</f>
        <v>0</v>
      </c>
      <c r="U244">
        <f>VLOOKUP(A244,'Literacy Rate %Pop'!B:BC,47,FALSE)</f>
        <v>0</v>
      </c>
      <c r="V244">
        <f>VLOOKUP(A244,'Literacy Rate %Pop'!B:BC,48,FALSE)</f>
        <v>0</v>
      </c>
      <c r="W244">
        <f>VLOOKUP(A244,'Literacy Rate %Pop'!B:BC,49,FALSE)</f>
        <v>0</v>
      </c>
      <c r="X244">
        <f>VLOOKUP(A244,'Literacy Rate %Pop'!B:BC,50,FALSE)</f>
        <v>0</v>
      </c>
      <c r="Y244">
        <f>VLOOKUP(A244,'Literacy Rate %Pop'!B:BC,51,FALSE)</f>
        <v>0</v>
      </c>
      <c r="Z244">
        <f>VLOOKUP(A244,'Literacy Rate %Pop'!B:BC,52,FALSE)</f>
        <v>0</v>
      </c>
      <c r="AA244">
        <f>VLOOKUP(A244,'Literacy Rate %Pop'!B:BC,53,FALSE)</f>
        <v>0</v>
      </c>
      <c r="AB244">
        <f>VLOOKUP(A244,'Literacy Rate %Pop'!B:BC,54,FALSE)</f>
        <v>0</v>
      </c>
      <c r="AC244" s="37">
        <f>VLOOKUP(A244,'Internet Access %Pop'!B:AI,29,FALSE)</f>
        <v>69.198470610000001</v>
      </c>
      <c r="AD244">
        <f>VLOOKUP(A244,'Internet Access %Pop'!B:AI,30,FALSE)</f>
        <v>73.296941219999994</v>
      </c>
      <c r="AE244">
        <f>VLOOKUP(A244,'Internet Access %Pop'!B:AI,31,FALSE)</f>
        <v>77.326052930000003</v>
      </c>
      <c r="AF244">
        <f>VLOOKUP(A244,'Internet Access %Pop'!B:AI,32,FALSE)</f>
        <v>0</v>
      </c>
      <c r="AG244">
        <f>VLOOKUP(A244,'Internet Access %Pop'!B:AI,33,FALSE)</f>
        <v>0</v>
      </c>
      <c r="AH244">
        <f>VLOOKUP(A244,'Internet Access %Pop'!B:AI,34,FALSE)</f>
        <v>0</v>
      </c>
      <c r="AI244" s="37">
        <f>VLOOKUP(A244,'Informal %GDP  DGE'!B:AE,29,FALSE)</f>
        <v>23.935630798339844</v>
      </c>
      <c r="AJ244">
        <f>VLOOKUP(A244,'Informal %GDP  DGE'!B:AE,30,FALSE)</f>
        <v>23.320398330688477</v>
      </c>
      <c r="AK244">
        <f>VLOOKUP(A244,'Informal %GDP MIMIC'!B:AB,25,FALSE)</f>
        <v>33.109573364257812</v>
      </c>
      <c r="AL244">
        <f>VLOOKUP(A244,'Informal %GDP MIMIC'!B:AB,26,FALSE)</f>
        <v>33.135543823242188</v>
      </c>
      <c r="AM244">
        <f>VLOOKUP(A244,'Informal %GDP MIMIC'!B:AB,27,FALSE)</f>
        <v>33.27960205078125</v>
      </c>
      <c r="AN244" s="37">
        <f>VLOOKUP(A244,'Pension %LF Pension_p'!B:W,16,FALSE)</f>
        <v>55.599998474121094</v>
      </c>
      <c r="AO244">
        <f>VLOOKUP(A244,'Pension %LF Pension_p'!B:W,17,FALSE)</f>
        <v>0</v>
      </c>
      <c r="AP244">
        <f>VLOOKUP(A244,'Pension %LF Pension_p'!B:W,18,FALSE)</f>
        <v>0</v>
      </c>
      <c r="AQ244">
        <f>VLOOKUP(A244,'Pension %LF Pension_p'!B:W,19,FALSE)</f>
        <v>0</v>
      </c>
      <c r="AR244">
        <f>VLOOKUP(A244,'Pension %LF Pension_p'!B:W,20,FALSE)</f>
        <v>71.099998474121094</v>
      </c>
      <c r="AS244">
        <f>VLOOKUP(A244,'Pension %LF Pension_p'!B:W,21,FALSE)</f>
        <v>0</v>
      </c>
      <c r="AT244">
        <f>VLOOKUP(A244,'Pension %LF Pension_p'!B:W,22,FALSE)</f>
        <v>0</v>
      </c>
      <c r="AU244" s="37" t="e">
        <f>VLOOKUP(A244,' Informal Employment %Emp Infem'!B:U,15,FALSE)</f>
        <v>#N/A</v>
      </c>
      <c r="AV244" t="e">
        <f>VLOOKUP(A244,' Informal Employment %Emp Infem'!B:U,16,FALSE)</f>
        <v>#N/A</v>
      </c>
      <c r="AW244" t="e">
        <f>VLOOKUP(A244,' Informal Employment %Emp Infem'!B:U,17,FALSE)</f>
        <v>#N/A</v>
      </c>
      <c r="AX244" t="e">
        <f>VLOOKUP(A244,' Informal Employment %Emp Infem'!B:U,18,FALSE)</f>
        <v>#N/A</v>
      </c>
      <c r="AY244" t="e">
        <f>VLOOKUP(A244,' Informal Employment %Emp Infem'!B:U,19,FALSE)</f>
        <v>#N/A</v>
      </c>
      <c r="AZ244" t="e">
        <f>VLOOKUP(A244,' Informal Employment %Emp Infem'!B:U,20,FALSE)</f>
        <v>#N/A</v>
      </c>
      <c r="BA244" s="37" t="e">
        <f>VLOOKUP(Main!A244,'Outside LF Employment %Emp  Inf'!B:U,15,FALSE)</f>
        <v>#N/A</v>
      </c>
      <c r="BB244" t="e">
        <f>VLOOKUP(Main!A244,'Outside LF Employment %Emp  Inf'!B:U,16,FALSE)</f>
        <v>#N/A</v>
      </c>
      <c r="BC244" t="e">
        <f>VLOOKUP(Main!A244,'Outside LF Employment %Emp  Inf'!B:U,17,FALSE)</f>
        <v>#N/A</v>
      </c>
      <c r="BD244" t="e">
        <f>VLOOKUP(Main!A244,'Outside LF Employment %Emp  Inf'!B:U,18,FALSE)</f>
        <v>#N/A</v>
      </c>
      <c r="BE244" t="e">
        <f>VLOOKUP(Main!A244,'Outside LF Employment %Emp  Inf'!B:U,19,FALSE)</f>
        <v>#N/A</v>
      </c>
      <c r="BF244" t="e">
        <f>VLOOKUP(Main!A244,'Outside LF Employment %Emp  Inf'!B:U,20,FALSE)</f>
        <v>#N/A</v>
      </c>
      <c r="BG244" s="37">
        <f>VLOOKUP(A244,'Fin Acct Ownership %Pop'!B:E,2,FALSE)</f>
        <v>75.922058105468807</v>
      </c>
      <c r="BH244">
        <f>VLOOKUP(A244,'Fin Acct Ownership %Pop'!B:E,3,FALSE)</f>
        <v>0</v>
      </c>
      <c r="BI244">
        <f>VLOOKUP(A244,'Fin Acct Ownership %Pop'!B:E,4,FALSE)</f>
        <v>80.783348083496094</v>
      </c>
      <c r="BJ244" s="37" t="str">
        <f>VLOOKUP(A244,'JAM Index'!B:H,2,FALSE)</f>
        <v>LAC</v>
      </c>
      <c r="BK244" t="str">
        <f>VLOOKUP(A244,'JAM Index'!B:H,3,FALSE)</f>
        <v>HIC</v>
      </c>
      <c r="BL244" t="str">
        <f>VLOOKUP(A244,'JAM Index'!B:H,3,FALSE)</f>
        <v>HIC</v>
      </c>
      <c r="BM244">
        <f>VLOOKUP(A244,'JAM Index'!B:H,4,FALSE)</f>
        <v>95</v>
      </c>
      <c r="BN244">
        <f>VLOOKUP(A244,'JAM Index'!B:H,5,FALSE)</f>
        <v>81</v>
      </c>
      <c r="BO244">
        <f>VLOOKUP(A244,'JAM Index'!B:H,6,FALSE)</f>
        <v>92</v>
      </c>
      <c r="BP244">
        <f>VLOOKUP(A244,'JAM Index'!B:H,7,FALSE)</f>
        <v>268</v>
      </c>
      <c r="BQ244">
        <f>VLOOKUP(A244,'GDP Per Capita'!B:E,2,FALSE)</f>
        <v>17037.862356189715</v>
      </c>
      <c r="BR244">
        <f>VLOOKUP(A244,'GDP Per Capita'!B:E,3,FALSE)</f>
        <v>16637.162938769739</v>
      </c>
      <c r="BS244">
        <f>VLOOKUP(A244,'GDP Per Capita'!B:E,4,FALSE)</f>
        <v>15425.635109478506</v>
      </c>
    </row>
    <row r="245" spans="1:71" x14ac:dyDescent="0.15">
      <c r="A245" s="24" t="s">
        <v>483</v>
      </c>
      <c r="B245" s="37">
        <f>VLOOKUP(A245,'GDP in $'!B245:G245,4)</f>
        <v>42570270107.114731</v>
      </c>
      <c r="C245">
        <f>VLOOKUP(A245,'GDP in $'!B245:G245,5)</f>
        <v>41804581484.365456</v>
      </c>
      <c r="D245" s="38">
        <f>VLOOKUP(A245,'GDP in $'!B245:G245,6)</f>
        <v>41620349986.308853</v>
      </c>
      <c r="E245" t="str">
        <f>VLOOKUP(A245,'Social Assistance Exp. as %GDP'!C:O,2,FALSE)</f>
        <v>Lower middle income</v>
      </c>
      <c r="F245" t="str">
        <f>VLOOKUP(A245,'Social Assistance Exp. as %GDP'!C:O,3,FALSE)</f>
        <v>MEA</v>
      </c>
      <c r="G245">
        <f>VLOOKUP(A245,'Social Assistance Exp. as %GDP'!C:O,4,FALSE)</f>
        <v>0.75535190100000005</v>
      </c>
      <c r="H245">
        <f>VLOOKUP(A245,'Social Assistance Exp. as %GDP'!C:O,5,FALSE)</f>
        <v>0.54558044699999997</v>
      </c>
      <c r="I245">
        <f>VLOOKUP(A245,'Social Assistance Exp. as %GDP'!C:O,6,FALSE)</f>
        <v>3.2154678999999999E-2</v>
      </c>
      <c r="J245">
        <f>VLOOKUP(A245,'Social Assistance Exp. as %GDP'!C:O,7,FALSE)</f>
        <v>0.16366153999999999</v>
      </c>
      <c r="K245">
        <f>VLOOKUP(A245,'Social Assistance Exp. as %GDP'!C:O,8,FALSE)</f>
        <v>0</v>
      </c>
      <c r="L245">
        <f>VLOOKUP(A245,'Social Assistance Exp. as %GDP'!C:O,9,FALSE)</f>
        <v>2015</v>
      </c>
      <c r="M245">
        <f>VLOOKUP(A245,'Social Assistance Exp. as %GDP'!C:O,10,FALSE)</f>
        <v>1.3955176E-2</v>
      </c>
      <c r="N245">
        <f>VLOOKUP(A245,'Social Assistance Exp. as %GDP'!C:O,11,FALSE)</f>
        <v>0</v>
      </c>
      <c r="O245">
        <f>VLOOKUP(A245,'Social Assistance Exp. as %GDP'!C:O,12,FALSE)</f>
        <v>0</v>
      </c>
      <c r="P245">
        <f>VLOOKUP(A245,'Social Assistance Exp. as %GDP'!C:O,13,FALSE)</f>
        <v>0</v>
      </c>
      <c r="Q245" s="37">
        <f>VLOOKUP(A245,'Migrant Population %Pop'!B:C,2,FALSE)</f>
        <v>0.50384971716490601</v>
      </c>
      <c r="R245" s="37">
        <f>VLOOKUP(A245,'Literacy Rate %Pop'!B:BC,44,FALSE)</f>
        <v>79.130577087402301</v>
      </c>
      <c r="S245">
        <f>VLOOKUP(A245,'Literacy Rate %Pop'!B:BC,45,FALSE)</f>
        <v>79.653907775878906</v>
      </c>
      <c r="T245">
        <f>VLOOKUP(A245,'Literacy Rate %Pop'!B:BC,46,FALSE)</f>
        <v>80.21875</v>
      </c>
      <c r="U245">
        <f>VLOOKUP(A245,'Literacy Rate %Pop'!B:BC,47,FALSE)</f>
        <v>0</v>
      </c>
      <c r="V245">
        <f>VLOOKUP(A245,'Literacy Rate %Pop'!B:BC,48,FALSE)</f>
        <v>79.036430358886705</v>
      </c>
      <c r="W245">
        <f>VLOOKUP(A245,'Literacy Rate %Pop'!B:BC,49,FALSE)</f>
        <v>0</v>
      </c>
      <c r="X245">
        <f>VLOOKUP(A245,'Literacy Rate %Pop'!B:BC,50,FALSE)</f>
        <v>0</v>
      </c>
      <c r="Y245">
        <f>VLOOKUP(A245,'Literacy Rate %Pop'!B:BC,51,FALSE)</f>
        <v>0</v>
      </c>
      <c r="Z245">
        <f>VLOOKUP(A245,'Literacy Rate %Pop'!B:BC,52,FALSE)</f>
        <v>0</v>
      </c>
      <c r="AA245">
        <f>VLOOKUP(A245,'Literacy Rate %Pop'!B:BC,53,FALSE)</f>
        <v>0</v>
      </c>
      <c r="AB245">
        <f>VLOOKUP(A245,'Literacy Rate %Pop'!B:BC,54,FALSE)</f>
        <v>0</v>
      </c>
      <c r="AC245" s="37">
        <f>VLOOKUP(A245,'Internet Access %Pop'!B:AI,29,FALSE)</f>
        <v>46.499994340000001</v>
      </c>
      <c r="AD245">
        <f>VLOOKUP(A245,'Internet Access %Pop'!B:AI,30,FALSE)</f>
        <v>49.599994840000001</v>
      </c>
      <c r="AE245">
        <f>VLOOKUP(A245,'Internet Access %Pop'!B:AI,31,FALSE)</f>
        <v>55.500155059999997</v>
      </c>
      <c r="AF245">
        <f>VLOOKUP(A245,'Internet Access %Pop'!B:AI,32,FALSE)</f>
        <v>64.190810229999997</v>
      </c>
      <c r="AG245">
        <f>VLOOKUP(A245,'Internet Access %Pop'!B:AI,33,FALSE)</f>
        <v>66.699998300000004</v>
      </c>
      <c r="AH245">
        <f>VLOOKUP(A245,'Internet Access %Pop'!B:AI,34,FALSE)</f>
        <v>0</v>
      </c>
      <c r="AI245" s="37">
        <f>VLOOKUP(A245,'Informal %GDP  DGE'!B:AE,29,FALSE)</f>
        <v>32.335140228271484</v>
      </c>
      <c r="AJ245">
        <f>VLOOKUP(A245,'Informal %GDP  DGE'!B:AE,30,FALSE)</f>
        <v>32.114986419677734</v>
      </c>
      <c r="AK245">
        <f>VLOOKUP(A245,'Informal %GDP MIMIC'!B:AB,25,FALSE)</f>
        <v>38.047348022460938</v>
      </c>
      <c r="AL245">
        <f>VLOOKUP(A245,'Informal %GDP MIMIC'!B:AB,26,FALSE)</f>
        <v>38.000415802001953</v>
      </c>
      <c r="AM245">
        <f>VLOOKUP(A245,'Informal %GDP MIMIC'!B:AB,27,FALSE)</f>
        <v>37.823772430419922</v>
      </c>
      <c r="AN245" s="37">
        <f>VLOOKUP(A245,'Pension %LF Pension_p'!B:W,16,FALSE)</f>
        <v>48.599998474121094</v>
      </c>
      <c r="AO245">
        <f>VLOOKUP(A245,'Pension %LF Pension_p'!B:W,17,FALSE)</f>
        <v>0</v>
      </c>
      <c r="AP245">
        <f>VLOOKUP(A245,'Pension %LF Pension_p'!B:W,18,FALSE)</f>
        <v>0</v>
      </c>
      <c r="AQ245">
        <f>VLOOKUP(A245,'Pension %LF Pension_p'!B:W,19,FALSE)</f>
        <v>0</v>
      </c>
      <c r="AR245">
        <f>VLOOKUP(A245,'Pension %LF Pension_p'!B:W,20,FALSE)</f>
        <v>0</v>
      </c>
      <c r="AS245">
        <f>VLOOKUP(A245,'Pension %LF Pension_p'!B:W,21,FALSE)</f>
        <v>0</v>
      </c>
      <c r="AT245">
        <f>VLOOKUP(A245,'Pension %LF Pension_p'!B:W,22,FALSE)</f>
        <v>0</v>
      </c>
      <c r="AU245" s="37" t="e">
        <f>VLOOKUP(A245,' Informal Employment %Emp Infem'!B:U,15,FALSE)</f>
        <v>#N/A</v>
      </c>
      <c r="AV245" t="e">
        <f>VLOOKUP(A245,' Informal Employment %Emp Infem'!B:U,16,FALSE)</f>
        <v>#N/A</v>
      </c>
      <c r="AW245" t="e">
        <f>VLOOKUP(A245,' Informal Employment %Emp Infem'!B:U,17,FALSE)</f>
        <v>#N/A</v>
      </c>
      <c r="AX245" t="e">
        <f>VLOOKUP(A245,' Informal Employment %Emp Infem'!B:U,18,FALSE)</f>
        <v>#N/A</v>
      </c>
      <c r="AY245" t="e">
        <f>VLOOKUP(A245,' Informal Employment %Emp Infem'!B:U,19,FALSE)</f>
        <v>#N/A</v>
      </c>
      <c r="AZ245" t="e">
        <f>VLOOKUP(A245,' Informal Employment %Emp Infem'!B:U,20,FALSE)</f>
        <v>#N/A</v>
      </c>
      <c r="BA245" s="37" t="e">
        <f>VLOOKUP(Main!A245,'Outside LF Employment %Emp  Inf'!B:U,15,FALSE)</f>
        <v>#N/A</v>
      </c>
      <c r="BB245" t="e">
        <f>VLOOKUP(Main!A245,'Outside LF Employment %Emp  Inf'!B:U,16,FALSE)</f>
        <v>#N/A</v>
      </c>
      <c r="BC245" t="e">
        <f>VLOOKUP(Main!A245,'Outside LF Employment %Emp  Inf'!B:U,17,FALSE)</f>
        <v>#N/A</v>
      </c>
      <c r="BD245" t="e">
        <f>VLOOKUP(Main!A245,'Outside LF Employment %Emp  Inf'!B:U,18,FALSE)</f>
        <v>#N/A</v>
      </c>
      <c r="BE245" t="e">
        <f>VLOOKUP(Main!A245,'Outside LF Employment %Emp  Inf'!B:U,19,FALSE)</f>
        <v>#N/A</v>
      </c>
      <c r="BF245" t="e">
        <f>VLOOKUP(Main!A245,'Outside LF Employment %Emp  Inf'!B:U,20,FALSE)</f>
        <v>#N/A</v>
      </c>
      <c r="BG245" s="37">
        <f>VLOOKUP(A245,'Fin Acct Ownership %Pop'!B:E,2,FALSE)</f>
        <v>0</v>
      </c>
      <c r="BH245">
        <f>VLOOKUP(A245,'Fin Acct Ownership %Pop'!B:E,3,FALSE)</f>
        <v>27.432310104370099</v>
      </c>
      <c r="BI245">
        <f>VLOOKUP(A245,'Fin Acct Ownership %Pop'!B:E,4,FALSE)</f>
        <v>36.906566619872997</v>
      </c>
      <c r="BJ245" s="37" t="str">
        <f>VLOOKUP(A245,'JAM Index'!B:H,2,FALSE)</f>
        <v>MNA</v>
      </c>
      <c r="BK245" t="str">
        <f>VLOOKUP(A245,'JAM Index'!B:H,3,FALSE)</f>
        <v>LMIC</v>
      </c>
      <c r="BL245" t="str">
        <f>VLOOKUP(A245,'JAM Index'!B:H,3,FALSE)</f>
        <v>LMIC</v>
      </c>
      <c r="BM245">
        <f>VLOOKUP(A245,'JAM Index'!B:H,4,FALSE)</f>
        <v>93</v>
      </c>
      <c r="BN245">
        <f>VLOOKUP(A245,'JAM Index'!B:H,5,FALSE)</f>
        <v>37</v>
      </c>
      <c r="BO245">
        <f>VLOOKUP(A245,'JAM Index'!B:H,6,FALSE)</f>
        <v>73</v>
      </c>
      <c r="BP245">
        <f>VLOOKUP(A245,'JAM Index'!B:H,7,FALSE)</f>
        <v>203</v>
      </c>
      <c r="BQ245">
        <f>VLOOKUP(A245,'GDP Per Capita'!B:E,2,FALSE)</f>
        <v>3680.8925971394301</v>
      </c>
      <c r="BR245">
        <f>VLOOKUP(A245,'GDP Per Capita'!B:E,3,FALSE)</f>
        <v>3574.6540241845405</v>
      </c>
      <c r="BS245">
        <f>VLOOKUP(A245,'GDP Per Capita'!B:E,4,FALSE)</f>
        <v>3521.5919480863881</v>
      </c>
    </row>
    <row r="246" spans="1:71" x14ac:dyDescent="0.15">
      <c r="A246" s="24" t="s">
        <v>485</v>
      </c>
      <c r="B246" s="37">
        <f>VLOOKUP(A246,'GDP in $'!B246:G246,4)</f>
        <v>778471901665.14783</v>
      </c>
      <c r="C246">
        <f>VLOOKUP(A246,'GDP in $'!B246:G246,5)</f>
        <v>761004425605.41431</v>
      </c>
      <c r="D246" s="38">
        <f>VLOOKUP(A246,'GDP in $'!B246:G246,6)</f>
        <v>719954821683.30957</v>
      </c>
      <c r="E246" t="str">
        <f>VLOOKUP(A246,'Social Assistance Exp. as %GDP'!C:O,2,FALSE)</f>
        <v>Upper middle income</v>
      </c>
      <c r="F246" t="str">
        <f>VLOOKUP(A246,'Social Assistance Exp. as %GDP'!C:O,3,FALSE)</f>
        <v>ECS</v>
      </c>
      <c r="G246">
        <f>VLOOKUP(A246,'Social Assistance Exp. as %GDP'!C:O,4,FALSE)</f>
        <v>1.1583020690000001</v>
      </c>
      <c r="H246">
        <f>VLOOKUP(A246,'Social Assistance Exp. as %GDP'!C:O,5,FALSE)</f>
        <v>0.19892701500000001</v>
      </c>
      <c r="I246">
        <f>VLOOKUP(A246,'Social Assistance Exp. as %GDP'!C:O,6,FALSE)</f>
        <v>3.7483975000000003E-2</v>
      </c>
      <c r="J246">
        <f>VLOOKUP(A246,'Social Assistance Exp. as %GDP'!C:O,7,FALSE)</f>
        <v>0.275526196</v>
      </c>
      <c r="K246">
        <f>VLOOKUP(A246,'Social Assistance Exp. as %GDP'!C:O,8,FALSE)</f>
        <v>3.8058225000000001E-2</v>
      </c>
      <c r="L246">
        <f>VLOOKUP(A246,'Social Assistance Exp. as %GDP'!C:O,9,FALSE)</f>
        <v>2016</v>
      </c>
      <c r="M246">
        <f>VLOOKUP(A246,'Social Assistance Exp. as %GDP'!C:O,10,FALSE)</f>
        <v>0.36457487900000002</v>
      </c>
      <c r="N246">
        <f>VLOOKUP(A246,'Social Assistance Exp. as %GDP'!C:O,11,FALSE)</f>
        <v>0</v>
      </c>
      <c r="O246">
        <f>VLOOKUP(A246,'Social Assistance Exp. as %GDP'!C:O,12,FALSE)</f>
        <v>3.1522069E-2</v>
      </c>
      <c r="P246">
        <f>VLOOKUP(A246,'Social Assistance Exp. as %GDP'!C:O,13,FALSE)</f>
        <v>0.21220971599999999</v>
      </c>
      <c r="Q246" s="37">
        <f>VLOOKUP(A246,'Migrant Population %Pop'!B:C,2,FALSE)</f>
        <v>3.76900110251173</v>
      </c>
      <c r="R246" s="37">
        <f>VLOOKUP(A246,'Literacy Rate %Pop'!B:BC,44,FALSE)</f>
        <v>92.660598754882798</v>
      </c>
      <c r="S246">
        <f>VLOOKUP(A246,'Literacy Rate %Pop'!B:BC,45,FALSE)</f>
        <v>94.106086730957003</v>
      </c>
      <c r="T246">
        <f>VLOOKUP(A246,'Literacy Rate %Pop'!B:BC,46,FALSE)</f>
        <v>94.919746398925795</v>
      </c>
      <c r="U246">
        <f>VLOOKUP(A246,'Literacy Rate %Pop'!B:BC,47,FALSE)</f>
        <v>95.256660461425795</v>
      </c>
      <c r="V246">
        <f>VLOOKUP(A246,'Literacy Rate %Pop'!B:BC,48,FALSE)</f>
        <v>95.439628601074205</v>
      </c>
      <c r="W246">
        <f>VLOOKUP(A246,'Literacy Rate %Pop'!B:BC,49,FALSE)</f>
        <v>95.601417541503906</v>
      </c>
      <c r="X246">
        <f>VLOOKUP(A246,'Literacy Rate %Pop'!B:BC,50,FALSE)</f>
        <v>96.167327880859403</v>
      </c>
      <c r="Y246">
        <f>VLOOKUP(A246,'Literacy Rate %Pop'!B:BC,51,FALSE)</f>
        <v>96.150527954101605</v>
      </c>
      <c r="Z246">
        <f>VLOOKUP(A246,'Literacy Rate %Pop'!B:BC,52,FALSE)</f>
        <v>0</v>
      </c>
      <c r="AA246">
        <f>VLOOKUP(A246,'Literacy Rate %Pop'!B:BC,53,FALSE)</f>
        <v>96.742210388183594</v>
      </c>
      <c r="AB246">
        <f>VLOOKUP(A246,'Literacy Rate %Pop'!B:BC,54,FALSE)</f>
        <v>0</v>
      </c>
      <c r="AC246" s="37">
        <f>VLOOKUP(A246,'Internet Access %Pop'!B:AI,29,FALSE)</f>
        <v>53.744979139999998</v>
      </c>
      <c r="AD246">
        <f>VLOOKUP(A246,'Internet Access %Pop'!B:AI,30,FALSE)</f>
        <v>58.347734010000003</v>
      </c>
      <c r="AE246">
        <f>VLOOKUP(A246,'Internet Access %Pop'!B:AI,31,FALSE)</f>
        <v>64.684617680000002</v>
      </c>
      <c r="AF246">
        <f>VLOOKUP(A246,'Internet Access %Pop'!B:AI,32,FALSE)</f>
        <v>71.04276084</v>
      </c>
      <c r="AG246">
        <f>VLOOKUP(A246,'Internet Access %Pop'!B:AI,33,FALSE)</f>
        <v>73.976702810000006</v>
      </c>
      <c r="AH246">
        <f>VLOOKUP(A246,'Internet Access %Pop'!B:AI,34,FALSE)</f>
        <v>77.669560379999993</v>
      </c>
      <c r="AI246" s="37">
        <f>VLOOKUP(A246,'Informal %GDP  DGE'!B:AE,29,FALSE)</f>
        <v>25.918081283569336</v>
      </c>
      <c r="AJ246">
        <f>VLOOKUP(A246,'Informal %GDP  DGE'!B:AE,30,FALSE)</f>
        <v>25.560188293457031</v>
      </c>
      <c r="AK246">
        <f>VLOOKUP(A246,'Informal %GDP MIMIC'!B:AB,25,FALSE)</f>
        <v>31.233669281005859</v>
      </c>
      <c r="AL246">
        <f>VLOOKUP(A246,'Informal %GDP MIMIC'!B:AB,26,FALSE)</f>
        <v>30.733985900878906</v>
      </c>
      <c r="AM246">
        <f>VLOOKUP(A246,'Informal %GDP MIMIC'!B:AB,27,FALSE)</f>
        <v>30.861873626708984</v>
      </c>
      <c r="AN246" s="37">
        <f>VLOOKUP(A246,'Pension %LF Pension_p'!B:W,16,FALSE)</f>
        <v>0</v>
      </c>
      <c r="AO246">
        <f>VLOOKUP(A246,'Pension %LF Pension_p'!B:W,17,FALSE)</f>
        <v>0</v>
      </c>
      <c r="AP246">
        <f>VLOOKUP(A246,'Pension %LF Pension_p'!B:W,18,FALSE)</f>
        <v>0</v>
      </c>
      <c r="AQ246">
        <f>VLOOKUP(A246,'Pension %LF Pension_p'!B:W,19,FALSE)</f>
        <v>58.599998474121094</v>
      </c>
      <c r="AR246">
        <f>VLOOKUP(A246,'Pension %LF Pension_p'!B:W,20,FALSE)</f>
        <v>0</v>
      </c>
      <c r="AS246">
        <f>VLOOKUP(A246,'Pension %LF Pension_p'!B:W,21,FALSE)</f>
        <v>0</v>
      </c>
      <c r="AT246">
        <f>VLOOKUP(A246,'Pension %LF Pension_p'!B:W,22,FALSE)</f>
        <v>0</v>
      </c>
      <c r="AU246" s="37" t="e">
        <f>VLOOKUP(A246,' Informal Employment %Emp Infem'!B:U,15,FALSE)</f>
        <v>#N/A</v>
      </c>
      <c r="AV246" t="e">
        <f>VLOOKUP(A246,' Informal Employment %Emp Infem'!B:U,16,FALSE)</f>
        <v>#N/A</v>
      </c>
      <c r="AW246" t="e">
        <f>VLOOKUP(A246,' Informal Employment %Emp Infem'!B:U,17,FALSE)</f>
        <v>#N/A</v>
      </c>
      <c r="AX246" t="e">
        <f>VLOOKUP(A246,' Informal Employment %Emp Infem'!B:U,18,FALSE)</f>
        <v>#N/A</v>
      </c>
      <c r="AY246" t="e">
        <f>VLOOKUP(A246,' Informal Employment %Emp Infem'!B:U,19,FALSE)</f>
        <v>#N/A</v>
      </c>
      <c r="AZ246" t="e">
        <f>VLOOKUP(A246,' Informal Employment %Emp Infem'!B:U,20,FALSE)</f>
        <v>#N/A</v>
      </c>
      <c r="BA246" s="37" t="e">
        <f>VLOOKUP(Main!A246,'Outside LF Employment %Emp  Inf'!B:U,15,FALSE)</f>
        <v>#N/A</v>
      </c>
      <c r="BB246" t="e">
        <f>VLOOKUP(Main!A246,'Outside LF Employment %Emp  Inf'!B:U,16,FALSE)</f>
        <v>#N/A</v>
      </c>
      <c r="BC246" t="e">
        <f>VLOOKUP(Main!A246,'Outside LF Employment %Emp  Inf'!B:U,17,FALSE)</f>
        <v>#N/A</v>
      </c>
      <c r="BD246" t="e">
        <f>VLOOKUP(Main!A246,'Outside LF Employment %Emp  Inf'!B:U,18,FALSE)</f>
        <v>#N/A</v>
      </c>
      <c r="BE246" t="e">
        <f>VLOOKUP(Main!A246,'Outside LF Employment %Emp  Inf'!B:U,19,FALSE)</f>
        <v>#N/A</v>
      </c>
      <c r="BF246" t="e">
        <f>VLOOKUP(Main!A246,'Outside LF Employment %Emp  Inf'!B:U,20,FALSE)</f>
        <v>#N/A</v>
      </c>
      <c r="BG246" s="37">
        <f>VLOOKUP(A246,'Fin Acct Ownership %Pop'!B:E,2,FALSE)</f>
        <v>57.601428985595703</v>
      </c>
      <c r="BH246">
        <f>VLOOKUP(A246,'Fin Acct Ownership %Pop'!B:E,3,FALSE)</f>
        <v>56.677482604980497</v>
      </c>
      <c r="BI246">
        <f>VLOOKUP(A246,'Fin Acct Ownership %Pop'!B:E,4,FALSE)</f>
        <v>68.590309143066406</v>
      </c>
      <c r="BJ246" s="37" t="str">
        <f>VLOOKUP(A246,'JAM Index'!B:H,2,FALSE)</f>
        <v>ECA</v>
      </c>
      <c r="BK246" t="str">
        <f>VLOOKUP(A246,'JAM Index'!B:H,3,FALSE)</f>
        <v>UMIC</v>
      </c>
      <c r="BL246" t="str">
        <f>VLOOKUP(A246,'JAM Index'!B:H,3,FALSE)</f>
        <v>UMIC</v>
      </c>
      <c r="BM246">
        <f>VLOOKUP(A246,'JAM Index'!B:H,4,FALSE)</f>
        <v>98</v>
      </c>
      <c r="BN246">
        <f>VLOOKUP(A246,'JAM Index'!B:H,5,FALSE)</f>
        <v>69</v>
      </c>
      <c r="BO246">
        <f>VLOOKUP(A246,'JAM Index'!B:H,6,FALSE)</f>
        <v>92</v>
      </c>
      <c r="BP246">
        <f>VLOOKUP(A246,'JAM Index'!B:H,7,FALSE)</f>
        <v>259</v>
      </c>
      <c r="BQ246">
        <f>VLOOKUP(A246,'GDP Per Capita'!B:E,2,FALSE)</f>
        <v>9454.3484427227104</v>
      </c>
      <c r="BR246">
        <f>VLOOKUP(A246,'GDP Per Capita'!B:E,3,FALSE)</f>
        <v>9121.5151667370828</v>
      </c>
      <c r="BS246">
        <f>VLOOKUP(A246,'GDP Per Capita'!B:E,4,FALSE)</f>
        <v>8536.4333196063162</v>
      </c>
    </row>
    <row r="247" spans="1:71" x14ac:dyDescent="0.15">
      <c r="A247" s="24" t="s">
        <v>487</v>
      </c>
      <c r="B247" s="37">
        <f>VLOOKUP(A247,'GDP in $'!B247:G247,4)</f>
        <v>42588164.973102212</v>
      </c>
      <c r="C247">
        <f>VLOOKUP(A247,'GDP in $'!B247:G247,5)</f>
        <v>47271463.329857491</v>
      </c>
      <c r="D247" s="38">
        <f>VLOOKUP(A247,'GDP in $'!B247:G247,6)</f>
        <v>48855550.203014247</v>
      </c>
      <c r="E247" t="e">
        <f>VLOOKUP(A247,'Social Assistance Exp. as %GDP'!C:O,2,FALSE)</f>
        <v>#N/A</v>
      </c>
      <c r="F247" t="e">
        <f>VLOOKUP(A247,'Social Assistance Exp. as %GDP'!C:O,3,FALSE)</f>
        <v>#N/A</v>
      </c>
      <c r="G247" t="e">
        <f>VLOOKUP(A247,'Social Assistance Exp. as %GDP'!C:O,4,FALSE)</f>
        <v>#N/A</v>
      </c>
      <c r="H247" t="e">
        <f>VLOOKUP(A247,'Social Assistance Exp. as %GDP'!C:O,5,FALSE)</f>
        <v>#N/A</v>
      </c>
      <c r="I247" t="e">
        <f>VLOOKUP(A247,'Social Assistance Exp. as %GDP'!C:O,6,FALSE)</f>
        <v>#N/A</v>
      </c>
      <c r="J247" t="e">
        <f>VLOOKUP(A247,'Social Assistance Exp. as %GDP'!C:O,7,FALSE)</f>
        <v>#N/A</v>
      </c>
      <c r="K247" t="e">
        <f>VLOOKUP(A247,'Social Assistance Exp. as %GDP'!C:O,8,FALSE)</f>
        <v>#N/A</v>
      </c>
      <c r="L247" t="e">
        <f>VLOOKUP(A247,'Social Assistance Exp. as %GDP'!C:O,9,FALSE)</f>
        <v>#N/A</v>
      </c>
      <c r="M247" t="e">
        <f>VLOOKUP(A247,'Social Assistance Exp. as %GDP'!C:O,10,FALSE)</f>
        <v>#N/A</v>
      </c>
      <c r="N247" t="e">
        <f>VLOOKUP(A247,'Social Assistance Exp. as %GDP'!C:O,11,FALSE)</f>
        <v>#N/A</v>
      </c>
      <c r="O247" t="e">
        <f>VLOOKUP(A247,'Social Assistance Exp. as %GDP'!C:O,12,FALSE)</f>
        <v>#N/A</v>
      </c>
      <c r="P247" t="e">
        <f>VLOOKUP(A247,'Social Assistance Exp. as %GDP'!C:O,13,FALSE)</f>
        <v>#N/A</v>
      </c>
      <c r="Q247" s="37">
        <f>VLOOKUP(A247,'Migrant Population %Pop'!B:C,2,FALSE)</f>
        <v>1.4219443323920899</v>
      </c>
      <c r="R247" s="37">
        <f>VLOOKUP(A247,'Literacy Rate %Pop'!B:BC,44,FALSE)</f>
        <v>0</v>
      </c>
      <c r="S247">
        <f>VLOOKUP(A247,'Literacy Rate %Pop'!B:BC,45,FALSE)</f>
        <v>0</v>
      </c>
      <c r="T247">
        <f>VLOOKUP(A247,'Literacy Rate %Pop'!B:BC,46,FALSE)</f>
        <v>0</v>
      </c>
      <c r="U247">
        <f>VLOOKUP(A247,'Literacy Rate %Pop'!B:BC,47,FALSE)</f>
        <v>0</v>
      </c>
      <c r="V247">
        <f>VLOOKUP(A247,'Literacy Rate %Pop'!B:BC,48,FALSE)</f>
        <v>0</v>
      </c>
      <c r="W247">
        <f>VLOOKUP(A247,'Literacy Rate %Pop'!B:BC,49,FALSE)</f>
        <v>0</v>
      </c>
      <c r="X247">
        <f>VLOOKUP(A247,'Literacy Rate %Pop'!B:BC,50,FALSE)</f>
        <v>0</v>
      </c>
      <c r="Y247">
        <f>VLOOKUP(A247,'Literacy Rate %Pop'!B:BC,51,FALSE)</f>
        <v>0</v>
      </c>
      <c r="Z247">
        <f>VLOOKUP(A247,'Literacy Rate %Pop'!B:BC,52,FALSE)</f>
        <v>0</v>
      </c>
      <c r="AA247">
        <f>VLOOKUP(A247,'Literacy Rate %Pop'!B:BC,53,FALSE)</f>
        <v>0</v>
      </c>
      <c r="AB247">
        <f>VLOOKUP(A247,'Literacy Rate %Pop'!B:BC,54,FALSE)</f>
        <v>0</v>
      </c>
      <c r="AC247" s="37">
        <f>VLOOKUP(A247,'Internet Access %Pop'!B:AI,29,FALSE)</f>
        <v>42.7</v>
      </c>
      <c r="AD247">
        <f>VLOOKUP(A247,'Internet Access %Pop'!B:AI,30,FALSE)</f>
        <v>46.009151510000002</v>
      </c>
      <c r="AE247">
        <f>VLOOKUP(A247,'Internet Access %Pop'!B:AI,31,FALSE)</f>
        <v>49.318338619999999</v>
      </c>
      <c r="AF247">
        <f>VLOOKUP(A247,'Internet Access %Pop'!B:AI,32,FALSE)</f>
        <v>0</v>
      </c>
      <c r="AG247">
        <f>VLOOKUP(A247,'Internet Access %Pop'!B:AI,33,FALSE)</f>
        <v>0</v>
      </c>
      <c r="AH247">
        <f>VLOOKUP(A247,'Internet Access %Pop'!B:AI,34,FALSE)</f>
        <v>0</v>
      </c>
      <c r="AI247" s="37" t="e">
        <f>VLOOKUP(A247,'Informal %GDP  DGE'!B:AE,29,FALSE)</f>
        <v>#N/A</v>
      </c>
      <c r="AJ247" t="e">
        <f>VLOOKUP(A247,'Informal %GDP  DGE'!B:AE,30,FALSE)</f>
        <v>#N/A</v>
      </c>
      <c r="AK247" t="e">
        <f>VLOOKUP(A247,'Informal %GDP MIMIC'!B:AB,25,FALSE)</f>
        <v>#N/A</v>
      </c>
      <c r="AL247" t="e">
        <f>VLOOKUP(A247,'Informal %GDP MIMIC'!B:AB,26,FALSE)</f>
        <v>#N/A</v>
      </c>
      <c r="AM247" t="e">
        <f>VLOOKUP(A247,'Informal %GDP MIMIC'!B:AB,27,FALSE)</f>
        <v>#N/A</v>
      </c>
      <c r="AN247" s="37" t="e">
        <f>VLOOKUP(A247,'Pension %LF Pension_p'!B:W,16,FALSE)</f>
        <v>#N/A</v>
      </c>
      <c r="AO247" t="e">
        <f>VLOOKUP(A247,'Pension %LF Pension_p'!B:W,17,FALSE)</f>
        <v>#N/A</v>
      </c>
      <c r="AP247" t="e">
        <f>VLOOKUP(A247,'Pension %LF Pension_p'!B:W,18,FALSE)</f>
        <v>#N/A</v>
      </c>
      <c r="AQ247" t="e">
        <f>VLOOKUP(A247,'Pension %LF Pension_p'!B:W,19,FALSE)</f>
        <v>#N/A</v>
      </c>
      <c r="AR247" t="e">
        <f>VLOOKUP(A247,'Pension %LF Pension_p'!B:W,20,FALSE)</f>
        <v>#N/A</v>
      </c>
      <c r="AS247" t="e">
        <f>VLOOKUP(A247,'Pension %LF Pension_p'!B:W,21,FALSE)</f>
        <v>#N/A</v>
      </c>
      <c r="AT247" t="e">
        <f>VLOOKUP(A247,'Pension %LF Pension_p'!B:W,22,FALSE)</f>
        <v>#N/A</v>
      </c>
      <c r="AU247" s="37" t="e">
        <f>VLOOKUP(A247,' Informal Employment %Emp Infem'!B:U,15,FALSE)</f>
        <v>#N/A</v>
      </c>
      <c r="AV247" t="e">
        <f>VLOOKUP(A247,' Informal Employment %Emp Infem'!B:U,16,FALSE)</f>
        <v>#N/A</v>
      </c>
      <c r="AW247" t="e">
        <f>VLOOKUP(A247,' Informal Employment %Emp Infem'!B:U,17,FALSE)</f>
        <v>#N/A</v>
      </c>
      <c r="AX247" t="e">
        <f>VLOOKUP(A247,' Informal Employment %Emp Infem'!B:U,18,FALSE)</f>
        <v>#N/A</v>
      </c>
      <c r="AY247" t="e">
        <f>VLOOKUP(A247,' Informal Employment %Emp Infem'!B:U,19,FALSE)</f>
        <v>#N/A</v>
      </c>
      <c r="AZ247" t="e">
        <f>VLOOKUP(A247,' Informal Employment %Emp Infem'!B:U,20,FALSE)</f>
        <v>#N/A</v>
      </c>
      <c r="BA247" s="37" t="e">
        <f>VLOOKUP(Main!A247,'Outside LF Employment %Emp  Inf'!B:U,15,FALSE)</f>
        <v>#N/A</v>
      </c>
      <c r="BB247" t="e">
        <f>VLOOKUP(Main!A247,'Outside LF Employment %Emp  Inf'!B:U,16,FALSE)</f>
        <v>#N/A</v>
      </c>
      <c r="BC247" t="e">
        <f>VLOOKUP(Main!A247,'Outside LF Employment %Emp  Inf'!B:U,17,FALSE)</f>
        <v>#N/A</v>
      </c>
      <c r="BD247" t="e">
        <f>VLOOKUP(Main!A247,'Outside LF Employment %Emp  Inf'!B:U,18,FALSE)</f>
        <v>#N/A</v>
      </c>
      <c r="BE247" t="e">
        <f>VLOOKUP(Main!A247,'Outside LF Employment %Emp  Inf'!B:U,19,FALSE)</f>
        <v>#N/A</v>
      </c>
      <c r="BF247" t="e">
        <f>VLOOKUP(Main!A247,'Outside LF Employment %Emp  Inf'!B:U,20,FALSE)</f>
        <v>#N/A</v>
      </c>
      <c r="BG247" s="37">
        <f>VLOOKUP(A247,'Fin Acct Ownership %Pop'!B:E,2,FALSE)</f>
        <v>0</v>
      </c>
      <c r="BH247">
        <f>VLOOKUP(A247,'Fin Acct Ownership %Pop'!B:E,3,FALSE)</f>
        <v>0</v>
      </c>
      <c r="BI247">
        <f>VLOOKUP(A247,'Fin Acct Ownership %Pop'!B:E,4,FALSE)</f>
        <v>0</v>
      </c>
      <c r="BJ247" s="37" t="e">
        <f>VLOOKUP(A247,'JAM Index'!B:H,2,FALSE)</f>
        <v>#N/A</v>
      </c>
      <c r="BK247" t="e">
        <f>VLOOKUP(A247,'JAM Index'!B:H,3,FALSE)</f>
        <v>#N/A</v>
      </c>
      <c r="BL247" t="e">
        <f>VLOOKUP(A247,'JAM Index'!B:H,3,FALSE)</f>
        <v>#N/A</v>
      </c>
      <c r="BM247" t="e">
        <f>VLOOKUP(A247,'JAM Index'!B:H,4,FALSE)</f>
        <v>#N/A</v>
      </c>
      <c r="BN247" t="e">
        <f>VLOOKUP(A247,'JAM Index'!B:H,5,FALSE)</f>
        <v>#N/A</v>
      </c>
      <c r="BO247" t="e">
        <f>VLOOKUP(A247,'JAM Index'!B:H,6,FALSE)</f>
        <v>#N/A</v>
      </c>
      <c r="BP247" t="e">
        <f>VLOOKUP(A247,'JAM Index'!B:H,7,FALSE)</f>
        <v>#N/A</v>
      </c>
      <c r="BQ247">
        <f>VLOOKUP(A247,'GDP Per Capita'!B:E,2,FALSE)</f>
        <v>3701.7092545069286</v>
      </c>
      <c r="BR247">
        <f>VLOOKUP(A247,'GDP Per Capita'!B:E,3,FALSE)</f>
        <v>4055.8956095973822</v>
      </c>
      <c r="BS247">
        <f>VLOOKUP(A247,'GDP Per Capita'!B:E,4,FALSE)</f>
        <v>4143.1097526301091</v>
      </c>
    </row>
    <row r="248" spans="1:71" x14ac:dyDescent="0.15">
      <c r="A248" s="24" t="s">
        <v>489</v>
      </c>
      <c r="B248" s="37">
        <f>VLOOKUP(A248,'GDP in $'!B248:G248,4)</f>
        <v>57003713610.762459</v>
      </c>
      <c r="C248">
        <f>VLOOKUP(A248,'GDP in $'!B248:G248,5)</f>
        <v>61136873692.398499</v>
      </c>
      <c r="D248" s="38">
        <f>VLOOKUP(A248,'GDP in $'!B248:G248,6)</f>
        <v>62409709110.953781</v>
      </c>
      <c r="E248" t="str">
        <f>VLOOKUP(A248,'Social Assistance Exp. as %GDP'!C:O,2,FALSE)</f>
        <v>Lower middle income</v>
      </c>
      <c r="F248" t="str">
        <f>VLOOKUP(A248,'Social Assistance Exp. as %GDP'!C:O,3,FALSE)</f>
        <v>SSF</v>
      </c>
      <c r="G248">
        <f>VLOOKUP(A248,'Social Assistance Exp. as %GDP'!C:O,4,FALSE)</f>
        <v>0.38005471200000002</v>
      </c>
      <c r="H248">
        <f>VLOOKUP(A248,'Social Assistance Exp. as %GDP'!C:O,5,FALSE)</f>
        <v>0</v>
      </c>
      <c r="I248">
        <f>VLOOKUP(A248,'Social Assistance Exp. as %GDP'!C:O,6,FALSE)</f>
        <v>0.23805573599999999</v>
      </c>
      <c r="J248">
        <f>VLOOKUP(A248,'Social Assistance Exp. as %GDP'!C:O,7,FALSE)</f>
        <v>0</v>
      </c>
      <c r="K248">
        <f>VLOOKUP(A248,'Social Assistance Exp. as %GDP'!C:O,8,FALSE)</f>
        <v>1.9443719000000002E-2</v>
      </c>
      <c r="L248">
        <f>VLOOKUP(A248,'Social Assistance Exp. as %GDP'!C:O,9,FALSE)</f>
        <v>2016</v>
      </c>
      <c r="M248">
        <f>VLOOKUP(A248,'Social Assistance Exp. as %GDP'!C:O,10,FALSE)</f>
        <v>1.0897470000000001E-3</v>
      </c>
      <c r="N248">
        <f>VLOOKUP(A248,'Social Assistance Exp. as %GDP'!C:O,11,FALSE)</f>
        <v>5.5557388999999999E-2</v>
      </c>
      <c r="O248">
        <f>VLOOKUP(A248,'Social Assistance Exp. as %GDP'!C:O,12,FALSE)</f>
        <v>6.3030422000000003E-2</v>
      </c>
      <c r="P248">
        <f>VLOOKUP(A248,'Social Assistance Exp. as %GDP'!C:O,13,FALSE)</f>
        <v>2.8776779999999998E-3</v>
      </c>
      <c r="Q248" s="37">
        <f>VLOOKUP(A248,'Migrant Population %Pop'!B:C,2,FALSE)</f>
        <v>0.48853553048582798</v>
      </c>
      <c r="R248" s="37">
        <f>VLOOKUP(A248,'Literacy Rate %Pop'!B:BC,44,FALSE)</f>
        <v>67.800697326660199</v>
      </c>
      <c r="S248">
        <f>VLOOKUP(A248,'Literacy Rate %Pop'!B:BC,45,FALSE)</f>
        <v>0</v>
      </c>
      <c r="T248">
        <f>VLOOKUP(A248,'Literacy Rate %Pop'!B:BC,46,FALSE)</f>
        <v>78.100593566894503</v>
      </c>
      <c r="U248">
        <f>VLOOKUP(A248,'Literacy Rate %Pop'!B:BC,47,FALSE)</f>
        <v>0</v>
      </c>
      <c r="V248">
        <f>VLOOKUP(A248,'Literacy Rate %Pop'!B:BC,48,FALSE)</f>
        <v>0</v>
      </c>
      <c r="W248">
        <f>VLOOKUP(A248,'Literacy Rate %Pop'!B:BC,49,FALSE)</f>
        <v>77.887229919433594</v>
      </c>
      <c r="X248">
        <f>VLOOKUP(A248,'Literacy Rate %Pop'!B:BC,50,FALSE)</f>
        <v>0</v>
      </c>
      <c r="Y248">
        <f>VLOOKUP(A248,'Literacy Rate %Pop'!B:BC,51,FALSE)</f>
        <v>0</v>
      </c>
      <c r="Z248">
        <f>VLOOKUP(A248,'Literacy Rate %Pop'!B:BC,52,FALSE)</f>
        <v>0</v>
      </c>
      <c r="AA248">
        <f>VLOOKUP(A248,'Literacy Rate %Pop'!B:BC,53,FALSE)</f>
        <v>0</v>
      </c>
      <c r="AB248">
        <f>VLOOKUP(A248,'Literacy Rate %Pop'!B:BC,54,FALSE)</f>
        <v>0</v>
      </c>
      <c r="AC248" s="37">
        <f>VLOOKUP(A248,'Internet Access %Pop'!B:AI,29,FALSE)</f>
        <v>10</v>
      </c>
      <c r="AD248">
        <f>VLOOKUP(A248,'Internet Access %Pop'!B:AI,30,FALSE)</f>
        <v>13.504232849999999</v>
      </c>
      <c r="AE248">
        <f>VLOOKUP(A248,'Internet Access %Pop'!B:AI,31,FALSE)</f>
        <v>15.999999430000001</v>
      </c>
      <c r="AF248">
        <f>VLOOKUP(A248,'Internet Access %Pop'!B:AI,32,FALSE)</f>
        <v>19</v>
      </c>
      <c r="AG248">
        <f>VLOOKUP(A248,'Internet Access %Pop'!B:AI,33,FALSE)</f>
        <v>20</v>
      </c>
      <c r="AH248">
        <f>VLOOKUP(A248,'Internet Access %Pop'!B:AI,34,FALSE)</f>
        <v>0</v>
      </c>
      <c r="AI248" s="37">
        <f>VLOOKUP(A248,'Informal %GDP  DGE'!B:AE,29,FALSE)</f>
        <v>43.811855316162109</v>
      </c>
      <c r="AJ248">
        <f>VLOOKUP(A248,'Informal %GDP  DGE'!B:AE,30,FALSE)</f>
        <v>42.647056579589844</v>
      </c>
      <c r="AK248">
        <f>VLOOKUP(A248,'Informal %GDP MIMIC'!B:AB,25,FALSE)</f>
        <v>53.523624420166016</v>
      </c>
      <c r="AL248">
        <f>VLOOKUP(A248,'Informal %GDP MIMIC'!B:AB,26,FALSE)</f>
        <v>53.175872802734375</v>
      </c>
      <c r="AM248">
        <f>VLOOKUP(A248,'Informal %GDP MIMIC'!B:AB,27,FALSE)</f>
        <v>54.10040283203125</v>
      </c>
      <c r="AN248" s="37">
        <f>VLOOKUP(A248,'Pension %LF Pension_p'!B:W,16,FALSE)</f>
        <v>0</v>
      </c>
      <c r="AO248">
        <f>VLOOKUP(A248,'Pension %LF Pension_p'!B:W,17,FALSE)</f>
        <v>0</v>
      </c>
      <c r="AP248">
        <f>VLOOKUP(A248,'Pension %LF Pension_p'!B:W,18,FALSE)</f>
        <v>4.3000001907348633</v>
      </c>
      <c r="AQ248">
        <f>VLOOKUP(A248,'Pension %LF Pension_p'!B:W,19,FALSE)</f>
        <v>0</v>
      </c>
      <c r="AR248">
        <f>VLOOKUP(A248,'Pension %LF Pension_p'!B:W,20,FALSE)</f>
        <v>0</v>
      </c>
      <c r="AS248">
        <f>VLOOKUP(A248,'Pension %LF Pension_p'!B:W,21,FALSE)</f>
        <v>0</v>
      </c>
      <c r="AT248">
        <f>VLOOKUP(A248,'Pension %LF Pension_p'!B:W,22,FALSE)</f>
        <v>0</v>
      </c>
      <c r="AU248" s="37">
        <f>VLOOKUP(A248,' Informal Employment %Emp Infem'!B:U,15,FALSE)</f>
        <v>0</v>
      </c>
      <c r="AV248">
        <f>VLOOKUP(A248,' Informal Employment %Emp Infem'!B:U,16,FALSE)</f>
        <v>90.84</v>
      </c>
      <c r="AW248">
        <f>VLOOKUP(A248,' Informal Employment %Emp Infem'!B:U,17,FALSE)</f>
        <v>0</v>
      </c>
      <c r="AX248">
        <f>VLOOKUP(A248,' Informal Employment %Emp Infem'!B:U,18,FALSE)</f>
        <v>0</v>
      </c>
      <c r="AY248">
        <f>VLOOKUP(A248,' Informal Employment %Emp Infem'!B:U,19,FALSE)</f>
        <v>0</v>
      </c>
      <c r="AZ248">
        <f>VLOOKUP(A248,' Informal Employment %Emp Infem'!B:U,20,FALSE)</f>
        <v>0</v>
      </c>
      <c r="BA248" s="37">
        <f>VLOOKUP(Main!A248,'Outside LF Employment %Emp  Inf'!B:U,15,FALSE)</f>
        <v>0</v>
      </c>
      <c r="BB248">
        <f>VLOOKUP(Main!A248,'Outside LF Employment %Emp  Inf'!B:U,16,FALSE)</f>
        <v>87.08</v>
      </c>
      <c r="BC248">
        <f>VLOOKUP(Main!A248,'Outside LF Employment %Emp  Inf'!B:U,17,FALSE)</f>
        <v>0</v>
      </c>
      <c r="BD248">
        <f>VLOOKUP(Main!A248,'Outside LF Employment %Emp  Inf'!B:U,18,FALSE)</f>
        <v>0</v>
      </c>
      <c r="BE248">
        <f>VLOOKUP(Main!A248,'Outside LF Employment %Emp  Inf'!B:U,19,FALSE)</f>
        <v>0</v>
      </c>
      <c r="BF248">
        <f>VLOOKUP(Main!A248,'Outside LF Employment %Emp  Inf'!B:U,20,FALSE)</f>
        <v>0</v>
      </c>
      <c r="BG248" s="37">
        <f>VLOOKUP(A248,'Fin Acct Ownership %Pop'!B:E,2,FALSE)</f>
        <v>17.257768630981399</v>
      </c>
      <c r="BH248">
        <f>VLOOKUP(A248,'Fin Acct Ownership %Pop'!B:E,3,FALSE)</f>
        <v>39.779476165771499</v>
      </c>
      <c r="BI248">
        <f>VLOOKUP(A248,'Fin Acct Ownership %Pop'!B:E,4,FALSE)</f>
        <v>46.751564025878899</v>
      </c>
      <c r="BJ248" s="37" t="e">
        <f>VLOOKUP(A248,'JAM Index'!B:H,2,FALSE)</f>
        <v>#N/A</v>
      </c>
      <c r="BK248" t="e">
        <f>VLOOKUP(A248,'JAM Index'!B:H,3,FALSE)</f>
        <v>#N/A</v>
      </c>
      <c r="BL248" t="e">
        <f>VLOOKUP(A248,'JAM Index'!B:H,3,FALSE)</f>
        <v>#N/A</v>
      </c>
      <c r="BM248" t="e">
        <f>VLOOKUP(A248,'JAM Index'!B:H,4,FALSE)</f>
        <v>#N/A</v>
      </c>
      <c r="BN248" t="e">
        <f>VLOOKUP(A248,'JAM Index'!B:H,5,FALSE)</f>
        <v>#N/A</v>
      </c>
      <c r="BO248" t="e">
        <f>VLOOKUP(A248,'JAM Index'!B:H,6,FALSE)</f>
        <v>#N/A</v>
      </c>
      <c r="BP248" t="e">
        <f>VLOOKUP(A248,'JAM Index'!B:H,7,FALSE)</f>
        <v>#N/A</v>
      </c>
      <c r="BQ248">
        <f>VLOOKUP(A248,'GDP Per Capita'!B:E,2,FALSE)</f>
        <v>1042.8387560512999</v>
      </c>
      <c r="BR248">
        <f>VLOOKUP(A248,'GDP Per Capita'!B:E,3,FALSE)</f>
        <v>1085.88486002476</v>
      </c>
      <c r="BS248">
        <f>VLOOKUP(A248,'GDP Per Capita'!B:E,4,FALSE)</f>
        <v>1076.46970642052</v>
      </c>
    </row>
    <row r="249" spans="1:71" x14ac:dyDescent="0.15">
      <c r="A249" s="24" t="s">
        <v>491</v>
      </c>
      <c r="B249" s="37">
        <f>VLOOKUP(A249,'GDP in $'!B249:G249,4)</f>
        <v>32927025573.429642</v>
      </c>
      <c r="C249">
        <f>VLOOKUP(A249,'GDP in $'!B249:G249,5)</f>
        <v>35353060634.202171</v>
      </c>
      <c r="D249" s="38">
        <f>VLOOKUP(A249,'GDP in $'!B249:G249,6)</f>
        <v>37600368180.939949</v>
      </c>
      <c r="E249" t="str">
        <f>VLOOKUP(A249,'Social Assistance Exp. as %GDP'!C:O,2,FALSE)</f>
        <v>Low income</v>
      </c>
      <c r="F249" t="str">
        <f>VLOOKUP(A249,'Social Assistance Exp. as %GDP'!C:O,3,FALSE)</f>
        <v>SSF</v>
      </c>
      <c r="G249">
        <f>VLOOKUP(A249,'Social Assistance Exp. as %GDP'!C:O,4,FALSE)</f>
        <v>0.671121776</v>
      </c>
      <c r="H249">
        <f>VLOOKUP(A249,'Social Assistance Exp. as %GDP'!C:O,5,FALSE)</f>
        <v>6.4926630000000001E-3</v>
      </c>
      <c r="I249">
        <f>VLOOKUP(A249,'Social Assistance Exp. as %GDP'!C:O,6,FALSE)</f>
        <v>0.148761421</v>
      </c>
      <c r="J249">
        <f>VLOOKUP(A249,'Social Assistance Exp. as %GDP'!C:O,7,FALSE)</f>
        <v>0</v>
      </c>
      <c r="K249">
        <f>VLOOKUP(A249,'Social Assistance Exp. as %GDP'!C:O,8,FALSE)</f>
        <v>3.0799665E-2</v>
      </c>
      <c r="L249">
        <f>VLOOKUP(A249,'Social Assistance Exp. as %GDP'!C:O,9,FALSE)</f>
        <v>2016</v>
      </c>
      <c r="M249">
        <f>VLOOKUP(A249,'Social Assistance Exp. as %GDP'!C:O,10,FALSE)</f>
        <v>0.22005745800000001</v>
      </c>
      <c r="N249">
        <f>VLOOKUP(A249,'Social Assistance Exp. as %GDP'!C:O,11,FALSE)</f>
        <v>0.177817643</v>
      </c>
      <c r="O249">
        <f>VLOOKUP(A249,'Social Assistance Exp. as %GDP'!C:O,12,FALSE)</f>
        <v>0</v>
      </c>
      <c r="P249">
        <f>VLOOKUP(A249,'Social Assistance Exp. as %GDP'!C:O,13,FALSE)</f>
        <v>8.7192944999999994E-2</v>
      </c>
      <c r="Q249" s="37">
        <f>VLOOKUP(A249,'Migrant Population %Pop'!B:C,2,FALSE)</f>
        <v>1.9201261680589701</v>
      </c>
      <c r="R249" s="37">
        <f>VLOOKUP(A249,'Literacy Rate %Pop'!B:BC,44,FALSE)</f>
        <v>73.211883544921903</v>
      </c>
      <c r="S249">
        <f>VLOOKUP(A249,'Literacy Rate %Pop'!B:BC,45,FALSE)</f>
        <v>0</v>
      </c>
      <c r="T249">
        <f>VLOOKUP(A249,'Literacy Rate %Pop'!B:BC,46,FALSE)</f>
        <v>70.198219299316406</v>
      </c>
      <c r="U249">
        <f>VLOOKUP(A249,'Literacy Rate %Pop'!B:BC,47,FALSE)</f>
        <v>0</v>
      </c>
      <c r="V249">
        <f>VLOOKUP(A249,'Literacy Rate %Pop'!B:BC,48,FALSE)</f>
        <v>0</v>
      </c>
      <c r="W249">
        <f>VLOOKUP(A249,'Literacy Rate %Pop'!B:BC,49,FALSE)</f>
        <v>0</v>
      </c>
      <c r="X249">
        <f>VLOOKUP(A249,'Literacy Rate %Pop'!B:BC,50,FALSE)</f>
        <v>0</v>
      </c>
      <c r="Y249">
        <f>VLOOKUP(A249,'Literacy Rate %Pop'!B:BC,51,FALSE)</f>
        <v>0</v>
      </c>
      <c r="Z249">
        <f>VLOOKUP(A249,'Literacy Rate %Pop'!B:BC,52,FALSE)</f>
        <v>76.527496337890597</v>
      </c>
      <c r="AA249">
        <f>VLOOKUP(A249,'Literacy Rate %Pop'!B:BC,53,FALSE)</f>
        <v>0</v>
      </c>
      <c r="AB249">
        <f>VLOOKUP(A249,'Literacy Rate %Pop'!B:BC,54,FALSE)</f>
        <v>0</v>
      </c>
      <c r="AC249" s="37">
        <f>VLOOKUP(A249,'Internet Access %Pop'!B:AI,29,FALSE)</f>
        <v>0</v>
      </c>
      <c r="AD249">
        <f>VLOOKUP(A249,'Internet Access %Pop'!B:AI,30,FALSE)</f>
        <v>0</v>
      </c>
      <c r="AE249">
        <f>VLOOKUP(A249,'Internet Access %Pop'!B:AI,31,FALSE)</f>
        <v>0</v>
      </c>
      <c r="AF249">
        <f>VLOOKUP(A249,'Internet Access %Pop'!B:AI,32,FALSE)</f>
        <v>0</v>
      </c>
      <c r="AG249">
        <f>VLOOKUP(A249,'Internet Access %Pop'!B:AI,33,FALSE)</f>
        <v>0</v>
      </c>
      <c r="AH249">
        <f>VLOOKUP(A249,'Internet Access %Pop'!B:AI,34,FALSE)</f>
        <v>0</v>
      </c>
      <c r="AI249" s="37">
        <f>VLOOKUP(A249,'Informal %GDP  DGE'!B:AE,29,FALSE)</f>
        <v>34.303485870361328</v>
      </c>
      <c r="AJ249">
        <f>VLOOKUP(A249,'Informal %GDP  DGE'!B:AE,30,FALSE)</f>
        <v>33.702747344970703</v>
      </c>
      <c r="AK249">
        <f>VLOOKUP(A249,'Informal %GDP MIMIC'!B:AB,25,FALSE)</f>
        <v>39.339935302734375</v>
      </c>
      <c r="AL249">
        <f>VLOOKUP(A249,'Informal %GDP MIMIC'!B:AB,26,FALSE)</f>
        <v>39.693302154541016</v>
      </c>
      <c r="AM249">
        <f>VLOOKUP(A249,'Informal %GDP MIMIC'!B:AB,27,FALSE)</f>
        <v>40.345607757568359</v>
      </c>
      <c r="AN249" s="37">
        <f>VLOOKUP(A249,'Pension %LF Pension_p'!B:W,16,FALSE)</f>
        <v>10.300000190734863</v>
      </c>
      <c r="AO249">
        <f>VLOOKUP(A249,'Pension %LF Pension_p'!B:W,17,FALSE)</f>
        <v>0</v>
      </c>
      <c r="AP249">
        <f>VLOOKUP(A249,'Pension %LF Pension_p'!B:W,18,FALSE)</f>
        <v>0</v>
      </c>
      <c r="AQ249">
        <f>VLOOKUP(A249,'Pension %LF Pension_p'!B:W,19,FALSE)</f>
        <v>0</v>
      </c>
      <c r="AR249">
        <f>VLOOKUP(A249,'Pension %LF Pension_p'!B:W,20,FALSE)</f>
        <v>0</v>
      </c>
      <c r="AS249">
        <f>VLOOKUP(A249,'Pension %LF Pension_p'!B:W,21,FALSE)</f>
        <v>0</v>
      </c>
      <c r="AT249">
        <f>VLOOKUP(A249,'Pension %LF Pension_p'!B:W,22,FALSE)</f>
        <v>0</v>
      </c>
      <c r="AU249" s="37">
        <f>VLOOKUP(A249,' Informal Employment %Emp Infem'!B:U,15,FALSE)</f>
        <v>0</v>
      </c>
      <c r="AV249">
        <f>VLOOKUP(A249,' Informal Employment %Emp Infem'!B:U,16,FALSE)</f>
        <v>0</v>
      </c>
      <c r="AW249">
        <f>VLOOKUP(A249,' Informal Employment %Emp Infem'!B:U,17,FALSE)</f>
        <v>0</v>
      </c>
      <c r="AX249">
        <f>VLOOKUP(A249,' Informal Employment %Emp Infem'!B:U,18,FALSE)</f>
        <v>0</v>
      </c>
      <c r="AY249">
        <f>VLOOKUP(A249,' Informal Employment %Emp Infem'!B:U,19,FALSE)</f>
        <v>89.35</v>
      </c>
      <c r="AZ249">
        <f>VLOOKUP(A249,' Informal Employment %Emp Infem'!B:U,20,FALSE)</f>
        <v>0</v>
      </c>
      <c r="BA249" s="37">
        <f>VLOOKUP(Main!A249,'Outside LF Employment %Emp  Inf'!B:U,15,FALSE)</f>
        <v>0</v>
      </c>
      <c r="BB249">
        <f>VLOOKUP(Main!A249,'Outside LF Employment %Emp  Inf'!B:U,16,FALSE)</f>
        <v>0</v>
      </c>
      <c r="BC249">
        <f>VLOOKUP(Main!A249,'Outside LF Employment %Emp  Inf'!B:U,17,FALSE)</f>
        <v>0</v>
      </c>
      <c r="BD249">
        <f>VLOOKUP(Main!A249,'Outside LF Employment %Emp  Inf'!B:U,18,FALSE)</f>
        <v>0</v>
      </c>
      <c r="BE249">
        <f>VLOOKUP(Main!A249,'Outside LF Employment %Emp  Inf'!B:U,19,FALSE)</f>
        <v>77.97</v>
      </c>
      <c r="BF249">
        <f>VLOOKUP(Main!A249,'Outside LF Employment %Emp  Inf'!B:U,20,FALSE)</f>
        <v>0</v>
      </c>
      <c r="BG249" s="37">
        <f>VLOOKUP(A249,'Fin Acct Ownership %Pop'!B:E,2,FALSE)</f>
        <v>20.461420059204102</v>
      </c>
      <c r="BH249">
        <f>VLOOKUP(A249,'Fin Acct Ownership %Pop'!B:E,3,FALSE)</f>
        <v>44.447154998779297</v>
      </c>
      <c r="BI249">
        <f>VLOOKUP(A249,'Fin Acct Ownership %Pop'!B:E,4,FALSE)</f>
        <v>59.199150085449197</v>
      </c>
      <c r="BJ249" s="37" t="str">
        <f>VLOOKUP(A249,'JAM Index'!B:H,2,FALSE)</f>
        <v>SSA</v>
      </c>
      <c r="BK249" t="str">
        <f>VLOOKUP(A249,'JAM Index'!B:H,3,FALSE)</f>
        <v>LIC</v>
      </c>
      <c r="BL249" t="str">
        <f>VLOOKUP(A249,'JAM Index'!B:H,3,FALSE)</f>
        <v>LIC</v>
      </c>
      <c r="BM249">
        <f>VLOOKUP(A249,'JAM Index'!B:H,4,FALSE)</f>
        <v>82</v>
      </c>
      <c r="BN249">
        <f>VLOOKUP(A249,'JAM Index'!B:H,5,FALSE)</f>
        <v>59</v>
      </c>
      <c r="BO249">
        <f>VLOOKUP(A249,'JAM Index'!B:H,6,FALSE)</f>
        <v>65</v>
      </c>
      <c r="BP249">
        <f>VLOOKUP(A249,'JAM Index'!B:H,7,FALSE)</f>
        <v>206</v>
      </c>
      <c r="BQ249">
        <f>VLOOKUP(A249,'GDP Per Capita'!B:E,2,FALSE)</f>
        <v>770.60078434329239</v>
      </c>
      <c r="BR249">
        <f>VLOOKUP(A249,'GDP Per Capita'!B:E,3,FALSE)</f>
        <v>798.58573413395914</v>
      </c>
      <c r="BS249">
        <f>VLOOKUP(A249,'GDP Per Capita'!B:E,4,FALSE)</f>
        <v>822.0276815316663</v>
      </c>
    </row>
    <row r="250" spans="1:71" x14ac:dyDescent="0.15">
      <c r="A250" s="24" t="s">
        <v>493</v>
      </c>
      <c r="B250" s="37">
        <f>VLOOKUP(A250,'GDP in $'!B250:G250,4)</f>
        <v>130891049796.87872</v>
      </c>
      <c r="C250">
        <f>VLOOKUP(A250,'GDP in $'!B250:G250,5)</f>
        <v>153882982016.28128</v>
      </c>
      <c r="D250" s="38">
        <f>VLOOKUP(A250,'GDP in $'!B250:G250,6)</f>
        <v>155498989149.58731</v>
      </c>
      <c r="E250" t="str">
        <f>VLOOKUP(A250,'Social Assistance Exp. as %GDP'!C:O,2,FALSE)</f>
        <v>Lower middle income</v>
      </c>
      <c r="F250" t="str">
        <f>VLOOKUP(A250,'Social Assistance Exp. as %GDP'!C:O,3,FALSE)</f>
        <v>ECS</v>
      </c>
      <c r="G250">
        <f>VLOOKUP(A250,'Social Assistance Exp. as %GDP'!C:O,4,FALSE)</f>
        <v>5.2776689530000001</v>
      </c>
      <c r="H250">
        <f>VLOOKUP(A250,'Social Assistance Exp. as %GDP'!C:O,5,FALSE)</f>
        <v>1.217071295</v>
      </c>
      <c r="I250">
        <f>VLOOKUP(A250,'Social Assistance Exp. as %GDP'!C:O,6,FALSE)</f>
        <v>0.47514244900000002</v>
      </c>
      <c r="J250">
        <f>VLOOKUP(A250,'Social Assistance Exp. as %GDP'!C:O,7,FALSE)</f>
        <v>2.4829099179999998</v>
      </c>
      <c r="K250">
        <f>VLOOKUP(A250,'Social Assistance Exp. as %GDP'!C:O,8,FALSE)</f>
        <v>3.2181789999999998E-3</v>
      </c>
      <c r="L250">
        <f>VLOOKUP(A250,'Social Assistance Exp. as %GDP'!C:O,9,FALSE)</f>
        <v>2017</v>
      </c>
      <c r="M250">
        <f>VLOOKUP(A250,'Social Assistance Exp. as %GDP'!C:O,10,FALSE)</f>
        <v>0.71943420199999997</v>
      </c>
      <c r="N250">
        <f>VLOOKUP(A250,'Social Assistance Exp. as %GDP'!C:O,11,FALSE)</f>
        <v>6.5287289999999996E-3</v>
      </c>
      <c r="O250">
        <f>VLOOKUP(A250,'Social Assistance Exp. as %GDP'!C:O,12,FALSE)</f>
        <v>0</v>
      </c>
      <c r="P250">
        <f>VLOOKUP(A250,'Social Assistance Exp. as %GDP'!C:O,13,FALSE)</f>
        <v>0.37336424000000001</v>
      </c>
      <c r="Q250" s="37">
        <f>VLOOKUP(A250,'Migrant Population %Pop'!B:C,2,FALSE)</f>
        <v>10.7864611551484</v>
      </c>
      <c r="R250" s="37">
        <f>VLOOKUP(A250,'Literacy Rate %Pop'!B:BC,44,FALSE)</f>
        <v>0</v>
      </c>
      <c r="S250">
        <f>VLOOKUP(A250,'Literacy Rate %Pop'!B:BC,45,FALSE)</f>
        <v>0</v>
      </c>
      <c r="T250">
        <f>VLOOKUP(A250,'Literacy Rate %Pop'!B:BC,46,FALSE)</f>
        <v>99.974349975585895</v>
      </c>
      <c r="U250">
        <f>VLOOKUP(A250,'Literacy Rate %Pop'!B:BC,47,FALSE)</f>
        <v>0</v>
      </c>
      <c r="V250">
        <f>VLOOKUP(A250,'Literacy Rate %Pop'!B:BC,48,FALSE)</f>
        <v>0</v>
      </c>
      <c r="W250">
        <f>VLOOKUP(A250,'Literacy Rate %Pop'!B:BC,49,FALSE)</f>
        <v>0</v>
      </c>
      <c r="X250">
        <f>VLOOKUP(A250,'Literacy Rate %Pop'!B:BC,50,FALSE)</f>
        <v>0</v>
      </c>
      <c r="Y250">
        <f>VLOOKUP(A250,'Literacy Rate %Pop'!B:BC,51,FALSE)</f>
        <v>0</v>
      </c>
      <c r="Z250">
        <f>VLOOKUP(A250,'Literacy Rate %Pop'!B:BC,52,FALSE)</f>
        <v>0</v>
      </c>
      <c r="AA250">
        <f>VLOOKUP(A250,'Literacy Rate %Pop'!B:BC,53,FALSE)</f>
        <v>0</v>
      </c>
      <c r="AB250">
        <f>VLOOKUP(A250,'Literacy Rate %Pop'!B:BC,54,FALSE)</f>
        <v>0</v>
      </c>
      <c r="AC250" s="37">
        <f>VLOOKUP(A250,'Internet Access %Pop'!B:AI,29,FALSE)</f>
        <v>48.884643680000003</v>
      </c>
      <c r="AD250">
        <f>VLOOKUP(A250,'Internet Access %Pop'!B:AI,30,FALSE)</f>
        <v>53.000969599999998</v>
      </c>
      <c r="AE250">
        <f>VLOOKUP(A250,'Internet Access %Pop'!B:AI,31,FALSE)</f>
        <v>58.889479450000003</v>
      </c>
      <c r="AF250">
        <f>VLOOKUP(A250,'Internet Access %Pop'!B:AI,32,FALSE)</f>
        <v>62.553155390000001</v>
      </c>
      <c r="AG250">
        <f>VLOOKUP(A250,'Internet Access %Pop'!B:AI,33,FALSE)</f>
        <v>70.124844300000007</v>
      </c>
      <c r="AH250">
        <f>VLOOKUP(A250,'Internet Access %Pop'!B:AI,34,FALSE)</f>
        <v>0</v>
      </c>
      <c r="AI250" s="37">
        <f>VLOOKUP(A250,'Informal %GDP  DGE'!B:AE,29,FALSE)</f>
        <v>45.378570556640625</v>
      </c>
      <c r="AJ250">
        <f>VLOOKUP(A250,'Informal %GDP  DGE'!B:AE,30,FALSE)</f>
        <v>45.404468536376953</v>
      </c>
      <c r="AK250">
        <f>VLOOKUP(A250,'Informal %GDP MIMIC'!B:AB,25,FALSE)</f>
        <v>46.951606750488281</v>
      </c>
      <c r="AL250">
        <f>VLOOKUP(A250,'Informal %GDP MIMIC'!B:AB,26,FALSE)</f>
        <v>47.083869934082031</v>
      </c>
      <c r="AM250">
        <f>VLOOKUP(A250,'Informal %GDP MIMIC'!B:AB,27,FALSE)</f>
        <v>46.602222442626953</v>
      </c>
      <c r="AN250" s="37">
        <f>VLOOKUP(A250,'Pension %LF Pension_p'!B:W,16,FALSE)</f>
        <v>0</v>
      </c>
      <c r="AO250">
        <f>VLOOKUP(A250,'Pension %LF Pension_p'!B:W,17,FALSE)</f>
        <v>76</v>
      </c>
      <c r="AP250">
        <f>VLOOKUP(A250,'Pension %LF Pension_p'!B:W,18,FALSE)</f>
        <v>0</v>
      </c>
      <c r="AQ250">
        <f>VLOOKUP(A250,'Pension %LF Pension_p'!B:W,19,FALSE)</f>
        <v>68.199996948242188</v>
      </c>
      <c r="AR250">
        <f>VLOOKUP(A250,'Pension %LF Pension_p'!B:W,20,FALSE)</f>
        <v>0</v>
      </c>
      <c r="AS250">
        <f>VLOOKUP(A250,'Pension %LF Pension_p'!B:W,21,FALSE)</f>
        <v>0</v>
      </c>
      <c r="AT250">
        <f>VLOOKUP(A250,'Pension %LF Pension_p'!B:W,22,FALSE)</f>
        <v>65.300003051757812</v>
      </c>
      <c r="AU250" s="37" t="e">
        <f>VLOOKUP(A250,' Informal Employment %Emp Infem'!B:U,15,FALSE)</f>
        <v>#N/A</v>
      </c>
      <c r="AV250" t="e">
        <f>VLOOKUP(A250,' Informal Employment %Emp Infem'!B:U,16,FALSE)</f>
        <v>#N/A</v>
      </c>
      <c r="AW250" t="e">
        <f>VLOOKUP(A250,' Informal Employment %Emp Infem'!B:U,17,FALSE)</f>
        <v>#N/A</v>
      </c>
      <c r="AX250" t="e">
        <f>VLOOKUP(A250,' Informal Employment %Emp Infem'!B:U,18,FALSE)</f>
        <v>#N/A</v>
      </c>
      <c r="AY250" t="e">
        <f>VLOOKUP(A250,' Informal Employment %Emp Infem'!B:U,19,FALSE)</f>
        <v>#N/A</v>
      </c>
      <c r="AZ250" t="e">
        <f>VLOOKUP(A250,' Informal Employment %Emp Infem'!B:U,20,FALSE)</f>
        <v>#N/A</v>
      </c>
      <c r="BA250" s="37" t="e">
        <f>VLOOKUP(Main!A250,'Outside LF Employment %Emp  Inf'!B:U,15,FALSE)</f>
        <v>#N/A</v>
      </c>
      <c r="BB250" t="e">
        <f>VLOOKUP(Main!A250,'Outside LF Employment %Emp  Inf'!B:U,16,FALSE)</f>
        <v>#N/A</v>
      </c>
      <c r="BC250" t="e">
        <f>VLOOKUP(Main!A250,'Outside LF Employment %Emp  Inf'!B:U,17,FALSE)</f>
        <v>#N/A</v>
      </c>
      <c r="BD250" t="e">
        <f>VLOOKUP(Main!A250,'Outside LF Employment %Emp  Inf'!B:U,18,FALSE)</f>
        <v>#N/A</v>
      </c>
      <c r="BE250" t="e">
        <f>VLOOKUP(Main!A250,'Outside LF Employment %Emp  Inf'!B:U,19,FALSE)</f>
        <v>#N/A</v>
      </c>
      <c r="BF250" t="e">
        <f>VLOOKUP(Main!A250,'Outside LF Employment %Emp  Inf'!B:U,20,FALSE)</f>
        <v>#N/A</v>
      </c>
      <c r="BG250" s="37">
        <f>VLOOKUP(A250,'Fin Acct Ownership %Pop'!B:E,2,FALSE)</f>
        <v>41.2685737609863</v>
      </c>
      <c r="BH250">
        <f>VLOOKUP(A250,'Fin Acct Ownership %Pop'!B:E,3,FALSE)</f>
        <v>52.714813232421903</v>
      </c>
      <c r="BI250">
        <f>VLOOKUP(A250,'Fin Acct Ownership %Pop'!B:E,4,FALSE)</f>
        <v>62.902332305908203</v>
      </c>
      <c r="BJ250" s="37" t="str">
        <f>VLOOKUP(A250,'JAM Index'!B:H,2,FALSE)</f>
        <v>ECA</v>
      </c>
      <c r="BK250" t="str">
        <f>VLOOKUP(A250,'JAM Index'!B:H,3,FALSE)</f>
        <v>LMIC</v>
      </c>
      <c r="BL250" t="str">
        <f>VLOOKUP(A250,'JAM Index'!B:H,3,FALSE)</f>
        <v>LMIC</v>
      </c>
      <c r="BM250">
        <f>VLOOKUP(A250,'JAM Index'!B:H,4,FALSE)</f>
        <v>97</v>
      </c>
      <c r="BN250">
        <f>VLOOKUP(A250,'JAM Index'!B:H,5,FALSE)</f>
        <v>63</v>
      </c>
      <c r="BO250">
        <f>VLOOKUP(A250,'JAM Index'!B:H,6,FALSE)</f>
        <v>90</v>
      </c>
      <c r="BP250">
        <f>VLOOKUP(A250,'JAM Index'!B:H,7,FALSE)</f>
        <v>250</v>
      </c>
      <c r="BQ250">
        <f>VLOOKUP(A250,'GDP Per Capita'!B:E,2,FALSE)</f>
        <v>3096.5616966192301</v>
      </c>
      <c r="BR250">
        <f>VLOOKUP(A250,'GDP Per Capita'!B:E,3,FALSE)</f>
        <v>3661.4562043022802</v>
      </c>
      <c r="BS250">
        <f>VLOOKUP(A250,'GDP Per Capita'!B:E,4,FALSE)</f>
        <v>3724.9384368975602</v>
      </c>
    </row>
    <row r="251" spans="1:71" x14ac:dyDescent="0.15">
      <c r="A251" s="24" t="s">
        <v>495</v>
      </c>
      <c r="B251" s="37">
        <f>VLOOKUP(A251,'GDP in $'!B251:G251,4)</f>
        <v>23638682947939.992</v>
      </c>
      <c r="C251">
        <f>VLOOKUP(A251,'GDP in $'!B251:G251,5)</f>
        <v>24035310180476.727</v>
      </c>
      <c r="D251" s="38">
        <f>VLOOKUP(A251,'GDP in $'!B251:G251,6)</f>
        <v>23150665555175.715</v>
      </c>
      <c r="E251" t="e">
        <f>VLOOKUP(A251,'Social Assistance Exp. as %GDP'!C:O,2,FALSE)</f>
        <v>#N/A</v>
      </c>
      <c r="F251" t="e">
        <f>VLOOKUP(A251,'Social Assistance Exp. as %GDP'!C:O,3,FALSE)</f>
        <v>#N/A</v>
      </c>
      <c r="G251" t="e">
        <f>VLOOKUP(A251,'Social Assistance Exp. as %GDP'!C:O,4,FALSE)</f>
        <v>#N/A</v>
      </c>
      <c r="H251" t="e">
        <f>VLOOKUP(A251,'Social Assistance Exp. as %GDP'!C:O,5,FALSE)</f>
        <v>#N/A</v>
      </c>
      <c r="I251" t="e">
        <f>VLOOKUP(A251,'Social Assistance Exp. as %GDP'!C:O,6,FALSE)</f>
        <v>#N/A</v>
      </c>
      <c r="J251" t="e">
        <f>VLOOKUP(A251,'Social Assistance Exp. as %GDP'!C:O,7,FALSE)</f>
        <v>#N/A</v>
      </c>
      <c r="K251" t="e">
        <f>VLOOKUP(A251,'Social Assistance Exp. as %GDP'!C:O,8,FALSE)</f>
        <v>#N/A</v>
      </c>
      <c r="L251" t="e">
        <f>VLOOKUP(A251,'Social Assistance Exp. as %GDP'!C:O,9,FALSE)</f>
        <v>#N/A</v>
      </c>
      <c r="M251" t="e">
        <f>VLOOKUP(A251,'Social Assistance Exp. as %GDP'!C:O,10,FALSE)</f>
        <v>#N/A</v>
      </c>
      <c r="N251" t="e">
        <f>VLOOKUP(A251,'Social Assistance Exp. as %GDP'!C:O,11,FALSE)</f>
        <v>#N/A</v>
      </c>
      <c r="O251" t="e">
        <f>VLOOKUP(A251,'Social Assistance Exp. as %GDP'!C:O,12,FALSE)</f>
        <v>#N/A</v>
      </c>
      <c r="P251" t="e">
        <f>VLOOKUP(A251,'Social Assistance Exp. as %GDP'!C:O,13,FALSE)</f>
        <v>#N/A</v>
      </c>
      <c r="Q251" s="37">
        <f>VLOOKUP(A251,'Migrant Population %Pop'!B:C,2,FALSE)</f>
        <v>1.88095998005399</v>
      </c>
      <c r="R251" s="37">
        <f>VLOOKUP(A251,'Literacy Rate %Pop'!B:BC,44,FALSE)</f>
        <v>94.147918701171903</v>
      </c>
      <c r="S251">
        <f>VLOOKUP(A251,'Literacy Rate %Pop'!B:BC,45,FALSE)</f>
        <v>94.373329162597699</v>
      </c>
      <c r="T251">
        <f>VLOOKUP(A251,'Literacy Rate %Pop'!B:BC,46,FALSE)</f>
        <v>94.785011291503906</v>
      </c>
      <c r="U251">
        <f>VLOOKUP(A251,'Literacy Rate %Pop'!B:BC,47,FALSE)</f>
        <v>94.841819763183594</v>
      </c>
      <c r="V251">
        <f>VLOOKUP(A251,'Literacy Rate %Pop'!B:BC,48,FALSE)</f>
        <v>95.258613586425795</v>
      </c>
      <c r="W251">
        <f>VLOOKUP(A251,'Literacy Rate %Pop'!B:BC,49,FALSE)</f>
        <v>95.099617004394503</v>
      </c>
      <c r="X251">
        <f>VLOOKUP(A251,'Literacy Rate %Pop'!B:BC,50,FALSE)</f>
        <v>95.623756408691406</v>
      </c>
      <c r="Y251">
        <f>VLOOKUP(A251,'Literacy Rate %Pop'!B:BC,51,FALSE)</f>
        <v>95.670852661132798</v>
      </c>
      <c r="Z251">
        <f>VLOOKUP(A251,'Literacy Rate %Pop'!B:BC,52,FALSE)</f>
        <v>95.451446533203097</v>
      </c>
      <c r="AA251">
        <f>VLOOKUP(A251,'Literacy Rate %Pop'!B:BC,53,FALSE)</f>
        <v>95.648338317871094</v>
      </c>
      <c r="AB251">
        <f>VLOOKUP(A251,'Literacy Rate %Pop'!B:BC,54,FALSE)</f>
        <v>95.796821594238295</v>
      </c>
      <c r="AC251" s="37">
        <f>VLOOKUP(A251,'Internet Access %Pop'!B:AI,29,FALSE)</f>
        <v>52.568473157729898</v>
      </c>
      <c r="AD251">
        <f>VLOOKUP(A251,'Internet Access %Pop'!B:AI,30,FALSE)</f>
        <v>56.0148405983903</v>
      </c>
      <c r="AE251">
        <f>VLOOKUP(A251,'Internet Access %Pop'!B:AI,31,FALSE)</f>
        <v>58.755496837821198</v>
      </c>
      <c r="AF251">
        <f>VLOOKUP(A251,'Internet Access %Pop'!B:AI,32,FALSE)</f>
        <v>63.298640427279601</v>
      </c>
      <c r="AG251">
        <f>VLOOKUP(A251,'Internet Access %Pop'!B:AI,33,FALSE)</f>
        <v>67.834764862335007</v>
      </c>
      <c r="AH251">
        <f>VLOOKUP(A251,'Internet Access %Pop'!B:AI,34,FALSE)</f>
        <v>72.888086819751805</v>
      </c>
      <c r="AI251" s="37" t="e">
        <f>VLOOKUP(A251,'Informal %GDP  DGE'!B:AE,29,FALSE)</f>
        <v>#N/A</v>
      </c>
      <c r="AJ251" t="e">
        <f>VLOOKUP(A251,'Informal %GDP  DGE'!B:AE,30,FALSE)</f>
        <v>#N/A</v>
      </c>
      <c r="AK251" t="e">
        <f>VLOOKUP(A251,'Informal %GDP MIMIC'!B:AB,25,FALSE)</f>
        <v>#N/A</v>
      </c>
      <c r="AL251" t="e">
        <f>VLOOKUP(A251,'Informal %GDP MIMIC'!B:AB,26,FALSE)</f>
        <v>#N/A</v>
      </c>
      <c r="AM251" t="e">
        <f>VLOOKUP(A251,'Informal %GDP MIMIC'!B:AB,27,FALSE)</f>
        <v>#N/A</v>
      </c>
      <c r="AN251" s="37" t="e">
        <f>VLOOKUP(A251,'Pension %LF Pension_p'!B:W,16,FALSE)</f>
        <v>#N/A</v>
      </c>
      <c r="AO251" t="e">
        <f>VLOOKUP(A251,'Pension %LF Pension_p'!B:W,17,FALSE)</f>
        <v>#N/A</v>
      </c>
      <c r="AP251" t="e">
        <f>VLOOKUP(A251,'Pension %LF Pension_p'!B:W,18,FALSE)</f>
        <v>#N/A</v>
      </c>
      <c r="AQ251" t="e">
        <f>VLOOKUP(A251,'Pension %LF Pension_p'!B:W,19,FALSE)</f>
        <v>#N/A</v>
      </c>
      <c r="AR251" t="e">
        <f>VLOOKUP(A251,'Pension %LF Pension_p'!B:W,20,FALSE)</f>
        <v>#N/A</v>
      </c>
      <c r="AS251" t="e">
        <f>VLOOKUP(A251,'Pension %LF Pension_p'!B:W,21,FALSE)</f>
        <v>#N/A</v>
      </c>
      <c r="AT251" t="e">
        <f>VLOOKUP(A251,'Pension %LF Pension_p'!B:W,22,FALSE)</f>
        <v>#N/A</v>
      </c>
      <c r="AU251" s="37" t="e">
        <f>VLOOKUP(A251,' Informal Employment %Emp Infem'!B:U,15,FALSE)</f>
        <v>#N/A</v>
      </c>
      <c r="AV251" t="e">
        <f>VLOOKUP(A251,' Informal Employment %Emp Infem'!B:U,16,FALSE)</f>
        <v>#N/A</v>
      </c>
      <c r="AW251" t="e">
        <f>VLOOKUP(A251,' Informal Employment %Emp Infem'!B:U,17,FALSE)</f>
        <v>#N/A</v>
      </c>
      <c r="AX251" t="e">
        <f>VLOOKUP(A251,' Informal Employment %Emp Infem'!B:U,18,FALSE)</f>
        <v>#N/A</v>
      </c>
      <c r="AY251" t="e">
        <f>VLOOKUP(A251,' Informal Employment %Emp Infem'!B:U,19,FALSE)</f>
        <v>#N/A</v>
      </c>
      <c r="AZ251" t="e">
        <f>VLOOKUP(A251,' Informal Employment %Emp Infem'!B:U,20,FALSE)</f>
        <v>#N/A</v>
      </c>
      <c r="BA251" s="37" t="e">
        <f>VLOOKUP(Main!A251,'Outside LF Employment %Emp  Inf'!B:U,15,FALSE)</f>
        <v>#N/A</v>
      </c>
      <c r="BB251" t="e">
        <f>VLOOKUP(Main!A251,'Outside LF Employment %Emp  Inf'!B:U,16,FALSE)</f>
        <v>#N/A</v>
      </c>
      <c r="BC251" t="e">
        <f>VLOOKUP(Main!A251,'Outside LF Employment %Emp  Inf'!B:U,17,FALSE)</f>
        <v>#N/A</v>
      </c>
      <c r="BD251" t="e">
        <f>VLOOKUP(Main!A251,'Outside LF Employment %Emp  Inf'!B:U,18,FALSE)</f>
        <v>#N/A</v>
      </c>
      <c r="BE251" t="e">
        <f>VLOOKUP(Main!A251,'Outside LF Employment %Emp  Inf'!B:U,19,FALSE)</f>
        <v>#N/A</v>
      </c>
      <c r="BF251" t="e">
        <f>VLOOKUP(Main!A251,'Outside LF Employment %Emp  Inf'!B:U,20,FALSE)</f>
        <v>#N/A</v>
      </c>
      <c r="BG251" s="37">
        <f>VLOOKUP(A251,'Fin Acct Ownership %Pop'!B:E,2,FALSE)</f>
        <v>57.017528533935497</v>
      </c>
      <c r="BH251">
        <f>VLOOKUP(A251,'Fin Acct Ownership %Pop'!B:E,3,FALSE)</f>
        <v>71.595764160156307</v>
      </c>
      <c r="BI251">
        <f>VLOOKUP(A251,'Fin Acct Ownership %Pop'!B:E,4,FALSE)</f>
        <v>73.086280822753906</v>
      </c>
      <c r="BJ251" s="37" t="e">
        <f>VLOOKUP(A251,'JAM Index'!B:H,2,FALSE)</f>
        <v>#N/A</v>
      </c>
      <c r="BK251" t="e">
        <f>VLOOKUP(A251,'JAM Index'!B:H,3,FALSE)</f>
        <v>#N/A</v>
      </c>
      <c r="BL251" t="e">
        <f>VLOOKUP(A251,'JAM Index'!B:H,3,FALSE)</f>
        <v>#N/A</v>
      </c>
      <c r="BM251" t="e">
        <f>VLOOKUP(A251,'JAM Index'!B:H,4,FALSE)</f>
        <v>#N/A</v>
      </c>
      <c r="BN251" t="e">
        <f>VLOOKUP(A251,'JAM Index'!B:H,5,FALSE)</f>
        <v>#N/A</v>
      </c>
      <c r="BO251" t="e">
        <f>VLOOKUP(A251,'JAM Index'!B:H,6,FALSE)</f>
        <v>#N/A</v>
      </c>
      <c r="BP251" t="e">
        <f>VLOOKUP(A251,'JAM Index'!B:H,7,FALSE)</f>
        <v>#N/A</v>
      </c>
      <c r="BQ251">
        <f>VLOOKUP(A251,'GDP Per Capita'!B:E,2,FALSE)</f>
        <v>9468.9329833438333</v>
      </c>
      <c r="BR251">
        <f>VLOOKUP(A251,'GDP Per Capita'!B:E,3,FALSE)</f>
        <v>9572.872786627926</v>
      </c>
      <c r="BS251">
        <f>VLOOKUP(A251,'GDP Per Capita'!B:E,4,FALSE)</f>
        <v>9177.840437257124</v>
      </c>
    </row>
    <row r="252" spans="1:71" x14ac:dyDescent="0.15">
      <c r="A252" s="24" t="s">
        <v>496</v>
      </c>
      <c r="B252" s="37">
        <f>VLOOKUP(A252,'GDP in $'!B252:G252,4)</f>
        <v>64515038268.137329</v>
      </c>
      <c r="C252">
        <f>VLOOKUP(A252,'GDP in $'!B252:G252,5)</f>
        <v>61231149880.585663</v>
      </c>
      <c r="D252" s="38">
        <f>VLOOKUP(A252,'GDP in $'!B252:G252,6)</f>
        <v>53628827440.35817</v>
      </c>
      <c r="E252" t="str">
        <f>VLOOKUP(A252,'Social Assistance Exp. as %GDP'!C:O,2,FALSE)</f>
        <v>High income</v>
      </c>
      <c r="F252" t="str">
        <f>VLOOKUP(A252,'Social Assistance Exp. as %GDP'!C:O,3,FALSE)</f>
        <v>LCN</v>
      </c>
      <c r="G252">
        <f>VLOOKUP(A252,'Social Assistance Exp. as %GDP'!C:O,4,FALSE)</f>
        <v>1.15047586</v>
      </c>
      <c r="H252">
        <f>VLOOKUP(A252,'Social Assistance Exp. as %GDP'!C:O,5,FALSE)</f>
        <v>0.13583904499999999</v>
      </c>
      <c r="I252">
        <f>VLOOKUP(A252,'Social Assistance Exp. as %GDP'!C:O,6,FALSE)</f>
        <v>0.29256448099999999</v>
      </c>
      <c r="J252">
        <f>VLOOKUP(A252,'Social Assistance Exp. as %GDP'!C:O,7,FALSE)</f>
        <v>0</v>
      </c>
      <c r="K252">
        <f>VLOOKUP(A252,'Social Assistance Exp. as %GDP'!C:O,8,FALSE)</f>
        <v>0.120237365</v>
      </c>
      <c r="L252">
        <f>VLOOKUP(A252,'Social Assistance Exp. as %GDP'!C:O,9,FALSE)</f>
        <v>2015</v>
      </c>
      <c r="M252">
        <f>VLOOKUP(A252,'Social Assistance Exp. as %GDP'!C:O,10,FALSE)</f>
        <v>3.9329309E-2</v>
      </c>
      <c r="N252">
        <f>VLOOKUP(A252,'Social Assistance Exp. as %GDP'!C:O,11,FALSE)</f>
        <v>2.4895759E-2</v>
      </c>
      <c r="O252">
        <f>VLOOKUP(A252,'Social Assistance Exp. as %GDP'!C:O,12,FALSE)</f>
        <v>0</v>
      </c>
      <c r="P252">
        <f>VLOOKUP(A252,'Social Assistance Exp. as %GDP'!C:O,13,FALSE)</f>
        <v>0.53760987500000001</v>
      </c>
      <c r="Q252" s="37">
        <f>VLOOKUP(A252,'Migrant Population %Pop'!B:C,2,FALSE)</f>
        <v>2.09231674852946</v>
      </c>
      <c r="R252" s="37">
        <f>VLOOKUP(A252,'Literacy Rate %Pop'!B:BC,44,FALSE)</f>
        <v>98.072708129882798</v>
      </c>
      <c r="S252">
        <f>VLOOKUP(A252,'Literacy Rate %Pop'!B:BC,45,FALSE)</f>
        <v>98.335899353027301</v>
      </c>
      <c r="T252">
        <f>VLOOKUP(A252,'Literacy Rate %Pop'!B:BC,46,FALSE)</f>
        <v>98.395942687988295</v>
      </c>
      <c r="U252">
        <f>VLOOKUP(A252,'Literacy Rate %Pop'!B:BC,47,FALSE)</f>
        <v>98.363868713378906</v>
      </c>
      <c r="V252">
        <f>VLOOKUP(A252,'Literacy Rate %Pop'!B:BC,48,FALSE)</f>
        <v>98.435928344726605</v>
      </c>
      <c r="W252">
        <f>VLOOKUP(A252,'Literacy Rate %Pop'!B:BC,49,FALSE)</f>
        <v>98.523872375488295</v>
      </c>
      <c r="X252">
        <f>VLOOKUP(A252,'Literacy Rate %Pop'!B:BC,50,FALSE)</f>
        <v>98.561470031738295</v>
      </c>
      <c r="Y252">
        <f>VLOOKUP(A252,'Literacy Rate %Pop'!B:BC,51,FALSE)</f>
        <v>98.61572265625</v>
      </c>
      <c r="Z252">
        <f>VLOOKUP(A252,'Literacy Rate %Pop'!B:BC,52,FALSE)</f>
        <v>98.703857421875</v>
      </c>
      <c r="AA252">
        <f>VLOOKUP(A252,'Literacy Rate %Pop'!B:BC,53,FALSE)</f>
        <v>98.770347595214801</v>
      </c>
      <c r="AB252">
        <f>VLOOKUP(A252,'Literacy Rate %Pop'!B:BC,54,FALSE)</f>
        <v>0</v>
      </c>
      <c r="AC252" s="37">
        <f>VLOOKUP(A252,'Internet Access %Pop'!B:AI,29,FALSE)</f>
        <v>64.570787100000004</v>
      </c>
      <c r="AD252">
        <f>VLOOKUP(A252,'Internet Access %Pop'!B:AI,30,FALSE)</f>
        <v>66.400000000000006</v>
      </c>
      <c r="AE252">
        <f>VLOOKUP(A252,'Internet Access %Pop'!B:AI,31,FALSE)</f>
        <v>70.322354399999995</v>
      </c>
      <c r="AF252">
        <f>VLOOKUP(A252,'Internet Access %Pop'!B:AI,32,FALSE)</f>
        <v>80.726842880000007</v>
      </c>
      <c r="AG252">
        <f>VLOOKUP(A252,'Internet Access %Pop'!B:AI,33,FALSE)</f>
        <v>83.351533770000003</v>
      </c>
      <c r="AH252">
        <f>VLOOKUP(A252,'Internet Access %Pop'!B:AI,34,FALSE)</f>
        <v>0</v>
      </c>
      <c r="AI252" s="37">
        <f>VLOOKUP(A252,'Informal %GDP  DGE'!B:AE,29,FALSE)</f>
        <v>42.539878845214844</v>
      </c>
      <c r="AJ252">
        <f>VLOOKUP(A252,'Informal %GDP  DGE'!B:AE,30,FALSE)</f>
        <v>42.414836883544922</v>
      </c>
      <c r="AK252">
        <f>VLOOKUP(A252,'Informal %GDP MIMIC'!B:AB,25,FALSE)</f>
        <v>47.785621643066406</v>
      </c>
      <c r="AL252">
        <f>VLOOKUP(A252,'Informal %GDP MIMIC'!B:AB,26,FALSE)</f>
        <v>48.165077209472656</v>
      </c>
      <c r="AM252">
        <f>VLOOKUP(A252,'Informal %GDP MIMIC'!B:AB,27,FALSE)</f>
        <v>47.719028472900391</v>
      </c>
      <c r="AN252" s="37">
        <f>VLOOKUP(A252,'Pension %LF Pension_p'!B:W,16,FALSE)</f>
        <v>55</v>
      </c>
      <c r="AO252">
        <f>VLOOKUP(A252,'Pension %LF Pension_p'!B:W,17,FALSE)</f>
        <v>0</v>
      </c>
      <c r="AP252">
        <f>VLOOKUP(A252,'Pension %LF Pension_p'!B:W,18,FALSE)</f>
        <v>0</v>
      </c>
      <c r="AQ252">
        <f>VLOOKUP(A252,'Pension %LF Pension_p'!B:W,19,FALSE)</f>
        <v>78.5</v>
      </c>
      <c r="AR252">
        <f>VLOOKUP(A252,'Pension %LF Pension_p'!B:W,20,FALSE)</f>
        <v>0</v>
      </c>
      <c r="AS252">
        <f>VLOOKUP(A252,'Pension %LF Pension_p'!B:W,21,FALSE)</f>
        <v>0</v>
      </c>
      <c r="AT252">
        <f>VLOOKUP(A252,'Pension %LF Pension_p'!B:W,22,FALSE)</f>
        <v>0</v>
      </c>
      <c r="AU252" s="37">
        <f>VLOOKUP(A252,' Informal Employment %Emp Infem'!B:U,15,FALSE)</f>
        <v>35.35</v>
      </c>
      <c r="AV252">
        <f>VLOOKUP(A252,' Informal Employment %Emp Infem'!B:U,16,FALSE)</f>
        <v>23.64</v>
      </c>
      <c r="AW252">
        <f>VLOOKUP(A252,' Informal Employment %Emp Infem'!B:U,17,FALSE)</f>
        <v>23.88</v>
      </c>
      <c r="AX252">
        <f>VLOOKUP(A252,' Informal Employment %Emp Infem'!B:U,18,FALSE)</f>
        <v>24.54</v>
      </c>
      <c r="AY252">
        <f>VLOOKUP(A252,' Informal Employment %Emp Infem'!B:U,19,FALSE)</f>
        <v>24.11</v>
      </c>
      <c r="AZ252">
        <f>VLOOKUP(A252,' Informal Employment %Emp Infem'!B:U,20,FALSE)</f>
        <v>23.95</v>
      </c>
      <c r="BA252" s="37">
        <f>VLOOKUP(Main!A252,'Outside LF Employment %Emp  Inf'!B:U,15,FALSE)</f>
        <v>37.21</v>
      </c>
      <c r="BB252">
        <f>VLOOKUP(Main!A252,'Outside LF Employment %Emp  Inf'!B:U,16,FALSE)</f>
        <v>25.77</v>
      </c>
      <c r="BC252">
        <f>VLOOKUP(Main!A252,'Outside LF Employment %Emp  Inf'!B:U,17,FALSE)</f>
        <v>26.03</v>
      </c>
      <c r="BD252">
        <f>VLOOKUP(Main!A252,'Outside LF Employment %Emp  Inf'!B:U,18,FALSE)</f>
        <v>26.75</v>
      </c>
      <c r="BE252">
        <f>VLOOKUP(Main!A252,'Outside LF Employment %Emp  Inf'!B:U,19,FALSE)</f>
        <v>26.58</v>
      </c>
      <c r="BF252">
        <f>VLOOKUP(Main!A252,'Outside LF Employment %Emp  Inf'!B:U,20,FALSE)</f>
        <v>26.67</v>
      </c>
      <c r="BG252" s="37">
        <f>VLOOKUP(A252,'Fin Acct Ownership %Pop'!B:E,2,FALSE)</f>
        <v>23.542600631713899</v>
      </c>
      <c r="BH252">
        <f>VLOOKUP(A252,'Fin Acct Ownership %Pop'!B:E,3,FALSE)</f>
        <v>45.585727691650398</v>
      </c>
      <c r="BI252">
        <f>VLOOKUP(A252,'Fin Acct Ownership %Pop'!B:E,4,FALSE)</f>
        <v>63.868003845214801</v>
      </c>
      <c r="BJ252" s="37" t="str">
        <f>VLOOKUP(A252,'JAM Index'!B:H,2,FALSE)</f>
        <v>LAC</v>
      </c>
      <c r="BK252" t="str">
        <f>VLOOKUP(A252,'JAM Index'!B:H,3,FALSE)</f>
        <v>HIC</v>
      </c>
      <c r="BL252" t="str">
        <f>VLOOKUP(A252,'JAM Index'!B:H,3,FALSE)</f>
        <v>HIC</v>
      </c>
      <c r="BM252">
        <f>VLOOKUP(A252,'JAM Index'!B:H,4,FALSE)</f>
        <v>100</v>
      </c>
      <c r="BN252">
        <f>VLOOKUP(A252,'JAM Index'!B:H,5,FALSE)</f>
        <v>64</v>
      </c>
      <c r="BO252">
        <f>VLOOKUP(A252,'JAM Index'!B:H,6,FALSE)</f>
        <v>92</v>
      </c>
      <c r="BP252">
        <f>VLOOKUP(A252,'JAM Index'!B:H,7,FALSE)</f>
        <v>256</v>
      </c>
      <c r="BQ252">
        <f>VLOOKUP(A252,'GDP Per Capita'!B:E,2,FALSE)</f>
        <v>18703.860292447818</v>
      </c>
      <c r="BR252">
        <f>VLOOKUP(A252,'GDP Per Capita'!B:E,3,FALSE)</f>
        <v>17688.015007689984</v>
      </c>
      <c r="BS252">
        <f>VLOOKUP(A252,'GDP Per Capita'!B:E,4,FALSE)</f>
        <v>15438.411665729105</v>
      </c>
    </row>
    <row r="253" spans="1:71" x14ac:dyDescent="0.15">
      <c r="A253" s="24" t="s">
        <v>498</v>
      </c>
      <c r="B253" s="37">
        <f>VLOOKUP(A253,'GDP in $'!B253:G253,4)</f>
        <v>20611860934000</v>
      </c>
      <c r="C253">
        <f>VLOOKUP(A253,'GDP in $'!B253:G253,5)</f>
        <v>21433224697000</v>
      </c>
      <c r="D253" s="38">
        <f>VLOOKUP(A253,'GDP in $'!B253:G253,6)</f>
        <v>20893746000000</v>
      </c>
      <c r="E253" t="e">
        <f>VLOOKUP(A253,'Social Assistance Exp. as %GDP'!C:O,2,FALSE)</f>
        <v>#N/A</v>
      </c>
      <c r="F253" t="e">
        <f>VLOOKUP(A253,'Social Assistance Exp. as %GDP'!C:O,3,FALSE)</f>
        <v>#N/A</v>
      </c>
      <c r="G253" t="e">
        <f>VLOOKUP(A253,'Social Assistance Exp. as %GDP'!C:O,4,FALSE)</f>
        <v>#N/A</v>
      </c>
      <c r="H253" t="e">
        <f>VLOOKUP(A253,'Social Assistance Exp. as %GDP'!C:O,5,FALSE)</f>
        <v>#N/A</v>
      </c>
      <c r="I253" t="e">
        <f>VLOOKUP(A253,'Social Assistance Exp. as %GDP'!C:O,6,FALSE)</f>
        <v>#N/A</v>
      </c>
      <c r="J253" t="e">
        <f>VLOOKUP(A253,'Social Assistance Exp. as %GDP'!C:O,7,FALSE)</f>
        <v>#N/A</v>
      </c>
      <c r="K253" t="e">
        <f>VLOOKUP(A253,'Social Assistance Exp. as %GDP'!C:O,8,FALSE)</f>
        <v>#N/A</v>
      </c>
      <c r="L253" t="e">
        <f>VLOOKUP(A253,'Social Assistance Exp. as %GDP'!C:O,9,FALSE)</f>
        <v>#N/A</v>
      </c>
      <c r="M253" t="e">
        <f>VLOOKUP(A253,'Social Assistance Exp. as %GDP'!C:O,10,FALSE)</f>
        <v>#N/A</v>
      </c>
      <c r="N253" t="e">
        <f>VLOOKUP(A253,'Social Assistance Exp. as %GDP'!C:O,11,FALSE)</f>
        <v>#N/A</v>
      </c>
      <c r="O253" t="e">
        <f>VLOOKUP(A253,'Social Assistance Exp. as %GDP'!C:O,12,FALSE)</f>
        <v>#N/A</v>
      </c>
      <c r="P253" t="e">
        <f>VLOOKUP(A253,'Social Assistance Exp. as %GDP'!C:O,13,FALSE)</f>
        <v>#N/A</v>
      </c>
      <c r="Q253" s="37">
        <f>VLOOKUP(A253,'Migrant Population %Pop'!B:C,2,FALSE)</f>
        <v>14.4906535240608</v>
      </c>
      <c r="R253" s="37">
        <f>VLOOKUP(A253,'Literacy Rate %Pop'!B:BC,44,FALSE)</f>
        <v>0</v>
      </c>
      <c r="S253">
        <f>VLOOKUP(A253,'Literacy Rate %Pop'!B:BC,45,FALSE)</f>
        <v>0</v>
      </c>
      <c r="T253">
        <f>VLOOKUP(A253,'Literacy Rate %Pop'!B:BC,46,FALSE)</f>
        <v>0</v>
      </c>
      <c r="U253">
        <f>VLOOKUP(A253,'Literacy Rate %Pop'!B:BC,47,FALSE)</f>
        <v>0</v>
      </c>
      <c r="V253">
        <f>VLOOKUP(A253,'Literacy Rate %Pop'!B:BC,48,FALSE)</f>
        <v>0</v>
      </c>
      <c r="W253">
        <f>VLOOKUP(A253,'Literacy Rate %Pop'!B:BC,49,FALSE)</f>
        <v>0</v>
      </c>
      <c r="X253">
        <f>VLOOKUP(A253,'Literacy Rate %Pop'!B:BC,50,FALSE)</f>
        <v>0</v>
      </c>
      <c r="Y253">
        <f>VLOOKUP(A253,'Literacy Rate %Pop'!B:BC,51,FALSE)</f>
        <v>0</v>
      </c>
      <c r="Z253">
        <f>VLOOKUP(A253,'Literacy Rate %Pop'!B:BC,52,FALSE)</f>
        <v>0</v>
      </c>
      <c r="AA253">
        <f>VLOOKUP(A253,'Literacy Rate %Pop'!B:BC,53,FALSE)</f>
        <v>0</v>
      </c>
      <c r="AB253">
        <f>VLOOKUP(A253,'Literacy Rate %Pop'!B:BC,54,FALSE)</f>
        <v>0</v>
      </c>
      <c r="AC253" s="37">
        <f>VLOOKUP(A253,'Internet Access %Pop'!B:AI,29,FALSE)</f>
        <v>74.554202450000005</v>
      </c>
      <c r="AD253">
        <f>VLOOKUP(A253,'Internet Access %Pop'!B:AI,30,FALSE)</f>
        <v>85.544421290000003</v>
      </c>
      <c r="AE253">
        <f>VLOOKUP(A253,'Internet Access %Pop'!B:AI,31,FALSE)</f>
        <v>87.274889169999994</v>
      </c>
      <c r="AF253">
        <f>VLOOKUP(A253,'Internet Access %Pop'!B:AI,32,FALSE)</f>
        <v>88.498903170000006</v>
      </c>
      <c r="AG253">
        <f>VLOOKUP(A253,'Internet Access %Pop'!B:AI,33,FALSE)</f>
        <v>89.43028486</v>
      </c>
      <c r="AH253">
        <f>VLOOKUP(A253,'Internet Access %Pop'!B:AI,34,FALSE)</f>
        <v>0</v>
      </c>
      <c r="AI253" s="37">
        <f>VLOOKUP(A253,'Informal %GDP  DGE'!B:AE,29,FALSE)</f>
        <v>8.1459436416625977</v>
      </c>
      <c r="AJ253">
        <f>VLOOKUP(A253,'Informal %GDP  DGE'!B:AE,30,FALSE)</f>
        <v>8.1268949508666992</v>
      </c>
      <c r="AK253">
        <f>VLOOKUP(A253,'Informal %GDP MIMIC'!B:AB,25,FALSE)</f>
        <v>8.4725151062011719</v>
      </c>
      <c r="AL253">
        <f>VLOOKUP(A253,'Informal %GDP MIMIC'!B:AB,26,FALSE)</f>
        <v>8.3426246643066406</v>
      </c>
      <c r="AM253">
        <f>VLOOKUP(A253,'Informal %GDP MIMIC'!B:AB,27,FALSE)</f>
        <v>8.2382059097290039</v>
      </c>
      <c r="AN253" s="37">
        <f>VLOOKUP(A253,'Pension %LF Pension_p'!B:W,16,FALSE)</f>
        <v>0</v>
      </c>
      <c r="AO253">
        <f>VLOOKUP(A253,'Pension %LF Pension_p'!B:W,17,FALSE)</f>
        <v>92.199996948242188</v>
      </c>
      <c r="AP253">
        <f>VLOOKUP(A253,'Pension %LF Pension_p'!B:W,18,FALSE)</f>
        <v>0</v>
      </c>
      <c r="AQ253">
        <f>VLOOKUP(A253,'Pension %LF Pension_p'!B:W,19,FALSE)</f>
        <v>0</v>
      </c>
      <c r="AR253">
        <f>VLOOKUP(A253,'Pension %LF Pension_p'!B:W,20,FALSE)</f>
        <v>0</v>
      </c>
      <c r="AS253">
        <f>VLOOKUP(A253,'Pension %LF Pension_p'!B:W,21,FALSE)</f>
        <v>0</v>
      </c>
      <c r="AT253">
        <f>VLOOKUP(A253,'Pension %LF Pension_p'!B:W,22,FALSE)</f>
        <v>0</v>
      </c>
      <c r="AU253" s="37" t="e">
        <f>VLOOKUP(A253,' Informal Employment %Emp Infem'!B:U,15,FALSE)</f>
        <v>#N/A</v>
      </c>
      <c r="AV253" t="e">
        <f>VLOOKUP(A253,' Informal Employment %Emp Infem'!B:U,16,FALSE)</f>
        <v>#N/A</v>
      </c>
      <c r="AW253" t="e">
        <f>VLOOKUP(A253,' Informal Employment %Emp Infem'!B:U,17,FALSE)</f>
        <v>#N/A</v>
      </c>
      <c r="AX253" t="e">
        <f>VLOOKUP(A253,' Informal Employment %Emp Infem'!B:U,18,FALSE)</f>
        <v>#N/A</v>
      </c>
      <c r="AY253" t="e">
        <f>VLOOKUP(A253,' Informal Employment %Emp Infem'!B:U,19,FALSE)</f>
        <v>#N/A</v>
      </c>
      <c r="AZ253" t="e">
        <f>VLOOKUP(A253,' Informal Employment %Emp Infem'!B:U,20,FALSE)</f>
        <v>#N/A</v>
      </c>
      <c r="BA253" s="37" t="e">
        <f>VLOOKUP(Main!A253,'Outside LF Employment %Emp  Inf'!B:U,15,FALSE)</f>
        <v>#N/A</v>
      </c>
      <c r="BB253" t="e">
        <f>VLOOKUP(Main!A253,'Outside LF Employment %Emp  Inf'!B:U,16,FALSE)</f>
        <v>#N/A</v>
      </c>
      <c r="BC253" t="e">
        <f>VLOOKUP(Main!A253,'Outside LF Employment %Emp  Inf'!B:U,17,FALSE)</f>
        <v>#N/A</v>
      </c>
      <c r="BD253" t="e">
        <f>VLOOKUP(Main!A253,'Outside LF Employment %Emp  Inf'!B:U,18,FALSE)</f>
        <v>#N/A</v>
      </c>
      <c r="BE253" t="e">
        <f>VLOOKUP(Main!A253,'Outside LF Employment %Emp  Inf'!B:U,19,FALSE)</f>
        <v>#N/A</v>
      </c>
      <c r="BF253" t="e">
        <f>VLOOKUP(Main!A253,'Outside LF Employment %Emp  Inf'!B:U,20,FALSE)</f>
        <v>#N/A</v>
      </c>
      <c r="BG253" s="37">
        <f>VLOOKUP(A253,'Fin Acct Ownership %Pop'!B:E,2,FALSE)</f>
        <v>87.957862854003906</v>
      </c>
      <c r="BH253">
        <f>VLOOKUP(A253,'Fin Acct Ownership %Pop'!B:E,3,FALSE)</f>
        <v>93.583801269531307</v>
      </c>
      <c r="BI253">
        <f>VLOOKUP(A253,'Fin Acct Ownership %Pop'!B:E,4,FALSE)</f>
        <v>93.122184753417997</v>
      </c>
      <c r="BJ253" s="37" t="e">
        <f>VLOOKUP(A253,'JAM Index'!B:H,2,FALSE)</f>
        <v>#N/A</v>
      </c>
      <c r="BK253" t="e">
        <f>VLOOKUP(A253,'JAM Index'!B:H,3,FALSE)</f>
        <v>#N/A</v>
      </c>
      <c r="BL253" t="e">
        <f>VLOOKUP(A253,'JAM Index'!B:H,3,FALSE)</f>
        <v>#N/A</v>
      </c>
      <c r="BM253" t="e">
        <f>VLOOKUP(A253,'JAM Index'!B:H,4,FALSE)</f>
        <v>#N/A</v>
      </c>
      <c r="BN253" t="e">
        <f>VLOOKUP(A253,'JAM Index'!B:H,5,FALSE)</f>
        <v>#N/A</v>
      </c>
      <c r="BO253" t="e">
        <f>VLOOKUP(A253,'JAM Index'!B:H,6,FALSE)</f>
        <v>#N/A</v>
      </c>
      <c r="BP253" t="e">
        <f>VLOOKUP(A253,'JAM Index'!B:H,7,FALSE)</f>
        <v>#N/A</v>
      </c>
      <c r="BQ253">
        <f>VLOOKUP(A253,'GDP Per Capita'!B:E,2,FALSE)</f>
        <v>63064.418409673097</v>
      </c>
      <c r="BR253">
        <f>VLOOKUP(A253,'GDP Per Capita'!B:E,3,FALSE)</f>
        <v>65279.529026095282</v>
      </c>
      <c r="BS253">
        <f>VLOOKUP(A253,'GDP Per Capita'!B:E,4,FALSE)</f>
        <v>63593.44362095408</v>
      </c>
    </row>
    <row r="254" spans="1:71" x14ac:dyDescent="0.15">
      <c r="A254" s="24" t="s">
        <v>500</v>
      </c>
      <c r="B254" s="37">
        <f>VLOOKUP(A254,'GDP in $'!B254:G254,4)</f>
        <v>52633143808.182358</v>
      </c>
      <c r="C254">
        <f>VLOOKUP(A254,'GDP in $'!B254:G254,5)</f>
        <v>59907674027.46756</v>
      </c>
      <c r="D254" s="38">
        <f>VLOOKUP(A254,'GDP in $'!B254:G254,6)</f>
        <v>59929951114.35984</v>
      </c>
      <c r="E254" t="str">
        <f>VLOOKUP(A254,'Social Assistance Exp. as %GDP'!C:O,2,FALSE)</f>
        <v>Lower middle income</v>
      </c>
      <c r="F254" t="str">
        <f>VLOOKUP(A254,'Social Assistance Exp. as %GDP'!C:O,3,FALSE)</f>
        <v>ECS</v>
      </c>
      <c r="G254">
        <f>VLOOKUP(A254,'Social Assistance Exp. as %GDP'!C:O,4,FALSE)</f>
        <v>0.78814643600000001</v>
      </c>
      <c r="H254">
        <f>VLOOKUP(A254,'Social Assistance Exp. as %GDP'!C:O,5,FALSE)</f>
        <v>0.40455487400000001</v>
      </c>
      <c r="I254">
        <f>VLOOKUP(A254,'Social Assistance Exp. as %GDP'!C:O,6,FALSE)</f>
        <v>0</v>
      </c>
      <c r="J254">
        <f>VLOOKUP(A254,'Social Assistance Exp. as %GDP'!C:O,7,FALSE)</f>
        <v>2.8568359000000002E-2</v>
      </c>
      <c r="K254">
        <f>VLOOKUP(A254,'Social Assistance Exp. as %GDP'!C:O,8,FALSE)</f>
        <v>1.9723483999999999E-2</v>
      </c>
      <c r="L254">
        <f>VLOOKUP(A254,'Social Assistance Exp. as %GDP'!C:O,9,FALSE)</f>
        <v>2017</v>
      </c>
      <c r="M254">
        <f>VLOOKUP(A254,'Social Assistance Exp. as %GDP'!C:O,10,FALSE)</f>
        <v>5.630102E-2</v>
      </c>
      <c r="N254">
        <f>VLOOKUP(A254,'Social Assistance Exp. as %GDP'!C:O,11,FALSE)</f>
        <v>4.1443549999999997E-3</v>
      </c>
      <c r="O254">
        <f>VLOOKUP(A254,'Social Assistance Exp. as %GDP'!C:O,12,FALSE)</f>
        <v>0</v>
      </c>
      <c r="P254">
        <f>VLOOKUP(A254,'Social Assistance Exp. as %GDP'!C:O,13,FALSE)</f>
        <v>0.27485436200000002</v>
      </c>
      <c r="Q254" s="37">
        <f>VLOOKUP(A254,'Migrant Population %Pop'!B:C,2,FALSE)</f>
        <v>3.9169032399297099</v>
      </c>
      <c r="R254" s="37">
        <f>VLOOKUP(A254,'Literacy Rate %Pop'!B:BC,44,FALSE)</f>
        <v>0</v>
      </c>
      <c r="S254">
        <f>VLOOKUP(A254,'Literacy Rate %Pop'!B:BC,45,FALSE)</f>
        <v>0</v>
      </c>
      <c r="T254">
        <f>VLOOKUP(A254,'Literacy Rate %Pop'!B:BC,46,FALSE)</f>
        <v>0</v>
      </c>
      <c r="U254">
        <f>VLOOKUP(A254,'Literacy Rate %Pop'!B:BC,47,FALSE)</f>
        <v>99.994857788085895</v>
      </c>
      <c r="V254">
        <f>VLOOKUP(A254,'Literacy Rate %Pop'!B:BC,48,FALSE)</f>
        <v>99.980552673339801</v>
      </c>
      <c r="W254">
        <f>VLOOKUP(A254,'Literacy Rate %Pop'!B:BC,49,FALSE)</f>
        <v>99.983833312988295</v>
      </c>
      <c r="X254">
        <f>VLOOKUP(A254,'Literacy Rate %Pop'!B:BC,50,FALSE)</f>
        <v>99.986572265625</v>
      </c>
      <c r="Y254">
        <f>VLOOKUP(A254,'Literacy Rate %Pop'!B:BC,51,FALSE)</f>
        <v>0</v>
      </c>
      <c r="Z254">
        <f>VLOOKUP(A254,'Literacy Rate %Pop'!B:BC,52,FALSE)</f>
        <v>99.992889404296903</v>
      </c>
      <c r="AA254">
        <f>VLOOKUP(A254,'Literacy Rate %Pop'!B:BC,53,FALSE)</f>
        <v>99.999946594238295</v>
      </c>
      <c r="AB254">
        <f>VLOOKUP(A254,'Literacy Rate %Pop'!B:BC,54,FALSE)</f>
        <v>0</v>
      </c>
      <c r="AC254" s="37">
        <f>VLOOKUP(A254,'Internet Access %Pop'!B:AI,29,FALSE)</f>
        <v>42.8</v>
      </c>
      <c r="AD254">
        <f>VLOOKUP(A254,'Internet Access %Pop'!B:AI,30,FALSE)</f>
        <v>46.791286939999999</v>
      </c>
      <c r="AE254">
        <f>VLOOKUP(A254,'Internet Access %Pop'!B:AI,31,FALSE)</f>
        <v>48.69999885</v>
      </c>
      <c r="AF254">
        <f>VLOOKUP(A254,'Internet Access %Pop'!B:AI,32,FALSE)</f>
        <v>55.200000670000001</v>
      </c>
      <c r="AG254">
        <f>VLOOKUP(A254,'Internet Access %Pop'!B:AI,33,FALSE)</f>
        <v>70.400002400000005</v>
      </c>
      <c r="AH254">
        <f>VLOOKUP(A254,'Internet Access %Pop'!B:AI,34,FALSE)</f>
        <v>0</v>
      </c>
      <c r="AI254" s="37" t="e">
        <f>VLOOKUP(A254,'Informal %GDP  DGE'!B:AE,29,FALSE)</f>
        <v>#N/A</v>
      </c>
      <c r="AJ254" t="e">
        <f>VLOOKUP(A254,'Informal %GDP  DGE'!B:AE,30,FALSE)</f>
        <v>#N/A</v>
      </c>
      <c r="AK254" t="e">
        <f>VLOOKUP(A254,'Informal %GDP MIMIC'!B:AB,25,FALSE)</f>
        <v>#N/A</v>
      </c>
      <c r="AL254" t="e">
        <f>VLOOKUP(A254,'Informal %GDP MIMIC'!B:AB,26,FALSE)</f>
        <v>#N/A</v>
      </c>
      <c r="AM254" t="e">
        <f>VLOOKUP(A254,'Informal %GDP MIMIC'!B:AB,27,FALSE)</f>
        <v>#N/A</v>
      </c>
      <c r="AN254" s="37">
        <f>VLOOKUP(A254,'Pension %LF Pension_p'!B:W,16,FALSE)</f>
        <v>0</v>
      </c>
      <c r="AO254">
        <f>VLOOKUP(A254,'Pension %LF Pension_p'!B:W,17,FALSE)</f>
        <v>86.099998474121094</v>
      </c>
      <c r="AP254">
        <f>VLOOKUP(A254,'Pension %LF Pension_p'!B:W,18,FALSE)</f>
        <v>0</v>
      </c>
      <c r="AQ254">
        <f>VLOOKUP(A254,'Pension %LF Pension_p'!B:W,19,FALSE)</f>
        <v>0</v>
      </c>
      <c r="AR254">
        <f>VLOOKUP(A254,'Pension %LF Pension_p'!B:W,20,FALSE)</f>
        <v>0</v>
      </c>
      <c r="AS254">
        <f>VLOOKUP(A254,'Pension %LF Pension_p'!B:W,21,FALSE)</f>
        <v>0</v>
      </c>
      <c r="AT254">
        <f>VLOOKUP(A254,'Pension %LF Pension_p'!B:W,22,FALSE)</f>
        <v>0</v>
      </c>
      <c r="AU254" s="37" t="e">
        <f>VLOOKUP(A254,' Informal Employment %Emp Infem'!B:U,15,FALSE)</f>
        <v>#N/A</v>
      </c>
      <c r="AV254" t="e">
        <f>VLOOKUP(A254,' Informal Employment %Emp Infem'!B:U,16,FALSE)</f>
        <v>#N/A</v>
      </c>
      <c r="AW254" t="e">
        <f>VLOOKUP(A254,' Informal Employment %Emp Infem'!B:U,17,FALSE)</f>
        <v>#N/A</v>
      </c>
      <c r="AX254" t="e">
        <f>VLOOKUP(A254,' Informal Employment %Emp Infem'!B:U,18,FALSE)</f>
        <v>#N/A</v>
      </c>
      <c r="AY254" t="e">
        <f>VLOOKUP(A254,' Informal Employment %Emp Infem'!B:U,19,FALSE)</f>
        <v>#N/A</v>
      </c>
      <c r="AZ254" t="e">
        <f>VLOOKUP(A254,' Informal Employment %Emp Infem'!B:U,20,FALSE)</f>
        <v>#N/A</v>
      </c>
      <c r="BA254" s="37" t="e">
        <f>VLOOKUP(Main!A254,'Outside LF Employment %Emp  Inf'!B:U,15,FALSE)</f>
        <v>#N/A</v>
      </c>
      <c r="BB254" t="e">
        <f>VLOOKUP(Main!A254,'Outside LF Employment %Emp  Inf'!B:U,16,FALSE)</f>
        <v>#N/A</v>
      </c>
      <c r="BC254" t="e">
        <f>VLOOKUP(Main!A254,'Outside LF Employment %Emp  Inf'!B:U,17,FALSE)</f>
        <v>#N/A</v>
      </c>
      <c r="BD254" t="e">
        <f>VLOOKUP(Main!A254,'Outside LF Employment %Emp  Inf'!B:U,18,FALSE)</f>
        <v>#N/A</v>
      </c>
      <c r="BE254" t="e">
        <f>VLOOKUP(Main!A254,'Outside LF Employment %Emp  Inf'!B:U,19,FALSE)</f>
        <v>#N/A</v>
      </c>
      <c r="BF254" t="e">
        <f>VLOOKUP(Main!A254,'Outside LF Employment %Emp  Inf'!B:U,20,FALSE)</f>
        <v>#N/A</v>
      </c>
      <c r="BG254" s="37">
        <f>VLOOKUP(A254,'Fin Acct Ownership %Pop'!B:E,2,FALSE)</f>
        <v>22.5039176940918</v>
      </c>
      <c r="BH254">
        <f>VLOOKUP(A254,'Fin Acct Ownership %Pop'!B:E,3,FALSE)</f>
        <v>40.710014343261697</v>
      </c>
      <c r="BI254">
        <f>VLOOKUP(A254,'Fin Acct Ownership %Pop'!B:E,4,FALSE)</f>
        <v>37.089736938476598</v>
      </c>
      <c r="BJ254" s="37" t="str">
        <f>VLOOKUP(A254,'JAM Index'!B:H,2,FALSE)</f>
        <v>ECA</v>
      </c>
      <c r="BK254" t="str">
        <f>VLOOKUP(A254,'JAM Index'!B:H,3,FALSE)</f>
        <v>LMIC</v>
      </c>
      <c r="BL254" t="str">
        <f>VLOOKUP(A254,'JAM Index'!B:H,3,FALSE)</f>
        <v>LMIC</v>
      </c>
      <c r="BM254">
        <f>VLOOKUP(A254,'JAM Index'!B:H,4,FALSE)</f>
        <v>94</v>
      </c>
      <c r="BN254">
        <f>VLOOKUP(A254,'JAM Index'!B:H,5,FALSE)</f>
        <v>37</v>
      </c>
      <c r="BO254">
        <f>VLOOKUP(A254,'JAM Index'!B:H,6,FALSE)</f>
        <v>76</v>
      </c>
      <c r="BP254">
        <f>VLOOKUP(A254,'JAM Index'!B:H,7,FALSE)</f>
        <v>207</v>
      </c>
      <c r="BQ254">
        <f>VLOOKUP(A254,'GDP Per Capita'!B:E,2,FALSE)</f>
        <v>1597.0683366108963</v>
      </c>
      <c r="BR254">
        <f>VLOOKUP(A254,'GDP Per Capita'!B:E,3,FALSE)</f>
        <v>1784.0098160819514</v>
      </c>
      <c r="BS254">
        <f>VLOOKUP(A254,'GDP Per Capita'!B:E,4,FALSE)</f>
        <v>1750.6971132129054</v>
      </c>
    </row>
    <row r="255" spans="1:71" x14ac:dyDescent="0.15">
      <c r="A255" s="24" t="s">
        <v>502</v>
      </c>
      <c r="B255" s="37">
        <f>VLOOKUP(A255,'GDP in $'!B255:G255,4)</f>
        <v>811300000</v>
      </c>
      <c r="C255">
        <f>VLOOKUP(A255,'GDP in $'!B255:G255,5)</f>
        <v>825040740.74074066</v>
      </c>
      <c r="D255" s="38">
        <f>VLOOKUP(A255,'GDP in $'!B255:G255,6)</f>
        <v>807474074.07407403</v>
      </c>
      <c r="E255" t="e">
        <f>VLOOKUP(A255,'Social Assistance Exp. as %GDP'!C:O,2,FALSE)</f>
        <v>#N/A</v>
      </c>
      <c r="F255" t="e">
        <f>VLOOKUP(A255,'Social Assistance Exp. as %GDP'!C:O,3,FALSE)</f>
        <v>#N/A</v>
      </c>
      <c r="G255" t="e">
        <f>VLOOKUP(A255,'Social Assistance Exp. as %GDP'!C:O,4,FALSE)</f>
        <v>#N/A</v>
      </c>
      <c r="H255" t="e">
        <f>VLOOKUP(A255,'Social Assistance Exp. as %GDP'!C:O,5,FALSE)</f>
        <v>#N/A</v>
      </c>
      <c r="I255" t="e">
        <f>VLOOKUP(A255,'Social Assistance Exp. as %GDP'!C:O,6,FALSE)</f>
        <v>#N/A</v>
      </c>
      <c r="J255" t="e">
        <f>VLOOKUP(A255,'Social Assistance Exp. as %GDP'!C:O,7,FALSE)</f>
        <v>#N/A</v>
      </c>
      <c r="K255" t="e">
        <f>VLOOKUP(A255,'Social Assistance Exp. as %GDP'!C:O,8,FALSE)</f>
        <v>#N/A</v>
      </c>
      <c r="L255" t="e">
        <f>VLOOKUP(A255,'Social Assistance Exp. as %GDP'!C:O,9,FALSE)</f>
        <v>#N/A</v>
      </c>
      <c r="M255" t="e">
        <f>VLOOKUP(A255,'Social Assistance Exp. as %GDP'!C:O,10,FALSE)</f>
        <v>#N/A</v>
      </c>
      <c r="N255" t="e">
        <f>VLOOKUP(A255,'Social Assistance Exp. as %GDP'!C:O,11,FALSE)</f>
        <v>#N/A</v>
      </c>
      <c r="O255" t="e">
        <f>VLOOKUP(A255,'Social Assistance Exp. as %GDP'!C:O,12,FALSE)</f>
        <v>#N/A</v>
      </c>
      <c r="P255" t="e">
        <f>VLOOKUP(A255,'Social Assistance Exp. as %GDP'!C:O,13,FALSE)</f>
        <v>#N/A</v>
      </c>
      <c r="Q255" s="37">
        <f>VLOOKUP(A255,'Migrant Population %Pop'!B:C,2,FALSE)</f>
        <v>4.1813597412800796</v>
      </c>
      <c r="R255" s="37">
        <f>VLOOKUP(A255,'Literacy Rate %Pop'!B:BC,44,FALSE)</f>
        <v>0</v>
      </c>
      <c r="S255">
        <f>VLOOKUP(A255,'Literacy Rate %Pop'!B:BC,45,FALSE)</f>
        <v>0</v>
      </c>
      <c r="T255">
        <f>VLOOKUP(A255,'Literacy Rate %Pop'!B:BC,46,FALSE)</f>
        <v>0</v>
      </c>
      <c r="U255">
        <f>VLOOKUP(A255,'Literacy Rate %Pop'!B:BC,47,FALSE)</f>
        <v>0</v>
      </c>
      <c r="V255">
        <f>VLOOKUP(A255,'Literacy Rate %Pop'!B:BC,48,FALSE)</f>
        <v>0</v>
      </c>
      <c r="W255">
        <f>VLOOKUP(A255,'Literacy Rate %Pop'!B:BC,49,FALSE)</f>
        <v>0</v>
      </c>
      <c r="X255">
        <f>VLOOKUP(A255,'Literacy Rate %Pop'!B:BC,50,FALSE)</f>
        <v>0</v>
      </c>
      <c r="Y255">
        <f>VLOOKUP(A255,'Literacy Rate %Pop'!B:BC,51,FALSE)</f>
        <v>0</v>
      </c>
      <c r="Z255">
        <f>VLOOKUP(A255,'Literacy Rate %Pop'!B:BC,52,FALSE)</f>
        <v>0</v>
      </c>
      <c r="AA255">
        <f>VLOOKUP(A255,'Literacy Rate %Pop'!B:BC,53,FALSE)</f>
        <v>0</v>
      </c>
      <c r="AB255">
        <f>VLOOKUP(A255,'Literacy Rate %Pop'!B:BC,54,FALSE)</f>
        <v>0</v>
      </c>
      <c r="AC255" s="37">
        <f>VLOOKUP(A255,'Internet Access %Pop'!B:AI,29,FALSE)</f>
        <v>51.77</v>
      </c>
      <c r="AD255">
        <f>VLOOKUP(A255,'Internet Access %Pop'!B:AI,30,FALSE)</f>
        <v>55.57</v>
      </c>
      <c r="AE255">
        <f>VLOOKUP(A255,'Internet Access %Pop'!B:AI,31,FALSE)</f>
        <v>65.56</v>
      </c>
      <c r="AF255">
        <f>VLOOKUP(A255,'Internet Access %Pop'!B:AI,32,FALSE)</f>
        <v>0</v>
      </c>
      <c r="AG255">
        <f>VLOOKUP(A255,'Internet Access %Pop'!B:AI,33,FALSE)</f>
        <v>0</v>
      </c>
      <c r="AH255">
        <f>VLOOKUP(A255,'Internet Access %Pop'!B:AI,34,FALSE)</f>
        <v>0</v>
      </c>
      <c r="AI255" s="37">
        <f>VLOOKUP(A255,'Informal %GDP  DGE'!B:AE,29,FALSE)</f>
        <v>44.407032012939453</v>
      </c>
      <c r="AJ255">
        <f>VLOOKUP(A255,'Informal %GDP  DGE'!B:AE,30,FALSE)</f>
        <v>0</v>
      </c>
      <c r="AK255" t="e">
        <f>VLOOKUP(A255,'Informal %GDP MIMIC'!B:AB,25,FALSE)</f>
        <v>#N/A</v>
      </c>
      <c r="AL255" t="e">
        <f>VLOOKUP(A255,'Informal %GDP MIMIC'!B:AB,26,FALSE)</f>
        <v>#N/A</v>
      </c>
      <c r="AM255" t="e">
        <f>VLOOKUP(A255,'Informal %GDP MIMIC'!B:AB,27,FALSE)</f>
        <v>#N/A</v>
      </c>
      <c r="AN255" s="37" t="e">
        <f>VLOOKUP(A255,'Pension %LF Pension_p'!B:W,16,FALSE)</f>
        <v>#N/A</v>
      </c>
      <c r="AO255" t="e">
        <f>VLOOKUP(A255,'Pension %LF Pension_p'!B:W,17,FALSE)</f>
        <v>#N/A</v>
      </c>
      <c r="AP255" t="e">
        <f>VLOOKUP(A255,'Pension %LF Pension_p'!B:W,18,FALSE)</f>
        <v>#N/A</v>
      </c>
      <c r="AQ255" t="e">
        <f>VLOOKUP(A255,'Pension %LF Pension_p'!B:W,19,FALSE)</f>
        <v>#N/A</v>
      </c>
      <c r="AR255" t="e">
        <f>VLOOKUP(A255,'Pension %LF Pension_p'!B:W,20,FALSE)</f>
        <v>#N/A</v>
      </c>
      <c r="AS255" t="e">
        <f>VLOOKUP(A255,'Pension %LF Pension_p'!B:W,21,FALSE)</f>
        <v>#N/A</v>
      </c>
      <c r="AT255" t="e">
        <f>VLOOKUP(A255,'Pension %LF Pension_p'!B:W,22,FALSE)</f>
        <v>#N/A</v>
      </c>
      <c r="AU255" s="37" t="e">
        <f>VLOOKUP(A255,' Informal Employment %Emp Infem'!B:U,15,FALSE)</f>
        <v>#N/A</v>
      </c>
      <c r="AV255" t="e">
        <f>VLOOKUP(A255,' Informal Employment %Emp Infem'!B:U,16,FALSE)</f>
        <v>#N/A</v>
      </c>
      <c r="AW255" t="e">
        <f>VLOOKUP(A255,' Informal Employment %Emp Infem'!B:U,17,FALSE)</f>
        <v>#N/A</v>
      </c>
      <c r="AX255" t="e">
        <f>VLOOKUP(A255,' Informal Employment %Emp Infem'!B:U,18,FALSE)</f>
        <v>#N/A</v>
      </c>
      <c r="AY255" t="e">
        <f>VLOOKUP(A255,' Informal Employment %Emp Infem'!B:U,19,FALSE)</f>
        <v>#N/A</v>
      </c>
      <c r="AZ255" t="e">
        <f>VLOOKUP(A255,' Informal Employment %Emp Infem'!B:U,20,FALSE)</f>
        <v>#N/A</v>
      </c>
      <c r="BA255" s="37" t="e">
        <f>VLOOKUP(Main!A255,'Outside LF Employment %Emp  Inf'!B:U,15,FALSE)</f>
        <v>#N/A</v>
      </c>
      <c r="BB255" t="e">
        <f>VLOOKUP(Main!A255,'Outside LF Employment %Emp  Inf'!B:U,16,FALSE)</f>
        <v>#N/A</v>
      </c>
      <c r="BC255" t="e">
        <f>VLOOKUP(Main!A255,'Outside LF Employment %Emp  Inf'!B:U,17,FALSE)</f>
        <v>#N/A</v>
      </c>
      <c r="BD255" t="e">
        <f>VLOOKUP(Main!A255,'Outside LF Employment %Emp  Inf'!B:U,18,FALSE)</f>
        <v>#N/A</v>
      </c>
      <c r="BE255" t="e">
        <f>VLOOKUP(Main!A255,'Outside LF Employment %Emp  Inf'!B:U,19,FALSE)</f>
        <v>#N/A</v>
      </c>
      <c r="BF255" t="e">
        <f>VLOOKUP(Main!A255,'Outside LF Employment %Emp  Inf'!B:U,20,FALSE)</f>
        <v>#N/A</v>
      </c>
      <c r="BG255" s="37">
        <f>VLOOKUP(A255,'Fin Acct Ownership %Pop'!B:E,2,FALSE)</f>
        <v>0</v>
      </c>
      <c r="BH255">
        <f>VLOOKUP(A255,'Fin Acct Ownership %Pop'!B:E,3,FALSE)</f>
        <v>0</v>
      </c>
      <c r="BI255">
        <f>VLOOKUP(A255,'Fin Acct Ownership %Pop'!B:E,4,FALSE)</f>
        <v>0</v>
      </c>
      <c r="BJ255" s="37" t="e">
        <f>VLOOKUP(A255,'JAM Index'!B:H,2,FALSE)</f>
        <v>#N/A</v>
      </c>
      <c r="BK255" t="e">
        <f>VLOOKUP(A255,'JAM Index'!B:H,3,FALSE)</f>
        <v>#N/A</v>
      </c>
      <c r="BL255" t="e">
        <f>VLOOKUP(A255,'JAM Index'!B:H,3,FALSE)</f>
        <v>#N/A</v>
      </c>
      <c r="BM255" t="e">
        <f>VLOOKUP(A255,'JAM Index'!B:H,4,FALSE)</f>
        <v>#N/A</v>
      </c>
      <c r="BN255" t="e">
        <f>VLOOKUP(A255,'JAM Index'!B:H,5,FALSE)</f>
        <v>#N/A</v>
      </c>
      <c r="BO255" t="e">
        <f>VLOOKUP(A255,'JAM Index'!B:H,6,FALSE)</f>
        <v>#N/A</v>
      </c>
      <c r="BP255" t="e">
        <f>VLOOKUP(A255,'JAM Index'!B:H,7,FALSE)</f>
        <v>#N/A</v>
      </c>
      <c r="BQ255">
        <f>VLOOKUP(A255,'GDP Per Capita'!B:E,2,FALSE)</f>
        <v>7361.4009618001992</v>
      </c>
      <c r="BR255">
        <f>VLOOKUP(A255,'GDP Per Capita'!B:E,3,FALSE)</f>
        <v>7460.1533617927053</v>
      </c>
      <c r="BS255">
        <f>VLOOKUP(A255,'GDP Per Capita'!B:E,4,FALSE)</f>
        <v>7278.016296736947</v>
      </c>
    </row>
    <row r="256" spans="1:71" x14ac:dyDescent="0.15">
      <c r="A256" s="24" t="s">
        <v>504</v>
      </c>
      <c r="B256" s="37">
        <f>VLOOKUP(A256,'GDP in $'!B256:G256,4)</f>
        <v>0</v>
      </c>
      <c r="C256">
        <f>VLOOKUP(A256,'GDP in $'!B256:G256,5)</f>
        <v>0</v>
      </c>
      <c r="D256" s="38">
        <f>VLOOKUP(A256,'GDP in $'!B256:G256,6)</f>
        <v>0</v>
      </c>
      <c r="E256" t="e">
        <f>VLOOKUP(A256,'Social Assistance Exp. as %GDP'!C:O,2,FALSE)</f>
        <v>#N/A</v>
      </c>
      <c r="F256" t="e">
        <f>VLOOKUP(A256,'Social Assistance Exp. as %GDP'!C:O,3,FALSE)</f>
        <v>#N/A</v>
      </c>
      <c r="G256" t="e">
        <f>VLOOKUP(A256,'Social Assistance Exp. as %GDP'!C:O,4,FALSE)</f>
        <v>#N/A</v>
      </c>
      <c r="H256" t="e">
        <f>VLOOKUP(A256,'Social Assistance Exp. as %GDP'!C:O,5,FALSE)</f>
        <v>#N/A</v>
      </c>
      <c r="I256" t="e">
        <f>VLOOKUP(A256,'Social Assistance Exp. as %GDP'!C:O,6,FALSE)</f>
        <v>#N/A</v>
      </c>
      <c r="J256" t="e">
        <f>VLOOKUP(A256,'Social Assistance Exp. as %GDP'!C:O,7,FALSE)</f>
        <v>#N/A</v>
      </c>
      <c r="K256" t="e">
        <f>VLOOKUP(A256,'Social Assistance Exp. as %GDP'!C:O,8,FALSE)</f>
        <v>#N/A</v>
      </c>
      <c r="L256" t="e">
        <f>VLOOKUP(A256,'Social Assistance Exp. as %GDP'!C:O,9,FALSE)</f>
        <v>#N/A</v>
      </c>
      <c r="M256" t="e">
        <f>VLOOKUP(A256,'Social Assistance Exp. as %GDP'!C:O,10,FALSE)</f>
        <v>#N/A</v>
      </c>
      <c r="N256" t="e">
        <f>VLOOKUP(A256,'Social Assistance Exp. as %GDP'!C:O,11,FALSE)</f>
        <v>#N/A</v>
      </c>
      <c r="O256" t="e">
        <f>VLOOKUP(A256,'Social Assistance Exp. as %GDP'!C:O,12,FALSE)</f>
        <v>#N/A</v>
      </c>
      <c r="P256" t="e">
        <f>VLOOKUP(A256,'Social Assistance Exp. as %GDP'!C:O,13,FALSE)</f>
        <v>#N/A</v>
      </c>
      <c r="Q256" s="37">
        <f>VLOOKUP(A256,'Migrant Population %Pop'!B:C,2,FALSE)</f>
        <v>4.5147365718421204</v>
      </c>
      <c r="R256" s="37">
        <f>VLOOKUP(A256,'Literacy Rate %Pop'!B:BC,44,FALSE)</f>
        <v>0</v>
      </c>
      <c r="S256">
        <f>VLOOKUP(A256,'Literacy Rate %Pop'!B:BC,45,FALSE)</f>
        <v>94.770217895507798</v>
      </c>
      <c r="T256">
        <f>VLOOKUP(A256,'Literacy Rate %Pop'!B:BC,46,FALSE)</f>
        <v>0</v>
      </c>
      <c r="U256">
        <f>VLOOKUP(A256,'Literacy Rate %Pop'!B:BC,47,FALSE)</f>
        <v>0</v>
      </c>
      <c r="V256">
        <f>VLOOKUP(A256,'Literacy Rate %Pop'!B:BC,48,FALSE)</f>
        <v>0</v>
      </c>
      <c r="W256">
        <f>VLOOKUP(A256,'Literacy Rate %Pop'!B:BC,49,FALSE)</f>
        <v>96.605216979980497</v>
      </c>
      <c r="X256">
        <f>VLOOKUP(A256,'Literacy Rate %Pop'!B:BC,50,FALSE)</f>
        <v>97.127090454101605</v>
      </c>
      <c r="Y256">
        <f>VLOOKUP(A256,'Literacy Rate %Pop'!B:BC,51,FALSE)</f>
        <v>0</v>
      </c>
      <c r="Z256">
        <f>VLOOKUP(A256,'Literacy Rate %Pop'!B:BC,52,FALSE)</f>
        <v>0</v>
      </c>
      <c r="AA256">
        <f>VLOOKUP(A256,'Literacy Rate %Pop'!B:BC,53,FALSE)</f>
        <v>0</v>
      </c>
      <c r="AB256">
        <f>VLOOKUP(A256,'Literacy Rate %Pop'!B:BC,54,FALSE)</f>
        <v>0</v>
      </c>
      <c r="AC256" s="37">
        <f>VLOOKUP(A256,'Internet Access %Pop'!B:AI,29,FALSE)</f>
        <v>0</v>
      </c>
      <c r="AD256">
        <f>VLOOKUP(A256,'Internet Access %Pop'!B:AI,30,FALSE)</f>
        <v>0</v>
      </c>
      <c r="AE256">
        <f>VLOOKUP(A256,'Internet Access %Pop'!B:AI,31,FALSE)</f>
        <v>0</v>
      </c>
      <c r="AF256">
        <f>VLOOKUP(A256,'Internet Access %Pop'!B:AI,32,FALSE)</f>
        <v>0</v>
      </c>
      <c r="AG256">
        <f>VLOOKUP(A256,'Internet Access %Pop'!B:AI,33,FALSE)</f>
        <v>0</v>
      </c>
      <c r="AH256">
        <f>VLOOKUP(A256,'Internet Access %Pop'!B:AI,34,FALSE)</f>
        <v>0</v>
      </c>
      <c r="AI256" s="37">
        <f>VLOOKUP(A256,'Informal %GDP  DGE'!B:AE,29,FALSE)</f>
        <v>30.605129241943359</v>
      </c>
      <c r="AJ256">
        <f>VLOOKUP(A256,'Informal %GDP  DGE'!B:AE,30,FALSE)</f>
        <v>30.798870086669922</v>
      </c>
      <c r="AK256">
        <f>VLOOKUP(A256,'Informal %GDP MIMIC'!B:AB,25,FALSE)</f>
        <v>34.12432861328125</v>
      </c>
      <c r="AL256">
        <f>VLOOKUP(A256,'Informal %GDP MIMIC'!B:AB,26,FALSE)</f>
        <v>35.120807647705078</v>
      </c>
      <c r="AM256">
        <f>VLOOKUP(A256,'Informal %GDP MIMIC'!B:AB,27,FALSE)</f>
        <v>36.051887512207031</v>
      </c>
      <c r="AN256" s="37">
        <f>VLOOKUP(A256,'Pension %LF Pension_p'!B:W,16,FALSE)</f>
        <v>31.799999237060547</v>
      </c>
      <c r="AO256">
        <f>VLOOKUP(A256,'Pension %LF Pension_p'!B:W,17,FALSE)</f>
        <v>0</v>
      </c>
      <c r="AP256">
        <f>VLOOKUP(A256,'Pension %LF Pension_p'!B:W,18,FALSE)</f>
        <v>0</v>
      </c>
      <c r="AQ256">
        <f>VLOOKUP(A256,'Pension %LF Pension_p'!B:W,19,FALSE)</f>
        <v>0</v>
      </c>
      <c r="AR256">
        <f>VLOOKUP(A256,'Pension %LF Pension_p'!B:W,20,FALSE)</f>
        <v>33.900001525878906</v>
      </c>
      <c r="AS256">
        <f>VLOOKUP(A256,'Pension %LF Pension_p'!B:W,21,FALSE)</f>
        <v>0</v>
      </c>
      <c r="AT256">
        <f>VLOOKUP(A256,'Pension %LF Pension_p'!B:W,22,FALSE)</f>
        <v>0</v>
      </c>
      <c r="AU256" s="37" t="e">
        <f>VLOOKUP(A256,' Informal Employment %Emp Infem'!B:U,15,FALSE)</f>
        <v>#N/A</v>
      </c>
      <c r="AV256" t="e">
        <f>VLOOKUP(A256,' Informal Employment %Emp Infem'!B:U,16,FALSE)</f>
        <v>#N/A</v>
      </c>
      <c r="AW256" t="e">
        <f>VLOOKUP(A256,' Informal Employment %Emp Infem'!B:U,17,FALSE)</f>
        <v>#N/A</v>
      </c>
      <c r="AX256" t="e">
        <f>VLOOKUP(A256,' Informal Employment %Emp Infem'!B:U,18,FALSE)</f>
        <v>#N/A</v>
      </c>
      <c r="AY256" t="e">
        <f>VLOOKUP(A256,' Informal Employment %Emp Infem'!B:U,19,FALSE)</f>
        <v>#N/A</v>
      </c>
      <c r="AZ256" t="e">
        <f>VLOOKUP(A256,' Informal Employment %Emp Infem'!B:U,20,FALSE)</f>
        <v>#N/A</v>
      </c>
      <c r="BA256" s="37" t="e">
        <f>VLOOKUP(Main!A256,'Outside LF Employment %Emp  Inf'!B:U,15,FALSE)</f>
        <v>#N/A</v>
      </c>
      <c r="BB256" t="e">
        <f>VLOOKUP(Main!A256,'Outside LF Employment %Emp  Inf'!B:U,16,FALSE)</f>
        <v>#N/A</v>
      </c>
      <c r="BC256" t="e">
        <f>VLOOKUP(Main!A256,'Outside LF Employment %Emp  Inf'!B:U,17,FALSE)</f>
        <v>#N/A</v>
      </c>
      <c r="BD256" t="e">
        <f>VLOOKUP(Main!A256,'Outside LF Employment %Emp  Inf'!B:U,18,FALSE)</f>
        <v>#N/A</v>
      </c>
      <c r="BE256" t="e">
        <f>VLOOKUP(Main!A256,'Outside LF Employment %Emp  Inf'!B:U,19,FALSE)</f>
        <v>#N/A</v>
      </c>
      <c r="BF256" t="e">
        <f>VLOOKUP(Main!A256,'Outside LF Employment %Emp  Inf'!B:U,20,FALSE)</f>
        <v>#N/A</v>
      </c>
      <c r="BG256" s="37">
        <f>VLOOKUP(A256,'Fin Acct Ownership %Pop'!B:E,2,FALSE)</f>
        <v>44.116661071777301</v>
      </c>
      <c r="BH256">
        <f>VLOOKUP(A256,'Fin Acct Ownership %Pop'!B:E,3,FALSE)</f>
        <v>57.026325225830099</v>
      </c>
      <c r="BI256">
        <f>VLOOKUP(A256,'Fin Acct Ownership %Pop'!B:E,4,FALSE)</f>
        <v>73.4945068359375</v>
      </c>
      <c r="BJ256" s="37" t="str">
        <f>VLOOKUP(A256,'JAM Index'!B:H,2,FALSE)</f>
        <v>LAC</v>
      </c>
      <c r="BK256" t="str">
        <f>VLOOKUP(A256,'JAM Index'!B:H,3,FALSE)</f>
        <v>UMIC</v>
      </c>
      <c r="BL256" t="str">
        <f>VLOOKUP(A256,'JAM Index'!B:H,3,FALSE)</f>
        <v>UMIC</v>
      </c>
      <c r="BM256">
        <f>VLOOKUP(A256,'JAM Index'!B:H,4,FALSE)</f>
        <v>98</v>
      </c>
      <c r="BN256">
        <f>VLOOKUP(A256,'JAM Index'!B:H,5,FALSE)</f>
        <v>73</v>
      </c>
      <c r="BO256">
        <f>VLOOKUP(A256,'JAM Index'!B:H,6,FALSE)</f>
        <v>74</v>
      </c>
      <c r="BP256">
        <f>VLOOKUP(A256,'JAM Index'!B:H,7,FALSE)</f>
        <v>245</v>
      </c>
      <c r="BQ256">
        <f>VLOOKUP(A256,'GDP Per Capita'!B:E,2,FALSE)</f>
        <v>0</v>
      </c>
      <c r="BR256">
        <f>VLOOKUP(A256,'GDP Per Capita'!B:E,3,FALSE)</f>
        <v>0</v>
      </c>
      <c r="BS256">
        <f>VLOOKUP(A256,'GDP Per Capita'!B:E,4,FALSE)</f>
        <v>0</v>
      </c>
    </row>
    <row r="257" spans="1:71" x14ac:dyDescent="0.15">
      <c r="A257" s="24" t="s">
        <v>506</v>
      </c>
      <c r="B257" s="37">
        <f>VLOOKUP(A257,'GDP in $'!B257:G257,4)</f>
        <v>0</v>
      </c>
      <c r="C257">
        <f>VLOOKUP(A257,'GDP in $'!B257:G257,5)</f>
        <v>0</v>
      </c>
      <c r="D257" s="38">
        <f>VLOOKUP(A257,'GDP in $'!B257:G257,6)</f>
        <v>0</v>
      </c>
      <c r="E257" t="e">
        <f>VLOOKUP(A257,'Social Assistance Exp. as %GDP'!C:O,2,FALSE)</f>
        <v>#N/A</v>
      </c>
      <c r="F257" t="e">
        <f>VLOOKUP(A257,'Social Assistance Exp. as %GDP'!C:O,3,FALSE)</f>
        <v>#N/A</v>
      </c>
      <c r="G257" t="e">
        <f>VLOOKUP(A257,'Social Assistance Exp. as %GDP'!C:O,4,FALSE)</f>
        <v>#N/A</v>
      </c>
      <c r="H257" t="e">
        <f>VLOOKUP(A257,'Social Assistance Exp. as %GDP'!C:O,5,FALSE)</f>
        <v>#N/A</v>
      </c>
      <c r="I257" t="e">
        <f>VLOOKUP(A257,'Social Assistance Exp. as %GDP'!C:O,6,FALSE)</f>
        <v>#N/A</v>
      </c>
      <c r="J257" t="e">
        <f>VLOOKUP(A257,'Social Assistance Exp. as %GDP'!C:O,7,FALSE)</f>
        <v>#N/A</v>
      </c>
      <c r="K257" t="e">
        <f>VLOOKUP(A257,'Social Assistance Exp. as %GDP'!C:O,8,FALSE)</f>
        <v>#N/A</v>
      </c>
      <c r="L257" t="e">
        <f>VLOOKUP(A257,'Social Assistance Exp. as %GDP'!C:O,9,FALSE)</f>
        <v>#N/A</v>
      </c>
      <c r="M257" t="e">
        <f>VLOOKUP(A257,'Social Assistance Exp. as %GDP'!C:O,10,FALSE)</f>
        <v>#N/A</v>
      </c>
      <c r="N257" t="e">
        <f>VLOOKUP(A257,'Social Assistance Exp. as %GDP'!C:O,11,FALSE)</f>
        <v>#N/A</v>
      </c>
      <c r="O257" t="e">
        <f>VLOOKUP(A257,'Social Assistance Exp. as %GDP'!C:O,12,FALSE)</f>
        <v>#N/A</v>
      </c>
      <c r="P257" t="e">
        <f>VLOOKUP(A257,'Social Assistance Exp. as %GDP'!C:O,13,FALSE)</f>
        <v>#N/A</v>
      </c>
      <c r="Q257" s="37">
        <f>VLOOKUP(A257,'Migrant Population %Pop'!B:C,2,FALSE)</f>
        <v>57.469203439917699</v>
      </c>
      <c r="R257" s="37">
        <f>VLOOKUP(A257,'Literacy Rate %Pop'!B:BC,44,FALSE)</f>
        <v>0</v>
      </c>
      <c r="S257">
        <f>VLOOKUP(A257,'Literacy Rate %Pop'!B:BC,45,FALSE)</f>
        <v>0</v>
      </c>
      <c r="T257">
        <f>VLOOKUP(A257,'Literacy Rate %Pop'!B:BC,46,FALSE)</f>
        <v>0</v>
      </c>
      <c r="U257">
        <f>VLOOKUP(A257,'Literacy Rate %Pop'!B:BC,47,FALSE)</f>
        <v>0</v>
      </c>
      <c r="V257">
        <f>VLOOKUP(A257,'Literacy Rate %Pop'!B:BC,48,FALSE)</f>
        <v>0</v>
      </c>
      <c r="W257">
        <f>VLOOKUP(A257,'Literacy Rate %Pop'!B:BC,49,FALSE)</f>
        <v>0</v>
      </c>
      <c r="X257">
        <f>VLOOKUP(A257,'Literacy Rate %Pop'!B:BC,50,FALSE)</f>
        <v>0</v>
      </c>
      <c r="Y257">
        <f>VLOOKUP(A257,'Literacy Rate %Pop'!B:BC,51,FALSE)</f>
        <v>0</v>
      </c>
      <c r="Z257">
        <f>VLOOKUP(A257,'Literacy Rate %Pop'!B:BC,52,FALSE)</f>
        <v>0</v>
      </c>
      <c r="AA257">
        <f>VLOOKUP(A257,'Literacy Rate %Pop'!B:BC,53,FALSE)</f>
        <v>0</v>
      </c>
      <c r="AB257">
        <f>VLOOKUP(A257,'Literacy Rate %Pop'!B:BC,54,FALSE)</f>
        <v>0</v>
      </c>
      <c r="AC257" s="37">
        <f>VLOOKUP(A257,'Internet Access %Pop'!B:AI,29,FALSE)</f>
        <v>0</v>
      </c>
      <c r="AD257">
        <f>VLOOKUP(A257,'Internet Access %Pop'!B:AI,30,FALSE)</f>
        <v>77.701429680000004</v>
      </c>
      <c r="AE257">
        <f>VLOOKUP(A257,'Internet Access %Pop'!B:AI,31,FALSE)</f>
        <v>77.704268290000002</v>
      </c>
      <c r="AF257">
        <f>VLOOKUP(A257,'Internet Access %Pop'!B:AI,32,FALSE)</f>
        <v>0</v>
      </c>
      <c r="AG257">
        <f>VLOOKUP(A257,'Internet Access %Pop'!B:AI,33,FALSE)</f>
        <v>0</v>
      </c>
      <c r="AH257">
        <f>VLOOKUP(A257,'Internet Access %Pop'!B:AI,34,FALSE)</f>
        <v>0</v>
      </c>
      <c r="AI257" s="37" t="e">
        <f>VLOOKUP(A257,'Informal %GDP  DGE'!B:AE,29,FALSE)</f>
        <v>#N/A</v>
      </c>
      <c r="AJ257" t="e">
        <f>VLOOKUP(A257,'Informal %GDP  DGE'!B:AE,30,FALSE)</f>
        <v>#N/A</v>
      </c>
      <c r="AK257" t="e">
        <f>VLOOKUP(A257,'Informal %GDP MIMIC'!B:AB,25,FALSE)</f>
        <v>#N/A</v>
      </c>
      <c r="AL257" t="e">
        <f>VLOOKUP(A257,'Informal %GDP MIMIC'!B:AB,26,FALSE)</f>
        <v>#N/A</v>
      </c>
      <c r="AM257" t="e">
        <f>VLOOKUP(A257,'Informal %GDP MIMIC'!B:AB,27,FALSE)</f>
        <v>#N/A</v>
      </c>
      <c r="AN257" s="37" t="e">
        <f>VLOOKUP(A257,'Pension %LF Pension_p'!B:W,16,FALSE)</f>
        <v>#N/A</v>
      </c>
      <c r="AO257" t="e">
        <f>VLOOKUP(A257,'Pension %LF Pension_p'!B:W,17,FALSE)</f>
        <v>#N/A</v>
      </c>
      <c r="AP257" t="e">
        <f>VLOOKUP(A257,'Pension %LF Pension_p'!B:W,18,FALSE)</f>
        <v>#N/A</v>
      </c>
      <c r="AQ257" t="e">
        <f>VLOOKUP(A257,'Pension %LF Pension_p'!B:W,19,FALSE)</f>
        <v>#N/A</v>
      </c>
      <c r="AR257" t="e">
        <f>VLOOKUP(A257,'Pension %LF Pension_p'!B:W,20,FALSE)</f>
        <v>#N/A</v>
      </c>
      <c r="AS257" t="e">
        <f>VLOOKUP(A257,'Pension %LF Pension_p'!B:W,21,FALSE)</f>
        <v>#N/A</v>
      </c>
      <c r="AT257" t="e">
        <f>VLOOKUP(A257,'Pension %LF Pension_p'!B:W,22,FALSE)</f>
        <v>#N/A</v>
      </c>
      <c r="AU257" s="37" t="e">
        <f>VLOOKUP(A257,' Informal Employment %Emp Infem'!B:U,15,FALSE)</f>
        <v>#N/A</v>
      </c>
      <c r="AV257" t="e">
        <f>VLOOKUP(A257,' Informal Employment %Emp Infem'!B:U,16,FALSE)</f>
        <v>#N/A</v>
      </c>
      <c r="AW257" t="e">
        <f>VLOOKUP(A257,' Informal Employment %Emp Infem'!B:U,17,FALSE)</f>
        <v>#N/A</v>
      </c>
      <c r="AX257" t="e">
        <f>VLOOKUP(A257,' Informal Employment %Emp Infem'!B:U,18,FALSE)</f>
        <v>#N/A</v>
      </c>
      <c r="AY257" t="e">
        <f>VLOOKUP(A257,' Informal Employment %Emp Infem'!B:U,19,FALSE)</f>
        <v>#N/A</v>
      </c>
      <c r="AZ257" t="e">
        <f>VLOOKUP(A257,' Informal Employment %Emp Infem'!B:U,20,FALSE)</f>
        <v>#N/A</v>
      </c>
      <c r="BA257" s="37" t="e">
        <f>VLOOKUP(Main!A257,'Outside LF Employment %Emp  Inf'!B:U,15,FALSE)</f>
        <v>#N/A</v>
      </c>
      <c r="BB257" t="e">
        <f>VLOOKUP(Main!A257,'Outside LF Employment %Emp  Inf'!B:U,16,FALSE)</f>
        <v>#N/A</v>
      </c>
      <c r="BC257" t="e">
        <f>VLOOKUP(Main!A257,'Outside LF Employment %Emp  Inf'!B:U,17,FALSE)</f>
        <v>#N/A</v>
      </c>
      <c r="BD257" t="e">
        <f>VLOOKUP(Main!A257,'Outside LF Employment %Emp  Inf'!B:U,18,FALSE)</f>
        <v>#N/A</v>
      </c>
      <c r="BE257" t="e">
        <f>VLOOKUP(Main!A257,'Outside LF Employment %Emp  Inf'!B:U,19,FALSE)</f>
        <v>#N/A</v>
      </c>
      <c r="BF257" t="e">
        <f>VLOOKUP(Main!A257,'Outside LF Employment %Emp  Inf'!B:U,20,FALSE)</f>
        <v>#N/A</v>
      </c>
      <c r="BG257" s="37">
        <f>VLOOKUP(A257,'Fin Acct Ownership %Pop'!B:E,2,FALSE)</f>
        <v>0</v>
      </c>
      <c r="BH257">
        <f>VLOOKUP(A257,'Fin Acct Ownership %Pop'!B:E,3,FALSE)</f>
        <v>0</v>
      </c>
      <c r="BI257">
        <f>VLOOKUP(A257,'Fin Acct Ownership %Pop'!B:E,4,FALSE)</f>
        <v>0</v>
      </c>
      <c r="BJ257" s="37" t="e">
        <f>VLOOKUP(A257,'JAM Index'!B:H,2,FALSE)</f>
        <v>#N/A</v>
      </c>
      <c r="BK257" t="e">
        <f>VLOOKUP(A257,'JAM Index'!B:H,3,FALSE)</f>
        <v>#N/A</v>
      </c>
      <c r="BL257" t="e">
        <f>VLOOKUP(A257,'JAM Index'!B:H,3,FALSE)</f>
        <v>#N/A</v>
      </c>
      <c r="BM257" t="e">
        <f>VLOOKUP(A257,'JAM Index'!B:H,4,FALSE)</f>
        <v>#N/A</v>
      </c>
      <c r="BN257" t="e">
        <f>VLOOKUP(A257,'JAM Index'!B:H,5,FALSE)</f>
        <v>#N/A</v>
      </c>
      <c r="BO257" t="e">
        <f>VLOOKUP(A257,'JAM Index'!B:H,6,FALSE)</f>
        <v>#N/A</v>
      </c>
      <c r="BP257" t="e">
        <f>VLOOKUP(A257,'JAM Index'!B:H,7,FALSE)</f>
        <v>#N/A</v>
      </c>
      <c r="BQ257">
        <f>VLOOKUP(A257,'GDP Per Capita'!B:E,2,FALSE)</f>
        <v>0</v>
      </c>
      <c r="BR257">
        <f>VLOOKUP(A257,'GDP Per Capita'!B:E,3,FALSE)</f>
        <v>0</v>
      </c>
      <c r="BS257">
        <f>VLOOKUP(A257,'GDP Per Capita'!B:E,4,FALSE)</f>
        <v>0</v>
      </c>
    </row>
    <row r="258" spans="1:71" x14ac:dyDescent="0.15">
      <c r="A258" s="24" t="s">
        <v>508</v>
      </c>
      <c r="B258" s="37">
        <f>VLOOKUP(A258,'GDP in $'!B258:G258,4)</f>
        <v>3900000000</v>
      </c>
      <c r="C258">
        <f>VLOOKUP(A258,'GDP in $'!B258:G258,5)</f>
        <v>4068000000</v>
      </c>
      <c r="D258" s="38">
        <f>VLOOKUP(A258,'GDP in $'!B258:G258,6)</f>
        <v>0</v>
      </c>
      <c r="E258" t="e">
        <f>VLOOKUP(A258,'Social Assistance Exp. as %GDP'!C:O,2,FALSE)</f>
        <v>#N/A</v>
      </c>
      <c r="F258" t="e">
        <f>VLOOKUP(A258,'Social Assistance Exp. as %GDP'!C:O,3,FALSE)</f>
        <v>#N/A</v>
      </c>
      <c r="G258" t="e">
        <f>VLOOKUP(A258,'Social Assistance Exp. as %GDP'!C:O,4,FALSE)</f>
        <v>#N/A</v>
      </c>
      <c r="H258" t="e">
        <f>VLOOKUP(A258,'Social Assistance Exp. as %GDP'!C:O,5,FALSE)</f>
        <v>#N/A</v>
      </c>
      <c r="I258" t="e">
        <f>VLOOKUP(A258,'Social Assistance Exp. as %GDP'!C:O,6,FALSE)</f>
        <v>#N/A</v>
      </c>
      <c r="J258" t="e">
        <f>VLOOKUP(A258,'Social Assistance Exp. as %GDP'!C:O,7,FALSE)</f>
        <v>#N/A</v>
      </c>
      <c r="K258" t="e">
        <f>VLOOKUP(A258,'Social Assistance Exp. as %GDP'!C:O,8,FALSE)</f>
        <v>#N/A</v>
      </c>
      <c r="L258" t="e">
        <f>VLOOKUP(A258,'Social Assistance Exp. as %GDP'!C:O,9,FALSE)</f>
        <v>#N/A</v>
      </c>
      <c r="M258" t="e">
        <f>VLOOKUP(A258,'Social Assistance Exp. as %GDP'!C:O,10,FALSE)</f>
        <v>#N/A</v>
      </c>
      <c r="N258" t="e">
        <f>VLOOKUP(A258,'Social Assistance Exp. as %GDP'!C:O,11,FALSE)</f>
        <v>#N/A</v>
      </c>
      <c r="O258" t="e">
        <f>VLOOKUP(A258,'Social Assistance Exp. as %GDP'!C:O,12,FALSE)</f>
        <v>#N/A</v>
      </c>
      <c r="P258" t="e">
        <f>VLOOKUP(A258,'Social Assistance Exp. as %GDP'!C:O,13,FALSE)</f>
        <v>#N/A</v>
      </c>
      <c r="Q258" s="37">
        <f>VLOOKUP(A258,'Migrant Population %Pop'!B:C,2,FALSE)</f>
        <v>53.363878409272701</v>
      </c>
      <c r="R258" s="37">
        <f>VLOOKUP(A258,'Literacy Rate %Pop'!B:BC,44,FALSE)</f>
        <v>0</v>
      </c>
      <c r="S258">
        <f>VLOOKUP(A258,'Literacy Rate %Pop'!B:BC,45,FALSE)</f>
        <v>0</v>
      </c>
      <c r="T258">
        <f>VLOOKUP(A258,'Literacy Rate %Pop'!B:BC,46,FALSE)</f>
        <v>0</v>
      </c>
      <c r="U258">
        <f>VLOOKUP(A258,'Literacy Rate %Pop'!B:BC,47,FALSE)</f>
        <v>0</v>
      </c>
      <c r="V258">
        <f>VLOOKUP(A258,'Literacy Rate %Pop'!B:BC,48,FALSE)</f>
        <v>0</v>
      </c>
      <c r="W258">
        <f>VLOOKUP(A258,'Literacy Rate %Pop'!B:BC,49,FALSE)</f>
        <v>0</v>
      </c>
      <c r="X258">
        <f>VLOOKUP(A258,'Literacy Rate %Pop'!B:BC,50,FALSE)</f>
        <v>0</v>
      </c>
      <c r="Y258">
        <f>VLOOKUP(A258,'Literacy Rate %Pop'!B:BC,51,FALSE)</f>
        <v>0</v>
      </c>
      <c r="Z258">
        <f>VLOOKUP(A258,'Literacy Rate %Pop'!B:BC,52,FALSE)</f>
        <v>0</v>
      </c>
      <c r="AA258">
        <f>VLOOKUP(A258,'Literacy Rate %Pop'!B:BC,53,FALSE)</f>
        <v>0</v>
      </c>
      <c r="AB258">
        <f>VLOOKUP(A258,'Literacy Rate %Pop'!B:BC,54,FALSE)</f>
        <v>0</v>
      </c>
      <c r="AC258" s="37">
        <f>VLOOKUP(A258,'Internet Access %Pop'!B:AI,29,FALSE)</f>
        <v>54.839137299999997</v>
      </c>
      <c r="AD258">
        <f>VLOOKUP(A258,'Internet Access %Pop'!B:AI,30,FALSE)</f>
        <v>59.6083158</v>
      </c>
      <c r="AE258">
        <f>VLOOKUP(A258,'Internet Access %Pop'!B:AI,31,FALSE)</f>
        <v>64.377494299999995</v>
      </c>
      <c r="AF258">
        <f>VLOOKUP(A258,'Internet Access %Pop'!B:AI,32,FALSE)</f>
        <v>0</v>
      </c>
      <c r="AG258">
        <f>VLOOKUP(A258,'Internet Access %Pop'!B:AI,33,FALSE)</f>
        <v>0</v>
      </c>
      <c r="AH258">
        <f>VLOOKUP(A258,'Internet Access %Pop'!B:AI,34,FALSE)</f>
        <v>0</v>
      </c>
      <c r="AI258" s="37" t="e">
        <f>VLOOKUP(A258,'Informal %GDP  DGE'!B:AE,29,FALSE)</f>
        <v>#N/A</v>
      </c>
      <c r="AJ258" t="e">
        <f>VLOOKUP(A258,'Informal %GDP  DGE'!B:AE,30,FALSE)</f>
        <v>#N/A</v>
      </c>
      <c r="AK258" t="e">
        <f>VLOOKUP(A258,'Informal %GDP MIMIC'!B:AB,25,FALSE)</f>
        <v>#N/A</v>
      </c>
      <c r="AL258" t="e">
        <f>VLOOKUP(A258,'Informal %GDP MIMIC'!B:AB,26,FALSE)</f>
        <v>#N/A</v>
      </c>
      <c r="AM258" t="e">
        <f>VLOOKUP(A258,'Informal %GDP MIMIC'!B:AB,27,FALSE)</f>
        <v>#N/A</v>
      </c>
      <c r="AN258" s="37" t="e">
        <f>VLOOKUP(A258,'Pension %LF Pension_p'!B:W,16,FALSE)</f>
        <v>#N/A</v>
      </c>
      <c r="AO258" t="e">
        <f>VLOOKUP(A258,'Pension %LF Pension_p'!B:W,17,FALSE)</f>
        <v>#N/A</v>
      </c>
      <c r="AP258" t="e">
        <f>VLOOKUP(A258,'Pension %LF Pension_p'!B:W,18,FALSE)</f>
        <v>#N/A</v>
      </c>
      <c r="AQ258" t="e">
        <f>VLOOKUP(A258,'Pension %LF Pension_p'!B:W,19,FALSE)</f>
        <v>#N/A</v>
      </c>
      <c r="AR258" t="e">
        <f>VLOOKUP(A258,'Pension %LF Pension_p'!B:W,20,FALSE)</f>
        <v>#N/A</v>
      </c>
      <c r="AS258" t="e">
        <f>VLOOKUP(A258,'Pension %LF Pension_p'!B:W,21,FALSE)</f>
        <v>#N/A</v>
      </c>
      <c r="AT258" t="e">
        <f>VLOOKUP(A258,'Pension %LF Pension_p'!B:W,22,FALSE)</f>
        <v>#N/A</v>
      </c>
      <c r="AU258" s="37" t="e">
        <f>VLOOKUP(A258,' Informal Employment %Emp Infem'!B:U,15,FALSE)</f>
        <v>#N/A</v>
      </c>
      <c r="AV258" t="e">
        <f>VLOOKUP(A258,' Informal Employment %Emp Infem'!B:U,16,FALSE)</f>
        <v>#N/A</v>
      </c>
      <c r="AW258" t="e">
        <f>VLOOKUP(A258,' Informal Employment %Emp Infem'!B:U,17,FALSE)</f>
        <v>#N/A</v>
      </c>
      <c r="AX258" t="e">
        <f>VLOOKUP(A258,' Informal Employment %Emp Infem'!B:U,18,FALSE)</f>
        <v>#N/A</v>
      </c>
      <c r="AY258" t="e">
        <f>VLOOKUP(A258,' Informal Employment %Emp Infem'!B:U,19,FALSE)</f>
        <v>#N/A</v>
      </c>
      <c r="AZ258" t="e">
        <f>VLOOKUP(A258,' Informal Employment %Emp Infem'!B:U,20,FALSE)</f>
        <v>#N/A</v>
      </c>
      <c r="BA258" s="37" t="e">
        <f>VLOOKUP(Main!A258,'Outside LF Employment %Emp  Inf'!B:U,15,FALSE)</f>
        <v>#N/A</v>
      </c>
      <c r="BB258" t="e">
        <f>VLOOKUP(Main!A258,'Outside LF Employment %Emp  Inf'!B:U,16,FALSE)</f>
        <v>#N/A</v>
      </c>
      <c r="BC258" t="e">
        <f>VLOOKUP(Main!A258,'Outside LF Employment %Emp  Inf'!B:U,17,FALSE)</f>
        <v>#N/A</v>
      </c>
      <c r="BD258" t="e">
        <f>VLOOKUP(Main!A258,'Outside LF Employment %Emp  Inf'!B:U,18,FALSE)</f>
        <v>#N/A</v>
      </c>
      <c r="BE258" t="e">
        <f>VLOOKUP(Main!A258,'Outside LF Employment %Emp  Inf'!B:U,19,FALSE)</f>
        <v>#N/A</v>
      </c>
      <c r="BF258" t="e">
        <f>VLOOKUP(Main!A258,'Outside LF Employment %Emp  Inf'!B:U,20,FALSE)</f>
        <v>#N/A</v>
      </c>
      <c r="BG258" s="37">
        <f>VLOOKUP(A258,'Fin Acct Ownership %Pop'!B:E,2,FALSE)</f>
        <v>0</v>
      </c>
      <c r="BH258">
        <f>VLOOKUP(A258,'Fin Acct Ownership %Pop'!B:E,3,FALSE)</f>
        <v>0</v>
      </c>
      <c r="BI258">
        <f>VLOOKUP(A258,'Fin Acct Ownership %Pop'!B:E,4,FALSE)</f>
        <v>0</v>
      </c>
      <c r="BJ258" s="37" t="e">
        <f>VLOOKUP(A258,'JAM Index'!B:H,2,FALSE)</f>
        <v>#N/A</v>
      </c>
      <c r="BK258" t="e">
        <f>VLOOKUP(A258,'JAM Index'!B:H,3,FALSE)</f>
        <v>#N/A</v>
      </c>
      <c r="BL258" t="e">
        <f>VLOOKUP(A258,'JAM Index'!B:H,3,FALSE)</f>
        <v>#N/A</v>
      </c>
      <c r="BM258" t="e">
        <f>VLOOKUP(A258,'JAM Index'!B:H,4,FALSE)</f>
        <v>#N/A</v>
      </c>
      <c r="BN258" t="e">
        <f>VLOOKUP(A258,'JAM Index'!B:H,5,FALSE)</f>
        <v>#N/A</v>
      </c>
      <c r="BO258" t="e">
        <f>VLOOKUP(A258,'JAM Index'!B:H,6,FALSE)</f>
        <v>#N/A</v>
      </c>
      <c r="BP258" t="e">
        <f>VLOOKUP(A258,'JAM Index'!B:H,7,FALSE)</f>
        <v>#N/A</v>
      </c>
      <c r="BQ258">
        <f>VLOOKUP(A258,'GDP Per Capita'!B:E,2,FALSE)</f>
        <v>36448.257492920624</v>
      </c>
      <c r="BR258">
        <f>VLOOKUP(A258,'GDP Per Capita'!B:E,3,FALSE)</f>
        <v>38136.665760436488</v>
      </c>
      <c r="BS258">
        <f>VLOOKUP(A258,'GDP Per Capita'!B:E,4,FALSE)</f>
        <v>0</v>
      </c>
    </row>
    <row r="259" spans="1:71" x14ac:dyDescent="0.15">
      <c r="A259" s="24" t="s">
        <v>510</v>
      </c>
      <c r="B259" s="37">
        <f>VLOOKUP(A259,'GDP in $'!B259:G259,4)</f>
        <v>245213686369.1568</v>
      </c>
      <c r="C259">
        <f>VLOOKUP(A259,'GDP in $'!B259:G259,5)</f>
        <v>261921244843.1723</v>
      </c>
      <c r="D259" s="38">
        <f>VLOOKUP(A259,'GDP in $'!B259:G259,6)</f>
        <v>271158442448.53699</v>
      </c>
      <c r="E259" t="str">
        <f>VLOOKUP(A259,'Social Assistance Exp. as %GDP'!C:O,2,FALSE)</f>
        <v>Lower middle income</v>
      </c>
      <c r="F259" t="str">
        <f>VLOOKUP(A259,'Social Assistance Exp. as %GDP'!C:O,3,FALSE)</f>
        <v>EAS</v>
      </c>
      <c r="G259">
        <f>VLOOKUP(A259,'Social Assistance Exp. as %GDP'!C:O,4,FALSE)</f>
        <v>1.9224755760000001</v>
      </c>
      <c r="H259">
        <f>VLOOKUP(A259,'Social Assistance Exp. as %GDP'!C:O,5,FALSE)</f>
        <v>0.33117440300000001</v>
      </c>
      <c r="I259">
        <f>VLOOKUP(A259,'Social Assistance Exp. as %GDP'!C:O,6,FALSE)</f>
        <v>9.2437985590000004E-5</v>
      </c>
      <c r="J259">
        <f>VLOOKUP(A259,'Social Assistance Exp. as %GDP'!C:O,7,FALSE)</f>
        <v>0.71656602599999997</v>
      </c>
      <c r="K259">
        <f>VLOOKUP(A259,'Social Assistance Exp. as %GDP'!C:O,8,FALSE)</f>
        <v>9.3437239999999994E-3</v>
      </c>
      <c r="L259">
        <f>VLOOKUP(A259,'Social Assistance Exp. as %GDP'!C:O,9,FALSE)</f>
        <v>2016</v>
      </c>
      <c r="M259">
        <f>VLOOKUP(A259,'Social Assistance Exp. as %GDP'!C:O,10,FALSE)</f>
        <v>0.122122221</v>
      </c>
      <c r="N259">
        <f>VLOOKUP(A259,'Social Assistance Exp. as %GDP'!C:O,11,FALSE)</f>
        <v>0</v>
      </c>
      <c r="O259">
        <f>VLOOKUP(A259,'Social Assistance Exp. as %GDP'!C:O,12,FALSE)</f>
        <v>2.9311718E-2</v>
      </c>
      <c r="P259">
        <f>VLOOKUP(A259,'Social Assistance Exp. as %GDP'!C:O,13,FALSE)</f>
        <v>0.71386492300000004</v>
      </c>
      <c r="Q259" s="37">
        <f>VLOOKUP(A259,'Migrant Population %Pop'!B:C,2,FALSE)</f>
        <v>7.7897130820940005E-2</v>
      </c>
      <c r="R259" s="37">
        <f>VLOOKUP(A259,'Literacy Rate %Pop'!B:BC,44,FALSE)</f>
        <v>0</v>
      </c>
      <c r="S259">
        <f>VLOOKUP(A259,'Literacy Rate %Pop'!B:BC,45,FALSE)</f>
        <v>0</v>
      </c>
      <c r="T259">
        <f>VLOOKUP(A259,'Literacy Rate %Pop'!B:BC,46,FALSE)</f>
        <v>0</v>
      </c>
      <c r="U259">
        <f>VLOOKUP(A259,'Literacy Rate %Pop'!B:BC,47,FALSE)</f>
        <v>0</v>
      </c>
      <c r="V259">
        <f>VLOOKUP(A259,'Literacy Rate %Pop'!B:BC,48,FALSE)</f>
        <v>0</v>
      </c>
      <c r="W259">
        <f>VLOOKUP(A259,'Literacy Rate %Pop'!B:BC,49,FALSE)</f>
        <v>0</v>
      </c>
      <c r="X259">
        <f>VLOOKUP(A259,'Literacy Rate %Pop'!B:BC,50,FALSE)</f>
        <v>0</v>
      </c>
      <c r="Y259">
        <f>VLOOKUP(A259,'Literacy Rate %Pop'!B:BC,51,FALSE)</f>
        <v>0</v>
      </c>
      <c r="Z259">
        <f>VLOOKUP(A259,'Literacy Rate %Pop'!B:BC,52,FALSE)</f>
        <v>0</v>
      </c>
      <c r="AA259">
        <f>VLOOKUP(A259,'Literacy Rate %Pop'!B:BC,53,FALSE)</f>
        <v>95.753868103027301</v>
      </c>
      <c r="AB259">
        <f>VLOOKUP(A259,'Literacy Rate %Pop'!B:BC,54,FALSE)</f>
        <v>0</v>
      </c>
      <c r="AC259" s="37">
        <f>VLOOKUP(A259,'Internet Access %Pop'!B:AI,29,FALSE)</f>
        <v>45</v>
      </c>
      <c r="AD259">
        <f>VLOOKUP(A259,'Internet Access %Pop'!B:AI,30,FALSE)</f>
        <v>53</v>
      </c>
      <c r="AE259">
        <f>VLOOKUP(A259,'Internet Access %Pop'!B:AI,31,FALSE)</f>
        <v>58.14</v>
      </c>
      <c r="AF259">
        <f>VLOOKUP(A259,'Internet Access %Pop'!B:AI,32,FALSE)</f>
        <v>69.847928679999995</v>
      </c>
      <c r="AG259">
        <f>VLOOKUP(A259,'Internet Access %Pop'!B:AI,33,FALSE)</f>
        <v>68.661580209999997</v>
      </c>
      <c r="AH259">
        <f>VLOOKUP(A259,'Internet Access %Pop'!B:AI,34,FALSE)</f>
        <v>70.290000399999997</v>
      </c>
      <c r="AI259" s="37">
        <f>VLOOKUP(A259,'Informal %GDP  DGE'!B:AE,29,FALSE)</f>
        <v>11.854589462280273</v>
      </c>
      <c r="AJ259">
        <f>VLOOKUP(A259,'Informal %GDP  DGE'!B:AE,30,FALSE)</f>
        <v>11.592680931091309</v>
      </c>
      <c r="AK259">
        <f>VLOOKUP(A259,'Informal %GDP MIMIC'!B:AB,25,FALSE)</f>
        <v>14.320169448852539</v>
      </c>
      <c r="AL259">
        <f>VLOOKUP(A259,'Informal %GDP MIMIC'!B:AB,26,FALSE)</f>
        <v>14.196490287780762</v>
      </c>
      <c r="AM259">
        <f>VLOOKUP(A259,'Informal %GDP MIMIC'!B:AB,27,FALSE)</f>
        <v>14.040266990661621</v>
      </c>
      <c r="AN259" s="37">
        <f>VLOOKUP(A259,'Pension %LF Pension_p'!B:W,16,FALSE)</f>
        <v>0</v>
      </c>
      <c r="AO259">
        <f>VLOOKUP(A259,'Pension %LF Pension_p'!B:W,17,FALSE)</f>
        <v>13.199999809265137</v>
      </c>
      <c r="AP259">
        <f>VLOOKUP(A259,'Pension %LF Pension_p'!B:W,18,FALSE)</f>
        <v>0</v>
      </c>
      <c r="AQ259">
        <f>VLOOKUP(A259,'Pension %LF Pension_p'!B:W,19,FALSE)</f>
        <v>0</v>
      </c>
      <c r="AR259">
        <f>VLOOKUP(A259,'Pension %LF Pension_p'!B:W,20,FALSE)</f>
        <v>19.299999237060547</v>
      </c>
      <c r="AS259">
        <f>VLOOKUP(A259,'Pension %LF Pension_p'!B:W,21,FALSE)</f>
        <v>0</v>
      </c>
      <c r="AT259">
        <f>VLOOKUP(A259,'Pension %LF Pension_p'!B:W,22,FALSE)</f>
        <v>0</v>
      </c>
      <c r="AU259" s="37">
        <f>VLOOKUP(A259,' Informal Employment %Emp Infem'!B:U,15,FALSE)</f>
        <v>79.53</v>
      </c>
      <c r="AV259">
        <f>VLOOKUP(A259,' Informal Employment %Emp Infem'!B:U,16,FALSE)</f>
        <v>76.87</v>
      </c>
      <c r="AW259">
        <f>VLOOKUP(A259,' Informal Employment %Emp Infem'!B:U,17,FALSE)</f>
        <v>75.5</v>
      </c>
      <c r="AX259">
        <f>VLOOKUP(A259,' Informal Employment %Emp Infem'!B:U,18,FALSE)</f>
        <v>74.099999999999994</v>
      </c>
      <c r="AY259">
        <f>VLOOKUP(A259,' Informal Employment %Emp Infem'!B:U,19,FALSE)</f>
        <v>73.319999999999993</v>
      </c>
      <c r="AZ259">
        <f>VLOOKUP(A259,' Informal Employment %Emp Infem'!B:U,20,FALSE)</f>
        <v>71.44</v>
      </c>
      <c r="BA259" s="37">
        <f>VLOOKUP(Main!A259,'Outside LF Employment %Emp  Inf'!B:U,15,FALSE)</f>
        <v>71.34</v>
      </c>
      <c r="BB259">
        <f>VLOOKUP(Main!A259,'Outside LF Employment %Emp  Inf'!B:U,16,FALSE)</f>
        <v>66.819999999999993</v>
      </c>
      <c r="BC259">
        <f>VLOOKUP(Main!A259,'Outside LF Employment %Emp  Inf'!B:U,17,FALSE)</f>
        <v>64.23</v>
      </c>
      <c r="BD259">
        <f>VLOOKUP(Main!A259,'Outside LF Employment %Emp  Inf'!B:U,18,FALSE)</f>
        <v>62.64</v>
      </c>
      <c r="BE259">
        <f>VLOOKUP(Main!A259,'Outside LF Employment %Emp  Inf'!B:U,19,FALSE)</f>
        <v>62.08</v>
      </c>
      <c r="BF259">
        <f>VLOOKUP(Main!A259,'Outside LF Employment %Emp  Inf'!B:U,20,FALSE)</f>
        <v>60.05</v>
      </c>
      <c r="BG259" s="37">
        <f>VLOOKUP(A259,'Fin Acct Ownership %Pop'!B:E,2,FALSE)</f>
        <v>21.369493484497099</v>
      </c>
      <c r="BH259">
        <f>VLOOKUP(A259,'Fin Acct Ownership %Pop'!B:E,3,FALSE)</f>
        <v>30.950944900512699</v>
      </c>
      <c r="BI259">
        <f>VLOOKUP(A259,'Fin Acct Ownership %Pop'!B:E,4,FALSE)</f>
        <v>30.795791625976602</v>
      </c>
      <c r="BJ259" s="37" t="str">
        <f>VLOOKUP(A259,'JAM Index'!B:H,2,FALSE)</f>
        <v>EAP</v>
      </c>
      <c r="BK259" t="str">
        <f>VLOOKUP(A259,'JAM Index'!B:H,3,FALSE)</f>
        <v>LMIC</v>
      </c>
      <c r="BL259" t="str">
        <f>VLOOKUP(A259,'JAM Index'!B:H,3,FALSE)</f>
        <v>LMIC</v>
      </c>
      <c r="BM259">
        <f>VLOOKUP(A259,'JAM Index'!B:H,4,FALSE)</f>
        <v>94</v>
      </c>
      <c r="BN259">
        <f>VLOOKUP(A259,'JAM Index'!B:H,5,FALSE)</f>
        <v>31</v>
      </c>
      <c r="BO259">
        <f>VLOOKUP(A259,'JAM Index'!B:H,6,FALSE)</f>
        <v>86</v>
      </c>
      <c r="BP259">
        <f>VLOOKUP(A259,'JAM Index'!B:H,7,FALSE)</f>
        <v>211</v>
      </c>
      <c r="BQ259">
        <f>VLOOKUP(A259,'GDP Per Capita'!B:E,2,FALSE)</f>
        <v>2566.4474870062982</v>
      </c>
      <c r="BR259">
        <f>VLOOKUP(A259,'GDP Per Capita'!B:E,3,FALSE)</f>
        <v>2715.2759801099546</v>
      </c>
      <c r="BS259">
        <f>VLOOKUP(A259,'GDP Per Capita'!B:E,4,FALSE)</f>
        <v>2785.7241608760319</v>
      </c>
    </row>
    <row r="260" spans="1:71" x14ac:dyDescent="0.15">
      <c r="A260" s="24" t="s">
        <v>512</v>
      </c>
      <c r="B260" s="37">
        <f>VLOOKUP(A260,'GDP in $'!B260:G260,4)</f>
        <v>914727908.1377933</v>
      </c>
      <c r="C260">
        <f>VLOOKUP(A260,'GDP in $'!B260:G260,5)</f>
        <v>934521604.60200906</v>
      </c>
      <c r="D260" s="38">
        <f>VLOOKUP(A260,'GDP in $'!B260:G260,6)</f>
        <v>881547928.58381009</v>
      </c>
      <c r="E260" t="e">
        <f>VLOOKUP(A260,'Social Assistance Exp. as %GDP'!C:O,2,FALSE)</f>
        <v>#N/A</v>
      </c>
      <c r="F260" t="e">
        <f>VLOOKUP(A260,'Social Assistance Exp. as %GDP'!C:O,3,FALSE)</f>
        <v>#N/A</v>
      </c>
      <c r="G260" t="e">
        <f>VLOOKUP(A260,'Social Assistance Exp. as %GDP'!C:O,4,FALSE)</f>
        <v>#N/A</v>
      </c>
      <c r="H260" t="e">
        <f>VLOOKUP(A260,'Social Assistance Exp. as %GDP'!C:O,5,FALSE)</f>
        <v>#N/A</v>
      </c>
      <c r="I260" t="e">
        <f>VLOOKUP(A260,'Social Assistance Exp. as %GDP'!C:O,6,FALSE)</f>
        <v>#N/A</v>
      </c>
      <c r="J260" t="e">
        <f>VLOOKUP(A260,'Social Assistance Exp. as %GDP'!C:O,7,FALSE)</f>
        <v>#N/A</v>
      </c>
      <c r="K260" t="e">
        <f>VLOOKUP(A260,'Social Assistance Exp. as %GDP'!C:O,8,FALSE)</f>
        <v>#N/A</v>
      </c>
      <c r="L260" t="e">
        <f>VLOOKUP(A260,'Social Assistance Exp. as %GDP'!C:O,9,FALSE)</f>
        <v>#N/A</v>
      </c>
      <c r="M260" t="e">
        <f>VLOOKUP(A260,'Social Assistance Exp. as %GDP'!C:O,10,FALSE)</f>
        <v>#N/A</v>
      </c>
      <c r="N260" t="e">
        <f>VLOOKUP(A260,'Social Assistance Exp. as %GDP'!C:O,11,FALSE)</f>
        <v>#N/A</v>
      </c>
      <c r="O260" t="e">
        <f>VLOOKUP(A260,'Social Assistance Exp. as %GDP'!C:O,12,FALSE)</f>
        <v>#N/A</v>
      </c>
      <c r="P260" t="e">
        <f>VLOOKUP(A260,'Social Assistance Exp. as %GDP'!C:O,13,FALSE)</f>
        <v>#N/A</v>
      </c>
      <c r="Q260" s="37">
        <f>VLOOKUP(A260,'Migrant Population %Pop'!B:C,2,FALSE)</f>
        <v>1.2042229040400201</v>
      </c>
      <c r="R260" s="37">
        <f>VLOOKUP(A260,'Literacy Rate %Pop'!B:BC,44,FALSE)</f>
        <v>0</v>
      </c>
      <c r="S260">
        <f>VLOOKUP(A260,'Literacy Rate %Pop'!B:BC,45,FALSE)</f>
        <v>0</v>
      </c>
      <c r="T260">
        <f>VLOOKUP(A260,'Literacy Rate %Pop'!B:BC,46,FALSE)</f>
        <v>0</v>
      </c>
      <c r="U260">
        <f>VLOOKUP(A260,'Literacy Rate %Pop'!B:BC,47,FALSE)</f>
        <v>0</v>
      </c>
      <c r="V260">
        <f>VLOOKUP(A260,'Literacy Rate %Pop'!B:BC,48,FALSE)</f>
        <v>84.699996948242202</v>
      </c>
      <c r="W260">
        <f>VLOOKUP(A260,'Literacy Rate %Pop'!B:BC,49,FALSE)</f>
        <v>0</v>
      </c>
      <c r="X260">
        <f>VLOOKUP(A260,'Literacy Rate %Pop'!B:BC,50,FALSE)</f>
        <v>0</v>
      </c>
      <c r="Y260">
        <f>VLOOKUP(A260,'Literacy Rate %Pop'!B:BC,51,FALSE)</f>
        <v>0</v>
      </c>
      <c r="Z260">
        <f>VLOOKUP(A260,'Literacy Rate %Pop'!B:BC,52,FALSE)</f>
        <v>87.506309509277301</v>
      </c>
      <c r="AA260">
        <f>VLOOKUP(A260,'Literacy Rate %Pop'!B:BC,53,FALSE)</f>
        <v>0</v>
      </c>
      <c r="AB260">
        <f>VLOOKUP(A260,'Literacy Rate %Pop'!B:BC,54,FALSE)</f>
        <v>0</v>
      </c>
      <c r="AC260" s="37">
        <f>VLOOKUP(A260,'Internet Access %Pop'!B:AI,29,FALSE)</f>
        <v>22.351404580000001</v>
      </c>
      <c r="AD260">
        <f>VLOOKUP(A260,'Internet Access %Pop'!B:AI,30,FALSE)</f>
        <v>24</v>
      </c>
      <c r="AE260">
        <f>VLOOKUP(A260,'Internet Access %Pop'!B:AI,31,FALSE)</f>
        <v>25.719787839999999</v>
      </c>
      <c r="AF260">
        <f>VLOOKUP(A260,'Internet Access %Pop'!B:AI,32,FALSE)</f>
        <v>0</v>
      </c>
      <c r="AG260">
        <f>VLOOKUP(A260,'Internet Access %Pop'!B:AI,33,FALSE)</f>
        <v>0</v>
      </c>
      <c r="AH260">
        <f>VLOOKUP(A260,'Internet Access %Pop'!B:AI,34,FALSE)</f>
        <v>0</v>
      </c>
      <c r="AI260" s="37" t="e">
        <f>VLOOKUP(A260,'Informal %GDP  DGE'!B:AE,29,FALSE)</f>
        <v>#N/A</v>
      </c>
      <c r="AJ260" t="e">
        <f>VLOOKUP(A260,'Informal %GDP  DGE'!B:AE,30,FALSE)</f>
        <v>#N/A</v>
      </c>
      <c r="AK260" t="e">
        <f>VLOOKUP(A260,'Informal %GDP MIMIC'!B:AB,25,FALSE)</f>
        <v>#N/A</v>
      </c>
      <c r="AL260" t="e">
        <f>VLOOKUP(A260,'Informal %GDP MIMIC'!B:AB,26,FALSE)</f>
        <v>#N/A</v>
      </c>
      <c r="AM260" t="e">
        <f>VLOOKUP(A260,'Informal %GDP MIMIC'!B:AB,27,FALSE)</f>
        <v>#N/A</v>
      </c>
      <c r="AN260" s="37" t="e">
        <f>VLOOKUP(A260,'Pension %LF Pension_p'!B:W,16,FALSE)</f>
        <v>#N/A</v>
      </c>
      <c r="AO260" t="e">
        <f>VLOOKUP(A260,'Pension %LF Pension_p'!B:W,17,FALSE)</f>
        <v>#N/A</v>
      </c>
      <c r="AP260" t="e">
        <f>VLOOKUP(A260,'Pension %LF Pension_p'!B:W,18,FALSE)</f>
        <v>#N/A</v>
      </c>
      <c r="AQ260" t="e">
        <f>VLOOKUP(A260,'Pension %LF Pension_p'!B:W,19,FALSE)</f>
        <v>#N/A</v>
      </c>
      <c r="AR260" t="e">
        <f>VLOOKUP(A260,'Pension %LF Pension_p'!B:W,20,FALSE)</f>
        <v>#N/A</v>
      </c>
      <c r="AS260" t="e">
        <f>VLOOKUP(A260,'Pension %LF Pension_p'!B:W,21,FALSE)</f>
        <v>#N/A</v>
      </c>
      <c r="AT260" t="e">
        <f>VLOOKUP(A260,'Pension %LF Pension_p'!B:W,22,FALSE)</f>
        <v>#N/A</v>
      </c>
      <c r="AU260" s="37" t="e">
        <f>VLOOKUP(A260,' Informal Employment %Emp Infem'!B:U,15,FALSE)</f>
        <v>#N/A</v>
      </c>
      <c r="AV260" t="e">
        <f>VLOOKUP(A260,' Informal Employment %Emp Infem'!B:U,16,FALSE)</f>
        <v>#N/A</v>
      </c>
      <c r="AW260" t="e">
        <f>VLOOKUP(A260,' Informal Employment %Emp Infem'!B:U,17,FALSE)</f>
        <v>#N/A</v>
      </c>
      <c r="AX260" t="e">
        <f>VLOOKUP(A260,' Informal Employment %Emp Infem'!B:U,18,FALSE)</f>
        <v>#N/A</v>
      </c>
      <c r="AY260" t="e">
        <f>VLOOKUP(A260,' Informal Employment %Emp Infem'!B:U,19,FALSE)</f>
        <v>#N/A</v>
      </c>
      <c r="AZ260" t="e">
        <f>VLOOKUP(A260,' Informal Employment %Emp Infem'!B:U,20,FALSE)</f>
        <v>#N/A</v>
      </c>
      <c r="BA260" s="37" t="e">
        <f>VLOOKUP(Main!A260,'Outside LF Employment %Emp  Inf'!B:U,15,FALSE)</f>
        <v>#N/A</v>
      </c>
      <c r="BB260" t="e">
        <f>VLOOKUP(Main!A260,'Outside LF Employment %Emp  Inf'!B:U,16,FALSE)</f>
        <v>#N/A</v>
      </c>
      <c r="BC260" t="e">
        <f>VLOOKUP(Main!A260,'Outside LF Employment %Emp  Inf'!B:U,17,FALSE)</f>
        <v>#N/A</v>
      </c>
      <c r="BD260" t="e">
        <f>VLOOKUP(Main!A260,'Outside LF Employment %Emp  Inf'!B:U,18,FALSE)</f>
        <v>#N/A</v>
      </c>
      <c r="BE260" t="e">
        <f>VLOOKUP(Main!A260,'Outside LF Employment %Emp  Inf'!B:U,19,FALSE)</f>
        <v>#N/A</v>
      </c>
      <c r="BF260" t="e">
        <f>VLOOKUP(Main!A260,'Outside LF Employment %Emp  Inf'!B:U,20,FALSE)</f>
        <v>#N/A</v>
      </c>
      <c r="BG260" s="37">
        <f>VLOOKUP(A260,'Fin Acct Ownership %Pop'!B:E,2,FALSE)</f>
        <v>0</v>
      </c>
      <c r="BH260">
        <f>VLOOKUP(A260,'Fin Acct Ownership %Pop'!B:E,3,FALSE)</f>
        <v>0</v>
      </c>
      <c r="BI260">
        <f>VLOOKUP(A260,'Fin Acct Ownership %Pop'!B:E,4,FALSE)</f>
        <v>0</v>
      </c>
      <c r="BJ260" s="37" t="e">
        <f>VLOOKUP(A260,'JAM Index'!B:H,2,FALSE)</f>
        <v>#N/A</v>
      </c>
      <c r="BK260" t="e">
        <f>VLOOKUP(A260,'JAM Index'!B:H,3,FALSE)</f>
        <v>#N/A</v>
      </c>
      <c r="BL260" t="e">
        <f>VLOOKUP(A260,'JAM Index'!B:H,3,FALSE)</f>
        <v>#N/A</v>
      </c>
      <c r="BM260" t="e">
        <f>VLOOKUP(A260,'JAM Index'!B:H,4,FALSE)</f>
        <v>#N/A</v>
      </c>
      <c r="BN260" t="e">
        <f>VLOOKUP(A260,'JAM Index'!B:H,5,FALSE)</f>
        <v>#N/A</v>
      </c>
      <c r="BO260" t="e">
        <f>VLOOKUP(A260,'JAM Index'!B:H,6,FALSE)</f>
        <v>#N/A</v>
      </c>
      <c r="BP260" t="e">
        <f>VLOOKUP(A260,'JAM Index'!B:H,7,FALSE)</f>
        <v>#N/A</v>
      </c>
      <c r="BQ260">
        <f>VLOOKUP(A260,'GDP Per Capita'!B:E,2,FALSE)</f>
        <v>3125.4049991895217</v>
      </c>
      <c r="BR260">
        <f>VLOOKUP(A260,'GDP Per Capita'!B:E,3,FALSE)</f>
        <v>3116.2977591252861</v>
      </c>
      <c r="BS260">
        <f>VLOOKUP(A260,'GDP Per Capita'!B:E,4,FALSE)</f>
        <v>2870.0893002891426</v>
      </c>
    </row>
    <row r="261" spans="1:71" x14ac:dyDescent="0.15">
      <c r="A261" s="24" t="s">
        <v>514</v>
      </c>
      <c r="B261" s="37">
        <f>VLOOKUP(A261,'GDP in $'!B261:G261,4)</f>
        <v>86251213548662.328</v>
      </c>
      <c r="C261">
        <f>VLOOKUP(A261,'GDP in $'!B261:G261,5)</f>
        <v>87555184716740.453</v>
      </c>
      <c r="D261" s="38">
        <f>VLOOKUP(A261,'GDP in $'!B261:G261,6)</f>
        <v>84679924814733.719</v>
      </c>
      <c r="E261" t="e">
        <f>VLOOKUP(A261,'Social Assistance Exp. as %GDP'!C:O,2,FALSE)</f>
        <v>#N/A</v>
      </c>
      <c r="F261" t="e">
        <f>VLOOKUP(A261,'Social Assistance Exp. as %GDP'!C:O,3,FALSE)</f>
        <v>#N/A</v>
      </c>
      <c r="G261" t="e">
        <f>VLOOKUP(A261,'Social Assistance Exp. as %GDP'!C:O,4,FALSE)</f>
        <v>#N/A</v>
      </c>
      <c r="H261" t="e">
        <f>VLOOKUP(A261,'Social Assistance Exp. as %GDP'!C:O,5,FALSE)</f>
        <v>#N/A</v>
      </c>
      <c r="I261" t="e">
        <f>VLOOKUP(A261,'Social Assistance Exp. as %GDP'!C:O,6,FALSE)</f>
        <v>#N/A</v>
      </c>
      <c r="J261" t="e">
        <f>VLOOKUP(A261,'Social Assistance Exp. as %GDP'!C:O,7,FALSE)</f>
        <v>#N/A</v>
      </c>
      <c r="K261" t="e">
        <f>VLOOKUP(A261,'Social Assistance Exp. as %GDP'!C:O,8,FALSE)</f>
        <v>#N/A</v>
      </c>
      <c r="L261" t="e">
        <f>VLOOKUP(A261,'Social Assistance Exp. as %GDP'!C:O,9,FALSE)</f>
        <v>#N/A</v>
      </c>
      <c r="M261" t="e">
        <f>VLOOKUP(A261,'Social Assistance Exp. as %GDP'!C:O,10,FALSE)</f>
        <v>#N/A</v>
      </c>
      <c r="N261" t="e">
        <f>VLOOKUP(A261,'Social Assistance Exp. as %GDP'!C:O,11,FALSE)</f>
        <v>#N/A</v>
      </c>
      <c r="O261" t="e">
        <f>VLOOKUP(A261,'Social Assistance Exp. as %GDP'!C:O,12,FALSE)</f>
        <v>#N/A</v>
      </c>
      <c r="P261" t="e">
        <f>VLOOKUP(A261,'Social Assistance Exp. as %GDP'!C:O,13,FALSE)</f>
        <v>#N/A</v>
      </c>
      <c r="Q261" s="37">
        <f>VLOOKUP(A261,'Migrant Population %Pop'!B:C,2,FALSE)</f>
        <v>3.3427968607560898</v>
      </c>
      <c r="R261" s="37">
        <f>VLOOKUP(A261,'Literacy Rate %Pop'!B:BC,44,FALSE)</f>
        <v>84.021629333496094</v>
      </c>
      <c r="S261">
        <f>VLOOKUP(A261,'Literacy Rate %Pop'!B:BC,45,FALSE)</f>
        <v>84.283767700195298</v>
      </c>
      <c r="T261">
        <f>VLOOKUP(A261,'Literacy Rate %Pop'!B:BC,46,FALSE)</f>
        <v>84.729682922363295</v>
      </c>
      <c r="U261">
        <f>VLOOKUP(A261,'Literacy Rate %Pop'!B:BC,47,FALSE)</f>
        <v>84.931716918945298</v>
      </c>
      <c r="V261">
        <f>VLOOKUP(A261,'Literacy Rate %Pop'!B:BC,48,FALSE)</f>
        <v>85.360603332519503</v>
      </c>
      <c r="W261">
        <f>VLOOKUP(A261,'Literacy Rate %Pop'!B:BC,49,FALSE)</f>
        <v>85.542320251464801</v>
      </c>
      <c r="X261">
        <f>VLOOKUP(A261,'Literacy Rate %Pop'!B:BC,50,FALSE)</f>
        <v>85.985511779785199</v>
      </c>
      <c r="Y261">
        <f>VLOOKUP(A261,'Literacy Rate %Pop'!B:BC,51,FALSE)</f>
        <v>86.220161437988295</v>
      </c>
      <c r="Z261">
        <f>VLOOKUP(A261,'Literacy Rate %Pop'!B:BC,52,FALSE)</f>
        <v>86.246940612792997</v>
      </c>
      <c r="AA261">
        <f>VLOOKUP(A261,'Literacy Rate %Pop'!B:BC,53,FALSE)</f>
        <v>86.478302001953097</v>
      </c>
      <c r="AB261">
        <f>VLOOKUP(A261,'Literacy Rate %Pop'!B:BC,54,FALSE)</f>
        <v>86.682212829589801</v>
      </c>
      <c r="AC261" s="37">
        <f>VLOOKUP(A261,'Internet Access %Pop'!B:AI,29,FALSE)</f>
        <v>40.908270531942499</v>
      </c>
      <c r="AD261">
        <f>VLOOKUP(A261,'Internet Access %Pop'!B:AI,30,FALSE)</f>
        <v>43.804667107562601</v>
      </c>
      <c r="AE261">
        <f>VLOOKUP(A261,'Internet Access %Pop'!B:AI,31,FALSE)</f>
        <v>46.316764027939399</v>
      </c>
      <c r="AF261">
        <f>VLOOKUP(A261,'Internet Access %Pop'!B:AI,32,FALSE)</f>
        <v>49.907049325766899</v>
      </c>
      <c r="AG261">
        <f>VLOOKUP(A261,'Internet Access %Pop'!B:AI,33,FALSE)</f>
        <v>56.727389050672897</v>
      </c>
      <c r="AH261">
        <f>VLOOKUP(A261,'Internet Access %Pop'!B:AI,34,FALSE)</f>
        <v>0</v>
      </c>
      <c r="AI261" s="37" t="e">
        <f>VLOOKUP(A261,'Informal %GDP  DGE'!B:AE,29,FALSE)</f>
        <v>#N/A</v>
      </c>
      <c r="AJ261" t="e">
        <f>VLOOKUP(A261,'Informal %GDP  DGE'!B:AE,30,FALSE)</f>
        <v>#N/A</v>
      </c>
      <c r="AK261" t="e">
        <f>VLOOKUP(A261,'Informal %GDP MIMIC'!B:AB,25,FALSE)</f>
        <v>#N/A</v>
      </c>
      <c r="AL261" t="e">
        <f>VLOOKUP(A261,'Informal %GDP MIMIC'!B:AB,26,FALSE)</f>
        <v>#N/A</v>
      </c>
      <c r="AM261" t="e">
        <f>VLOOKUP(A261,'Informal %GDP MIMIC'!B:AB,27,FALSE)</f>
        <v>#N/A</v>
      </c>
      <c r="AN261" s="37" t="e">
        <f>VLOOKUP(A261,'Pension %LF Pension_p'!B:W,16,FALSE)</f>
        <v>#N/A</v>
      </c>
      <c r="AO261" t="e">
        <f>VLOOKUP(A261,'Pension %LF Pension_p'!B:W,17,FALSE)</f>
        <v>#N/A</v>
      </c>
      <c r="AP261" t="e">
        <f>VLOOKUP(A261,'Pension %LF Pension_p'!B:W,18,FALSE)</f>
        <v>#N/A</v>
      </c>
      <c r="AQ261" t="e">
        <f>VLOOKUP(A261,'Pension %LF Pension_p'!B:W,19,FALSE)</f>
        <v>#N/A</v>
      </c>
      <c r="AR261" t="e">
        <f>VLOOKUP(A261,'Pension %LF Pension_p'!B:W,20,FALSE)</f>
        <v>#N/A</v>
      </c>
      <c r="AS261" t="e">
        <f>VLOOKUP(A261,'Pension %LF Pension_p'!B:W,21,FALSE)</f>
        <v>#N/A</v>
      </c>
      <c r="AT261" t="e">
        <f>VLOOKUP(A261,'Pension %LF Pension_p'!B:W,22,FALSE)</f>
        <v>#N/A</v>
      </c>
      <c r="AU261" s="37" t="e">
        <f>VLOOKUP(A261,' Informal Employment %Emp Infem'!B:U,15,FALSE)</f>
        <v>#N/A</v>
      </c>
      <c r="AV261" t="e">
        <f>VLOOKUP(A261,' Informal Employment %Emp Infem'!B:U,16,FALSE)</f>
        <v>#N/A</v>
      </c>
      <c r="AW261" t="e">
        <f>VLOOKUP(A261,' Informal Employment %Emp Infem'!B:U,17,FALSE)</f>
        <v>#N/A</v>
      </c>
      <c r="AX261" t="e">
        <f>VLOOKUP(A261,' Informal Employment %Emp Infem'!B:U,18,FALSE)</f>
        <v>#N/A</v>
      </c>
      <c r="AY261" t="e">
        <f>VLOOKUP(A261,' Informal Employment %Emp Infem'!B:U,19,FALSE)</f>
        <v>#N/A</v>
      </c>
      <c r="AZ261" t="e">
        <f>VLOOKUP(A261,' Informal Employment %Emp Infem'!B:U,20,FALSE)</f>
        <v>#N/A</v>
      </c>
      <c r="BA261" s="37" t="e">
        <f>VLOOKUP(Main!A261,'Outside LF Employment %Emp  Inf'!B:U,15,FALSE)</f>
        <v>#N/A</v>
      </c>
      <c r="BB261" t="e">
        <f>VLOOKUP(Main!A261,'Outside LF Employment %Emp  Inf'!B:U,16,FALSE)</f>
        <v>#N/A</v>
      </c>
      <c r="BC261" t="e">
        <f>VLOOKUP(Main!A261,'Outside LF Employment %Emp  Inf'!B:U,17,FALSE)</f>
        <v>#N/A</v>
      </c>
      <c r="BD261" t="e">
        <f>VLOOKUP(Main!A261,'Outside LF Employment %Emp  Inf'!B:U,18,FALSE)</f>
        <v>#N/A</v>
      </c>
      <c r="BE261" t="e">
        <f>VLOOKUP(Main!A261,'Outside LF Employment %Emp  Inf'!B:U,19,FALSE)</f>
        <v>#N/A</v>
      </c>
      <c r="BF261" t="e">
        <f>VLOOKUP(Main!A261,'Outside LF Employment %Emp  Inf'!B:U,20,FALSE)</f>
        <v>#N/A</v>
      </c>
      <c r="BG261" s="37">
        <f>VLOOKUP(A261,'Fin Acct Ownership %Pop'!B:E,2,FALSE)</f>
        <v>50.628269195556598</v>
      </c>
      <c r="BH261">
        <f>VLOOKUP(A261,'Fin Acct Ownership %Pop'!B:E,3,FALSE)</f>
        <v>62.0025825500488</v>
      </c>
      <c r="BI261">
        <f>VLOOKUP(A261,'Fin Acct Ownership %Pop'!B:E,4,FALSE)</f>
        <v>68.51611328125</v>
      </c>
      <c r="BJ261" s="37" t="e">
        <f>VLOOKUP(A261,'JAM Index'!B:H,2,FALSE)</f>
        <v>#N/A</v>
      </c>
      <c r="BK261" t="e">
        <f>VLOOKUP(A261,'JAM Index'!B:H,3,FALSE)</f>
        <v>#N/A</v>
      </c>
      <c r="BL261" t="e">
        <f>VLOOKUP(A261,'JAM Index'!B:H,3,FALSE)</f>
        <v>#N/A</v>
      </c>
      <c r="BM261" t="e">
        <f>VLOOKUP(A261,'JAM Index'!B:H,4,FALSE)</f>
        <v>#N/A</v>
      </c>
      <c r="BN261" t="e">
        <f>VLOOKUP(A261,'JAM Index'!B:H,5,FALSE)</f>
        <v>#N/A</v>
      </c>
      <c r="BO261" t="e">
        <f>VLOOKUP(A261,'JAM Index'!B:H,6,FALSE)</f>
        <v>#N/A</v>
      </c>
      <c r="BP261" t="e">
        <f>VLOOKUP(A261,'JAM Index'!B:H,7,FALSE)</f>
        <v>#N/A</v>
      </c>
      <c r="BQ261">
        <f>VLOOKUP(A261,'GDP Per Capita'!B:E,2,FALSE)</f>
        <v>11347.335846885537</v>
      </c>
      <c r="BR261">
        <f>VLOOKUP(A261,'GDP Per Capita'!B:E,3,FALSE)</f>
        <v>11397.086000215508</v>
      </c>
      <c r="BS261">
        <f>VLOOKUP(A261,'GDP Per Capita'!B:E,4,FALSE)</f>
        <v>10918.722834396807</v>
      </c>
    </row>
    <row r="262" spans="1:71" x14ac:dyDescent="0.15">
      <c r="A262" s="24" t="s">
        <v>516</v>
      </c>
      <c r="B262" s="37">
        <f>VLOOKUP(A262,'GDP in $'!B262:G262,4)</f>
        <v>821286927.53572321</v>
      </c>
      <c r="C262">
        <f>VLOOKUP(A262,'GDP in $'!B262:G262,5)</f>
        <v>852007112.72463715</v>
      </c>
      <c r="D262" s="38">
        <f>VLOOKUP(A262,'GDP in $'!B262:G262,6)</f>
        <v>807100820.64813185</v>
      </c>
      <c r="E262" t="str">
        <f>VLOOKUP(A262,'Social Assistance Exp. as %GDP'!C:O,2,FALSE)</f>
        <v>Upper middle income</v>
      </c>
      <c r="F262" t="str">
        <f>VLOOKUP(A262,'Social Assistance Exp. as %GDP'!C:O,3,FALSE)</f>
        <v>EAS</v>
      </c>
      <c r="G262">
        <f>VLOOKUP(A262,'Social Assistance Exp. as %GDP'!C:O,4,FALSE)</f>
        <v>7.9229698000000001E-2</v>
      </c>
      <c r="H262">
        <f>VLOOKUP(A262,'Social Assistance Exp. as %GDP'!C:O,5,FALSE)</f>
        <v>0</v>
      </c>
      <c r="I262">
        <f>VLOOKUP(A262,'Social Assistance Exp. as %GDP'!C:O,6,FALSE)</f>
        <v>0</v>
      </c>
      <c r="J262">
        <f>VLOOKUP(A262,'Social Assistance Exp. as %GDP'!C:O,7,FALSE)</f>
        <v>0</v>
      </c>
      <c r="K262">
        <f>VLOOKUP(A262,'Social Assistance Exp. as %GDP'!C:O,8,FALSE)</f>
        <v>0</v>
      </c>
      <c r="L262">
        <f>VLOOKUP(A262,'Social Assistance Exp. as %GDP'!C:O,9,FALSE)</f>
        <v>2016</v>
      </c>
      <c r="M262">
        <f>VLOOKUP(A262,'Social Assistance Exp. as %GDP'!C:O,10,FALSE)</f>
        <v>0</v>
      </c>
      <c r="N262">
        <f>VLOOKUP(A262,'Social Assistance Exp. as %GDP'!C:O,11,FALSE)</f>
        <v>0</v>
      </c>
      <c r="O262">
        <f>VLOOKUP(A262,'Social Assistance Exp. as %GDP'!C:O,12,FALSE)</f>
        <v>0</v>
      </c>
      <c r="P262">
        <f>VLOOKUP(A262,'Social Assistance Exp. as %GDP'!C:O,13,FALSE)</f>
        <v>7.9229698000000001E-2</v>
      </c>
      <c r="Q262" s="37">
        <f>VLOOKUP(A262,'Migrant Population %Pop'!B:C,2,FALSE)</f>
        <v>2.5508725443517499</v>
      </c>
      <c r="R262" s="37">
        <f>VLOOKUP(A262,'Literacy Rate %Pop'!B:BC,44,FALSE)</f>
        <v>0</v>
      </c>
      <c r="S262">
        <f>VLOOKUP(A262,'Literacy Rate %Pop'!B:BC,45,FALSE)</f>
        <v>98.973258972167997</v>
      </c>
      <c r="T262">
        <f>VLOOKUP(A262,'Literacy Rate %Pop'!B:BC,46,FALSE)</f>
        <v>0</v>
      </c>
      <c r="U262">
        <f>VLOOKUP(A262,'Literacy Rate %Pop'!B:BC,47,FALSE)</f>
        <v>0</v>
      </c>
      <c r="V262">
        <f>VLOOKUP(A262,'Literacy Rate %Pop'!B:BC,48,FALSE)</f>
        <v>0</v>
      </c>
      <c r="W262">
        <f>VLOOKUP(A262,'Literacy Rate %Pop'!B:BC,49,FALSE)</f>
        <v>0</v>
      </c>
      <c r="X262">
        <f>VLOOKUP(A262,'Literacy Rate %Pop'!B:BC,50,FALSE)</f>
        <v>0</v>
      </c>
      <c r="Y262">
        <f>VLOOKUP(A262,'Literacy Rate %Pop'!B:BC,51,FALSE)</f>
        <v>0</v>
      </c>
      <c r="Z262">
        <f>VLOOKUP(A262,'Literacy Rate %Pop'!B:BC,52,FALSE)</f>
        <v>99.095771789550795</v>
      </c>
      <c r="AA262">
        <f>VLOOKUP(A262,'Literacy Rate %Pop'!B:BC,53,FALSE)</f>
        <v>0</v>
      </c>
      <c r="AB262">
        <f>VLOOKUP(A262,'Literacy Rate %Pop'!B:BC,54,FALSE)</f>
        <v>0</v>
      </c>
      <c r="AC262" s="37">
        <f>VLOOKUP(A262,'Internet Access %Pop'!B:AI,29,FALSE)</f>
        <v>25.407009769999998</v>
      </c>
      <c r="AD262">
        <f>VLOOKUP(A262,'Internet Access %Pop'!B:AI,30,FALSE)</f>
        <v>29.411730110000001</v>
      </c>
      <c r="AE262">
        <f>VLOOKUP(A262,'Internet Access %Pop'!B:AI,31,FALSE)</f>
        <v>33.61093932</v>
      </c>
      <c r="AF262">
        <f>VLOOKUP(A262,'Internet Access %Pop'!B:AI,32,FALSE)</f>
        <v>0</v>
      </c>
      <c r="AG262">
        <f>VLOOKUP(A262,'Internet Access %Pop'!B:AI,33,FALSE)</f>
        <v>0</v>
      </c>
      <c r="AH262">
        <f>VLOOKUP(A262,'Internet Access %Pop'!B:AI,34,FALSE)</f>
        <v>0</v>
      </c>
      <c r="AI262" s="37" t="e">
        <f>VLOOKUP(A262,'Informal %GDP  DGE'!B:AE,29,FALSE)</f>
        <v>#N/A</v>
      </c>
      <c r="AJ262" t="e">
        <f>VLOOKUP(A262,'Informal %GDP  DGE'!B:AE,30,FALSE)</f>
        <v>#N/A</v>
      </c>
      <c r="AK262" t="e">
        <f>VLOOKUP(A262,'Informal %GDP MIMIC'!B:AB,25,FALSE)</f>
        <v>#N/A</v>
      </c>
      <c r="AL262" t="e">
        <f>VLOOKUP(A262,'Informal %GDP MIMIC'!B:AB,26,FALSE)</f>
        <v>#N/A</v>
      </c>
      <c r="AM262" t="e">
        <f>VLOOKUP(A262,'Informal %GDP MIMIC'!B:AB,27,FALSE)</f>
        <v>#N/A</v>
      </c>
      <c r="AN262" s="37" t="e">
        <f>VLOOKUP(A262,'Pension %LF Pension_p'!B:W,16,FALSE)</f>
        <v>#N/A</v>
      </c>
      <c r="AO262" t="e">
        <f>VLOOKUP(A262,'Pension %LF Pension_p'!B:W,17,FALSE)</f>
        <v>#N/A</v>
      </c>
      <c r="AP262" t="e">
        <f>VLOOKUP(A262,'Pension %LF Pension_p'!B:W,18,FALSE)</f>
        <v>#N/A</v>
      </c>
      <c r="AQ262" t="e">
        <f>VLOOKUP(A262,'Pension %LF Pension_p'!B:W,19,FALSE)</f>
        <v>#N/A</v>
      </c>
      <c r="AR262" t="e">
        <f>VLOOKUP(A262,'Pension %LF Pension_p'!B:W,20,FALSE)</f>
        <v>#N/A</v>
      </c>
      <c r="AS262" t="e">
        <f>VLOOKUP(A262,'Pension %LF Pension_p'!B:W,21,FALSE)</f>
        <v>#N/A</v>
      </c>
      <c r="AT262" t="e">
        <f>VLOOKUP(A262,'Pension %LF Pension_p'!B:W,22,FALSE)</f>
        <v>#N/A</v>
      </c>
      <c r="AU262" s="37">
        <f>VLOOKUP(A262,' Informal Employment %Emp Infem'!B:U,15,FALSE)</f>
        <v>0</v>
      </c>
      <c r="AV262">
        <f>VLOOKUP(A262,' Informal Employment %Emp Infem'!B:U,16,FALSE)</f>
        <v>0</v>
      </c>
      <c r="AW262">
        <f>VLOOKUP(A262,' Informal Employment %Emp Infem'!B:U,17,FALSE)</f>
        <v>0</v>
      </c>
      <c r="AX262">
        <f>VLOOKUP(A262,' Informal Employment %Emp Infem'!B:U,18,FALSE)</f>
        <v>0</v>
      </c>
      <c r="AY262">
        <f>VLOOKUP(A262,' Informal Employment %Emp Infem'!B:U,19,FALSE)</f>
        <v>37.29</v>
      </c>
      <c r="AZ262">
        <f>VLOOKUP(A262,' Informal Employment %Emp Infem'!B:U,20,FALSE)</f>
        <v>0</v>
      </c>
      <c r="BA262" s="37">
        <f>VLOOKUP(Main!A262,'Outside LF Employment %Emp  Inf'!B:U,15,FALSE)</f>
        <v>0</v>
      </c>
      <c r="BB262">
        <f>VLOOKUP(Main!A262,'Outside LF Employment %Emp  Inf'!B:U,16,FALSE)</f>
        <v>0</v>
      </c>
      <c r="BC262">
        <f>VLOOKUP(Main!A262,'Outside LF Employment %Emp  Inf'!B:U,17,FALSE)</f>
        <v>0</v>
      </c>
      <c r="BD262">
        <f>VLOOKUP(Main!A262,'Outside LF Employment %Emp  Inf'!B:U,18,FALSE)</f>
        <v>0</v>
      </c>
      <c r="BE262">
        <f>VLOOKUP(Main!A262,'Outside LF Employment %Emp  Inf'!B:U,19,FALSE)</f>
        <v>32.75</v>
      </c>
      <c r="BF262">
        <f>VLOOKUP(Main!A262,'Outside LF Employment %Emp  Inf'!B:U,20,FALSE)</f>
        <v>0</v>
      </c>
      <c r="BG262" s="37">
        <f>VLOOKUP(A262,'Fin Acct Ownership %Pop'!B:E,2,FALSE)</f>
        <v>0</v>
      </c>
      <c r="BH262">
        <f>VLOOKUP(A262,'Fin Acct Ownership %Pop'!B:E,3,FALSE)</f>
        <v>0</v>
      </c>
      <c r="BI262">
        <f>VLOOKUP(A262,'Fin Acct Ownership %Pop'!B:E,4,FALSE)</f>
        <v>0</v>
      </c>
      <c r="BJ262" s="37" t="e">
        <f>VLOOKUP(A262,'JAM Index'!B:H,2,FALSE)</f>
        <v>#N/A</v>
      </c>
      <c r="BK262" t="e">
        <f>VLOOKUP(A262,'JAM Index'!B:H,3,FALSE)</f>
        <v>#N/A</v>
      </c>
      <c r="BL262" t="e">
        <f>VLOOKUP(A262,'JAM Index'!B:H,3,FALSE)</f>
        <v>#N/A</v>
      </c>
      <c r="BM262" t="e">
        <f>VLOOKUP(A262,'JAM Index'!B:H,4,FALSE)</f>
        <v>#N/A</v>
      </c>
      <c r="BN262" t="e">
        <f>VLOOKUP(A262,'JAM Index'!B:H,5,FALSE)</f>
        <v>#N/A</v>
      </c>
      <c r="BO262" t="e">
        <f>VLOOKUP(A262,'JAM Index'!B:H,6,FALSE)</f>
        <v>#N/A</v>
      </c>
      <c r="BP262" t="e">
        <f>VLOOKUP(A262,'JAM Index'!B:H,7,FALSE)</f>
        <v>#N/A</v>
      </c>
      <c r="BQ262">
        <f>VLOOKUP(A262,'GDP Per Capita'!B:E,2,FALSE)</f>
        <v>4187.5047292366371</v>
      </c>
      <c r="BR262">
        <f>VLOOKUP(A262,'GDP Per Capita'!B:E,3,FALSE)</f>
        <v>4322.8684566404545</v>
      </c>
      <c r="BS262">
        <f>VLOOKUP(A262,'GDP Per Capita'!B:E,4,FALSE)</f>
        <v>4067.8434587376232</v>
      </c>
    </row>
    <row r="263" spans="1:71" x14ac:dyDescent="0.15">
      <c r="A263" s="24" t="s">
        <v>518</v>
      </c>
      <c r="B263" s="37">
        <f>VLOOKUP(A263,'GDP in $'!B263:G263,4)</f>
        <v>7878508502.5980158</v>
      </c>
      <c r="C263">
        <f>VLOOKUP(A263,'GDP in $'!B263:G263,5)</f>
        <v>7899879086.4308109</v>
      </c>
      <c r="D263" s="38">
        <f>VLOOKUP(A263,'GDP in $'!B263:G263,6)</f>
        <v>7716925356.1253567</v>
      </c>
      <c r="E263" t="str">
        <f>VLOOKUP(A263,'Social Assistance Exp. as %GDP'!C:O,2,FALSE)</f>
        <v>Upper middle income</v>
      </c>
      <c r="F263" t="str">
        <f>VLOOKUP(A263,'Social Assistance Exp. as %GDP'!C:O,3,FALSE)</f>
        <v>ECS</v>
      </c>
      <c r="G263">
        <f>VLOOKUP(A263,'Social Assistance Exp. as %GDP'!C:O,4,FALSE)</f>
        <v>4.565050125</v>
      </c>
      <c r="H263">
        <f>VLOOKUP(A263,'Social Assistance Exp. as %GDP'!C:O,5,FALSE)</f>
        <v>2.1061408519999998</v>
      </c>
      <c r="I263">
        <f>VLOOKUP(A263,'Social Assistance Exp. as %GDP'!C:O,6,FALSE)</f>
        <v>0</v>
      </c>
      <c r="J263">
        <f>VLOOKUP(A263,'Social Assistance Exp. as %GDP'!C:O,7,FALSE)</f>
        <v>0</v>
      </c>
      <c r="K263">
        <f>VLOOKUP(A263,'Social Assistance Exp. as %GDP'!C:O,8,FALSE)</f>
        <v>0</v>
      </c>
      <c r="L263">
        <f>VLOOKUP(A263,'Social Assistance Exp. as %GDP'!C:O,9,FALSE)</f>
        <v>2018</v>
      </c>
      <c r="M263">
        <f>VLOOKUP(A263,'Social Assistance Exp. as %GDP'!C:O,10,FALSE)</f>
        <v>3.6330956999999997E-2</v>
      </c>
      <c r="N263">
        <f>VLOOKUP(A263,'Social Assistance Exp. as %GDP'!C:O,11,FALSE)</f>
        <v>0</v>
      </c>
      <c r="O263">
        <f>VLOOKUP(A263,'Social Assistance Exp. as %GDP'!C:O,12,FALSE)</f>
        <v>0</v>
      </c>
      <c r="P263">
        <f>VLOOKUP(A263,'Social Assistance Exp. as %GDP'!C:O,13,FALSE)</f>
        <v>2.4225783349999999</v>
      </c>
      <c r="Q263" s="37">
        <f>VLOOKUP(A263,'Migrant Population %Pop'!B:C,2,FALSE)</f>
        <v>0</v>
      </c>
      <c r="R263" s="37">
        <f>VLOOKUP(A263,'Literacy Rate %Pop'!B:BC,44,FALSE)</f>
        <v>0</v>
      </c>
      <c r="S263">
        <f>VLOOKUP(A263,'Literacy Rate %Pop'!B:BC,45,FALSE)</f>
        <v>0</v>
      </c>
      <c r="T263">
        <f>VLOOKUP(A263,'Literacy Rate %Pop'!B:BC,46,FALSE)</f>
        <v>0</v>
      </c>
      <c r="U263">
        <f>VLOOKUP(A263,'Literacy Rate %Pop'!B:BC,47,FALSE)</f>
        <v>0</v>
      </c>
      <c r="V263">
        <f>VLOOKUP(A263,'Literacy Rate %Pop'!B:BC,48,FALSE)</f>
        <v>0</v>
      </c>
      <c r="W263">
        <f>VLOOKUP(A263,'Literacy Rate %Pop'!B:BC,49,FALSE)</f>
        <v>0</v>
      </c>
      <c r="X263">
        <f>VLOOKUP(A263,'Literacy Rate %Pop'!B:BC,50,FALSE)</f>
        <v>0</v>
      </c>
      <c r="Y263">
        <f>VLOOKUP(A263,'Literacy Rate %Pop'!B:BC,51,FALSE)</f>
        <v>0</v>
      </c>
      <c r="Z263">
        <f>VLOOKUP(A263,'Literacy Rate %Pop'!B:BC,52,FALSE)</f>
        <v>0</v>
      </c>
      <c r="AA263">
        <f>VLOOKUP(A263,'Literacy Rate %Pop'!B:BC,53,FALSE)</f>
        <v>0</v>
      </c>
      <c r="AB263">
        <f>VLOOKUP(A263,'Literacy Rate %Pop'!B:BC,54,FALSE)</f>
        <v>0</v>
      </c>
      <c r="AC263" s="37">
        <f>VLOOKUP(A263,'Internet Access %Pop'!B:AI,29,FALSE)</f>
        <v>0</v>
      </c>
      <c r="AD263">
        <f>VLOOKUP(A263,'Internet Access %Pop'!B:AI,30,FALSE)</f>
        <v>0</v>
      </c>
      <c r="AE263">
        <f>VLOOKUP(A263,'Internet Access %Pop'!B:AI,31,FALSE)</f>
        <v>83.893596810000005</v>
      </c>
      <c r="AF263">
        <f>VLOOKUP(A263,'Internet Access %Pop'!B:AI,32,FALSE)</f>
        <v>89.443031970000007</v>
      </c>
      <c r="AG263">
        <f>VLOOKUP(A263,'Internet Access %Pop'!B:AI,33,FALSE)</f>
        <v>0</v>
      </c>
      <c r="AH263">
        <f>VLOOKUP(A263,'Internet Access %Pop'!B:AI,34,FALSE)</f>
        <v>0</v>
      </c>
      <c r="AI263" s="37" t="e">
        <f>VLOOKUP(A263,'Informal %GDP  DGE'!B:AE,29,FALSE)</f>
        <v>#N/A</v>
      </c>
      <c r="AJ263" t="e">
        <f>VLOOKUP(A263,'Informal %GDP  DGE'!B:AE,30,FALSE)</f>
        <v>#N/A</v>
      </c>
      <c r="AK263" t="e">
        <f>VLOOKUP(A263,'Informal %GDP MIMIC'!B:AB,25,FALSE)</f>
        <v>#N/A</v>
      </c>
      <c r="AL263" t="e">
        <f>VLOOKUP(A263,'Informal %GDP MIMIC'!B:AB,26,FALSE)</f>
        <v>#N/A</v>
      </c>
      <c r="AM263" t="e">
        <f>VLOOKUP(A263,'Informal %GDP MIMIC'!B:AB,27,FALSE)</f>
        <v>#N/A</v>
      </c>
      <c r="AN263" s="37">
        <f>VLOOKUP(A263,'Pension %LF Pension_p'!B:W,16,FALSE)</f>
        <v>0</v>
      </c>
      <c r="AO263">
        <f>VLOOKUP(A263,'Pension %LF Pension_p'!B:W,17,FALSE)</f>
        <v>23</v>
      </c>
      <c r="AP263">
        <f>VLOOKUP(A263,'Pension %LF Pension_p'!B:W,18,FALSE)</f>
        <v>0</v>
      </c>
      <c r="AQ263">
        <f>VLOOKUP(A263,'Pension %LF Pension_p'!B:W,19,FALSE)</f>
        <v>0</v>
      </c>
      <c r="AR263">
        <f>VLOOKUP(A263,'Pension %LF Pension_p'!B:W,20,FALSE)</f>
        <v>0</v>
      </c>
      <c r="AS263">
        <f>VLOOKUP(A263,'Pension %LF Pension_p'!B:W,21,FALSE)</f>
        <v>0</v>
      </c>
      <c r="AT263">
        <f>VLOOKUP(A263,'Pension %LF Pension_p'!B:W,22,FALSE)</f>
        <v>0</v>
      </c>
      <c r="AU263" s="37" t="e">
        <f>VLOOKUP(A263,' Informal Employment %Emp Infem'!B:U,15,FALSE)</f>
        <v>#N/A</v>
      </c>
      <c r="AV263" t="e">
        <f>VLOOKUP(A263,' Informal Employment %Emp Infem'!B:U,16,FALSE)</f>
        <v>#N/A</v>
      </c>
      <c r="AW263" t="e">
        <f>VLOOKUP(A263,' Informal Employment %Emp Infem'!B:U,17,FALSE)</f>
        <v>#N/A</v>
      </c>
      <c r="AX263" t="e">
        <f>VLOOKUP(A263,' Informal Employment %Emp Infem'!B:U,18,FALSE)</f>
        <v>#N/A</v>
      </c>
      <c r="AY263" t="e">
        <f>VLOOKUP(A263,' Informal Employment %Emp Infem'!B:U,19,FALSE)</f>
        <v>#N/A</v>
      </c>
      <c r="AZ263" t="e">
        <f>VLOOKUP(A263,' Informal Employment %Emp Infem'!B:U,20,FALSE)</f>
        <v>#N/A</v>
      </c>
      <c r="BA263" s="37" t="e">
        <f>VLOOKUP(Main!A263,'Outside LF Employment %Emp  Inf'!B:U,15,FALSE)</f>
        <v>#N/A</v>
      </c>
      <c r="BB263" t="e">
        <f>VLOOKUP(Main!A263,'Outside LF Employment %Emp  Inf'!B:U,16,FALSE)</f>
        <v>#N/A</v>
      </c>
      <c r="BC263" t="e">
        <f>VLOOKUP(Main!A263,'Outside LF Employment %Emp  Inf'!B:U,17,FALSE)</f>
        <v>#N/A</v>
      </c>
      <c r="BD263" t="e">
        <f>VLOOKUP(Main!A263,'Outside LF Employment %Emp  Inf'!B:U,18,FALSE)</f>
        <v>#N/A</v>
      </c>
      <c r="BE263" t="e">
        <f>VLOOKUP(Main!A263,'Outside LF Employment %Emp  Inf'!B:U,19,FALSE)</f>
        <v>#N/A</v>
      </c>
      <c r="BF263" t="e">
        <f>VLOOKUP(Main!A263,'Outside LF Employment %Emp  Inf'!B:U,20,FALSE)</f>
        <v>#N/A</v>
      </c>
      <c r="BG263" s="37">
        <f>VLOOKUP(A263,'Fin Acct Ownership %Pop'!B:E,2,FALSE)</f>
        <v>44.309963226318402</v>
      </c>
      <c r="BH263">
        <f>VLOOKUP(A263,'Fin Acct Ownership %Pop'!B:E,3,FALSE)</f>
        <v>47.803150177002003</v>
      </c>
      <c r="BI263">
        <f>VLOOKUP(A263,'Fin Acct Ownership %Pop'!B:E,4,FALSE)</f>
        <v>52.273399353027301</v>
      </c>
      <c r="BJ263" s="37" t="str">
        <f>VLOOKUP(A263,'JAM Index'!B:H,2,FALSE)</f>
        <v>ECA</v>
      </c>
      <c r="BK263" t="str">
        <f>VLOOKUP(A263,'JAM Index'!B:H,3,FALSE)</f>
        <v>UMIC</v>
      </c>
      <c r="BL263" t="str">
        <f>VLOOKUP(A263,'JAM Index'!B:H,3,FALSE)</f>
        <v>UMIC</v>
      </c>
      <c r="BM263">
        <f>VLOOKUP(A263,'JAM Index'!B:H,4,FALSE)</f>
        <v>90</v>
      </c>
      <c r="BN263">
        <f>VLOOKUP(A263,'JAM Index'!B:H,5,FALSE)</f>
        <v>52</v>
      </c>
      <c r="BO263">
        <f>VLOOKUP(A263,'JAM Index'!B:H,6,FALSE)</f>
        <v>89</v>
      </c>
      <c r="BP263">
        <f>VLOOKUP(A263,'JAM Index'!B:H,7,FALSE)</f>
        <v>231</v>
      </c>
      <c r="BQ263">
        <f>VLOOKUP(A263,'GDP Per Capita'!B:E,2,FALSE)</f>
        <v>4384.0488917318971</v>
      </c>
      <c r="BR263">
        <f>VLOOKUP(A263,'GDP Per Capita'!B:E,3,FALSE)</f>
        <v>4416.1083575463563</v>
      </c>
      <c r="BS263">
        <f>VLOOKUP(A263,'GDP Per Capita'!B:E,4,FALSE)</f>
        <v>4346.6379306972131</v>
      </c>
    </row>
    <row r="264" spans="1:71" x14ac:dyDescent="0.15">
      <c r="A264" s="24" t="s">
        <v>520</v>
      </c>
      <c r="B264" s="37">
        <f>VLOOKUP(A264,'GDP in $'!B264:G264,4)</f>
        <v>21606140907.445419</v>
      </c>
      <c r="C264">
        <f>VLOOKUP(A264,'GDP in $'!B264:G264,5)</f>
        <v>0</v>
      </c>
      <c r="D264" s="38">
        <f>VLOOKUP(A264,'GDP in $'!B264:G264,6)</f>
        <v>0</v>
      </c>
      <c r="E264" t="e">
        <f>VLOOKUP(A264,'Social Assistance Exp. as %GDP'!C:O,2,FALSE)</f>
        <v>#N/A</v>
      </c>
      <c r="F264" t="e">
        <f>VLOOKUP(A264,'Social Assistance Exp. as %GDP'!C:O,3,FALSE)</f>
        <v>#N/A</v>
      </c>
      <c r="G264" t="e">
        <f>VLOOKUP(A264,'Social Assistance Exp. as %GDP'!C:O,4,FALSE)</f>
        <v>#N/A</v>
      </c>
      <c r="H264" t="e">
        <f>VLOOKUP(A264,'Social Assistance Exp. as %GDP'!C:O,5,FALSE)</f>
        <v>#N/A</v>
      </c>
      <c r="I264" t="e">
        <f>VLOOKUP(A264,'Social Assistance Exp. as %GDP'!C:O,6,FALSE)</f>
        <v>#N/A</v>
      </c>
      <c r="J264" t="e">
        <f>VLOOKUP(A264,'Social Assistance Exp. as %GDP'!C:O,7,FALSE)</f>
        <v>#N/A</v>
      </c>
      <c r="K264" t="e">
        <f>VLOOKUP(A264,'Social Assistance Exp. as %GDP'!C:O,8,FALSE)</f>
        <v>#N/A</v>
      </c>
      <c r="L264" t="e">
        <f>VLOOKUP(A264,'Social Assistance Exp. as %GDP'!C:O,9,FALSE)</f>
        <v>#N/A</v>
      </c>
      <c r="M264" t="e">
        <f>VLOOKUP(A264,'Social Assistance Exp. as %GDP'!C:O,10,FALSE)</f>
        <v>#N/A</v>
      </c>
      <c r="N264" t="e">
        <f>VLOOKUP(A264,'Social Assistance Exp. as %GDP'!C:O,11,FALSE)</f>
        <v>#N/A</v>
      </c>
      <c r="O264" t="e">
        <f>VLOOKUP(A264,'Social Assistance Exp. as %GDP'!C:O,12,FALSE)</f>
        <v>#N/A</v>
      </c>
      <c r="P264" t="e">
        <f>VLOOKUP(A264,'Social Assistance Exp. as %GDP'!C:O,13,FALSE)</f>
        <v>#N/A</v>
      </c>
      <c r="Q264" s="37">
        <f>VLOOKUP(A264,'Migrant Population %Pop'!B:C,2,FALSE)</f>
        <v>1.28252922839207</v>
      </c>
      <c r="R264" s="37">
        <f>VLOOKUP(A264,'Literacy Rate %Pop'!B:BC,44,FALSE)</f>
        <v>0</v>
      </c>
      <c r="S264">
        <f>VLOOKUP(A264,'Literacy Rate %Pop'!B:BC,45,FALSE)</f>
        <v>0</v>
      </c>
      <c r="T264">
        <f>VLOOKUP(A264,'Literacy Rate %Pop'!B:BC,46,FALSE)</f>
        <v>0</v>
      </c>
      <c r="U264">
        <f>VLOOKUP(A264,'Literacy Rate %Pop'!B:BC,47,FALSE)</f>
        <v>0</v>
      </c>
      <c r="V264">
        <f>VLOOKUP(A264,'Literacy Rate %Pop'!B:BC,48,FALSE)</f>
        <v>0</v>
      </c>
      <c r="W264">
        <f>VLOOKUP(A264,'Literacy Rate %Pop'!B:BC,49,FALSE)</f>
        <v>0</v>
      </c>
      <c r="X264">
        <f>VLOOKUP(A264,'Literacy Rate %Pop'!B:BC,50,FALSE)</f>
        <v>0</v>
      </c>
      <c r="Y264">
        <f>VLOOKUP(A264,'Literacy Rate %Pop'!B:BC,51,FALSE)</f>
        <v>0</v>
      </c>
      <c r="Z264">
        <f>VLOOKUP(A264,'Literacy Rate %Pop'!B:BC,52,FALSE)</f>
        <v>0</v>
      </c>
      <c r="AA264">
        <f>VLOOKUP(A264,'Literacy Rate %Pop'!B:BC,53,FALSE)</f>
        <v>0</v>
      </c>
      <c r="AB264">
        <f>VLOOKUP(A264,'Literacy Rate %Pop'!B:BC,54,FALSE)</f>
        <v>0</v>
      </c>
      <c r="AC264" s="37">
        <f>VLOOKUP(A264,'Internet Access %Pop'!B:AI,29,FALSE)</f>
        <v>24.085409469999998</v>
      </c>
      <c r="AD264">
        <f>VLOOKUP(A264,'Internet Access %Pop'!B:AI,30,FALSE)</f>
        <v>24.579208359999999</v>
      </c>
      <c r="AE264">
        <f>VLOOKUP(A264,'Internet Access %Pop'!B:AI,31,FALSE)</f>
        <v>26.718354770000001</v>
      </c>
      <c r="AF264">
        <f>VLOOKUP(A264,'Internet Access %Pop'!B:AI,32,FALSE)</f>
        <v>0</v>
      </c>
      <c r="AG264">
        <f>VLOOKUP(A264,'Internet Access %Pop'!B:AI,33,FALSE)</f>
        <v>0</v>
      </c>
      <c r="AH264">
        <f>VLOOKUP(A264,'Internet Access %Pop'!B:AI,34,FALSE)</f>
        <v>0</v>
      </c>
      <c r="AI264" s="37">
        <f>VLOOKUP(A264,'Informal %GDP  DGE'!B:AE,29,FALSE)</f>
        <v>25.35760498046875</v>
      </c>
      <c r="AJ264">
        <f>VLOOKUP(A264,'Informal %GDP  DGE'!B:AE,30,FALSE)</f>
        <v>25.206396102905273</v>
      </c>
      <c r="AK264">
        <f>VLOOKUP(A264,'Informal %GDP MIMIC'!B:AB,25,FALSE)</f>
        <v>30.454191207885742</v>
      </c>
      <c r="AL264">
        <f>VLOOKUP(A264,'Informal %GDP MIMIC'!B:AB,26,FALSE)</f>
        <v>30.776161193847656</v>
      </c>
      <c r="AM264">
        <f>VLOOKUP(A264,'Informal %GDP MIMIC'!B:AB,27,FALSE)</f>
        <v>31.083236694335938</v>
      </c>
      <c r="AN264" s="37">
        <f>VLOOKUP(A264,'Pension %LF Pension_p'!B:W,16,FALSE)</f>
        <v>0</v>
      </c>
      <c r="AO264">
        <f>VLOOKUP(A264,'Pension %LF Pension_p'!B:W,17,FALSE)</f>
        <v>10</v>
      </c>
      <c r="AP264">
        <f>VLOOKUP(A264,'Pension %LF Pension_p'!B:W,18,FALSE)</f>
        <v>10.399999618530273</v>
      </c>
      <c r="AQ264">
        <f>VLOOKUP(A264,'Pension %LF Pension_p'!B:W,19,FALSE)</f>
        <v>0</v>
      </c>
      <c r="AR264">
        <f>VLOOKUP(A264,'Pension %LF Pension_p'!B:W,20,FALSE)</f>
        <v>0</v>
      </c>
      <c r="AS264">
        <f>VLOOKUP(A264,'Pension %LF Pension_p'!B:W,21,FALSE)</f>
        <v>0</v>
      </c>
      <c r="AT264">
        <f>VLOOKUP(A264,'Pension %LF Pension_p'!B:W,22,FALSE)</f>
        <v>0</v>
      </c>
      <c r="AU264" s="37">
        <f>VLOOKUP(A264,' Informal Employment %Emp Infem'!B:U,15,FALSE)</f>
        <v>0</v>
      </c>
      <c r="AV264">
        <f>VLOOKUP(A264,' Informal Employment %Emp Infem'!B:U,16,FALSE)</f>
        <v>77.41</v>
      </c>
      <c r="AW264">
        <f>VLOOKUP(A264,' Informal Employment %Emp Infem'!B:U,17,FALSE)</f>
        <v>0</v>
      </c>
      <c r="AX264">
        <f>VLOOKUP(A264,' Informal Employment %Emp Infem'!B:U,18,FALSE)</f>
        <v>0</v>
      </c>
      <c r="AY264">
        <f>VLOOKUP(A264,' Informal Employment %Emp Infem'!B:U,19,FALSE)</f>
        <v>0</v>
      </c>
      <c r="AZ264">
        <f>VLOOKUP(A264,' Informal Employment %Emp Infem'!B:U,20,FALSE)</f>
        <v>0</v>
      </c>
      <c r="BA264" s="37">
        <f>VLOOKUP(Main!A264,'Outside LF Employment %Emp  Inf'!B:U,15,FALSE)</f>
        <v>0</v>
      </c>
      <c r="BB264">
        <f>VLOOKUP(Main!A264,'Outside LF Employment %Emp  Inf'!B:U,16,FALSE)</f>
        <v>70.239999999999995</v>
      </c>
      <c r="BC264">
        <f>VLOOKUP(Main!A264,'Outside LF Employment %Emp  Inf'!B:U,17,FALSE)</f>
        <v>0</v>
      </c>
      <c r="BD264">
        <f>VLOOKUP(Main!A264,'Outside LF Employment %Emp  Inf'!B:U,18,FALSE)</f>
        <v>0</v>
      </c>
      <c r="BE264">
        <f>VLOOKUP(Main!A264,'Outside LF Employment %Emp  Inf'!B:U,19,FALSE)</f>
        <v>0</v>
      </c>
      <c r="BF264">
        <f>VLOOKUP(Main!A264,'Outside LF Employment %Emp  Inf'!B:U,20,FALSE)</f>
        <v>0</v>
      </c>
      <c r="BG264" s="37">
        <f>VLOOKUP(A264,'Fin Acct Ownership %Pop'!B:E,2,FALSE)</f>
        <v>3.6599538326263401</v>
      </c>
      <c r="BH264">
        <f>VLOOKUP(A264,'Fin Acct Ownership %Pop'!B:E,3,FALSE)</f>
        <v>6.4484820365905797</v>
      </c>
      <c r="BI264">
        <f>VLOOKUP(A264,'Fin Acct Ownership %Pop'!B:E,4,FALSE)</f>
        <v>0</v>
      </c>
      <c r="BJ264" s="37" t="e">
        <f>VLOOKUP(A264,'JAM Index'!B:H,2,FALSE)</f>
        <v>#N/A</v>
      </c>
      <c r="BK264" t="e">
        <f>VLOOKUP(A264,'JAM Index'!B:H,3,FALSE)</f>
        <v>#N/A</v>
      </c>
      <c r="BL264" t="e">
        <f>VLOOKUP(A264,'JAM Index'!B:H,3,FALSE)</f>
        <v>#N/A</v>
      </c>
      <c r="BM264" t="e">
        <f>VLOOKUP(A264,'JAM Index'!B:H,4,FALSE)</f>
        <v>#N/A</v>
      </c>
      <c r="BN264" t="e">
        <f>VLOOKUP(A264,'JAM Index'!B:H,5,FALSE)</f>
        <v>#N/A</v>
      </c>
      <c r="BO264" t="e">
        <f>VLOOKUP(A264,'JAM Index'!B:H,6,FALSE)</f>
        <v>#N/A</v>
      </c>
      <c r="BP264" t="e">
        <f>VLOOKUP(A264,'JAM Index'!B:H,7,FALSE)</f>
        <v>#N/A</v>
      </c>
      <c r="BQ264">
        <f>VLOOKUP(A264,'GDP Per Capita'!B:E,2,FALSE)</f>
        <v>758.14524156942343</v>
      </c>
      <c r="BR264">
        <f>VLOOKUP(A264,'GDP Per Capita'!B:E,3,FALSE)</f>
        <v>0</v>
      </c>
      <c r="BS264">
        <f>VLOOKUP(A264,'GDP Per Capita'!B:E,4,FALSE)</f>
        <v>0</v>
      </c>
    </row>
    <row r="265" spans="1:71" x14ac:dyDescent="0.15">
      <c r="A265" s="24" t="s">
        <v>522</v>
      </c>
      <c r="B265" s="37">
        <f>VLOOKUP(A265,'GDP in $'!B265:G265,4)</f>
        <v>404842116738.07416</v>
      </c>
      <c r="C265">
        <f>VLOOKUP(A265,'GDP in $'!B265:G265,5)</f>
        <v>387934574098.17004</v>
      </c>
      <c r="D265" s="38">
        <f>VLOOKUP(A265,'GDP in $'!B265:G265,6)</f>
        <v>335442101366.41736</v>
      </c>
      <c r="E265" t="str">
        <f>VLOOKUP(A265,'Social Assistance Exp. as %GDP'!C:O,2,FALSE)</f>
        <v>Upper middle income</v>
      </c>
      <c r="F265" t="str">
        <f>VLOOKUP(A265,'Social Assistance Exp. as %GDP'!C:O,3,FALSE)</f>
        <v>SSF</v>
      </c>
      <c r="G265">
        <f>VLOOKUP(A265,'Social Assistance Exp. as %GDP'!C:O,4,FALSE)</f>
        <v>3.3999004359999998</v>
      </c>
      <c r="H265">
        <f>VLOOKUP(A265,'Social Assistance Exp. as %GDP'!C:O,5,FALSE)</f>
        <v>1.267770171</v>
      </c>
      <c r="I265">
        <f>VLOOKUP(A265,'Social Assistance Exp. as %GDP'!C:O,6,FALSE)</f>
        <v>0</v>
      </c>
      <c r="J265">
        <f>VLOOKUP(A265,'Social Assistance Exp. as %GDP'!C:O,7,FALSE)</f>
        <v>0</v>
      </c>
      <c r="K265">
        <f>VLOOKUP(A265,'Social Assistance Exp. as %GDP'!C:O,8,FALSE)</f>
        <v>1.1252619E-2</v>
      </c>
      <c r="L265">
        <f>VLOOKUP(A265,'Social Assistance Exp. as %GDP'!C:O,9,FALSE)</f>
        <v>2016</v>
      </c>
      <c r="M265">
        <f>VLOOKUP(A265,'Social Assistance Exp. as %GDP'!C:O,10,FALSE)</f>
        <v>8.49389653E-6</v>
      </c>
      <c r="N265">
        <f>VLOOKUP(A265,'Social Assistance Exp. as %GDP'!C:O,11,FALSE)</f>
        <v>0.215500161</v>
      </c>
      <c r="O265">
        <f>VLOOKUP(A265,'Social Assistance Exp. as %GDP'!C:O,12,FALSE)</f>
        <v>0.12876609</v>
      </c>
      <c r="P265">
        <f>VLOOKUP(A265,'Social Assistance Exp. as %GDP'!C:O,13,FALSE)</f>
        <v>1.7766027449999999</v>
      </c>
      <c r="Q265" s="37">
        <f>VLOOKUP(A265,'Migrant Population %Pop'!B:C,2,FALSE)</f>
        <v>5.7670904489131498</v>
      </c>
      <c r="R265" s="37">
        <f>VLOOKUP(A265,'Literacy Rate %Pop'!B:BC,44,FALSE)</f>
        <v>92.8773193359375</v>
      </c>
      <c r="S265">
        <f>VLOOKUP(A265,'Literacy Rate %Pop'!B:BC,45,FALSE)</f>
        <v>93.102142333984403</v>
      </c>
      <c r="T265">
        <f>VLOOKUP(A265,'Literacy Rate %Pop'!B:BC,46,FALSE)</f>
        <v>93.729469299316406</v>
      </c>
      <c r="U265">
        <f>VLOOKUP(A265,'Literacy Rate %Pop'!B:BC,47,FALSE)</f>
        <v>0</v>
      </c>
      <c r="V265">
        <f>VLOOKUP(A265,'Literacy Rate %Pop'!B:BC,48,FALSE)</f>
        <v>94.139900207519503</v>
      </c>
      <c r="W265">
        <f>VLOOKUP(A265,'Literacy Rate %Pop'!B:BC,49,FALSE)</f>
        <v>94.367919921875</v>
      </c>
      <c r="X265">
        <f>VLOOKUP(A265,'Literacy Rate %Pop'!B:BC,50,FALSE)</f>
        <v>0</v>
      </c>
      <c r="Y265">
        <f>VLOOKUP(A265,'Literacy Rate %Pop'!B:BC,51,FALSE)</f>
        <v>87.046669006347699</v>
      </c>
      <c r="Z265">
        <f>VLOOKUP(A265,'Literacy Rate %Pop'!B:BC,52,FALSE)</f>
        <v>0</v>
      </c>
      <c r="AA265">
        <f>VLOOKUP(A265,'Literacy Rate %Pop'!B:BC,53,FALSE)</f>
        <v>95.022972106933594</v>
      </c>
      <c r="AB265">
        <f>VLOOKUP(A265,'Literacy Rate %Pop'!B:BC,54,FALSE)</f>
        <v>0</v>
      </c>
      <c r="AC265" s="37">
        <f>VLOOKUP(A265,'Internet Access %Pop'!B:AI,29,FALSE)</f>
        <v>51.919115720000001</v>
      </c>
      <c r="AD265">
        <f>VLOOKUP(A265,'Internet Access %Pop'!B:AI,30,FALSE)</f>
        <v>54</v>
      </c>
      <c r="AE265">
        <f>VLOOKUP(A265,'Internet Access %Pop'!B:AI,31,FALSE)</f>
        <v>56.167394469999998</v>
      </c>
      <c r="AF265">
        <f>VLOOKUP(A265,'Internet Access %Pop'!B:AI,32,FALSE)</f>
        <v>62.4</v>
      </c>
      <c r="AG265">
        <f>VLOOKUP(A265,'Internet Access %Pop'!B:AI,33,FALSE)</f>
        <v>68.2</v>
      </c>
      <c r="AH265">
        <f>VLOOKUP(A265,'Internet Access %Pop'!B:AI,34,FALSE)</f>
        <v>0</v>
      </c>
      <c r="AI265" s="37">
        <f>VLOOKUP(A265,'Informal %GDP  DGE'!B:AE,29,FALSE)</f>
        <v>23.695663452148438</v>
      </c>
      <c r="AJ265">
        <f>VLOOKUP(A265,'Informal %GDP  DGE'!B:AE,30,FALSE)</f>
        <v>23.608823776245117</v>
      </c>
      <c r="AK265">
        <f>VLOOKUP(A265,'Informal %GDP MIMIC'!B:AB,25,FALSE)</f>
        <v>28.013759613037109</v>
      </c>
      <c r="AL265">
        <f>VLOOKUP(A265,'Informal %GDP MIMIC'!B:AB,26,FALSE)</f>
        <v>28.075172424316406</v>
      </c>
      <c r="AM265">
        <f>VLOOKUP(A265,'Informal %GDP MIMIC'!B:AB,27,FALSE)</f>
        <v>28.280643463134766</v>
      </c>
      <c r="AN265" s="37">
        <f>VLOOKUP(A265,'Pension %LF Pension_p'!B:W,16,FALSE)</f>
        <v>0</v>
      </c>
      <c r="AO265">
        <f>VLOOKUP(A265,'Pension %LF Pension_p'!B:W,17,FALSE)</f>
        <v>0</v>
      </c>
      <c r="AP265">
        <f>VLOOKUP(A265,'Pension %LF Pension_p'!B:W,18,FALSE)</f>
        <v>0</v>
      </c>
      <c r="AQ265">
        <f>VLOOKUP(A265,'Pension %LF Pension_p'!B:W,19,FALSE)</f>
        <v>6.3000001907348633</v>
      </c>
      <c r="AR265">
        <f>VLOOKUP(A265,'Pension %LF Pension_p'!B:W,20,FALSE)</f>
        <v>0</v>
      </c>
      <c r="AS265">
        <f>VLOOKUP(A265,'Pension %LF Pension_p'!B:W,21,FALSE)</f>
        <v>0</v>
      </c>
      <c r="AT265">
        <f>VLOOKUP(A265,'Pension %LF Pension_p'!B:W,22,FALSE)</f>
        <v>0</v>
      </c>
      <c r="AU265" s="37">
        <f>VLOOKUP(A265,' Informal Employment %Emp Infem'!B:U,15,FALSE)</f>
        <v>32.6</v>
      </c>
      <c r="AV265">
        <f>VLOOKUP(A265,' Informal Employment %Emp Infem'!B:U,16,FALSE)</f>
        <v>32.479999999999997</v>
      </c>
      <c r="AW265">
        <f>VLOOKUP(A265,' Informal Employment %Emp Infem'!B:U,17,FALSE)</f>
        <v>34.770000000000003</v>
      </c>
      <c r="AX265">
        <f>VLOOKUP(A265,' Informal Employment %Emp Infem'!B:U,18,FALSE)</f>
        <v>34.32</v>
      </c>
      <c r="AY265">
        <f>VLOOKUP(A265,' Informal Employment %Emp Infem'!B:U,19,FALSE)</f>
        <v>34.69</v>
      </c>
      <c r="AZ265">
        <f>VLOOKUP(A265,' Informal Employment %Emp Infem'!B:U,20,FALSE)</f>
        <v>35.32</v>
      </c>
      <c r="BA265" s="37">
        <f>VLOOKUP(Main!A265,'Outside LF Employment %Emp  Inf'!B:U,15,FALSE)</f>
        <v>44.24</v>
      </c>
      <c r="BB265">
        <f>VLOOKUP(Main!A265,'Outside LF Employment %Emp  Inf'!B:U,16,FALSE)</f>
        <v>43.64</v>
      </c>
      <c r="BC265">
        <f>VLOOKUP(Main!A265,'Outside LF Employment %Emp  Inf'!B:U,17,FALSE)</f>
        <v>45.74</v>
      </c>
      <c r="BD265">
        <f>VLOOKUP(Main!A265,'Outside LF Employment %Emp  Inf'!B:U,18,FALSE)</f>
        <v>45.23</v>
      </c>
      <c r="BE265">
        <f>VLOOKUP(Main!A265,'Outside LF Employment %Emp  Inf'!B:U,19,FALSE)</f>
        <v>45</v>
      </c>
      <c r="BF265">
        <f>VLOOKUP(Main!A265,'Outside LF Employment %Emp  Inf'!B:U,20,FALSE)</f>
        <v>45.18</v>
      </c>
      <c r="BG265" s="37">
        <f>VLOOKUP(A265,'Fin Acct Ownership %Pop'!B:E,2,FALSE)</f>
        <v>53.645072937011697</v>
      </c>
      <c r="BH265">
        <f>VLOOKUP(A265,'Fin Acct Ownership %Pop'!B:E,3,FALSE)</f>
        <v>70.317451477050795</v>
      </c>
      <c r="BI265">
        <f>VLOOKUP(A265,'Fin Acct Ownership %Pop'!B:E,4,FALSE)</f>
        <v>69.218490600585895</v>
      </c>
      <c r="BJ265" s="37" t="str">
        <f>VLOOKUP(A265,'JAM Index'!B:H,2,FALSE)</f>
        <v>SSA</v>
      </c>
      <c r="BK265" t="str">
        <f>VLOOKUP(A265,'JAM Index'!B:H,3,FALSE)</f>
        <v>UMIC</v>
      </c>
      <c r="BL265" t="str">
        <f>VLOOKUP(A265,'JAM Index'!B:H,3,FALSE)</f>
        <v>UMIC</v>
      </c>
      <c r="BM265">
        <f>VLOOKUP(A265,'JAM Index'!B:H,4,FALSE)</f>
        <v>92</v>
      </c>
      <c r="BN265">
        <f>VLOOKUP(A265,'JAM Index'!B:H,5,FALSE)</f>
        <v>69</v>
      </c>
      <c r="BO265">
        <f>VLOOKUP(A265,'JAM Index'!B:H,6,FALSE)</f>
        <v>79</v>
      </c>
      <c r="BP265">
        <f>VLOOKUP(A265,'JAM Index'!B:H,7,FALSE)</f>
        <v>240</v>
      </c>
      <c r="BQ265">
        <f>VLOOKUP(A265,'GDP Per Capita'!B:E,2,FALSE)</f>
        <v>7005.0954126602228</v>
      </c>
      <c r="BR265">
        <f>VLOOKUP(A265,'GDP Per Capita'!B:E,3,FALSE)</f>
        <v>6624.7618649330934</v>
      </c>
      <c r="BS265">
        <f>VLOOKUP(A265,'GDP Per Capita'!B:E,4,FALSE)</f>
        <v>5655.8676539039616</v>
      </c>
    </row>
    <row r="266" spans="1:71" x14ac:dyDescent="0.15">
      <c r="A266" s="24" t="s">
        <v>524</v>
      </c>
      <c r="B266" s="37">
        <f>VLOOKUP(A266,'GDP in $'!B266:G266,4)</f>
        <v>26311590296.702141</v>
      </c>
      <c r="C266">
        <f>VLOOKUP(A266,'GDP in $'!B266:G266,5)</f>
        <v>23308667781.225754</v>
      </c>
      <c r="D266" s="38">
        <f>VLOOKUP(A266,'GDP in $'!B266:G266,6)</f>
        <v>18110631358.31139</v>
      </c>
      <c r="E266" t="str">
        <f>VLOOKUP(A266,'Social Assistance Exp. as %GDP'!C:O,2,FALSE)</f>
        <v>Lower middle income</v>
      </c>
      <c r="F266" t="str">
        <f>VLOOKUP(A266,'Social Assistance Exp. as %GDP'!C:O,3,FALSE)</f>
        <v>SSF</v>
      </c>
      <c r="G266">
        <f>VLOOKUP(A266,'Social Assistance Exp. as %GDP'!C:O,4,FALSE)</f>
        <v>0.23147158300000001</v>
      </c>
      <c r="H266">
        <f>VLOOKUP(A266,'Social Assistance Exp. as %GDP'!C:O,5,FALSE)</f>
        <v>1.388259E-2</v>
      </c>
      <c r="I266">
        <f>VLOOKUP(A266,'Social Assistance Exp. as %GDP'!C:O,6,FALSE)</f>
        <v>0</v>
      </c>
      <c r="J266">
        <f>VLOOKUP(A266,'Social Assistance Exp. as %GDP'!C:O,7,FALSE)</f>
        <v>0.17030806800000001</v>
      </c>
      <c r="K266">
        <f>VLOOKUP(A266,'Social Assistance Exp. as %GDP'!C:O,8,FALSE)</f>
        <v>1.6789518E-2</v>
      </c>
      <c r="L266">
        <f>VLOOKUP(A266,'Social Assistance Exp. as %GDP'!C:O,9,FALSE)</f>
        <v>2016</v>
      </c>
      <c r="M266">
        <f>VLOOKUP(A266,'Social Assistance Exp. as %GDP'!C:O,10,FALSE)</f>
        <v>1.539746E-3</v>
      </c>
      <c r="N266">
        <f>VLOOKUP(A266,'Social Assistance Exp. as %GDP'!C:O,11,FALSE)</f>
        <v>0</v>
      </c>
      <c r="O266">
        <f>VLOOKUP(A266,'Social Assistance Exp. as %GDP'!C:O,12,FALSE)</f>
        <v>1.4808096E-2</v>
      </c>
      <c r="P266">
        <f>VLOOKUP(A266,'Social Assistance Exp. as %GDP'!C:O,13,FALSE)</f>
        <v>1.4143584000000001E-2</v>
      </c>
      <c r="Q266" s="37">
        <f>VLOOKUP(A266,'Migrant Population %Pop'!B:C,2,FALSE)</f>
        <v>0.78902565031930205</v>
      </c>
      <c r="R266" s="37">
        <f>VLOOKUP(A266,'Literacy Rate %Pop'!B:BC,44,FALSE)</f>
        <v>83.007667541503906</v>
      </c>
      <c r="S266">
        <f>VLOOKUP(A266,'Literacy Rate %Pop'!B:BC,45,FALSE)</f>
        <v>0</v>
      </c>
      <c r="T266">
        <f>VLOOKUP(A266,'Literacy Rate %Pop'!B:BC,46,FALSE)</f>
        <v>0</v>
      </c>
      <c r="U266">
        <f>VLOOKUP(A266,'Literacy Rate %Pop'!B:BC,47,FALSE)</f>
        <v>0</v>
      </c>
      <c r="V266">
        <f>VLOOKUP(A266,'Literacy Rate %Pop'!B:BC,48,FALSE)</f>
        <v>0</v>
      </c>
      <c r="W266">
        <f>VLOOKUP(A266,'Literacy Rate %Pop'!B:BC,49,FALSE)</f>
        <v>0</v>
      </c>
      <c r="X266">
        <f>VLOOKUP(A266,'Literacy Rate %Pop'!B:BC,50,FALSE)</f>
        <v>0</v>
      </c>
      <c r="Y266">
        <f>VLOOKUP(A266,'Literacy Rate %Pop'!B:BC,51,FALSE)</f>
        <v>0</v>
      </c>
      <c r="Z266">
        <f>VLOOKUP(A266,'Literacy Rate %Pop'!B:BC,52,FALSE)</f>
        <v>86.747962951660199</v>
      </c>
      <c r="AA266">
        <f>VLOOKUP(A266,'Literacy Rate %Pop'!B:BC,53,FALSE)</f>
        <v>0</v>
      </c>
      <c r="AB266">
        <f>VLOOKUP(A266,'Literacy Rate %Pop'!B:BC,54,FALSE)</f>
        <v>0</v>
      </c>
      <c r="AC266" s="37">
        <f>VLOOKUP(A266,'Internet Access %Pop'!B:AI,29,FALSE)</f>
        <v>0</v>
      </c>
      <c r="AD266">
        <f>VLOOKUP(A266,'Internet Access %Pop'!B:AI,30,FALSE)</f>
        <v>0</v>
      </c>
      <c r="AE266">
        <f>VLOOKUP(A266,'Internet Access %Pop'!B:AI,31,FALSE)</f>
        <v>0</v>
      </c>
      <c r="AF266">
        <f>VLOOKUP(A266,'Internet Access %Pop'!B:AI,32,FALSE)</f>
        <v>14.299997100000001</v>
      </c>
      <c r="AG266">
        <f>VLOOKUP(A266,'Internet Access %Pop'!B:AI,33,FALSE)</f>
        <v>19</v>
      </c>
      <c r="AH266">
        <f>VLOOKUP(A266,'Internet Access %Pop'!B:AI,34,FALSE)</f>
        <v>0</v>
      </c>
      <c r="AI266" s="37">
        <f>VLOOKUP(A266,'Informal %GDP  DGE'!B:AE,29,FALSE)</f>
        <v>40.374019622802734</v>
      </c>
      <c r="AJ266">
        <f>VLOOKUP(A266,'Informal %GDP  DGE'!B:AE,30,FALSE)</f>
        <v>39.798908233642578</v>
      </c>
      <c r="AK266">
        <f>VLOOKUP(A266,'Informal %GDP MIMIC'!B:AB,25,FALSE)</f>
        <v>47.960037231445312</v>
      </c>
      <c r="AL266">
        <f>VLOOKUP(A266,'Informal %GDP MIMIC'!B:AB,26,FALSE)</f>
        <v>46.442955017089844</v>
      </c>
      <c r="AM266">
        <f>VLOOKUP(A266,'Informal %GDP MIMIC'!B:AB,27,FALSE)</f>
        <v>46.224048614501953</v>
      </c>
      <c r="AN266" s="37">
        <f>VLOOKUP(A266,'Pension %LF Pension_p'!B:W,16,FALSE)</f>
        <v>0</v>
      </c>
      <c r="AO266">
        <f>VLOOKUP(A266,'Pension %LF Pension_p'!B:W,17,FALSE)</f>
        <v>0</v>
      </c>
      <c r="AP266">
        <f>VLOOKUP(A266,'Pension %LF Pension_p'!B:W,18,FALSE)</f>
        <v>10.899999618530273</v>
      </c>
      <c r="AQ266">
        <f>VLOOKUP(A266,'Pension %LF Pension_p'!B:W,19,FALSE)</f>
        <v>0</v>
      </c>
      <c r="AR266">
        <f>VLOOKUP(A266,'Pension %LF Pension_p'!B:W,20,FALSE)</f>
        <v>0</v>
      </c>
      <c r="AS266">
        <f>VLOOKUP(A266,'Pension %LF Pension_p'!B:W,21,FALSE)</f>
        <v>0</v>
      </c>
      <c r="AT266">
        <f>VLOOKUP(A266,'Pension %LF Pension_p'!B:W,22,FALSE)</f>
        <v>0</v>
      </c>
      <c r="AU266" s="37">
        <f>VLOOKUP(A266,' Informal Employment %Emp Infem'!B:U,15,FALSE)</f>
        <v>0</v>
      </c>
      <c r="AV266">
        <f>VLOOKUP(A266,' Informal Employment %Emp Infem'!B:U,16,FALSE)</f>
        <v>0</v>
      </c>
      <c r="AW266">
        <f>VLOOKUP(A266,' Informal Employment %Emp Infem'!B:U,17,FALSE)</f>
        <v>0</v>
      </c>
      <c r="AX266">
        <f>VLOOKUP(A266,' Informal Employment %Emp Infem'!B:U,18,FALSE)</f>
        <v>0</v>
      </c>
      <c r="AY266">
        <f>VLOOKUP(A266,' Informal Employment %Emp Infem'!B:U,19,FALSE)</f>
        <v>70.5</v>
      </c>
      <c r="AZ266">
        <f>VLOOKUP(A266,' Informal Employment %Emp Infem'!B:U,20,FALSE)</f>
        <v>69.17</v>
      </c>
      <c r="BA266" s="37">
        <f>VLOOKUP(Main!A266,'Outside LF Employment %Emp  Inf'!B:U,15,FALSE)</f>
        <v>0</v>
      </c>
      <c r="BB266">
        <f>VLOOKUP(Main!A266,'Outside LF Employment %Emp  Inf'!B:U,16,FALSE)</f>
        <v>0</v>
      </c>
      <c r="BC266">
        <f>VLOOKUP(Main!A266,'Outside LF Employment %Emp  Inf'!B:U,17,FALSE)</f>
        <v>0</v>
      </c>
      <c r="BD266">
        <f>VLOOKUP(Main!A266,'Outside LF Employment %Emp  Inf'!B:U,18,FALSE)</f>
        <v>0</v>
      </c>
      <c r="BE266">
        <f>VLOOKUP(Main!A266,'Outside LF Employment %Emp  Inf'!B:U,19,FALSE)</f>
        <v>60.11</v>
      </c>
      <c r="BF266">
        <f>VLOOKUP(Main!A266,'Outside LF Employment %Emp  Inf'!B:U,20,FALSE)</f>
        <v>58.65</v>
      </c>
      <c r="BG266" s="37">
        <f>VLOOKUP(A266,'Fin Acct Ownership %Pop'!B:E,2,FALSE)</f>
        <v>21.364910125732401</v>
      </c>
      <c r="BH266">
        <f>VLOOKUP(A266,'Fin Acct Ownership %Pop'!B:E,3,FALSE)</f>
        <v>35.644870758056598</v>
      </c>
      <c r="BI266">
        <f>VLOOKUP(A266,'Fin Acct Ownership %Pop'!B:E,4,FALSE)</f>
        <v>45.863258361816399</v>
      </c>
      <c r="BJ266" s="37" t="str">
        <f>VLOOKUP(A266,'JAM Index'!B:H,2,FALSE)</f>
        <v>SSA</v>
      </c>
      <c r="BK266" t="str">
        <f>VLOOKUP(A266,'JAM Index'!B:H,3,FALSE)</f>
        <v>LMIC</v>
      </c>
      <c r="BL266" t="str">
        <f>VLOOKUP(A266,'JAM Index'!B:H,3,FALSE)</f>
        <v>LMIC</v>
      </c>
      <c r="BM266">
        <f>VLOOKUP(A266,'JAM Index'!B:H,4,FALSE)</f>
        <v>87</v>
      </c>
      <c r="BN266">
        <f>VLOOKUP(A266,'JAM Index'!B:H,5,FALSE)</f>
        <v>46</v>
      </c>
      <c r="BO266">
        <f>VLOOKUP(A266,'JAM Index'!B:H,6,FALSE)</f>
        <v>63</v>
      </c>
      <c r="BP266">
        <f>VLOOKUP(A266,'JAM Index'!B:H,7,FALSE)</f>
        <v>196</v>
      </c>
      <c r="BQ266">
        <f>VLOOKUP(A266,'GDP Per Capita'!B:E,2,FALSE)</f>
        <v>1516.3683712572799</v>
      </c>
      <c r="BR266">
        <f>VLOOKUP(A266,'GDP Per Capita'!B:E,3,FALSE)</f>
        <v>1305.001030804026</v>
      </c>
      <c r="BS266">
        <f>VLOOKUP(A266,'GDP Per Capita'!B:E,4,FALSE)</f>
        <v>985.1324360388694</v>
      </c>
    </row>
    <row r="267" spans="1:71" x14ac:dyDescent="0.15">
      <c r="A267" s="24" t="s">
        <v>526</v>
      </c>
      <c r="B267" s="37">
        <f>VLOOKUP(A267,'GDP in $'!B267:G267,4)</f>
        <v>18115543790.785534</v>
      </c>
      <c r="C267">
        <f>VLOOKUP(A267,'GDP in $'!B267:G267,5)</f>
        <v>19284289739.051693</v>
      </c>
      <c r="D267" s="38">
        <f>VLOOKUP(A267,'GDP in $'!B267:G267,6)</f>
        <v>18051170798.941048</v>
      </c>
      <c r="E267" t="str">
        <f>VLOOKUP(A267,'Social Assistance Exp. as %GDP'!C:O,2,FALSE)</f>
        <v>Lower middle income</v>
      </c>
      <c r="F267" t="str">
        <f>VLOOKUP(A267,'Social Assistance Exp. as %GDP'!C:O,3,FALSE)</f>
        <v>SSF</v>
      </c>
      <c r="G267">
        <f>VLOOKUP(A267,'Social Assistance Exp. as %GDP'!C:O,4,FALSE)</f>
        <v>0.34651505900000001</v>
      </c>
      <c r="H267">
        <f>VLOOKUP(A267,'Social Assistance Exp. as %GDP'!C:O,5,FALSE)</f>
        <v>8.7900757999999996E-2</v>
      </c>
      <c r="I267">
        <f>VLOOKUP(A267,'Social Assistance Exp. as %GDP'!C:O,6,FALSE)</f>
        <v>0</v>
      </c>
      <c r="J267">
        <f>VLOOKUP(A267,'Social Assistance Exp. as %GDP'!C:O,7,FALSE)</f>
        <v>3.7368901000000003E-2</v>
      </c>
      <c r="K267">
        <f>VLOOKUP(A267,'Social Assistance Exp. as %GDP'!C:O,8,FALSE)</f>
        <v>0.164135963</v>
      </c>
      <c r="L267">
        <f>VLOOKUP(A267,'Social Assistance Exp. as %GDP'!C:O,9,FALSE)</f>
        <v>2015</v>
      </c>
      <c r="M267">
        <f>VLOOKUP(A267,'Social Assistance Exp. as %GDP'!C:O,10,FALSE)</f>
        <v>8.1412900000000007E-3</v>
      </c>
      <c r="N267">
        <f>VLOOKUP(A267,'Social Assistance Exp. as %GDP'!C:O,11,FALSE)</f>
        <v>4.8706225999999998E-2</v>
      </c>
      <c r="O267">
        <f>VLOOKUP(A267,'Social Assistance Exp. as %GDP'!C:O,12,FALSE)</f>
        <v>0</v>
      </c>
      <c r="P267">
        <f>VLOOKUP(A267,'Social Assistance Exp. as %GDP'!C:O,13,FALSE)</f>
        <v>0</v>
      </c>
      <c r="Q267" s="37">
        <f>VLOOKUP(A267,'Migrant Population %Pop'!B:C,2,FALSE)</f>
        <v>2.5563825251072698</v>
      </c>
      <c r="R267" s="37">
        <f>VLOOKUP(A267,'Literacy Rate %Pop'!B:BC,44,FALSE)</f>
        <v>0</v>
      </c>
      <c r="S267">
        <f>VLOOKUP(A267,'Literacy Rate %Pop'!B:BC,45,FALSE)</f>
        <v>83.582710266113295</v>
      </c>
      <c r="T267">
        <f>VLOOKUP(A267,'Literacy Rate %Pop'!B:BC,46,FALSE)</f>
        <v>0</v>
      </c>
      <c r="U267">
        <f>VLOOKUP(A267,'Literacy Rate %Pop'!B:BC,47,FALSE)</f>
        <v>0</v>
      </c>
      <c r="V267">
        <f>VLOOKUP(A267,'Literacy Rate %Pop'!B:BC,48,FALSE)</f>
        <v>88.693420410156307</v>
      </c>
      <c r="W267">
        <f>VLOOKUP(A267,'Literacy Rate %Pop'!B:BC,49,FALSE)</f>
        <v>0</v>
      </c>
      <c r="X267">
        <f>VLOOKUP(A267,'Literacy Rate %Pop'!B:BC,50,FALSE)</f>
        <v>0</v>
      </c>
      <c r="Y267">
        <f>VLOOKUP(A267,'Literacy Rate %Pop'!B:BC,51,FALSE)</f>
        <v>0</v>
      </c>
      <c r="Z267">
        <f>VLOOKUP(A267,'Literacy Rate %Pop'!B:BC,52,FALSE)</f>
        <v>0</v>
      </c>
      <c r="AA267">
        <f>VLOOKUP(A267,'Literacy Rate %Pop'!B:BC,53,FALSE)</f>
        <v>0</v>
      </c>
      <c r="AB267">
        <f>VLOOKUP(A267,'Literacy Rate %Pop'!B:BC,54,FALSE)</f>
        <v>0</v>
      </c>
      <c r="AC267" s="37">
        <f>VLOOKUP(A267,'Internet Access %Pop'!B:AI,29,FALSE)</f>
        <v>22.742818100000001</v>
      </c>
      <c r="AD267">
        <f>VLOOKUP(A267,'Internet Access %Pop'!B:AI,30,FALSE)</f>
        <v>23.11998904</v>
      </c>
      <c r="AE267">
        <f>VLOOKUP(A267,'Internet Access %Pop'!B:AI,31,FALSE)</f>
        <v>24.4</v>
      </c>
      <c r="AF267">
        <f>VLOOKUP(A267,'Internet Access %Pop'!B:AI,32,FALSE)</f>
        <v>25</v>
      </c>
      <c r="AG267">
        <f>VLOOKUP(A267,'Internet Access %Pop'!B:AI,33,FALSE)</f>
        <v>25.1</v>
      </c>
      <c r="AH267">
        <f>VLOOKUP(A267,'Internet Access %Pop'!B:AI,34,FALSE)</f>
        <v>0</v>
      </c>
      <c r="AI267" s="37">
        <f>VLOOKUP(A267,'Informal %GDP  DGE'!B:AE,29,FALSE)</f>
        <v>63.036148071289062</v>
      </c>
      <c r="AJ267">
        <f>VLOOKUP(A267,'Informal %GDP  DGE'!B:AE,30,FALSE)</f>
        <v>63.403850555419922</v>
      </c>
      <c r="AK267">
        <f>VLOOKUP(A267,'Informal %GDP MIMIC'!B:AB,25,FALSE)</f>
        <v>59.994132995605469</v>
      </c>
      <c r="AL267">
        <f>VLOOKUP(A267,'Informal %GDP MIMIC'!B:AB,26,FALSE)</f>
        <v>60.103473663330078</v>
      </c>
      <c r="AM267">
        <f>VLOOKUP(A267,'Informal %GDP MIMIC'!B:AB,27,FALSE)</f>
        <v>58.677005767822266</v>
      </c>
      <c r="AN267" s="37">
        <f>VLOOKUP(A267,'Pension %LF Pension_p'!B:W,16,FALSE)</f>
        <v>0</v>
      </c>
      <c r="AO267">
        <f>VLOOKUP(A267,'Pension %LF Pension_p'!B:W,17,FALSE)</f>
        <v>0</v>
      </c>
      <c r="AP267">
        <f>VLOOKUP(A267,'Pension %LF Pension_p'!B:W,18,FALSE)</f>
        <v>0</v>
      </c>
      <c r="AQ267">
        <f>VLOOKUP(A267,'Pension %LF Pension_p'!B:W,19,FALSE)</f>
        <v>0</v>
      </c>
      <c r="AR267">
        <f>VLOOKUP(A267,'Pension %LF Pension_p'!B:W,20,FALSE)</f>
        <v>0</v>
      </c>
      <c r="AS267">
        <f>VLOOKUP(A267,'Pension %LF Pension_p'!B:W,21,FALSE)</f>
        <v>0</v>
      </c>
      <c r="AT267">
        <f>VLOOKUP(A267,'Pension %LF Pension_p'!B:W,22,FALSE)</f>
        <v>0</v>
      </c>
      <c r="AU267" s="37">
        <f>VLOOKUP(A267,' Informal Employment %Emp Infem'!B:U,15,FALSE)</f>
        <v>0</v>
      </c>
      <c r="AV267">
        <f>VLOOKUP(A267,' Informal Employment %Emp Infem'!B:U,16,FALSE)</f>
        <v>87.35</v>
      </c>
      <c r="AW267">
        <f>VLOOKUP(A267,' Informal Employment %Emp Infem'!B:U,17,FALSE)</f>
        <v>0</v>
      </c>
      <c r="AX267">
        <f>VLOOKUP(A267,' Informal Employment %Emp Infem'!B:U,18,FALSE)</f>
        <v>0</v>
      </c>
      <c r="AY267">
        <f>VLOOKUP(A267,' Informal Employment %Emp Infem'!B:U,19,FALSE)</f>
        <v>0</v>
      </c>
      <c r="AZ267">
        <f>VLOOKUP(A267,' Informal Employment %Emp Infem'!B:U,20,FALSE)</f>
        <v>0</v>
      </c>
      <c r="BA267" s="37">
        <f>VLOOKUP(Main!A267,'Outside LF Employment %Emp  Inf'!B:U,15,FALSE)</f>
        <v>0</v>
      </c>
      <c r="BB267">
        <f>VLOOKUP(Main!A267,'Outside LF Employment %Emp  Inf'!B:U,16,FALSE)</f>
        <v>79.22</v>
      </c>
      <c r="BC267">
        <f>VLOOKUP(Main!A267,'Outside LF Employment %Emp  Inf'!B:U,17,FALSE)</f>
        <v>0</v>
      </c>
      <c r="BD267">
        <f>VLOOKUP(Main!A267,'Outside LF Employment %Emp  Inf'!B:U,18,FALSE)</f>
        <v>0</v>
      </c>
      <c r="BE267">
        <f>VLOOKUP(Main!A267,'Outside LF Employment %Emp  Inf'!B:U,19,FALSE)</f>
        <v>0</v>
      </c>
      <c r="BF267">
        <f>VLOOKUP(Main!A267,'Outside LF Employment %Emp  Inf'!B:U,20,FALSE)</f>
        <v>0</v>
      </c>
      <c r="BG267" s="37">
        <f>VLOOKUP(A267,'Fin Acct Ownership %Pop'!B:E,2,FALSE)</f>
        <v>39.651210784912102</v>
      </c>
      <c r="BH267">
        <f>VLOOKUP(A267,'Fin Acct Ownership %Pop'!B:E,3,FALSE)</f>
        <v>32.389251708984403</v>
      </c>
      <c r="BI267">
        <f>VLOOKUP(A267,'Fin Acct Ownership %Pop'!B:E,4,FALSE)</f>
        <v>55.2851371765137</v>
      </c>
      <c r="BJ267" s="37" t="str">
        <f>VLOOKUP(A267,'JAM Index'!B:H,2,FALSE)</f>
        <v>SSA</v>
      </c>
      <c r="BK267" t="str">
        <f>VLOOKUP(A267,'JAM Index'!B:H,3,FALSE)</f>
        <v>LMIC</v>
      </c>
      <c r="BL267" t="str">
        <f>VLOOKUP(A267,'JAM Index'!B:H,3,FALSE)</f>
        <v>LMIC</v>
      </c>
      <c r="BM267">
        <f>VLOOKUP(A267,'JAM Index'!B:H,4,FALSE)</f>
        <v>84</v>
      </c>
      <c r="BN267">
        <f>VLOOKUP(A267,'JAM Index'!B:H,5,FALSE)</f>
        <v>55</v>
      </c>
      <c r="BO267">
        <f>VLOOKUP(A267,'JAM Index'!B:H,6,FALSE)</f>
        <v>79</v>
      </c>
      <c r="BP267">
        <f>VLOOKUP(A267,'JAM Index'!B:H,7,FALSE)</f>
        <v>218</v>
      </c>
      <c r="BQ267">
        <f>VLOOKUP(A267,'GDP Per Capita'!B:E,2,FALSE)</f>
        <v>1254.6422649443412</v>
      </c>
      <c r="BR267">
        <f>VLOOKUP(A267,'GDP Per Capita'!B:E,3,FALSE)</f>
        <v>1316.7406569287105</v>
      </c>
      <c r="BS267">
        <f>VLOOKUP(A267,'GDP Per Capita'!B:E,4,FALSE)</f>
        <v>1214.5098202353445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B3488-6817-F243-A59C-F0F7F7F26AD4}">
  <sheetPr>
    <tabColor rgb="FFD499FD"/>
  </sheetPr>
  <dimension ref="A1:G267"/>
  <sheetViews>
    <sheetView topLeftCell="A171" workbookViewId="0">
      <selection activeCell="C1" sqref="C1"/>
    </sheetView>
  </sheetViews>
  <sheetFormatPr baseColWidth="10" defaultRowHeight="13" x14ac:dyDescent="0.15"/>
  <cols>
    <col min="1" max="1" width="44" style="1" bestFit="1" customWidth="1"/>
    <col min="2" max="2" width="25.6640625" style="24" bestFit="1" customWidth="1"/>
    <col min="3" max="3" width="15.6640625" style="1" bestFit="1" customWidth="1"/>
    <col min="4" max="4" width="15.1640625" style="1" bestFit="1" customWidth="1"/>
    <col min="5" max="7" width="12" style="1" bestFit="1" customWidth="1"/>
  </cols>
  <sheetData>
    <row r="1" spans="1:7" x14ac:dyDescent="0.15">
      <c r="A1" s="1" t="s">
        <v>528</v>
      </c>
      <c r="B1" s="24" t="s">
        <v>0</v>
      </c>
      <c r="C1" s="1" t="s">
        <v>529</v>
      </c>
      <c r="D1" s="1" t="s">
        <v>530</v>
      </c>
      <c r="E1" s="31" t="s">
        <v>737</v>
      </c>
      <c r="F1" s="1" t="s">
        <v>738</v>
      </c>
      <c r="G1" s="1" t="s">
        <v>739</v>
      </c>
    </row>
    <row r="2" spans="1:7" x14ac:dyDescent="0.15">
      <c r="A2" s="1" t="s">
        <v>8</v>
      </c>
      <c r="B2" s="24" t="s">
        <v>5</v>
      </c>
      <c r="C2" s="1" t="s">
        <v>4</v>
      </c>
      <c r="D2" s="1" t="s">
        <v>531</v>
      </c>
      <c r="E2" s="1">
        <v>3202188606.9289331</v>
      </c>
    </row>
    <row r="3" spans="1:7" x14ac:dyDescent="0.15">
      <c r="A3" s="1" t="s">
        <v>10</v>
      </c>
      <c r="B3" s="24" t="s">
        <v>9</v>
      </c>
      <c r="C3" s="1" t="s">
        <v>4</v>
      </c>
      <c r="D3" s="1" t="s">
        <v>531</v>
      </c>
      <c r="E3" s="1">
        <v>1011723274893.2932</v>
      </c>
      <c r="F3" s="1">
        <v>1008375499870.6605</v>
      </c>
      <c r="G3" s="1">
        <v>918815487643.22192</v>
      </c>
    </row>
    <row r="4" spans="1:7" x14ac:dyDescent="0.15">
      <c r="A4" s="1" t="s">
        <v>14</v>
      </c>
      <c r="B4" s="24" t="s">
        <v>11</v>
      </c>
      <c r="C4" s="1" t="s">
        <v>4</v>
      </c>
      <c r="D4" s="1" t="s">
        <v>531</v>
      </c>
      <c r="E4" s="1">
        <v>18053228578.887756</v>
      </c>
      <c r="F4" s="1">
        <v>18799450742.782288</v>
      </c>
      <c r="G4" s="1">
        <v>20116137325.820553</v>
      </c>
    </row>
    <row r="5" spans="1:7" x14ac:dyDescent="0.15">
      <c r="A5" s="1" t="s">
        <v>16</v>
      </c>
      <c r="B5" s="24" t="s">
        <v>15</v>
      </c>
      <c r="C5" s="1" t="s">
        <v>4</v>
      </c>
      <c r="D5" s="1" t="s">
        <v>531</v>
      </c>
      <c r="E5" s="1">
        <v>741691624372.78821</v>
      </c>
      <c r="F5" s="1">
        <v>794572474605.87244</v>
      </c>
      <c r="G5" s="1">
        <v>784587603322.86609</v>
      </c>
    </row>
    <row r="6" spans="1:7" x14ac:dyDescent="0.15">
      <c r="A6" s="1" t="s">
        <v>20</v>
      </c>
      <c r="B6" s="24" t="s">
        <v>17</v>
      </c>
      <c r="C6" s="1" t="s">
        <v>4</v>
      </c>
      <c r="D6" s="1" t="s">
        <v>531</v>
      </c>
      <c r="E6" s="1">
        <v>101353230784.59373</v>
      </c>
      <c r="F6" s="1">
        <v>89417190341.253281</v>
      </c>
      <c r="G6" s="1">
        <v>58375976292.967789</v>
      </c>
    </row>
    <row r="7" spans="1:7" x14ac:dyDescent="0.15">
      <c r="A7" s="1" t="s">
        <v>24</v>
      </c>
      <c r="B7" s="24" t="s">
        <v>21</v>
      </c>
      <c r="C7" s="1" t="s">
        <v>4</v>
      </c>
      <c r="D7" s="1" t="s">
        <v>531</v>
      </c>
      <c r="E7" s="1">
        <v>15156432309.897657</v>
      </c>
      <c r="F7" s="1">
        <v>15400242874.881201</v>
      </c>
      <c r="G7" s="1">
        <v>14887629268.292683</v>
      </c>
    </row>
    <row r="8" spans="1:7" x14ac:dyDescent="0.15">
      <c r="A8" s="1" t="s">
        <v>26</v>
      </c>
      <c r="B8" s="24" t="s">
        <v>25</v>
      </c>
      <c r="C8" s="1" t="s">
        <v>4</v>
      </c>
      <c r="D8" s="1" t="s">
        <v>531</v>
      </c>
      <c r="E8" s="1">
        <v>3218316013.2262635</v>
      </c>
      <c r="F8" s="1">
        <v>3155065487.5181909</v>
      </c>
    </row>
    <row r="9" spans="1:7" x14ac:dyDescent="0.15">
      <c r="A9" s="1" t="s">
        <v>28</v>
      </c>
      <c r="B9" s="24" t="s">
        <v>27</v>
      </c>
      <c r="C9" s="1" t="s">
        <v>4</v>
      </c>
      <c r="D9" s="1" t="s">
        <v>531</v>
      </c>
      <c r="E9" s="1">
        <v>2717932648633.4839</v>
      </c>
      <c r="F9" s="1">
        <v>2763204997182.8838</v>
      </c>
      <c r="G9" s="1">
        <v>2436287867170.7969</v>
      </c>
    </row>
    <row r="10" spans="1:7" x14ac:dyDescent="0.15">
      <c r="A10" s="1" t="s">
        <v>31</v>
      </c>
      <c r="B10" s="24" t="s">
        <v>29</v>
      </c>
      <c r="C10" s="1" t="s">
        <v>4</v>
      </c>
      <c r="D10" s="1" t="s">
        <v>531</v>
      </c>
      <c r="E10" s="1">
        <v>422215043594.28186</v>
      </c>
      <c r="F10" s="1">
        <v>417215559513.36426</v>
      </c>
      <c r="G10" s="1">
        <v>358868765174.92444</v>
      </c>
    </row>
    <row r="11" spans="1:7" x14ac:dyDescent="0.15">
      <c r="A11" s="1" t="s">
        <v>33</v>
      </c>
      <c r="B11" s="24" t="s">
        <v>32</v>
      </c>
      <c r="C11" s="1" t="s">
        <v>4</v>
      </c>
      <c r="D11" s="1" t="s">
        <v>531</v>
      </c>
      <c r="E11" s="1">
        <v>524819742918.66882</v>
      </c>
      <c r="F11" s="1">
        <v>451932356085.84167</v>
      </c>
      <c r="G11" s="1">
        <v>389288056265.32532</v>
      </c>
    </row>
    <row r="12" spans="1:7" x14ac:dyDescent="0.15">
      <c r="A12" s="1" t="s">
        <v>35</v>
      </c>
      <c r="B12" s="24" t="s">
        <v>34</v>
      </c>
      <c r="C12" s="1" t="s">
        <v>4</v>
      </c>
      <c r="D12" s="1" t="s">
        <v>531</v>
      </c>
      <c r="E12" s="1">
        <v>12457941907.033281</v>
      </c>
      <c r="F12" s="1">
        <v>13619291361.281445</v>
      </c>
      <c r="G12" s="1">
        <v>12641209802.111986</v>
      </c>
    </row>
    <row r="13" spans="1:7" x14ac:dyDescent="0.15">
      <c r="A13" s="1" t="s">
        <v>38</v>
      </c>
      <c r="B13" s="24" t="s">
        <v>36</v>
      </c>
      <c r="C13" s="1" t="s">
        <v>4</v>
      </c>
      <c r="D13" s="1" t="s">
        <v>531</v>
      </c>
      <c r="E13" s="1">
        <v>639000000</v>
      </c>
      <c r="F13" s="1">
        <v>648000000</v>
      </c>
      <c r="G13" s="1">
        <v>709000000</v>
      </c>
    </row>
    <row r="14" spans="1:7" x14ac:dyDescent="0.15">
      <c r="A14" s="1" t="s">
        <v>40</v>
      </c>
      <c r="B14" s="24" t="s">
        <v>39</v>
      </c>
      <c r="C14" s="1" t="s">
        <v>4</v>
      </c>
      <c r="D14" s="1" t="s">
        <v>531</v>
      </c>
      <c r="E14" s="1">
        <v>1605944444.4444444</v>
      </c>
      <c r="F14" s="1">
        <v>1687533333.3333333</v>
      </c>
      <c r="G14" s="1">
        <v>1370281481.4814813</v>
      </c>
    </row>
    <row r="15" spans="1:7" x14ac:dyDescent="0.15">
      <c r="A15" s="1" t="s">
        <v>42</v>
      </c>
      <c r="B15" s="24" t="s">
        <v>41</v>
      </c>
      <c r="C15" s="1" t="s">
        <v>4</v>
      </c>
      <c r="D15" s="1" t="s">
        <v>531</v>
      </c>
      <c r="E15" s="1">
        <v>1428529571351.0581</v>
      </c>
      <c r="F15" s="1">
        <v>1391952510370.4763</v>
      </c>
      <c r="G15" s="1">
        <v>1327836171068.5078</v>
      </c>
    </row>
    <row r="16" spans="1:7" x14ac:dyDescent="0.15">
      <c r="A16" s="1" t="s">
        <v>44</v>
      </c>
      <c r="B16" s="24" t="s">
        <v>43</v>
      </c>
      <c r="C16" s="1" t="s">
        <v>4</v>
      </c>
      <c r="D16" s="1" t="s">
        <v>531</v>
      </c>
      <c r="E16" s="1">
        <v>454945881027.37775</v>
      </c>
      <c r="F16" s="1">
        <v>445011872704.46985</v>
      </c>
      <c r="G16" s="1">
        <v>433258467676.51483</v>
      </c>
    </row>
    <row r="17" spans="1:7" x14ac:dyDescent="0.15">
      <c r="A17" s="1" t="s">
        <v>46</v>
      </c>
      <c r="B17" s="24" t="s">
        <v>45</v>
      </c>
      <c r="C17" s="1" t="s">
        <v>4</v>
      </c>
      <c r="D17" s="1" t="s">
        <v>531</v>
      </c>
      <c r="E17" s="1">
        <v>47112941176.470589</v>
      </c>
      <c r="F17" s="1">
        <v>48174235294.117645</v>
      </c>
      <c r="G17" s="1">
        <v>42607176470.588234</v>
      </c>
    </row>
    <row r="18" spans="1:7" x14ac:dyDescent="0.15">
      <c r="A18" s="1" t="s">
        <v>48</v>
      </c>
      <c r="B18" s="24" t="s">
        <v>47</v>
      </c>
      <c r="C18" s="1" t="s">
        <v>4</v>
      </c>
      <c r="D18" s="1" t="s">
        <v>531</v>
      </c>
      <c r="E18" s="1">
        <v>2668495742.8844323</v>
      </c>
      <c r="F18" s="1">
        <v>2631434363.2269301</v>
      </c>
      <c r="G18" s="1">
        <v>2841786382.1906333</v>
      </c>
    </row>
    <row r="19" spans="1:7" x14ac:dyDescent="0.15">
      <c r="A19" s="1" t="s">
        <v>50</v>
      </c>
      <c r="B19" s="24" t="s">
        <v>49</v>
      </c>
      <c r="C19" s="1" t="s">
        <v>4</v>
      </c>
      <c r="D19" s="1" t="s">
        <v>531</v>
      </c>
      <c r="E19" s="1">
        <v>543008499294.07855</v>
      </c>
      <c r="F19" s="1">
        <v>535288715239.99915</v>
      </c>
      <c r="G19" s="1">
        <v>521861292586.61621</v>
      </c>
    </row>
    <row r="20" spans="1:7" x14ac:dyDescent="0.15">
      <c r="A20" s="1" t="s">
        <v>52</v>
      </c>
      <c r="B20" s="24" t="s">
        <v>51</v>
      </c>
      <c r="C20" s="1" t="s">
        <v>4</v>
      </c>
      <c r="D20" s="1" t="s">
        <v>531</v>
      </c>
      <c r="E20" s="1">
        <v>14262407011.525412</v>
      </c>
      <c r="F20" s="1">
        <v>14391686632.782114</v>
      </c>
      <c r="G20" s="1">
        <v>15651545331.540379</v>
      </c>
    </row>
    <row r="21" spans="1:7" x14ac:dyDescent="0.15">
      <c r="A21" s="1" t="s">
        <v>54</v>
      </c>
      <c r="B21" s="24" t="s">
        <v>53</v>
      </c>
      <c r="C21" s="1" t="s">
        <v>4</v>
      </c>
      <c r="D21" s="1" t="s">
        <v>531</v>
      </c>
      <c r="E21" s="1">
        <v>15890065019.76338</v>
      </c>
      <c r="F21" s="1">
        <v>16178162030.069414</v>
      </c>
      <c r="G21" s="1">
        <v>17933606353.177456</v>
      </c>
    </row>
    <row r="22" spans="1:7" x14ac:dyDescent="0.15">
      <c r="A22" s="1" t="s">
        <v>56</v>
      </c>
      <c r="B22" s="24" t="s">
        <v>55</v>
      </c>
      <c r="C22" s="1" t="s">
        <v>4</v>
      </c>
      <c r="D22" s="1" t="s">
        <v>531</v>
      </c>
      <c r="E22" s="1">
        <v>274038973437.27548</v>
      </c>
      <c r="F22" s="1">
        <v>302571320445.74982</v>
      </c>
      <c r="G22" s="1">
        <v>323056957972.31177</v>
      </c>
    </row>
    <row r="23" spans="1:7" x14ac:dyDescent="0.15">
      <c r="A23" s="1" t="s">
        <v>58</v>
      </c>
      <c r="B23" s="24" t="s">
        <v>57</v>
      </c>
      <c r="C23" s="1" t="s">
        <v>4</v>
      </c>
      <c r="D23" s="1" t="s">
        <v>531</v>
      </c>
      <c r="E23" s="1">
        <v>66363422450.211227</v>
      </c>
      <c r="F23" s="1">
        <v>68915416141.957642</v>
      </c>
      <c r="G23" s="1">
        <v>69889347433.432388</v>
      </c>
    </row>
    <row r="24" spans="1:7" x14ac:dyDescent="0.15">
      <c r="A24" s="1" t="s">
        <v>60</v>
      </c>
      <c r="B24" s="24" t="s">
        <v>59</v>
      </c>
      <c r="C24" s="1" t="s">
        <v>4</v>
      </c>
      <c r="D24" s="1" t="s">
        <v>531</v>
      </c>
      <c r="E24" s="1">
        <v>37801462765.957443</v>
      </c>
      <c r="F24" s="1">
        <v>38652579787.234039</v>
      </c>
      <c r="G24" s="1">
        <v>34729228723.404259</v>
      </c>
    </row>
    <row r="25" spans="1:7" x14ac:dyDescent="0.15">
      <c r="A25" s="1" t="s">
        <v>62</v>
      </c>
      <c r="B25" s="24" t="s">
        <v>61</v>
      </c>
      <c r="C25" s="1" t="s">
        <v>4</v>
      </c>
      <c r="D25" s="1" t="s">
        <v>531</v>
      </c>
      <c r="E25" s="1">
        <v>12837800000</v>
      </c>
      <c r="F25" s="1">
        <v>13164400000</v>
      </c>
      <c r="G25" s="1">
        <v>9907500000</v>
      </c>
    </row>
    <row r="26" spans="1:7" x14ac:dyDescent="0.15">
      <c r="A26" s="1" t="s">
        <v>64</v>
      </c>
      <c r="B26" s="24" t="s">
        <v>63</v>
      </c>
      <c r="C26" s="1" t="s">
        <v>4</v>
      </c>
      <c r="D26" s="1" t="s">
        <v>531</v>
      </c>
      <c r="E26" s="1">
        <v>20177409351.43288</v>
      </c>
      <c r="F26" s="1">
        <v>20201323260.073257</v>
      </c>
      <c r="G26" s="1">
        <v>19946496562.973324</v>
      </c>
    </row>
    <row r="27" spans="1:7" x14ac:dyDescent="0.15">
      <c r="A27" s="1" t="s">
        <v>66</v>
      </c>
      <c r="B27" s="24" t="s">
        <v>65</v>
      </c>
      <c r="C27" s="1" t="s">
        <v>4</v>
      </c>
      <c r="D27" s="1" t="s">
        <v>531</v>
      </c>
      <c r="E27" s="1">
        <v>60031262269.336479</v>
      </c>
      <c r="F27" s="1">
        <v>64409647193.804375</v>
      </c>
      <c r="G27" s="1">
        <v>60258239055.582886</v>
      </c>
    </row>
    <row r="28" spans="1:7" x14ac:dyDescent="0.15">
      <c r="A28" s="1" t="s">
        <v>68</v>
      </c>
      <c r="B28" s="24" t="s">
        <v>67</v>
      </c>
      <c r="C28" s="1" t="s">
        <v>4</v>
      </c>
      <c r="D28" s="1" t="s">
        <v>531</v>
      </c>
      <c r="E28" s="1">
        <v>1915899786.9640701</v>
      </c>
      <c r="F28" s="1">
        <v>1982518540.6134</v>
      </c>
      <c r="G28" s="1">
        <v>1636280797.08056</v>
      </c>
    </row>
    <row r="29" spans="1:7" x14ac:dyDescent="0.15">
      <c r="A29" s="1" t="s">
        <v>71</v>
      </c>
      <c r="B29" s="24" t="s">
        <v>69</v>
      </c>
      <c r="C29" s="1" t="s">
        <v>4</v>
      </c>
      <c r="D29" s="1" t="s">
        <v>531</v>
      </c>
      <c r="E29" s="1">
        <v>7224329000</v>
      </c>
      <c r="F29" s="1">
        <v>7484113000</v>
      </c>
      <c r="G29" s="1">
        <v>6842700000</v>
      </c>
    </row>
    <row r="30" spans="1:7" x14ac:dyDescent="0.15">
      <c r="A30" s="1" t="s">
        <v>73</v>
      </c>
      <c r="B30" s="24" t="s">
        <v>72</v>
      </c>
      <c r="C30" s="1" t="s">
        <v>4</v>
      </c>
      <c r="D30" s="1" t="s">
        <v>531</v>
      </c>
      <c r="E30" s="1">
        <v>40287647930.476112</v>
      </c>
      <c r="F30" s="1">
        <v>40895322843.785095</v>
      </c>
      <c r="G30" s="1">
        <v>36572764862.823448</v>
      </c>
    </row>
    <row r="31" spans="1:7" x14ac:dyDescent="0.15">
      <c r="A31" s="1" t="s">
        <v>75</v>
      </c>
      <c r="B31" s="24" t="s">
        <v>74</v>
      </c>
      <c r="C31" s="1" t="s">
        <v>4</v>
      </c>
      <c r="D31" s="1" t="s">
        <v>531</v>
      </c>
      <c r="E31" s="1">
        <v>1916933708381.8914</v>
      </c>
      <c r="F31" s="1">
        <v>1877824273720.7822</v>
      </c>
      <c r="G31" s="1">
        <v>1444733258971.6514</v>
      </c>
    </row>
    <row r="32" spans="1:7" x14ac:dyDescent="0.15">
      <c r="A32" s="1" t="s">
        <v>77</v>
      </c>
      <c r="B32" s="24" t="s">
        <v>76</v>
      </c>
      <c r="C32" s="1" t="s">
        <v>4</v>
      </c>
      <c r="D32" s="1" t="s">
        <v>531</v>
      </c>
      <c r="E32" s="1">
        <v>5086500000</v>
      </c>
      <c r="F32" s="1">
        <v>5209000000</v>
      </c>
      <c r="G32" s="1">
        <v>4418000000</v>
      </c>
    </row>
    <row r="33" spans="1:7" x14ac:dyDescent="0.15">
      <c r="A33" s="1" t="s">
        <v>79</v>
      </c>
      <c r="B33" s="24" t="s">
        <v>78</v>
      </c>
      <c r="C33" s="1" t="s">
        <v>4</v>
      </c>
      <c r="D33" s="1" t="s">
        <v>531</v>
      </c>
      <c r="E33" s="1">
        <v>13567351175.031507</v>
      </c>
      <c r="F33" s="1">
        <v>13469422958.510481</v>
      </c>
      <c r="G33" s="1">
        <v>12005825769.508663</v>
      </c>
    </row>
    <row r="34" spans="1:7" x14ac:dyDescent="0.15">
      <c r="A34" s="1" t="s">
        <v>81</v>
      </c>
      <c r="B34" s="24" t="s">
        <v>80</v>
      </c>
      <c r="C34" s="1" t="s">
        <v>4</v>
      </c>
      <c r="D34" s="1" t="s">
        <v>531</v>
      </c>
      <c r="E34" s="1">
        <v>2446866404.9305816</v>
      </c>
      <c r="F34" s="1">
        <v>2535657068.9657526</v>
      </c>
      <c r="G34" s="1">
        <v>2315437338.0880876</v>
      </c>
    </row>
    <row r="35" spans="1:7" x14ac:dyDescent="0.15">
      <c r="A35" s="1" t="s">
        <v>83</v>
      </c>
      <c r="B35" s="24" t="s">
        <v>82</v>
      </c>
      <c r="C35" s="1" t="s">
        <v>4</v>
      </c>
      <c r="D35" s="1" t="s">
        <v>531</v>
      </c>
      <c r="E35" s="1">
        <v>16914245098.039217</v>
      </c>
      <c r="F35" s="1">
        <v>16593720655.64016</v>
      </c>
      <c r="G35" s="1">
        <v>15061922801.627066</v>
      </c>
    </row>
    <row r="36" spans="1:7" x14ac:dyDescent="0.15">
      <c r="A36" s="1" t="s">
        <v>85</v>
      </c>
      <c r="B36" s="24" t="s">
        <v>84</v>
      </c>
      <c r="C36" s="1" t="s">
        <v>4</v>
      </c>
      <c r="D36" s="1" t="s">
        <v>531</v>
      </c>
      <c r="E36" s="1">
        <v>2220978978.1734152</v>
      </c>
      <c r="F36" s="1">
        <v>2220307368.6959286</v>
      </c>
      <c r="G36" s="1">
        <v>2380087758.0413699</v>
      </c>
    </row>
    <row r="37" spans="1:7" x14ac:dyDescent="0.15">
      <c r="A37" s="1" t="s">
        <v>87</v>
      </c>
      <c r="B37" s="24" t="s">
        <v>86</v>
      </c>
      <c r="C37" s="1" t="s">
        <v>4</v>
      </c>
      <c r="D37" s="1" t="s">
        <v>531</v>
      </c>
      <c r="E37" s="1">
        <v>1721853332869.6311</v>
      </c>
      <c r="F37" s="1">
        <v>1741576393905.9792</v>
      </c>
      <c r="G37" s="1">
        <v>1644037286481.2559</v>
      </c>
    </row>
    <row r="38" spans="1:7" x14ac:dyDescent="0.15">
      <c r="A38" s="1" t="s">
        <v>89</v>
      </c>
      <c r="B38" s="24" t="s">
        <v>88</v>
      </c>
      <c r="C38" s="1" t="s">
        <v>4</v>
      </c>
      <c r="D38" s="1" t="s">
        <v>531</v>
      </c>
      <c r="E38" s="1">
        <v>1645327230573.3308</v>
      </c>
      <c r="F38" s="1">
        <v>1673863310975.4155</v>
      </c>
      <c r="G38" s="1">
        <v>1653257701785.3064</v>
      </c>
    </row>
    <row r="39" spans="1:7" x14ac:dyDescent="0.15">
      <c r="A39" s="1" t="s">
        <v>91</v>
      </c>
      <c r="B39" s="24" t="s">
        <v>90</v>
      </c>
      <c r="C39" s="1" t="s">
        <v>4</v>
      </c>
      <c r="D39" s="1" t="s">
        <v>531</v>
      </c>
      <c r="E39" s="1">
        <v>735539301552.67358</v>
      </c>
      <c r="F39" s="1">
        <v>731767398052.87915</v>
      </c>
      <c r="G39" s="1">
        <v>752248045730.11035</v>
      </c>
    </row>
    <row r="40" spans="1:7" x14ac:dyDescent="0.15">
      <c r="A40" s="1" t="s">
        <v>93</v>
      </c>
      <c r="B40" s="24" t="s">
        <v>92</v>
      </c>
      <c r="C40" s="1" t="s">
        <v>4</v>
      </c>
      <c r="D40" s="1" t="s">
        <v>531</v>
      </c>
    </row>
    <row r="41" spans="1:7" x14ac:dyDescent="0.15">
      <c r="A41" s="1" t="s">
        <v>95</v>
      </c>
      <c r="B41" s="24" t="s">
        <v>94</v>
      </c>
      <c r="C41" s="1" t="s">
        <v>4</v>
      </c>
      <c r="D41" s="1" t="s">
        <v>531</v>
      </c>
      <c r="E41" s="1">
        <v>297571693064.21191</v>
      </c>
      <c r="F41" s="1">
        <v>279385487344.5257</v>
      </c>
      <c r="G41" s="1">
        <v>252940023046.01126</v>
      </c>
    </row>
    <row r="42" spans="1:7" x14ac:dyDescent="0.15">
      <c r="A42" s="1" t="s">
        <v>97</v>
      </c>
      <c r="B42" s="24" t="s">
        <v>96</v>
      </c>
      <c r="C42" s="1" t="s">
        <v>4</v>
      </c>
      <c r="D42" s="1" t="s">
        <v>531</v>
      </c>
      <c r="E42" s="1">
        <v>13894817549380.291</v>
      </c>
      <c r="F42" s="1">
        <v>14279937467430.953</v>
      </c>
      <c r="G42" s="1">
        <v>14722730697890.1</v>
      </c>
    </row>
    <row r="43" spans="1:7" x14ac:dyDescent="0.15">
      <c r="A43" s="1" t="s">
        <v>532</v>
      </c>
      <c r="B43" s="24" t="s">
        <v>98</v>
      </c>
      <c r="C43" s="1" t="s">
        <v>4</v>
      </c>
      <c r="D43" s="1" t="s">
        <v>531</v>
      </c>
      <c r="E43" s="1">
        <v>58011466450.864304</v>
      </c>
      <c r="F43" s="1">
        <v>58539424929.724831</v>
      </c>
      <c r="G43" s="1">
        <v>61348579465.101654</v>
      </c>
    </row>
    <row r="44" spans="1:7" x14ac:dyDescent="0.15">
      <c r="A44" s="1" t="s">
        <v>101</v>
      </c>
      <c r="B44" s="24" t="s">
        <v>100</v>
      </c>
      <c r="C44" s="1" t="s">
        <v>4</v>
      </c>
      <c r="D44" s="1" t="s">
        <v>531</v>
      </c>
      <c r="E44" s="1">
        <v>39973839064.608383</v>
      </c>
      <c r="F44" s="1">
        <v>39670977332.73484</v>
      </c>
      <c r="G44" s="1">
        <v>40804449726.018356</v>
      </c>
    </row>
    <row r="45" spans="1:7" x14ac:dyDescent="0.15">
      <c r="A45" s="1" t="s">
        <v>103</v>
      </c>
      <c r="B45" s="24" t="s">
        <v>102</v>
      </c>
      <c r="C45" s="1" t="s">
        <v>4</v>
      </c>
      <c r="D45" s="1" t="s">
        <v>531</v>
      </c>
      <c r="E45" s="1">
        <v>47146004586.682411</v>
      </c>
      <c r="F45" s="1">
        <v>50400747050.496002</v>
      </c>
      <c r="G45" s="1">
        <v>48716960860.066399</v>
      </c>
    </row>
    <row r="46" spans="1:7" x14ac:dyDescent="0.15">
      <c r="A46" s="1" t="s">
        <v>105</v>
      </c>
      <c r="B46" s="24" t="s">
        <v>104</v>
      </c>
      <c r="C46" s="1" t="s">
        <v>4</v>
      </c>
      <c r="D46" s="1" t="s">
        <v>531</v>
      </c>
      <c r="E46" s="1">
        <v>13670036995.995852</v>
      </c>
      <c r="F46" s="1">
        <v>12750339022.951183</v>
      </c>
      <c r="G46" s="1">
        <v>10187122341.405107</v>
      </c>
    </row>
    <row r="47" spans="1:7" x14ac:dyDescent="0.15">
      <c r="A47" s="1" t="s">
        <v>107</v>
      </c>
      <c r="B47" s="24" t="s">
        <v>106</v>
      </c>
      <c r="C47" s="1" t="s">
        <v>4</v>
      </c>
      <c r="D47" s="1" t="s">
        <v>531</v>
      </c>
      <c r="E47" s="1">
        <v>334198214706.20905</v>
      </c>
      <c r="F47" s="1">
        <v>323429888934.25677</v>
      </c>
      <c r="G47" s="1">
        <v>271437596293.84283</v>
      </c>
    </row>
    <row r="48" spans="1:7" x14ac:dyDescent="0.15">
      <c r="A48" s="1" t="s">
        <v>109</v>
      </c>
      <c r="B48" s="24" t="s">
        <v>108</v>
      </c>
      <c r="C48" s="1" t="s">
        <v>4</v>
      </c>
      <c r="D48" s="1" t="s">
        <v>531</v>
      </c>
      <c r="E48" s="1">
        <v>1188797574.9475257</v>
      </c>
      <c r="F48" s="1">
        <v>1192559739.3728848</v>
      </c>
      <c r="G48" s="1">
        <v>1235400352.2930975</v>
      </c>
    </row>
    <row r="49" spans="1:7" x14ac:dyDescent="0.15">
      <c r="A49" s="1" t="s">
        <v>111</v>
      </c>
      <c r="B49" s="24" t="s">
        <v>110</v>
      </c>
      <c r="C49" s="1" t="s">
        <v>4</v>
      </c>
      <c r="D49" s="1" t="s">
        <v>531</v>
      </c>
      <c r="E49" s="1">
        <v>1966503222.7675872</v>
      </c>
      <c r="F49" s="1">
        <v>1981845740.7061462</v>
      </c>
      <c r="G49" s="1">
        <v>1703698676.6974154</v>
      </c>
    </row>
    <row r="50" spans="1:7" x14ac:dyDescent="0.15">
      <c r="A50" s="1" t="s">
        <v>113</v>
      </c>
      <c r="B50" s="24" t="s">
        <v>112</v>
      </c>
      <c r="C50" s="1" t="s">
        <v>4</v>
      </c>
      <c r="D50" s="1" t="s">
        <v>531</v>
      </c>
      <c r="E50" s="1">
        <v>62420165099.730057</v>
      </c>
      <c r="F50" s="1">
        <v>64072870931.602982</v>
      </c>
      <c r="G50" s="1">
        <v>61846895120.7808</v>
      </c>
    </row>
    <row r="51" spans="1:7" x14ac:dyDescent="0.15">
      <c r="A51" s="1" t="s">
        <v>115</v>
      </c>
      <c r="B51" s="24" t="s">
        <v>114</v>
      </c>
      <c r="C51" s="1" t="s">
        <v>4</v>
      </c>
      <c r="D51" s="1" t="s">
        <v>531</v>
      </c>
      <c r="E51" s="1">
        <v>75312833438.182587</v>
      </c>
      <c r="F51" s="1">
        <v>76173669481.144287</v>
      </c>
      <c r="G51" s="1">
        <v>66039332389.288414</v>
      </c>
    </row>
    <row r="52" spans="1:7" x14ac:dyDescent="0.15">
      <c r="A52" s="1" t="s">
        <v>117</v>
      </c>
      <c r="B52" s="24" t="s">
        <v>116</v>
      </c>
      <c r="C52" s="1" t="s">
        <v>4</v>
      </c>
      <c r="D52" s="1" t="s">
        <v>531</v>
      </c>
      <c r="E52" s="1">
        <v>100050000000</v>
      </c>
      <c r="F52" s="1">
        <v>103428000000</v>
      </c>
      <c r="G52" s="1">
        <v>107352000000</v>
      </c>
    </row>
    <row r="53" spans="1:7" x14ac:dyDescent="0.15">
      <c r="A53" s="1" t="s">
        <v>533</v>
      </c>
      <c r="B53" s="24" t="s">
        <v>118</v>
      </c>
      <c r="C53" s="1" t="s">
        <v>4</v>
      </c>
      <c r="D53" s="1" t="s">
        <v>531</v>
      </c>
      <c r="E53" s="1">
        <v>3127908044.6927376</v>
      </c>
      <c r="F53" s="1">
        <v>3101787709.4972067</v>
      </c>
      <c r="G53" s="1">
        <v>2595821708.813128</v>
      </c>
    </row>
    <row r="54" spans="1:7" x14ac:dyDescent="0.15">
      <c r="A54" s="1" t="s">
        <v>120</v>
      </c>
      <c r="B54" s="24" t="s">
        <v>119</v>
      </c>
      <c r="C54" s="1" t="s">
        <v>4</v>
      </c>
      <c r="D54" s="1" t="s">
        <v>531</v>
      </c>
      <c r="E54" s="1">
        <v>5522625585.0234003</v>
      </c>
      <c r="F54" s="1">
        <v>5935769350.7740307</v>
      </c>
      <c r="G54" s="1">
        <v>5591623664.9465981</v>
      </c>
    </row>
    <row r="55" spans="1:7" x14ac:dyDescent="0.15">
      <c r="A55" s="1" t="s">
        <v>122</v>
      </c>
      <c r="B55" s="24" t="s">
        <v>121</v>
      </c>
      <c r="C55" s="1" t="s">
        <v>4</v>
      </c>
      <c r="D55" s="1" t="s">
        <v>531</v>
      </c>
      <c r="E55" s="1">
        <v>25522671232.876713</v>
      </c>
      <c r="F55" s="1">
        <v>25758357774.543827</v>
      </c>
      <c r="G55" s="1">
        <v>24612646487.721302</v>
      </c>
    </row>
    <row r="56" spans="1:7" x14ac:dyDescent="0.15">
      <c r="A56" s="1" t="s">
        <v>124</v>
      </c>
      <c r="B56" s="24" t="s">
        <v>123</v>
      </c>
      <c r="C56" s="1" t="s">
        <v>4</v>
      </c>
      <c r="D56" s="1" t="s">
        <v>531</v>
      </c>
      <c r="E56" s="1">
        <v>248950103352.13702</v>
      </c>
      <c r="F56" s="1">
        <v>252498032247.16284</v>
      </c>
      <c r="G56" s="1">
        <v>245349489988.25952</v>
      </c>
    </row>
    <row r="57" spans="1:7" x14ac:dyDescent="0.15">
      <c r="A57" s="1" t="s">
        <v>126</v>
      </c>
      <c r="B57" s="24" t="s">
        <v>125</v>
      </c>
      <c r="C57" s="1" t="s">
        <v>4</v>
      </c>
      <c r="D57" s="1" t="s">
        <v>531</v>
      </c>
      <c r="E57" s="1">
        <v>3975347237442.9883</v>
      </c>
      <c r="F57" s="1">
        <v>3888326788627.4448</v>
      </c>
      <c r="G57" s="1">
        <v>3846413928653.707</v>
      </c>
    </row>
    <row r="58" spans="1:7" x14ac:dyDescent="0.15">
      <c r="A58" s="1" t="s">
        <v>128</v>
      </c>
      <c r="B58" s="24" t="s">
        <v>127</v>
      </c>
      <c r="C58" s="1" t="s">
        <v>4</v>
      </c>
      <c r="D58" s="1" t="s">
        <v>531</v>
      </c>
      <c r="E58" s="1">
        <v>3012803457.1041126</v>
      </c>
      <c r="F58" s="1">
        <v>3324615549.090991</v>
      </c>
      <c r="G58" s="1">
        <v>3384385216.7160888</v>
      </c>
    </row>
    <row r="59" spans="1:7" x14ac:dyDescent="0.15">
      <c r="A59" s="1" t="s">
        <v>130</v>
      </c>
      <c r="B59" s="24" t="s">
        <v>129</v>
      </c>
      <c r="C59" s="1" t="s">
        <v>4</v>
      </c>
      <c r="D59" s="1" t="s">
        <v>531</v>
      </c>
      <c r="E59" s="1">
        <v>550622222.22222221</v>
      </c>
      <c r="F59" s="1">
        <v>611537037.03703701</v>
      </c>
      <c r="G59" s="1">
        <v>504214814.81481481</v>
      </c>
    </row>
    <row r="60" spans="1:7" x14ac:dyDescent="0.15">
      <c r="A60" s="1" t="s">
        <v>132</v>
      </c>
      <c r="B60" s="24" t="s">
        <v>131</v>
      </c>
      <c r="C60" s="1" t="s">
        <v>4</v>
      </c>
      <c r="D60" s="1" t="s">
        <v>531</v>
      </c>
      <c r="E60" s="1">
        <v>356841216410.06769</v>
      </c>
      <c r="F60" s="1">
        <v>347561349210.97949</v>
      </c>
      <c r="G60" s="1">
        <v>356084867685.63898</v>
      </c>
    </row>
    <row r="61" spans="1:7" x14ac:dyDescent="0.15">
      <c r="A61" s="1" t="s">
        <v>134</v>
      </c>
      <c r="B61" s="24" t="s">
        <v>133</v>
      </c>
      <c r="C61" s="1" t="s">
        <v>4</v>
      </c>
      <c r="D61" s="1" t="s">
        <v>531</v>
      </c>
      <c r="E61" s="1">
        <v>85555378042.819641</v>
      </c>
      <c r="F61" s="1">
        <v>88941299733.50177</v>
      </c>
      <c r="G61" s="1">
        <v>78844702329.078537</v>
      </c>
    </row>
    <row r="62" spans="1:7" x14ac:dyDescent="0.15">
      <c r="A62" s="1" t="s">
        <v>136</v>
      </c>
      <c r="B62" s="24" t="s">
        <v>135</v>
      </c>
      <c r="C62" s="1" t="s">
        <v>4</v>
      </c>
      <c r="D62" s="1" t="s">
        <v>531</v>
      </c>
      <c r="E62" s="1">
        <v>174910878623.04855</v>
      </c>
      <c r="F62" s="1">
        <v>171767403748.19025</v>
      </c>
      <c r="G62" s="1">
        <v>145009181490.61975</v>
      </c>
    </row>
    <row r="63" spans="1:7" x14ac:dyDescent="0.15">
      <c r="A63" s="1" t="s">
        <v>138</v>
      </c>
      <c r="B63" s="24" t="s">
        <v>137</v>
      </c>
      <c r="C63" s="1" t="s">
        <v>4</v>
      </c>
      <c r="D63" s="1" t="s">
        <v>531</v>
      </c>
      <c r="E63" s="1">
        <v>16574964993617.631</v>
      </c>
      <c r="F63" s="1">
        <v>17135404533968.398</v>
      </c>
      <c r="G63" s="1">
        <v>17448894596355.713</v>
      </c>
    </row>
    <row r="64" spans="1:7" x14ac:dyDescent="0.15">
      <c r="A64" s="1" t="s">
        <v>140</v>
      </c>
      <c r="B64" s="24" t="s">
        <v>139</v>
      </c>
      <c r="C64" s="1" t="s">
        <v>4</v>
      </c>
      <c r="D64" s="1" t="s">
        <v>531</v>
      </c>
      <c r="E64" s="1">
        <v>11214753522578.248</v>
      </c>
      <c r="F64" s="1">
        <v>11527336323652.572</v>
      </c>
      <c r="G64" s="1">
        <v>10668243564848.344</v>
      </c>
    </row>
    <row r="65" spans="1:7" x14ac:dyDescent="0.15">
      <c r="A65" s="1" t="s">
        <v>37</v>
      </c>
      <c r="B65" s="24" t="s">
        <v>141</v>
      </c>
      <c r="C65" s="1" t="s">
        <v>4</v>
      </c>
      <c r="D65" s="1" t="s">
        <v>531</v>
      </c>
      <c r="E65" s="1">
        <v>26416317598842.312</v>
      </c>
      <c r="F65" s="1">
        <v>26981455514224.512</v>
      </c>
      <c r="G65" s="1">
        <v>27097404937164.801</v>
      </c>
    </row>
    <row r="66" spans="1:7" x14ac:dyDescent="0.15">
      <c r="A66" s="1" t="s">
        <v>143</v>
      </c>
      <c r="B66" s="24" t="s">
        <v>142</v>
      </c>
      <c r="C66" s="1" t="s">
        <v>4</v>
      </c>
      <c r="D66" s="1" t="s">
        <v>531</v>
      </c>
      <c r="E66" s="1">
        <v>3423986143967.4355</v>
      </c>
      <c r="F66" s="1">
        <v>3493926388854.0332</v>
      </c>
      <c r="G66" s="1">
        <v>3222403620453.3262</v>
      </c>
    </row>
    <row r="67" spans="1:7" x14ac:dyDescent="0.15">
      <c r="A67" s="1" t="s">
        <v>22</v>
      </c>
      <c r="B67" s="24" t="s">
        <v>144</v>
      </c>
      <c r="C67" s="1" t="s">
        <v>4</v>
      </c>
      <c r="D67" s="1" t="s">
        <v>531</v>
      </c>
      <c r="E67" s="1">
        <v>23217309660002.281</v>
      </c>
      <c r="F67" s="1">
        <v>22934888163095.176</v>
      </c>
      <c r="G67" s="1">
        <v>22126825155477.781</v>
      </c>
    </row>
    <row r="68" spans="1:7" x14ac:dyDescent="0.15">
      <c r="A68" s="1" t="s">
        <v>146</v>
      </c>
      <c r="B68" s="24" t="s">
        <v>145</v>
      </c>
      <c r="C68" s="1" t="s">
        <v>4</v>
      </c>
      <c r="D68" s="1" t="s">
        <v>531</v>
      </c>
      <c r="E68" s="1">
        <v>107562008000</v>
      </c>
      <c r="F68" s="1">
        <v>108108009000</v>
      </c>
      <c r="G68" s="1">
        <v>98808010000</v>
      </c>
    </row>
    <row r="69" spans="1:7" x14ac:dyDescent="0.15">
      <c r="A69" s="1" t="s">
        <v>148</v>
      </c>
      <c r="B69" s="24" t="s">
        <v>147</v>
      </c>
      <c r="C69" s="1" t="s">
        <v>4</v>
      </c>
      <c r="D69" s="1" t="s">
        <v>531</v>
      </c>
      <c r="E69" s="1">
        <v>249712999437.25381</v>
      </c>
      <c r="F69" s="1">
        <v>303080865603.64465</v>
      </c>
      <c r="G69" s="1">
        <v>365252651278.85211</v>
      </c>
    </row>
    <row r="70" spans="1:7" x14ac:dyDescent="0.15">
      <c r="A70" s="1" t="s">
        <v>150</v>
      </c>
      <c r="B70" s="24" t="s">
        <v>149</v>
      </c>
      <c r="C70" s="1" t="s">
        <v>4</v>
      </c>
      <c r="D70" s="1" t="s">
        <v>531</v>
      </c>
      <c r="E70" s="1">
        <v>13692226055585.555</v>
      </c>
      <c r="F70" s="1">
        <v>13413842337067.391</v>
      </c>
      <c r="G70" s="1">
        <v>13021205512135.596</v>
      </c>
    </row>
    <row r="71" spans="1:7" x14ac:dyDescent="0.15">
      <c r="A71" s="1" t="s">
        <v>152</v>
      </c>
      <c r="B71" s="24" t="s">
        <v>151</v>
      </c>
      <c r="C71" s="1" t="s">
        <v>4</v>
      </c>
      <c r="D71" s="1" t="s">
        <v>531</v>
      </c>
    </row>
    <row r="72" spans="1:7" x14ac:dyDescent="0.15">
      <c r="A72" s="1" t="s">
        <v>154</v>
      </c>
      <c r="B72" s="24" t="s">
        <v>153</v>
      </c>
      <c r="C72" s="1" t="s">
        <v>4</v>
      </c>
      <c r="D72" s="1" t="s">
        <v>531</v>
      </c>
      <c r="E72" s="1">
        <v>1420300232663.5942</v>
      </c>
      <c r="F72" s="1">
        <v>1393046093137.2527</v>
      </c>
      <c r="G72" s="1">
        <v>1281484640043.5833</v>
      </c>
    </row>
    <row r="73" spans="1:7" x14ac:dyDescent="0.15">
      <c r="A73" s="1" t="s">
        <v>156</v>
      </c>
      <c r="B73" s="24" t="s">
        <v>155</v>
      </c>
      <c r="C73" s="1" t="s">
        <v>4</v>
      </c>
      <c r="D73" s="1" t="s">
        <v>531</v>
      </c>
      <c r="E73" s="1">
        <v>30474612057.448391</v>
      </c>
      <c r="F73" s="1">
        <v>31045591753.490147</v>
      </c>
      <c r="G73" s="1">
        <v>30650285471.721485</v>
      </c>
    </row>
    <row r="74" spans="1:7" x14ac:dyDescent="0.15">
      <c r="A74" s="1" t="s">
        <v>158</v>
      </c>
      <c r="B74" s="24" t="s">
        <v>157</v>
      </c>
      <c r="C74" s="1" t="s">
        <v>4</v>
      </c>
      <c r="D74" s="1" t="s">
        <v>531</v>
      </c>
      <c r="E74" s="1">
        <v>84269348327.345428</v>
      </c>
      <c r="F74" s="1">
        <v>95912590628.141235</v>
      </c>
      <c r="G74" s="1">
        <v>107645054311.87555</v>
      </c>
    </row>
    <row r="75" spans="1:7" x14ac:dyDescent="0.15">
      <c r="A75" s="1" t="s">
        <v>160</v>
      </c>
      <c r="B75" s="24" t="s">
        <v>159</v>
      </c>
      <c r="C75" s="1" t="s">
        <v>4</v>
      </c>
      <c r="D75" s="1" t="s">
        <v>531</v>
      </c>
      <c r="E75" s="1">
        <v>15971540026258.938</v>
      </c>
      <c r="F75" s="1">
        <v>15689631518599.41</v>
      </c>
      <c r="G75" s="1">
        <v>15292101403229.992</v>
      </c>
    </row>
    <row r="76" spans="1:7" x14ac:dyDescent="0.15">
      <c r="A76" s="1" t="s">
        <v>162</v>
      </c>
      <c r="B76" s="24" t="s">
        <v>161</v>
      </c>
      <c r="C76" s="1" t="s">
        <v>4</v>
      </c>
      <c r="D76" s="1" t="s">
        <v>531</v>
      </c>
      <c r="E76" s="1">
        <v>1571477636368.8921</v>
      </c>
      <c r="F76" s="1">
        <v>1659929844834.7358</v>
      </c>
      <c r="G76" s="1">
        <v>1506267733203.1909</v>
      </c>
    </row>
    <row r="77" spans="1:7" x14ac:dyDescent="0.15">
      <c r="A77" s="1" t="s">
        <v>164</v>
      </c>
      <c r="B77" s="24" t="s">
        <v>163</v>
      </c>
      <c r="C77" s="1" t="s">
        <v>4</v>
      </c>
      <c r="D77" s="1" t="s">
        <v>531</v>
      </c>
      <c r="E77" s="1">
        <v>275580448365.2348</v>
      </c>
      <c r="F77" s="1">
        <v>268782471380.39172</v>
      </c>
      <c r="G77" s="1">
        <v>269751312854.47546</v>
      </c>
    </row>
    <row r="78" spans="1:7" x14ac:dyDescent="0.15">
      <c r="A78" s="1" t="s">
        <v>166</v>
      </c>
      <c r="B78" s="24" t="s">
        <v>165</v>
      </c>
      <c r="C78" s="1" t="s">
        <v>4</v>
      </c>
      <c r="D78" s="1" t="s">
        <v>531</v>
      </c>
      <c r="E78" s="1">
        <v>5581371847.6164122</v>
      </c>
      <c r="F78" s="1">
        <v>5496264766.3728476</v>
      </c>
      <c r="G78" s="1">
        <v>4533883782.27458</v>
      </c>
    </row>
    <row r="79" spans="1:7" x14ac:dyDescent="0.15">
      <c r="A79" s="1" t="s">
        <v>168</v>
      </c>
      <c r="B79" s="24" t="s">
        <v>167</v>
      </c>
      <c r="C79" s="1" t="s">
        <v>4</v>
      </c>
      <c r="D79" s="1" t="s">
        <v>531</v>
      </c>
      <c r="E79" s="1">
        <v>2789593979064.5806</v>
      </c>
      <c r="F79" s="1">
        <v>2728870246705.8779</v>
      </c>
      <c r="G79" s="1">
        <v>2630317731455.2603</v>
      </c>
    </row>
    <row r="80" spans="1:7" x14ac:dyDescent="0.15">
      <c r="A80" s="1" t="s">
        <v>170</v>
      </c>
      <c r="B80" s="24" t="s">
        <v>169</v>
      </c>
      <c r="C80" s="1" t="s">
        <v>4</v>
      </c>
      <c r="D80" s="1" t="s">
        <v>531</v>
      </c>
      <c r="E80" s="1">
        <v>3051341335.9516039</v>
      </c>
      <c r="F80" s="1">
        <v>3126293219.7798901</v>
      </c>
    </row>
    <row r="81" spans="1:7" x14ac:dyDescent="0.15">
      <c r="A81" s="1" t="s">
        <v>172</v>
      </c>
      <c r="B81" s="24" t="s">
        <v>171</v>
      </c>
      <c r="C81" s="1" t="s">
        <v>4</v>
      </c>
      <c r="D81" s="1" t="s">
        <v>531</v>
      </c>
      <c r="E81" s="1">
        <v>401932300</v>
      </c>
      <c r="F81" s="1">
        <v>408057100</v>
      </c>
      <c r="G81" s="1">
        <v>410083600</v>
      </c>
    </row>
    <row r="82" spans="1:7" x14ac:dyDescent="0.15">
      <c r="A82" s="1" t="s">
        <v>174</v>
      </c>
      <c r="B82" s="24" t="s">
        <v>173</v>
      </c>
      <c r="C82" s="1" t="s">
        <v>4</v>
      </c>
      <c r="D82" s="1" t="s">
        <v>531</v>
      </c>
      <c r="E82" s="1">
        <v>16867325126.542339</v>
      </c>
      <c r="F82" s="1">
        <v>16874405839.794783</v>
      </c>
      <c r="G82" s="1">
        <v>15316826191.568245</v>
      </c>
    </row>
    <row r="83" spans="1:7" x14ac:dyDescent="0.15">
      <c r="A83" s="1" t="s">
        <v>176</v>
      </c>
      <c r="B83" s="24" t="s">
        <v>175</v>
      </c>
      <c r="C83" s="1" t="s">
        <v>4</v>
      </c>
      <c r="D83" s="1" t="s">
        <v>531</v>
      </c>
      <c r="E83" s="1">
        <v>2900791442554.064</v>
      </c>
      <c r="F83" s="1">
        <v>2878673912414.439</v>
      </c>
      <c r="G83" s="1">
        <v>2764197653965.0469</v>
      </c>
    </row>
    <row r="84" spans="1:7" x14ac:dyDescent="0.15">
      <c r="A84" s="1" t="s">
        <v>178</v>
      </c>
      <c r="B84" s="24" t="s">
        <v>177</v>
      </c>
      <c r="C84" s="1" t="s">
        <v>4</v>
      </c>
      <c r="D84" s="1" t="s">
        <v>531</v>
      </c>
      <c r="E84" s="1">
        <v>17599700090.762005</v>
      </c>
      <c r="F84" s="1">
        <v>17477255562.258259</v>
      </c>
      <c r="G84" s="1">
        <v>15846489610.807333</v>
      </c>
    </row>
    <row r="85" spans="1:7" x14ac:dyDescent="0.15">
      <c r="A85" s="1" t="s">
        <v>180</v>
      </c>
      <c r="B85" s="24" t="s">
        <v>179</v>
      </c>
      <c r="C85" s="1" t="s">
        <v>4</v>
      </c>
      <c r="D85" s="1" t="s">
        <v>531</v>
      </c>
      <c r="E85" s="1">
        <v>67299280679.56295</v>
      </c>
      <c r="F85" s="1">
        <v>68337537815.770309</v>
      </c>
      <c r="G85" s="1">
        <v>68532281805.672211</v>
      </c>
    </row>
    <row r="86" spans="1:7" x14ac:dyDescent="0.15">
      <c r="A86" s="1" t="s">
        <v>182</v>
      </c>
      <c r="B86" s="24" t="s">
        <v>181</v>
      </c>
      <c r="C86" s="1" t="s">
        <v>4</v>
      </c>
      <c r="D86" s="1" t="s">
        <v>531</v>
      </c>
    </row>
    <row r="87" spans="1:7" x14ac:dyDescent="0.15">
      <c r="A87" s="1" t="s">
        <v>184</v>
      </c>
      <c r="B87" s="24" t="s">
        <v>183</v>
      </c>
      <c r="C87" s="1" t="s">
        <v>4</v>
      </c>
      <c r="D87" s="1" t="s">
        <v>531</v>
      </c>
      <c r="E87" s="1">
        <v>11857030336.525229</v>
      </c>
      <c r="F87" s="1">
        <v>13513809258.213083</v>
      </c>
      <c r="G87" s="1">
        <v>15681050917.156292</v>
      </c>
    </row>
    <row r="88" spans="1:7" x14ac:dyDescent="0.15">
      <c r="A88" s="1" t="s">
        <v>186</v>
      </c>
      <c r="B88" s="24" t="s">
        <v>185</v>
      </c>
      <c r="C88" s="1" t="s">
        <v>4</v>
      </c>
      <c r="D88" s="1" t="s">
        <v>531</v>
      </c>
      <c r="E88" s="1">
        <v>1670670668.593905</v>
      </c>
      <c r="F88" s="1">
        <v>1812529104.619226</v>
      </c>
      <c r="G88" s="1">
        <v>1868086274.8219962</v>
      </c>
    </row>
    <row r="89" spans="1:7" x14ac:dyDescent="0.15">
      <c r="A89" s="1" t="s">
        <v>188</v>
      </c>
      <c r="B89" s="24" t="s">
        <v>187</v>
      </c>
      <c r="C89" s="1" t="s">
        <v>4</v>
      </c>
      <c r="D89" s="1" t="s">
        <v>531</v>
      </c>
      <c r="E89" s="1">
        <v>1504630120.9927509</v>
      </c>
      <c r="F89" s="1">
        <v>1439638443.3813329</v>
      </c>
      <c r="G89" s="1">
        <v>1431758242.9037538</v>
      </c>
    </row>
    <row r="90" spans="1:7" x14ac:dyDescent="0.15">
      <c r="A90" s="1" t="s">
        <v>190</v>
      </c>
      <c r="B90" s="24" t="s">
        <v>189</v>
      </c>
      <c r="C90" s="1" t="s">
        <v>4</v>
      </c>
      <c r="D90" s="1" t="s">
        <v>531</v>
      </c>
      <c r="E90" s="1">
        <v>13097012189.399487</v>
      </c>
      <c r="F90" s="1">
        <v>11417278044.985857</v>
      </c>
      <c r="G90" s="1">
        <v>10021856754.494387</v>
      </c>
    </row>
    <row r="91" spans="1:7" x14ac:dyDescent="0.15">
      <c r="A91" s="1" t="s">
        <v>192</v>
      </c>
      <c r="B91" s="24" t="s">
        <v>191</v>
      </c>
      <c r="C91" s="1" t="s">
        <v>4</v>
      </c>
      <c r="D91" s="1" t="s">
        <v>531</v>
      </c>
      <c r="E91" s="1">
        <v>211945897765.4306</v>
      </c>
      <c r="F91" s="1">
        <v>205144152830.84674</v>
      </c>
      <c r="G91" s="1">
        <v>188835201625.91025</v>
      </c>
    </row>
    <row r="92" spans="1:7" x14ac:dyDescent="0.15">
      <c r="A92" s="1" t="s">
        <v>194</v>
      </c>
      <c r="B92" s="24" t="s">
        <v>193</v>
      </c>
      <c r="C92" s="1" t="s">
        <v>4</v>
      </c>
      <c r="D92" s="1" t="s">
        <v>531</v>
      </c>
      <c r="E92" s="1">
        <v>1166523555.5555556</v>
      </c>
      <c r="F92" s="1">
        <v>1212694407.4074073</v>
      </c>
      <c r="G92" s="1">
        <v>1042100555.5555555</v>
      </c>
    </row>
    <row r="93" spans="1:7" x14ac:dyDescent="0.15">
      <c r="A93" s="1" t="s">
        <v>196</v>
      </c>
      <c r="B93" s="24" t="s">
        <v>195</v>
      </c>
      <c r="C93" s="1" t="s">
        <v>4</v>
      </c>
      <c r="D93" s="1" t="s">
        <v>531</v>
      </c>
      <c r="E93" s="1">
        <v>3040414278.0223608</v>
      </c>
      <c r="F93" s="1">
        <v>2982247278.6157675</v>
      </c>
    </row>
    <row r="94" spans="1:7" x14ac:dyDescent="0.15">
      <c r="A94" s="1" t="s">
        <v>198</v>
      </c>
      <c r="B94" s="24" t="s">
        <v>197</v>
      </c>
      <c r="C94" s="1" t="s">
        <v>4</v>
      </c>
      <c r="D94" s="1" t="s">
        <v>531</v>
      </c>
      <c r="E94" s="1">
        <v>73208583758.910522</v>
      </c>
      <c r="F94" s="1">
        <v>77020015201.320053</v>
      </c>
      <c r="G94" s="1">
        <v>77604632170.585297</v>
      </c>
    </row>
    <row r="95" spans="1:7" x14ac:dyDescent="0.15">
      <c r="A95" s="1" t="s">
        <v>200</v>
      </c>
      <c r="B95" s="24" t="s">
        <v>199</v>
      </c>
      <c r="C95" s="1" t="s">
        <v>4</v>
      </c>
      <c r="D95" s="1" t="s">
        <v>531</v>
      </c>
      <c r="E95" s="1">
        <v>6060000000</v>
      </c>
      <c r="F95" s="1">
        <v>6364000000</v>
      </c>
      <c r="G95" s="1">
        <v>5844000000</v>
      </c>
    </row>
    <row r="96" spans="1:7" x14ac:dyDescent="0.15">
      <c r="A96" s="1" t="s">
        <v>202</v>
      </c>
      <c r="B96" s="24" t="s">
        <v>201</v>
      </c>
      <c r="C96" s="1" t="s">
        <v>4</v>
      </c>
      <c r="D96" s="1" t="s">
        <v>531</v>
      </c>
      <c r="E96" s="1">
        <v>4787636237.2404337</v>
      </c>
      <c r="F96" s="1">
        <v>5173760191.8465223</v>
      </c>
      <c r="G96" s="1">
        <v>5471256594.7242203</v>
      </c>
    </row>
    <row r="97" spans="1:7" x14ac:dyDescent="0.15">
      <c r="A97" s="1" t="s">
        <v>7</v>
      </c>
      <c r="B97" s="24" t="s">
        <v>203</v>
      </c>
      <c r="C97" s="1" t="s">
        <v>4</v>
      </c>
      <c r="D97" s="1" t="s">
        <v>531</v>
      </c>
      <c r="E97" s="1">
        <v>54542278698896.445</v>
      </c>
      <c r="F97" s="1">
        <v>55034358393932.469</v>
      </c>
      <c r="G97" s="1">
        <v>53396287182546.156</v>
      </c>
    </row>
    <row r="98" spans="1:7" x14ac:dyDescent="0.15">
      <c r="A98" s="1" t="s">
        <v>205</v>
      </c>
      <c r="B98" s="24" t="s">
        <v>204</v>
      </c>
      <c r="C98" s="1" t="s">
        <v>4</v>
      </c>
      <c r="D98" s="1" t="s">
        <v>531</v>
      </c>
      <c r="E98" s="1">
        <v>361691522612.74481</v>
      </c>
      <c r="F98" s="1">
        <v>363016373358.5166</v>
      </c>
      <c r="G98" s="1">
        <v>346585881503.63531</v>
      </c>
    </row>
    <row r="99" spans="1:7" x14ac:dyDescent="0.15">
      <c r="A99" s="1" t="s">
        <v>207</v>
      </c>
      <c r="B99" s="24" t="s">
        <v>206</v>
      </c>
      <c r="C99" s="1" t="s">
        <v>4</v>
      </c>
      <c r="D99" s="1" t="s">
        <v>531</v>
      </c>
      <c r="E99" s="1">
        <v>23900438563.727142</v>
      </c>
      <c r="F99" s="1">
        <v>24915522849.1544</v>
      </c>
      <c r="G99" s="1">
        <v>23662231633.913929</v>
      </c>
    </row>
    <row r="100" spans="1:7" x14ac:dyDescent="0.15">
      <c r="A100" s="1" t="s">
        <v>209</v>
      </c>
      <c r="B100" s="24" t="s">
        <v>208</v>
      </c>
      <c r="C100" s="1" t="s">
        <v>4</v>
      </c>
      <c r="D100" s="1" t="s">
        <v>531</v>
      </c>
      <c r="E100" s="1">
        <v>767292162064.77893</v>
      </c>
      <c r="F100" s="1">
        <v>788297388408.11292</v>
      </c>
      <c r="G100" s="1">
        <v>795720445705.88269</v>
      </c>
    </row>
    <row r="101" spans="1:7" x14ac:dyDescent="0.15">
      <c r="A101" s="1" t="s">
        <v>211</v>
      </c>
      <c r="B101" s="24" t="s">
        <v>210</v>
      </c>
      <c r="C101" s="1" t="s">
        <v>4</v>
      </c>
      <c r="D101" s="1" t="s">
        <v>531</v>
      </c>
      <c r="E101" s="1">
        <v>62247874948.822502</v>
      </c>
      <c r="F101" s="1">
        <v>62246206340.546936</v>
      </c>
      <c r="G101" s="1">
        <v>57203783203.025887</v>
      </c>
    </row>
    <row r="102" spans="1:7" x14ac:dyDescent="0.15">
      <c r="A102" s="1" t="s">
        <v>213</v>
      </c>
      <c r="B102" s="24" t="s">
        <v>212</v>
      </c>
      <c r="C102" s="1" t="s">
        <v>4</v>
      </c>
      <c r="D102" s="1" t="s">
        <v>531</v>
      </c>
      <c r="E102" s="1">
        <v>16455034352.767084</v>
      </c>
      <c r="F102" s="1">
        <v>14785839382.900204</v>
      </c>
      <c r="G102" s="1">
        <v>14508218017.403208</v>
      </c>
    </row>
    <row r="103" spans="1:7" x14ac:dyDescent="0.15">
      <c r="A103" s="1" t="s">
        <v>215</v>
      </c>
      <c r="B103" s="24" t="s">
        <v>214</v>
      </c>
      <c r="C103" s="1" t="s">
        <v>4</v>
      </c>
      <c r="D103" s="1" t="s">
        <v>531</v>
      </c>
      <c r="E103" s="1">
        <v>160586833778.45743</v>
      </c>
      <c r="F103" s="1">
        <v>163526491433.28973</v>
      </c>
      <c r="G103" s="1">
        <v>155808436238.48724</v>
      </c>
    </row>
    <row r="104" spans="1:7" x14ac:dyDescent="0.15">
      <c r="A104" s="1" t="s">
        <v>217</v>
      </c>
      <c r="B104" s="24" t="s">
        <v>216</v>
      </c>
      <c r="C104" s="1" t="s">
        <v>4</v>
      </c>
      <c r="D104" s="1" t="s">
        <v>531</v>
      </c>
      <c r="E104" s="1">
        <v>30478923454219.652</v>
      </c>
      <c r="F104" s="1">
        <v>31184076970102.051</v>
      </c>
      <c r="G104" s="1">
        <v>29900583521576.812</v>
      </c>
    </row>
    <row r="105" spans="1:7" x14ac:dyDescent="0.15">
      <c r="A105" s="1" t="s">
        <v>219</v>
      </c>
      <c r="B105" s="24" t="s">
        <v>218</v>
      </c>
      <c r="C105" s="1" t="s">
        <v>4</v>
      </c>
      <c r="D105" s="1" t="s">
        <v>531</v>
      </c>
      <c r="E105" s="1">
        <v>32622680829699.078</v>
      </c>
      <c r="F105" s="1">
        <v>33421015918870.145</v>
      </c>
      <c r="G105" s="1">
        <v>32137318048800.551</v>
      </c>
    </row>
    <row r="106" spans="1:7" x14ac:dyDescent="0.15">
      <c r="A106" s="1" t="s">
        <v>221</v>
      </c>
      <c r="B106" s="24" t="s">
        <v>220</v>
      </c>
      <c r="C106" s="1" t="s">
        <v>4</v>
      </c>
      <c r="D106" s="1" t="s">
        <v>531</v>
      </c>
      <c r="E106" s="1">
        <v>2145000924736.8411</v>
      </c>
      <c r="F106" s="1">
        <v>2237800910514.1201</v>
      </c>
      <c r="G106" s="1">
        <v>2237442999478.2432</v>
      </c>
    </row>
    <row r="107" spans="1:7" x14ac:dyDescent="0.15">
      <c r="A107" s="1" t="s">
        <v>223</v>
      </c>
      <c r="B107" s="24" t="s">
        <v>222</v>
      </c>
      <c r="C107" s="1" t="s">
        <v>4</v>
      </c>
      <c r="D107" s="1" t="s">
        <v>531</v>
      </c>
      <c r="E107" s="1">
        <v>966188380162.91187</v>
      </c>
      <c r="F107" s="1">
        <v>998391254201.58228</v>
      </c>
      <c r="G107" s="1">
        <v>961669400838.28198</v>
      </c>
    </row>
    <row r="108" spans="1:7" x14ac:dyDescent="0.15">
      <c r="A108" s="1" t="s">
        <v>225</v>
      </c>
      <c r="B108" s="24" t="s">
        <v>224</v>
      </c>
      <c r="C108" s="1" t="s">
        <v>4</v>
      </c>
      <c r="D108" s="1" t="s">
        <v>531</v>
      </c>
      <c r="E108" s="1">
        <v>1042271531011.9897</v>
      </c>
      <c r="F108" s="1">
        <v>1119091259074.6206</v>
      </c>
      <c r="G108" s="1">
        <v>1058423838345.1445</v>
      </c>
    </row>
    <row r="109" spans="1:7" x14ac:dyDescent="0.15">
      <c r="A109" s="1" t="s">
        <v>227</v>
      </c>
      <c r="B109" s="24" t="s">
        <v>226</v>
      </c>
      <c r="C109" s="1" t="s">
        <v>4</v>
      </c>
      <c r="D109" s="1" t="s">
        <v>531</v>
      </c>
      <c r="E109" s="1">
        <v>1178812544573.9294</v>
      </c>
      <c r="F109" s="1">
        <v>1239409656312.5386</v>
      </c>
      <c r="G109" s="1">
        <v>1276458118690.9001</v>
      </c>
    </row>
    <row r="110" spans="1:7" x14ac:dyDescent="0.15">
      <c r="A110" s="1" t="s">
        <v>229</v>
      </c>
      <c r="B110" s="24" t="s">
        <v>228</v>
      </c>
      <c r="C110" s="1" t="s">
        <v>4</v>
      </c>
      <c r="D110" s="1" t="s">
        <v>531</v>
      </c>
      <c r="E110" s="1">
        <v>7491969312.8752499</v>
      </c>
      <c r="F110" s="1">
        <v>7315388052.0806742</v>
      </c>
    </row>
    <row r="111" spans="1:7" x14ac:dyDescent="0.15">
      <c r="A111" s="1" t="s">
        <v>231</v>
      </c>
      <c r="B111" s="24" t="s">
        <v>230</v>
      </c>
      <c r="C111" s="1" t="s">
        <v>4</v>
      </c>
      <c r="D111" s="1" t="s">
        <v>531</v>
      </c>
      <c r="E111" s="1">
        <v>2701111782775.0278</v>
      </c>
      <c r="F111" s="1">
        <v>2870504096717.7734</v>
      </c>
      <c r="G111" s="1">
        <v>2660245248867.6323</v>
      </c>
    </row>
    <row r="112" spans="1:7" x14ac:dyDescent="0.15">
      <c r="A112" s="1" t="s">
        <v>534</v>
      </c>
      <c r="B112" s="24" t="s">
        <v>535</v>
      </c>
      <c r="C112" s="1" t="s">
        <v>4</v>
      </c>
      <c r="D112" s="1" t="s">
        <v>531</v>
      </c>
    </row>
    <row r="113" spans="1:7" x14ac:dyDescent="0.15">
      <c r="A113" s="1" t="s">
        <v>233</v>
      </c>
      <c r="B113" s="24" t="s">
        <v>232</v>
      </c>
      <c r="C113" s="1" t="s">
        <v>4</v>
      </c>
      <c r="D113" s="1" t="s">
        <v>531</v>
      </c>
      <c r="E113" s="1">
        <v>384853685231.01764</v>
      </c>
      <c r="F113" s="1">
        <v>399122063504.14838</v>
      </c>
      <c r="G113" s="1">
        <v>425888950992.00275</v>
      </c>
    </row>
    <row r="114" spans="1:7" x14ac:dyDescent="0.15">
      <c r="A114" s="1" t="s">
        <v>235</v>
      </c>
      <c r="B114" s="24" t="s">
        <v>234</v>
      </c>
      <c r="C114" s="1" t="s">
        <v>4</v>
      </c>
      <c r="D114" s="1" t="s">
        <v>531</v>
      </c>
      <c r="E114" s="1">
        <v>294356680624.65833</v>
      </c>
      <c r="F114" s="1">
        <v>258245497664.39365</v>
      </c>
      <c r="G114" s="1">
        <v>203471303952.34406</v>
      </c>
    </row>
    <row r="115" spans="1:7" x14ac:dyDescent="0.15">
      <c r="A115" s="1" t="s">
        <v>237</v>
      </c>
      <c r="B115" s="24" t="s">
        <v>236</v>
      </c>
      <c r="C115" s="1" t="s">
        <v>4</v>
      </c>
      <c r="D115" s="1" t="s">
        <v>531</v>
      </c>
      <c r="E115" s="1">
        <v>227367469034.03085</v>
      </c>
      <c r="F115" s="1">
        <v>235097182233.5025</v>
      </c>
      <c r="G115" s="1">
        <v>166756984395.97314</v>
      </c>
    </row>
    <row r="116" spans="1:7" x14ac:dyDescent="0.15">
      <c r="A116" s="1" t="s">
        <v>239</v>
      </c>
      <c r="B116" s="24" t="s">
        <v>238</v>
      </c>
      <c r="C116" s="1" t="s">
        <v>4</v>
      </c>
      <c r="D116" s="1" t="s">
        <v>531</v>
      </c>
      <c r="E116" s="1">
        <v>26267063757.54953</v>
      </c>
      <c r="F116" s="1">
        <v>24857740445.040115</v>
      </c>
      <c r="G116" s="1">
        <v>21718075725.205379</v>
      </c>
    </row>
    <row r="117" spans="1:7" x14ac:dyDescent="0.15">
      <c r="A117" s="1" t="s">
        <v>241</v>
      </c>
      <c r="B117" s="24" t="s">
        <v>240</v>
      </c>
      <c r="C117" s="1" t="s">
        <v>4</v>
      </c>
      <c r="D117" s="1" t="s">
        <v>531</v>
      </c>
      <c r="E117" s="1">
        <v>373641241440.78943</v>
      </c>
      <c r="F117" s="1">
        <v>397934596952.56036</v>
      </c>
      <c r="G117" s="1">
        <v>407100736594.06439</v>
      </c>
    </row>
    <row r="118" spans="1:7" x14ac:dyDescent="0.15">
      <c r="A118" s="1" t="s">
        <v>243</v>
      </c>
      <c r="B118" s="24" t="s">
        <v>242</v>
      </c>
      <c r="C118" s="1" t="s">
        <v>4</v>
      </c>
      <c r="D118" s="1" t="s">
        <v>531</v>
      </c>
      <c r="E118" s="1">
        <v>2090910879119.3279</v>
      </c>
      <c r="F118" s="1">
        <v>2009383867307.4478</v>
      </c>
      <c r="G118" s="1">
        <v>1888709443687.4761</v>
      </c>
    </row>
    <row r="119" spans="1:7" x14ac:dyDescent="0.15">
      <c r="A119" s="1" t="s">
        <v>245</v>
      </c>
      <c r="B119" s="24" t="s">
        <v>244</v>
      </c>
      <c r="C119" s="1" t="s">
        <v>4</v>
      </c>
      <c r="D119" s="1" t="s">
        <v>531</v>
      </c>
      <c r="E119" s="1">
        <v>15730793852.791348</v>
      </c>
      <c r="F119" s="1">
        <v>15830768549.891571</v>
      </c>
      <c r="G119" s="1">
        <v>13812425036.586357</v>
      </c>
    </row>
    <row r="120" spans="1:7" x14ac:dyDescent="0.15">
      <c r="A120" s="1" t="s">
        <v>247</v>
      </c>
      <c r="B120" s="24" t="s">
        <v>246</v>
      </c>
      <c r="C120" s="1" t="s">
        <v>4</v>
      </c>
      <c r="D120" s="1" t="s">
        <v>531</v>
      </c>
      <c r="E120" s="1">
        <v>42932112676.056343</v>
      </c>
      <c r="F120" s="1">
        <v>44502895915.492958</v>
      </c>
      <c r="G120" s="1">
        <v>43697659295.774651</v>
      </c>
    </row>
    <row r="121" spans="1:7" x14ac:dyDescent="0.15">
      <c r="A121" s="1" t="s">
        <v>249</v>
      </c>
      <c r="B121" s="24" t="s">
        <v>248</v>
      </c>
      <c r="C121" s="1" t="s">
        <v>4</v>
      </c>
      <c r="D121" s="1" t="s">
        <v>531</v>
      </c>
      <c r="E121" s="1">
        <v>5036891740656.3496</v>
      </c>
      <c r="F121" s="1">
        <v>5148781948478.1729</v>
      </c>
      <c r="G121" s="1">
        <v>5057758958706.6416</v>
      </c>
    </row>
    <row r="122" spans="1:7" x14ac:dyDescent="0.15">
      <c r="A122" s="1" t="s">
        <v>251</v>
      </c>
      <c r="B122" s="24" t="s">
        <v>250</v>
      </c>
      <c r="C122" s="1" t="s">
        <v>4</v>
      </c>
      <c r="D122" s="1" t="s">
        <v>531</v>
      </c>
      <c r="E122" s="1">
        <v>179339994859.38443</v>
      </c>
      <c r="F122" s="1">
        <v>181667190075.54071</v>
      </c>
      <c r="G122" s="1">
        <v>171082379532.98834</v>
      </c>
    </row>
    <row r="123" spans="1:7" x14ac:dyDescent="0.15">
      <c r="A123" s="1" t="s">
        <v>253</v>
      </c>
      <c r="B123" s="24" t="s">
        <v>252</v>
      </c>
      <c r="C123" s="1" t="s">
        <v>4</v>
      </c>
      <c r="D123" s="1" t="s">
        <v>531</v>
      </c>
      <c r="E123" s="1">
        <v>92202956320.531967</v>
      </c>
      <c r="F123" s="1">
        <v>100555485831.94432</v>
      </c>
      <c r="G123" s="1">
        <v>101013726529.06319</v>
      </c>
    </row>
    <row r="124" spans="1:7" x14ac:dyDescent="0.15">
      <c r="A124" s="1" t="s">
        <v>255</v>
      </c>
      <c r="B124" s="24" t="s">
        <v>254</v>
      </c>
      <c r="C124" s="1" t="s">
        <v>4</v>
      </c>
      <c r="D124" s="1" t="s">
        <v>531</v>
      </c>
      <c r="E124" s="1">
        <v>8271108638.3993101</v>
      </c>
      <c r="F124" s="1">
        <v>8871026074.1976204</v>
      </c>
      <c r="G124" s="1">
        <v>7735976272.7598305</v>
      </c>
    </row>
    <row r="125" spans="1:7" x14ac:dyDescent="0.15">
      <c r="A125" s="1" t="s">
        <v>257</v>
      </c>
      <c r="B125" s="24" t="s">
        <v>256</v>
      </c>
      <c r="C125" s="1" t="s">
        <v>4</v>
      </c>
      <c r="D125" s="1" t="s">
        <v>531</v>
      </c>
      <c r="E125" s="1">
        <v>24571753583.492203</v>
      </c>
      <c r="F125" s="1">
        <v>27089389786.979008</v>
      </c>
      <c r="G125" s="1">
        <v>25808561550.951443</v>
      </c>
    </row>
    <row r="126" spans="1:7" x14ac:dyDescent="0.15">
      <c r="A126" s="1" t="s">
        <v>259</v>
      </c>
      <c r="B126" s="24" t="s">
        <v>258</v>
      </c>
      <c r="C126" s="1" t="s">
        <v>4</v>
      </c>
      <c r="D126" s="1" t="s">
        <v>531</v>
      </c>
      <c r="E126" s="1">
        <v>200157020.64249849</v>
      </c>
      <c r="F126" s="1">
        <v>188391770.63676402</v>
      </c>
      <c r="G126" s="1">
        <v>197508774.34450483</v>
      </c>
    </row>
    <row r="127" spans="1:7" x14ac:dyDescent="0.15">
      <c r="A127" s="1" t="s">
        <v>261</v>
      </c>
      <c r="B127" s="24" t="s">
        <v>260</v>
      </c>
      <c r="C127" s="1" t="s">
        <v>4</v>
      </c>
      <c r="D127" s="1" t="s">
        <v>531</v>
      </c>
      <c r="E127" s="1">
        <v>1078518518.5185184</v>
      </c>
      <c r="F127" s="1">
        <v>1164814814.8148148</v>
      </c>
      <c r="G127" s="1">
        <v>980740740.74074066</v>
      </c>
    </row>
    <row r="128" spans="1:7" x14ac:dyDescent="0.15">
      <c r="A128" s="1" t="s">
        <v>263</v>
      </c>
      <c r="B128" s="24" t="s">
        <v>262</v>
      </c>
      <c r="C128" s="1" t="s">
        <v>4</v>
      </c>
      <c r="D128" s="1" t="s">
        <v>531</v>
      </c>
      <c r="E128" s="1">
        <v>1724845615629.2595</v>
      </c>
      <c r="F128" s="1">
        <v>1651422932447.7681</v>
      </c>
      <c r="G128" s="1">
        <v>1637895802792.8965</v>
      </c>
    </row>
    <row r="129" spans="1:7" x14ac:dyDescent="0.15">
      <c r="A129" s="1" t="s">
        <v>265</v>
      </c>
      <c r="B129" s="24" t="s">
        <v>264</v>
      </c>
      <c r="C129" s="1" t="s">
        <v>4</v>
      </c>
      <c r="D129" s="1" t="s">
        <v>531</v>
      </c>
      <c r="E129" s="1">
        <v>138182400331.12582</v>
      </c>
      <c r="F129" s="1">
        <v>136196760210.8037</v>
      </c>
      <c r="G129" s="1">
        <v>105960225688.14532</v>
      </c>
    </row>
    <row r="130" spans="1:7" x14ac:dyDescent="0.15">
      <c r="A130" s="1" t="s">
        <v>267</v>
      </c>
      <c r="B130" s="24" t="s">
        <v>266</v>
      </c>
      <c r="C130" s="1" t="s">
        <v>4</v>
      </c>
      <c r="D130" s="1" t="s">
        <v>531</v>
      </c>
      <c r="E130" s="1">
        <v>4905598920400.6123</v>
      </c>
      <c r="F130" s="1">
        <v>4849397095732.1885</v>
      </c>
      <c r="G130" s="1">
        <v>4035270946811.0938</v>
      </c>
    </row>
    <row r="131" spans="1:7" x14ac:dyDescent="0.15">
      <c r="A131" s="1" t="s">
        <v>269</v>
      </c>
      <c r="B131" s="24" t="s">
        <v>268</v>
      </c>
      <c r="C131" s="1" t="s">
        <v>4</v>
      </c>
      <c r="D131" s="1" t="s">
        <v>531</v>
      </c>
      <c r="E131" s="1">
        <v>18141651381.388424</v>
      </c>
      <c r="F131" s="1">
        <v>18897252232.58263</v>
      </c>
      <c r="G131" s="1">
        <v>19132635711.695717</v>
      </c>
    </row>
    <row r="132" spans="1:7" x14ac:dyDescent="0.15">
      <c r="A132" s="1" t="s">
        <v>271</v>
      </c>
      <c r="B132" s="24" t="s">
        <v>270</v>
      </c>
      <c r="C132" s="1" t="s">
        <v>4</v>
      </c>
      <c r="D132" s="1" t="s">
        <v>531</v>
      </c>
      <c r="E132" s="1">
        <v>55276157552.245972</v>
      </c>
      <c r="F132" s="1">
        <v>51953744507.409073</v>
      </c>
      <c r="G132" s="1">
        <v>31735217784.544468</v>
      </c>
    </row>
    <row r="133" spans="1:7" x14ac:dyDescent="0.15">
      <c r="A133" s="1" t="s">
        <v>273</v>
      </c>
      <c r="B133" s="24" t="s">
        <v>272</v>
      </c>
      <c r="C133" s="1" t="s">
        <v>4</v>
      </c>
      <c r="D133" s="1" t="s">
        <v>531</v>
      </c>
      <c r="E133" s="1">
        <v>3422754800</v>
      </c>
      <c r="F133" s="1">
        <v>3319596500</v>
      </c>
      <c r="G133" s="1">
        <v>3201187800</v>
      </c>
    </row>
    <row r="134" spans="1:7" x14ac:dyDescent="0.15">
      <c r="A134" s="1" t="s">
        <v>275</v>
      </c>
      <c r="B134" s="24" t="s">
        <v>274</v>
      </c>
      <c r="C134" s="1" t="s">
        <v>4</v>
      </c>
      <c r="D134" s="1" t="s">
        <v>531</v>
      </c>
      <c r="E134" s="1">
        <v>52607888717.948715</v>
      </c>
      <c r="F134" s="1">
        <v>52091152228.342514</v>
      </c>
      <c r="G134" s="1">
        <v>25418916028.896362</v>
      </c>
    </row>
    <row r="135" spans="1:7" x14ac:dyDescent="0.15">
      <c r="A135" s="1" t="s">
        <v>277</v>
      </c>
      <c r="B135" s="24" t="s">
        <v>276</v>
      </c>
      <c r="C135" s="1" t="s">
        <v>4</v>
      </c>
      <c r="D135" s="1" t="s">
        <v>531</v>
      </c>
      <c r="E135" s="1">
        <v>2065127259.2592592</v>
      </c>
      <c r="F135" s="1">
        <v>2118791555.5555553</v>
      </c>
      <c r="G135" s="1">
        <v>1616772740.7407405</v>
      </c>
    </row>
    <row r="136" spans="1:7" x14ac:dyDescent="0.15">
      <c r="A136" s="1" t="s">
        <v>6</v>
      </c>
      <c r="B136" s="24" t="s">
        <v>278</v>
      </c>
      <c r="C136" s="1" t="s">
        <v>4</v>
      </c>
      <c r="D136" s="1" t="s">
        <v>531</v>
      </c>
      <c r="E136" s="1">
        <v>5703878670404.7705</v>
      </c>
      <c r="F136" s="1">
        <v>5627255688192.7119</v>
      </c>
      <c r="G136" s="1">
        <v>4725519821856.6904</v>
      </c>
    </row>
    <row r="137" spans="1:7" x14ac:dyDescent="0.15">
      <c r="A137" s="1" t="s">
        <v>280</v>
      </c>
      <c r="B137" s="24" t="s">
        <v>279</v>
      </c>
      <c r="C137" s="1" t="s">
        <v>4</v>
      </c>
      <c r="D137" s="1" t="s">
        <v>531</v>
      </c>
      <c r="E137" s="1">
        <v>1062085616749.239</v>
      </c>
      <c r="F137" s="1">
        <v>1105828102660.3208</v>
      </c>
      <c r="G137" s="1">
        <v>1112301339068.5305</v>
      </c>
    </row>
    <row r="138" spans="1:7" x14ac:dyDescent="0.15">
      <c r="A138" s="1" t="s">
        <v>13</v>
      </c>
      <c r="B138" s="24" t="s">
        <v>281</v>
      </c>
      <c r="C138" s="1" t="s">
        <v>4</v>
      </c>
      <c r="D138" s="1" t="s">
        <v>531</v>
      </c>
      <c r="E138" s="1">
        <v>424435637009.25995</v>
      </c>
      <c r="F138" s="1">
        <v>446839372323.89404</v>
      </c>
      <c r="G138" s="1">
        <v>457643836483.16516</v>
      </c>
    </row>
    <row r="139" spans="1:7" x14ac:dyDescent="0.15">
      <c r="A139" s="1" t="s">
        <v>283</v>
      </c>
      <c r="B139" s="24" t="s">
        <v>282</v>
      </c>
      <c r="C139" s="1" t="s">
        <v>4</v>
      </c>
      <c r="D139" s="1" t="s">
        <v>531</v>
      </c>
      <c r="E139" s="1">
        <v>6839145106.8616419</v>
      </c>
      <c r="F139" s="1">
        <v>6684443550.0100622</v>
      </c>
    </row>
    <row r="140" spans="1:7" x14ac:dyDescent="0.15">
      <c r="A140" s="1" t="s">
        <v>285</v>
      </c>
      <c r="B140" s="24" t="s">
        <v>284</v>
      </c>
      <c r="C140" s="1" t="s">
        <v>4</v>
      </c>
      <c r="D140" s="1" t="s">
        <v>531</v>
      </c>
      <c r="E140" s="1">
        <v>87963042340.837921</v>
      </c>
      <c r="F140" s="1">
        <v>83990946939.465118</v>
      </c>
      <c r="G140" s="1">
        <v>80676681933.977966</v>
      </c>
    </row>
    <row r="141" spans="1:7" x14ac:dyDescent="0.15">
      <c r="A141" s="1" t="s">
        <v>19</v>
      </c>
      <c r="B141" s="24" t="s">
        <v>286</v>
      </c>
      <c r="C141" s="1" t="s">
        <v>4</v>
      </c>
      <c r="D141" s="1" t="s">
        <v>531</v>
      </c>
      <c r="E141" s="1">
        <v>7346924046154.4414</v>
      </c>
      <c r="F141" s="1">
        <v>7735772656431.2705</v>
      </c>
      <c r="G141" s="1">
        <v>7384772400818.0615</v>
      </c>
    </row>
    <row r="142" spans="1:7" x14ac:dyDescent="0.15">
      <c r="A142" s="1" t="s">
        <v>288</v>
      </c>
      <c r="B142" s="24" t="s">
        <v>287</v>
      </c>
      <c r="C142" s="1" t="s">
        <v>4</v>
      </c>
      <c r="D142" s="1" t="s">
        <v>531</v>
      </c>
      <c r="E142" s="1">
        <v>31411239801225.398</v>
      </c>
      <c r="F142" s="1">
        <v>32218673113471.262</v>
      </c>
      <c r="G142" s="1">
        <v>30991171994192.02</v>
      </c>
    </row>
    <row r="143" spans="1:7" x14ac:dyDescent="0.15">
      <c r="A143" s="1" t="s">
        <v>290</v>
      </c>
      <c r="B143" s="24" t="s">
        <v>289</v>
      </c>
      <c r="C143" s="1" t="s">
        <v>4</v>
      </c>
      <c r="D143" s="1" t="s">
        <v>531</v>
      </c>
      <c r="E143" s="1">
        <v>2514146887.9166384</v>
      </c>
      <c r="F143" s="1">
        <v>2366213068.575067</v>
      </c>
      <c r="G143" s="1">
        <v>1875227642.4738364</v>
      </c>
    </row>
    <row r="144" spans="1:7" x14ac:dyDescent="0.15">
      <c r="A144" s="1" t="s">
        <v>292</v>
      </c>
      <c r="B144" s="24" t="s">
        <v>291</v>
      </c>
      <c r="C144" s="1" t="s">
        <v>4</v>
      </c>
      <c r="D144" s="1" t="s">
        <v>531</v>
      </c>
      <c r="E144" s="1">
        <v>22520234547004.258</v>
      </c>
      <c r="F144" s="1">
        <v>22946895238179.102</v>
      </c>
      <c r="G144" s="1">
        <v>22424057107160.379</v>
      </c>
    </row>
    <row r="145" spans="1:7" x14ac:dyDescent="0.15">
      <c r="A145" s="1" t="s">
        <v>294</v>
      </c>
      <c r="B145" s="24" t="s">
        <v>293</v>
      </c>
      <c r="C145" s="1" t="s">
        <v>4</v>
      </c>
      <c r="D145" s="1" t="s">
        <v>531</v>
      </c>
      <c r="E145" s="1">
        <v>53724663842.562286</v>
      </c>
      <c r="F145" s="1">
        <v>54697379017.333244</v>
      </c>
      <c r="G145" s="1">
        <v>56546957475.491203</v>
      </c>
    </row>
    <row r="146" spans="1:7" x14ac:dyDescent="0.15">
      <c r="A146" s="1" t="s">
        <v>296</v>
      </c>
      <c r="B146" s="24" t="s">
        <v>295</v>
      </c>
      <c r="C146" s="1" t="s">
        <v>4</v>
      </c>
      <c r="D146" s="1" t="s">
        <v>531</v>
      </c>
      <c r="E146" s="1">
        <v>71250208995.642502</v>
      </c>
      <c r="F146" s="1">
        <v>70195715495.513611</v>
      </c>
      <c r="G146" s="1">
        <v>73353132793.707596</v>
      </c>
    </row>
    <row r="147" spans="1:7" x14ac:dyDescent="0.15">
      <c r="A147" s="1" t="s">
        <v>298</v>
      </c>
      <c r="B147" s="24" t="s">
        <v>297</v>
      </c>
      <c r="C147" s="1" t="s">
        <v>4</v>
      </c>
      <c r="D147" s="1" t="s">
        <v>531</v>
      </c>
      <c r="E147" s="1">
        <v>34412210812.278259</v>
      </c>
      <c r="F147" s="1">
        <v>34308783825.301907</v>
      </c>
      <c r="G147" s="1">
        <v>33707320816.303596</v>
      </c>
    </row>
    <row r="148" spans="1:7" x14ac:dyDescent="0.15">
      <c r="A148" s="1" t="s">
        <v>300</v>
      </c>
      <c r="B148" s="24" t="s">
        <v>299</v>
      </c>
      <c r="C148" s="1" t="s">
        <v>4</v>
      </c>
      <c r="D148" s="1" t="s">
        <v>531</v>
      </c>
      <c r="E148" s="1">
        <v>55284360483.121712</v>
      </c>
      <c r="F148" s="1">
        <v>55204758069.512428</v>
      </c>
      <c r="G148" s="1">
        <v>25586111076.341515</v>
      </c>
    </row>
    <row r="149" spans="1:7" x14ac:dyDescent="0.15">
      <c r="A149" s="1" t="s">
        <v>302</v>
      </c>
      <c r="B149" s="24" t="s">
        <v>301</v>
      </c>
      <c r="C149" s="1" t="s">
        <v>4</v>
      </c>
      <c r="D149" s="1" t="s">
        <v>531</v>
      </c>
    </row>
    <row r="150" spans="1:7" x14ac:dyDescent="0.15">
      <c r="A150" s="1" t="s">
        <v>304</v>
      </c>
      <c r="B150" s="24" t="s">
        <v>303</v>
      </c>
      <c r="C150" s="1" t="s">
        <v>4</v>
      </c>
      <c r="D150" s="1" t="s">
        <v>531</v>
      </c>
      <c r="E150" s="1">
        <v>118096227400.09161</v>
      </c>
      <c r="F150" s="1">
        <v>119870439113.66211</v>
      </c>
      <c r="G150" s="1">
        <v>114725065285.14868</v>
      </c>
    </row>
    <row r="151" spans="1:7" x14ac:dyDescent="0.15">
      <c r="A151" s="1" t="s">
        <v>306</v>
      </c>
      <c r="B151" s="24" t="s">
        <v>305</v>
      </c>
      <c r="C151" s="1" t="s">
        <v>4</v>
      </c>
      <c r="D151" s="1" t="s">
        <v>531</v>
      </c>
      <c r="E151" s="1">
        <v>7194024563.060935</v>
      </c>
      <c r="F151" s="1">
        <v>7423709839.9194002</v>
      </c>
    </row>
    <row r="152" spans="1:7" x14ac:dyDescent="0.15">
      <c r="A152" s="1" t="s">
        <v>308</v>
      </c>
      <c r="B152" s="24" t="s">
        <v>307</v>
      </c>
      <c r="C152" s="1" t="s">
        <v>4</v>
      </c>
      <c r="D152" s="1" t="s">
        <v>531</v>
      </c>
      <c r="E152" s="1">
        <v>11456728401.306902</v>
      </c>
      <c r="F152" s="1">
        <v>11970233939.880798</v>
      </c>
      <c r="G152" s="1">
        <v>11915547262.656105</v>
      </c>
    </row>
    <row r="153" spans="1:7" x14ac:dyDescent="0.15">
      <c r="A153" s="1" t="s">
        <v>310</v>
      </c>
      <c r="B153" s="24" t="s">
        <v>309</v>
      </c>
      <c r="C153" s="1" t="s">
        <v>4</v>
      </c>
      <c r="D153" s="1" t="s">
        <v>531</v>
      </c>
      <c r="E153" s="1">
        <v>13760033096.512177</v>
      </c>
      <c r="F153" s="1">
        <v>14104664514.870029</v>
      </c>
      <c r="G153" s="1">
        <v>13056079982.388718</v>
      </c>
    </row>
    <row r="154" spans="1:7" x14ac:dyDescent="0.15">
      <c r="A154" s="1" t="s">
        <v>312</v>
      </c>
      <c r="B154" s="24" t="s">
        <v>311</v>
      </c>
      <c r="C154" s="1" t="s">
        <v>4</v>
      </c>
      <c r="D154" s="1" t="s">
        <v>531</v>
      </c>
      <c r="E154" s="1">
        <v>5300962659.5108767</v>
      </c>
      <c r="F154" s="1">
        <v>5607762625.1462746</v>
      </c>
      <c r="G154" s="1">
        <v>3742769967.4279809</v>
      </c>
    </row>
    <row r="155" spans="1:7" x14ac:dyDescent="0.15">
      <c r="A155" s="1" t="s">
        <v>30</v>
      </c>
      <c r="B155" s="24" t="s">
        <v>313</v>
      </c>
      <c r="C155" s="1" t="s">
        <v>4</v>
      </c>
      <c r="D155" s="1" t="s">
        <v>531</v>
      </c>
      <c r="E155" s="1">
        <v>3356566979106.1167</v>
      </c>
      <c r="F155" s="1">
        <v>3394420465551.8296</v>
      </c>
      <c r="G155" s="1">
        <v>3026265065371.4688</v>
      </c>
    </row>
    <row r="156" spans="1:7" x14ac:dyDescent="0.15">
      <c r="A156" s="1" t="s">
        <v>315</v>
      </c>
      <c r="B156" s="24" t="s">
        <v>314</v>
      </c>
      <c r="C156" s="1" t="s">
        <v>4</v>
      </c>
      <c r="D156" s="1" t="s">
        <v>531</v>
      </c>
      <c r="E156" s="1">
        <v>1222408203104.2959</v>
      </c>
      <c r="F156" s="1">
        <v>1269433932805.9138</v>
      </c>
      <c r="G156" s="1">
        <v>1073915880822.5043</v>
      </c>
    </row>
    <row r="157" spans="1:7" x14ac:dyDescent="0.15">
      <c r="A157" s="1" t="s">
        <v>317</v>
      </c>
      <c r="B157" s="24" t="s">
        <v>316</v>
      </c>
      <c r="C157" s="1" t="s">
        <v>4</v>
      </c>
      <c r="D157" s="1" t="s">
        <v>531</v>
      </c>
      <c r="E157" s="1">
        <v>221588900</v>
      </c>
      <c r="F157" s="1">
        <v>239462200</v>
      </c>
      <c r="G157" s="1">
        <v>244462400</v>
      </c>
    </row>
    <row r="158" spans="1:7" x14ac:dyDescent="0.15">
      <c r="A158" s="1" t="s">
        <v>319</v>
      </c>
      <c r="B158" s="24" t="s">
        <v>318</v>
      </c>
      <c r="C158" s="1" t="s">
        <v>4</v>
      </c>
      <c r="D158" s="1" t="s">
        <v>531</v>
      </c>
      <c r="E158" s="1">
        <v>30985606994094.438</v>
      </c>
      <c r="F158" s="1">
        <v>31771082836908.004</v>
      </c>
      <c r="G158" s="1">
        <v>30535343464998.656</v>
      </c>
    </row>
    <row r="159" spans="1:7" x14ac:dyDescent="0.15">
      <c r="A159" s="1" t="s">
        <v>321</v>
      </c>
      <c r="B159" s="24" t="s">
        <v>320</v>
      </c>
      <c r="C159" s="1" t="s">
        <v>4</v>
      </c>
      <c r="D159" s="1" t="s">
        <v>531</v>
      </c>
      <c r="E159" s="1">
        <v>12683070061.469549</v>
      </c>
      <c r="F159" s="1">
        <v>12606338448.546968</v>
      </c>
      <c r="G159" s="1">
        <v>12263710122.764538</v>
      </c>
    </row>
    <row r="160" spans="1:7" x14ac:dyDescent="0.15">
      <c r="A160" s="1" t="s">
        <v>323</v>
      </c>
      <c r="B160" s="24" t="s">
        <v>322</v>
      </c>
      <c r="C160" s="1" t="s">
        <v>4</v>
      </c>
      <c r="D160" s="1" t="s">
        <v>531</v>
      </c>
      <c r="E160" s="1">
        <v>17070866299.094511</v>
      </c>
      <c r="F160" s="1">
        <v>17280251193.952667</v>
      </c>
      <c r="G160" s="1">
        <v>17465392915.915257</v>
      </c>
    </row>
    <row r="161" spans="1:7" x14ac:dyDescent="0.15">
      <c r="A161" s="1" t="s">
        <v>325</v>
      </c>
      <c r="B161" s="24" t="s">
        <v>324</v>
      </c>
      <c r="C161" s="1" t="s">
        <v>4</v>
      </c>
      <c r="D161" s="1" t="s">
        <v>531</v>
      </c>
      <c r="E161" s="1">
        <v>14864712990.163086</v>
      </c>
      <c r="F161" s="1">
        <v>15215714309.097391</v>
      </c>
      <c r="G161" s="1">
        <v>14647384607.603998</v>
      </c>
    </row>
    <row r="162" spans="1:7" x14ac:dyDescent="0.15">
      <c r="A162" s="1" t="s">
        <v>327</v>
      </c>
      <c r="B162" s="24" t="s">
        <v>326</v>
      </c>
      <c r="C162" s="1" t="s">
        <v>4</v>
      </c>
      <c r="D162" s="1" t="s">
        <v>531</v>
      </c>
      <c r="E162" s="1">
        <v>67144726167.930328</v>
      </c>
      <c r="F162" s="1">
        <v>68697761477.181763</v>
      </c>
      <c r="G162" s="1">
        <v>79852046610.96756</v>
      </c>
    </row>
    <row r="163" spans="1:7" x14ac:dyDescent="0.15">
      <c r="A163" s="1" t="s">
        <v>329</v>
      </c>
      <c r="B163" s="24" t="s">
        <v>328</v>
      </c>
      <c r="C163" s="1" t="s">
        <v>4</v>
      </c>
      <c r="D163" s="1" t="s">
        <v>531</v>
      </c>
      <c r="E163" s="1">
        <v>1320216563622.835</v>
      </c>
      <c r="F163" s="1">
        <v>1343535630261.1113</v>
      </c>
      <c r="G163" s="1">
        <v>1195745981528.3965</v>
      </c>
    </row>
    <row r="164" spans="1:7" x14ac:dyDescent="0.15">
      <c r="A164" s="1" t="s">
        <v>331</v>
      </c>
      <c r="B164" s="24" t="s">
        <v>330</v>
      </c>
      <c r="C164" s="1" t="s">
        <v>4</v>
      </c>
      <c r="D164" s="1" t="s">
        <v>531</v>
      </c>
      <c r="E164" s="1">
        <v>5504166666.666667</v>
      </c>
      <c r="F164" s="1">
        <v>5542674317.0622482</v>
      </c>
      <c r="G164" s="1">
        <v>4769860740.7407417</v>
      </c>
    </row>
    <row r="165" spans="1:7" x14ac:dyDescent="0.15">
      <c r="A165" s="1" t="s">
        <v>333</v>
      </c>
      <c r="B165" s="24" t="s">
        <v>332</v>
      </c>
      <c r="C165" s="1" t="s">
        <v>4</v>
      </c>
      <c r="D165" s="1" t="s">
        <v>531</v>
      </c>
      <c r="E165" s="1">
        <v>13178094459.454763</v>
      </c>
      <c r="F165" s="1">
        <v>14206359006.809505</v>
      </c>
      <c r="G165" s="1">
        <v>13312981594.573015</v>
      </c>
    </row>
    <row r="166" spans="1:7" x14ac:dyDescent="0.15">
      <c r="A166" s="1" t="s">
        <v>335</v>
      </c>
      <c r="B166" s="24" t="s">
        <v>334</v>
      </c>
      <c r="C166" s="1" t="s">
        <v>4</v>
      </c>
      <c r="D166" s="1" t="s">
        <v>531</v>
      </c>
      <c r="E166" s="1">
        <v>1302000000</v>
      </c>
      <c r="F166" s="1">
        <v>1182000000</v>
      </c>
    </row>
    <row r="167" spans="1:7" x14ac:dyDescent="0.15">
      <c r="A167" s="1" t="s">
        <v>337</v>
      </c>
      <c r="B167" s="24" t="s">
        <v>336</v>
      </c>
      <c r="C167" s="1" t="s">
        <v>4</v>
      </c>
      <c r="D167" s="1" t="s">
        <v>531</v>
      </c>
      <c r="E167" s="1">
        <v>14845870050.709249</v>
      </c>
      <c r="F167" s="1">
        <v>15384701797.986256</v>
      </c>
      <c r="G167" s="1">
        <v>14019446610.196314</v>
      </c>
    </row>
    <row r="168" spans="1:7" x14ac:dyDescent="0.15">
      <c r="A168" s="1" t="s">
        <v>339</v>
      </c>
      <c r="B168" s="24" t="s">
        <v>338</v>
      </c>
      <c r="C168" s="1" t="s">
        <v>4</v>
      </c>
      <c r="D168" s="1" t="s">
        <v>531</v>
      </c>
      <c r="E168" s="1">
        <v>7354430040.1196575</v>
      </c>
      <c r="F168" s="1">
        <v>7889662452.1678457</v>
      </c>
      <c r="G168" s="1">
        <v>7913680231.1827955</v>
      </c>
    </row>
    <row r="169" spans="1:7" x14ac:dyDescent="0.15">
      <c r="A169" s="1" t="s">
        <v>341</v>
      </c>
      <c r="B169" s="24" t="s">
        <v>340</v>
      </c>
      <c r="C169" s="1" t="s">
        <v>4</v>
      </c>
      <c r="D169" s="1" t="s">
        <v>531</v>
      </c>
      <c r="E169" s="1">
        <v>14181951058.512897</v>
      </c>
      <c r="F169" s="1">
        <v>14045808843.220995</v>
      </c>
      <c r="G169" s="1">
        <v>10920606197.692831</v>
      </c>
    </row>
    <row r="170" spans="1:7" x14ac:dyDescent="0.15">
      <c r="A170" s="1" t="s">
        <v>343</v>
      </c>
      <c r="B170" s="24" t="s">
        <v>342</v>
      </c>
      <c r="C170" s="1" t="s">
        <v>4</v>
      </c>
      <c r="D170" s="1" t="s">
        <v>531</v>
      </c>
      <c r="E170" s="1">
        <v>9880675785.9305706</v>
      </c>
      <c r="F170" s="1">
        <v>11025357837.606987</v>
      </c>
      <c r="G170" s="1">
        <v>12182348212.707338</v>
      </c>
    </row>
    <row r="171" spans="1:7" x14ac:dyDescent="0.15">
      <c r="A171" s="1" t="s">
        <v>345</v>
      </c>
      <c r="B171" s="24" t="s">
        <v>344</v>
      </c>
      <c r="C171" s="1" t="s">
        <v>4</v>
      </c>
      <c r="D171" s="1" t="s">
        <v>531</v>
      </c>
      <c r="E171" s="1">
        <v>358791603677.72797</v>
      </c>
      <c r="F171" s="1">
        <v>365276282438.14124</v>
      </c>
      <c r="G171" s="1">
        <v>337006066373.26038</v>
      </c>
    </row>
    <row r="172" spans="1:7" x14ac:dyDescent="0.15">
      <c r="A172" s="1" t="s">
        <v>70</v>
      </c>
      <c r="B172" s="24" t="s">
        <v>346</v>
      </c>
      <c r="C172" s="1" t="s">
        <v>4</v>
      </c>
      <c r="D172" s="1" t="s">
        <v>531</v>
      </c>
      <c r="E172" s="1">
        <v>22340938595869.637</v>
      </c>
      <c r="F172" s="1">
        <v>23182285203905.984</v>
      </c>
      <c r="G172" s="1">
        <v>22544625986481.262</v>
      </c>
    </row>
    <row r="173" spans="1:7" x14ac:dyDescent="0.15">
      <c r="A173" s="1" t="s">
        <v>348</v>
      </c>
      <c r="B173" s="24" t="s">
        <v>347</v>
      </c>
      <c r="C173" s="1" t="s">
        <v>4</v>
      </c>
      <c r="D173" s="1" t="s">
        <v>531</v>
      </c>
      <c r="E173" s="1">
        <v>13682062249.223585</v>
      </c>
      <c r="F173" s="1">
        <v>12496781719.7752</v>
      </c>
      <c r="G173" s="1">
        <v>10619194505.354334</v>
      </c>
    </row>
    <row r="174" spans="1:7" x14ac:dyDescent="0.15">
      <c r="A174" s="1" t="s">
        <v>350</v>
      </c>
      <c r="B174" s="24" t="s">
        <v>349</v>
      </c>
      <c r="C174" s="1" t="s">
        <v>4</v>
      </c>
      <c r="D174" s="1" t="s">
        <v>531</v>
      </c>
      <c r="E174" s="1">
        <v>9846920284.0100594</v>
      </c>
      <c r="F174" s="1">
        <v>9438127994.0945644</v>
      </c>
    </row>
    <row r="175" spans="1:7" x14ac:dyDescent="0.15">
      <c r="A175" s="1" t="s">
        <v>352</v>
      </c>
      <c r="B175" s="24" t="s">
        <v>351</v>
      </c>
      <c r="C175" s="1" t="s">
        <v>4</v>
      </c>
      <c r="D175" s="1" t="s">
        <v>531</v>
      </c>
      <c r="E175" s="1">
        <v>12808660528.061659</v>
      </c>
      <c r="F175" s="1">
        <v>12916455161.108088</v>
      </c>
      <c r="G175" s="1">
        <v>13741378450.136036</v>
      </c>
    </row>
    <row r="176" spans="1:7" x14ac:dyDescent="0.15">
      <c r="A176" s="1" t="s">
        <v>354</v>
      </c>
      <c r="B176" s="24" t="s">
        <v>353</v>
      </c>
      <c r="C176" s="1" t="s">
        <v>4</v>
      </c>
      <c r="D176" s="1" t="s">
        <v>531</v>
      </c>
      <c r="E176" s="1">
        <v>397190484464.30768</v>
      </c>
      <c r="F176" s="1">
        <v>448120428858.76923</v>
      </c>
      <c r="G176" s="1">
        <v>432293776262.39795</v>
      </c>
    </row>
    <row r="177" spans="1:7" x14ac:dyDescent="0.15">
      <c r="A177" s="1" t="s">
        <v>356</v>
      </c>
      <c r="B177" s="24" t="s">
        <v>355</v>
      </c>
      <c r="C177" s="1" t="s">
        <v>4</v>
      </c>
      <c r="D177" s="1" t="s">
        <v>531</v>
      </c>
      <c r="E177" s="1">
        <v>13025239912.275141</v>
      </c>
      <c r="F177" s="1">
        <v>12611218627.063225</v>
      </c>
      <c r="G177" s="1">
        <v>12621505382.606188</v>
      </c>
    </row>
    <row r="178" spans="1:7" x14ac:dyDescent="0.15">
      <c r="A178" s="1" t="s">
        <v>358</v>
      </c>
      <c r="B178" s="24" t="s">
        <v>357</v>
      </c>
      <c r="C178" s="1" t="s">
        <v>4</v>
      </c>
      <c r="D178" s="1" t="s">
        <v>531</v>
      </c>
      <c r="E178" s="1">
        <v>913597086062.59949</v>
      </c>
      <c r="F178" s="1">
        <v>910194347568.62598</v>
      </c>
      <c r="G178" s="1">
        <v>913865395789.88574</v>
      </c>
    </row>
    <row r="179" spans="1:7" x14ac:dyDescent="0.15">
      <c r="A179" s="1" t="s">
        <v>360</v>
      </c>
      <c r="B179" s="24" t="s">
        <v>359</v>
      </c>
      <c r="C179" s="1" t="s">
        <v>4</v>
      </c>
      <c r="D179" s="1" t="s">
        <v>531</v>
      </c>
      <c r="E179" s="1">
        <v>436999692591.45404</v>
      </c>
      <c r="F179" s="1">
        <v>405509999999.99994</v>
      </c>
      <c r="G179" s="1">
        <v>362522347110.36389</v>
      </c>
    </row>
    <row r="180" spans="1:7" x14ac:dyDescent="0.15">
      <c r="A180" s="1" t="s">
        <v>362</v>
      </c>
      <c r="B180" s="24" t="s">
        <v>361</v>
      </c>
      <c r="C180" s="1" t="s">
        <v>4</v>
      </c>
      <c r="D180" s="1" t="s">
        <v>531</v>
      </c>
      <c r="E180" s="1">
        <v>33111525182.713257</v>
      </c>
      <c r="F180" s="1">
        <v>34186180694.928478</v>
      </c>
      <c r="G180" s="1">
        <v>33657175561.329033</v>
      </c>
    </row>
    <row r="181" spans="1:7" x14ac:dyDescent="0.15">
      <c r="A181" s="1" t="s">
        <v>364</v>
      </c>
      <c r="B181" s="24" t="s">
        <v>363</v>
      </c>
      <c r="C181" s="1" t="s">
        <v>4</v>
      </c>
      <c r="D181" s="1" t="s">
        <v>531</v>
      </c>
      <c r="E181" s="1">
        <v>124021393.6904116</v>
      </c>
      <c r="F181" s="1">
        <v>118724073.80918323</v>
      </c>
      <c r="G181" s="1">
        <v>114626625.55302319</v>
      </c>
    </row>
    <row r="182" spans="1:7" x14ac:dyDescent="0.15">
      <c r="A182" s="1" t="s">
        <v>366</v>
      </c>
      <c r="B182" s="24" t="s">
        <v>365</v>
      </c>
      <c r="C182" s="1" t="s">
        <v>4</v>
      </c>
      <c r="D182" s="1" t="s">
        <v>531</v>
      </c>
      <c r="E182" s="1">
        <v>212225726657.86444</v>
      </c>
      <c r="F182" s="1">
        <v>212891048340.60776</v>
      </c>
      <c r="G182" s="1">
        <v>210700848973.50858</v>
      </c>
    </row>
    <row r="183" spans="1:7" x14ac:dyDescent="0.15">
      <c r="A183" s="1" t="s">
        <v>368</v>
      </c>
      <c r="B183" s="24" t="s">
        <v>367</v>
      </c>
      <c r="C183" s="1" t="s">
        <v>4</v>
      </c>
      <c r="D183" s="1" t="s">
        <v>531</v>
      </c>
      <c r="E183" s="1">
        <v>53465599782252.109</v>
      </c>
      <c r="F183" s="1">
        <v>53983534015764.828</v>
      </c>
      <c r="G183" s="1">
        <v>52336889834245.633</v>
      </c>
    </row>
    <row r="184" spans="1:7" x14ac:dyDescent="0.15">
      <c r="A184" s="1" t="s">
        <v>370</v>
      </c>
      <c r="B184" s="24" t="s">
        <v>369</v>
      </c>
      <c r="C184" s="1" t="s">
        <v>4</v>
      </c>
      <c r="D184" s="1" t="s">
        <v>531</v>
      </c>
      <c r="E184" s="1">
        <v>79788768968.94902</v>
      </c>
      <c r="F184" s="1">
        <v>76331518668.577118</v>
      </c>
      <c r="G184" s="1">
        <v>64648393044.389603</v>
      </c>
    </row>
    <row r="185" spans="1:7" x14ac:dyDescent="0.15">
      <c r="A185" s="1" t="s">
        <v>372</v>
      </c>
      <c r="B185" s="24" t="s">
        <v>371</v>
      </c>
      <c r="C185" s="1" t="s">
        <v>4</v>
      </c>
      <c r="D185" s="1" t="s">
        <v>531</v>
      </c>
      <c r="E185" s="1">
        <v>441549513063.08075</v>
      </c>
      <c r="F185" s="1">
        <v>432772412402.87891</v>
      </c>
      <c r="G185" s="1">
        <v>375853309054.96539</v>
      </c>
    </row>
    <row r="186" spans="1:7" x14ac:dyDescent="0.15">
      <c r="A186" s="1" t="s">
        <v>374</v>
      </c>
      <c r="B186" s="24" t="s">
        <v>373</v>
      </c>
      <c r="C186" s="1" t="s">
        <v>4</v>
      </c>
      <c r="D186" s="1" t="s">
        <v>531</v>
      </c>
      <c r="E186" s="1">
        <v>314567541558.33887</v>
      </c>
      <c r="F186" s="1">
        <v>279056608888.63812</v>
      </c>
      <c r="G186" s="1">
        <v>262610002938.50931</v>
      </c>
    </row>
    <row r="187" spans="1:7" x14ac:dyDescent="0.15">
      <c r="A187" s="1" t="s">
        <v>376</v>
      </c>
      <c r="B187" s="24" t="s">
        <v>375</v>
      </c>
      <c r="C187" s="1" t="s">
        <v>4</v>
      </c>
      <c r="D187" s="1" t="s">
        <v>531</v>
      </c>
      <c r="E187" s="1">
        <v>64929409212.456604</v>
      </c>
      <c r="F187" s="1">
        <v>66984427150.321007</v>
      </c>
      <c r="G187" s="1">
        <v>53977036995.172897</v>
      </c>
    </row>
    <row r="188" spans="1:7" x14ac:dyDescent="0.15">
      <c r="A188" s="1" t="s">
        <v>378</v>
      </c>
      <c r="B188" s="24" t="s">
        <v>377</v>
      </c>
      <c r="C188" s="1" t="s">
        <v>4</v>
      </c>
      <c r="D188" s="1" t="s">
        <v>531</v>
      </c>
      <c r="E188" s="1">
        <v>222574697255.52243</v>
      </c>
      <c r="F188" s="1">
        <v>228470919605.66925</v>
      </c>
      <c r="G188" s="1">
        <v>202014363787.23282</v>
      </c>
    </row>
    <row r="189" spans="1:7" x14ac:dyDescent="0.15">
      <c r="A189" s="1" t="s">
        <v>380</v>
      </c>
      <c r="B189" s="24" t="s">
        <v>379</v>
      </c>
      <c r="C189" s="1" t="s">
        <v>4</v>
      </c>
      <c r="D189" s="1" t="s">
        <v>531</v>
      </c>
      <c r="E189" s="1">
        <v>346842094174.51306</v>
      </c>
      <c r="F189" s="1">
        <v>376823278560.84857</v>
      </c>
      <c r="G189" s="1">
        <v>361489325230.73065</v>
      </c>
    </row>
    <row r="190" spans="1:7" x14ac:dyDescent="0.15">
      <c r="A190" s="1" t="s">
        <v>382</v>
      </c>
      <c r="B190" s="24" t="s">
        <v>381</v>
      </c>
      <c r="C190" s="1" t="s">
        <v>4</v>
      </c>
      <c r="D190" s="1" t="s">
        <v>531</v>
      </c>
      <c r="E190" s="1">
        <v>284700000</v>
      </c>
      <c r="F190" s="1">
        <v>274200000</v>
      </c>
      <c r="G190" s="1">
        <v>257700000</v>
      </c>
    </row>
    <row r="191" spans="1:7" x14ac:dyDescent="0.15">
      <c r="A191" s="1" t="s">
        <v>384</v>
      </c>
      <c r="B191" s="24" t="s">
        <v>383</v>
      </c>
      <c r="C191" s="1" t="s">
        <v>4</v>
      </c>
      <c r="D191" s="1" t="s">
        <v>531</v>
      </c>
      <c r="E191" s="1">
        <v>24109509852.740246</v>
      </c>
      <c r="F191" s="1">
        <v>24751344552.205666</v>
      </c>
      <c r="G191" s="1">
        <v>24668899683.429886</v>
      </c>
    </row>
    <row r="192" spans="1:7" x14ac:dyDescent="0.15">
      <c r="A192" s="1" t="s">
        <v>386</v>
      </c>
      <c r="B192" s="24" t="s">
        <v>385</v>
      </c>
      <c r="C192" s="1" t="s">
        <v>4</v>
      </c>
      <c r="D192" s="1" t="s">
        <v>531</v>
      </c>
      <c r="E192" s="1">
        <v>587411745161.55823</v>
      </c>
      <c r="F192" s="1">
        <v>597280564671.56323</v>
      </c>
      <c r="G192" s="1">
        <v>596624355719.67078</v>
      </c>
    </row>
    <row r="193" spans="1:7" x14ac:dyDescent="0.15">
      <c r="A193" s="1" t="s">
        <v>388</v>
      </c>
      <c r="B193" s="24" t="s">
        <v>387</v>
      </c>
      <c r="C193" s="1" t="s">
        <v>4</v>
      </c>
      <c r="D193" s="1" t="s">
        <v>531</v>
      </c>
      <c r="E193" s="1">
        <v>1343501305008.3435</v>
      </c>
      <c r="F193" s="1">
        <v>1406202851207.0503</v>
      </c>
      <c r="G193" s="1">
        <v>1291170763951.9905</v>
      </c>
    </row>
    <row r="194" spans="1:7" x14ac:dyDescent="0.15">
      <c r="A194" s="1" t="s">
        <v>390</v>
      </c>
      <c r="B194" s="24" t="s">
        <v>389</v>
      </c>
      <c r="C194" s="1" t="s">
        <v>4</v>
      </c>
      <c r="D194" s="1" t="s">
        <v>531</v>
      </c>
      <c r="E194" s="1">
        <v>100925000000</v>
      </c>
      <c r="F194" s="1">
        <v>104914600000</v>
      </c>
      <c r="G194" s="1">
        <v>103138300000</v>
      </c>
    </row>
    <row r="195" spans="1:7" x14ac:dyDescent="0.15">
      <c r="A195" s="1" t="s">
        <v>392</v>
      </c>
      <c r="B195" s="24" t="s">
        <v>391</v>
      </c>
      <c r="C195" s="1" t="s">
        <v>4</v>
      </c>
      <c r="D195" s="1" t="s">
        <v>531</v>
      </c>
    </row>
    <row r="196" spans="1:7" x14ac:dyDescent="0.15">
      <c r="A196" s="1" t="s">
        <v>394</v>
      </c>
      <c r="B196" s="24" t="s">
        <v>393</v>
      </c>
      <c r="C196" s="1" t="s">
        <v>4</v>
      </c>
      <c r="D196" s="1" t="s">
        <v>531</v>
      </c>
      <c r="E196" s="1">
        <v>242194788533.53748</v>
      </c>
      <c r="F196" s="1">
        <v>239986922638.90158</v>
      </c>
      <c r="G196" s="1">
        <v>228539245045.3407</v>
      </c>
    </row>
    <row r="197" spans="1:7" x14ac:dyDescent="0.15">
      <c r="A197" s="1" t="s">
        <v>396</v>
      </c>
      <c r="B197" s="24" t="s">
        <v>395</v>
      </c>
      <c r="C197" s="1" t="s">
        <v>4</v>
      </c>
      <c r="D197" s="1" t="s">
        <v>531</v>
      </c>
      <c r="E197" s="1">
        <v>40225448340.632164</v>
      </c>
      <c r="F197" s="1">
        <v>37906944074.612778</v>
      </c>
      <c r="G197" s="1">
        <v>35670301496.106087</v>
      </c>
    </row>
    <row r="198" spans="1:7" x14ac:dyDescent="0.15">
      <c r="A198" s="1" t="s">
        <v>398</v>
      </c>
      <c r="B198" s="24" t="s">
        <v>397</v>
      </c>
      <c r="C198" s="1" t="s">
        <v>4</v>
      </c>
      <c r="D198" s="1" t="s">
        <v>531</v>
      </c>
      <c r="E198" s="1">
        <v>16276600000</v>
      </c>
      <c r="F198" s="1">
        <v>17133500000</v>
      </c>
      <c r="G198" s="1">
        <v>15561300000</v>
      </c>
    </row>
    <row r="199" spans="1:7" x14ac:dyDescent="0.15">
      <c r="A199" s="1" t="s">
        <v>400</v>
      </c>
      <c r="B199" s="24" t="s">
        <v>399</v>
      </c>
      <c r="C199" s="1" t="s">
        <v>4</v>
      </c>
      <c r="D199" s="1" t="s">
        <v>531</v>
      </c>
      <c r="E199" s="1">
        <v>10656209172.638294</v>
      </c>
      <c r="F199" s="1">
        <v>10641343380.152805</v>
      </c>
      <c r="G199" s="1">
        <v>9530487871.9081917</v>
      </c>
    </row>
    <row r="200" spans="1:7" x14ac:dyDescent="0.15">
      <c r="A200" s="1" t="s">
        <v>402</v>
      </c>
      <c r="B200" s="24" t="s">
        <v>401</v>
      </c>
      <c r="C200" s="1" t="s">
        <v>4</v>
      </c>
      <c r="D200" s="1" t="s">
        <v>531</v>
      </c>
      <c r="E200" s="1">
        <v>50482183425709.602</v>
      </c>
      <c r="F200" s="1">
        <v>50984176954366.547</v>
      </c>
      <c r="G200" s="1">
        <v>49538687319472.289</v>
      </c>
    </row>
    <row r="201" spans="1:7" x14ac:dyDescent="0.15">
      <c r="A201" s="1" t="s">
        <v>404</v>
      </c>
      <c r="B201" s="24" t="s">
        <v>403</v>
      </c>
      <c r="C201" s="1" t="s">
        <v>4</v>
      </c>
      <c r="D201" s="1" t="s">
        <v>531</v>
      </c>
    </row>
    <row r="202" spans="1:7" x14ac:dyDescent="0.15">
      <c r="A202" s="1" t="s">
        <v>406</v>
      </c>
      <c r="B202" s="24" t="s">
        <v>405</v>
      </c>
      <c r="C202" s="1" t="s">
        <v>4</v>
      </c>
      <c r="D202" s="1" t="s">
        <v>531</v>
      </c>
      <c r="E202" s="1">
        <v>183334953818.6813</v>
      </c>
      <c r="F202" s="1">
        <v>176371267689.08157</v>
      </c>
      <c r="G202" s="1">
        <v>144411363345.27008</v>
      </c>
    </row>
    <row r="203" spans="1:7" x14ac:dyDescent="0.15">
      <c r="A203" s="1" t="s">
        <v>408</v>
      </c>
      <c r="B203" s="24" t="s">
        <v>407</v>
      </c>
      <c r="C203" s="1" t="s">
        <v>4</v>
      </c>
      <c r="D203" s="1" t="s">
        <v>531</v>
      </c>
      <c r="E203" s="1">
        <v>241457403085.0416</v>
      </c>
      <c r="F203" s="1">
        <v>249881592298.07217</v>
      </c>
      <c r="G203" s="1">
        <v>248715551366.63525</v>
      </c>
    </row>
    <row r="204" spans="1:7" x14ac:dyDescent="0.15">
      <c r="A204" s="1" t="s">
        <v>410</v>
      </c>
      <c r="B204" s="24" t="s">
        <v>409</v>
      </c>
      <c r="C204" s="1" t="s">
        <v>4</v>
      </c>
      <c r="D204" s="1" t="s">
        <v>531</v>
      </c>
      <c r="E204" s="1">
        <v>1657328865709.9863</v>
      </c>
      <c r="F204" s="1">
        <v>1687448525466.6135</v>
      </c>
      <c r="G204" s="1">
        <v>1483497784867.6025</v>
      </c>
    </row>
    <row r="205" spans="1:7" x14ac:dyDescent="0.15">
      <c r="A205" s="1" t="s">
        <v>412</v>
      </c>
      <c r="B205" s="24" t="s">
        <v>411</v>
      </c>
      <c r="C205" s="1" t="s">
        <v>4</v>
      </c>
      <c r="D205" s="1" t="s">
        <v>531</v>
      </c>
      <c r="E205" s="1">
        <v>9640280084.1957226</v>
      </c>
      <c r="F205" s="1">
        <v>10355974217.373478</v>
      </c>
      <c r="G205" s="1">
        <v>10333991455.544306</v>
      </c>
    </row>
    <row r="206" spans="1:7" x14ac:dyDescent="0.15">
      <c r="A206" s="1" t="s">
        <v>12</v>
      </c>
      <c r="B206" s="24" t="s">
        <v>413</v>
      </c>
      <c r="C206" s="1" t="s">
        <v>4</v>
      </c>
      <c r="D206" s="1" t="s">
        <v>531</v>
      </c>
      <c r="E206" s="1">
        <v>3436593922937.5225</v>
      </c>
      <c r="F206" s="1">
        <v>3597252024123.4507</v>
      </c>
      <c r="G206" s="1">
        <v>3386420411905.0977</v>
      </c>
    </row>
    <row r="207" spans="1:7" x14ac:dyDescent="0.15">
      <c r="A207" s="1" t="s">
        <v>415</v>
      </c>
      <c r="B207" s="24" t="s">
        <v>414</v>
      </c>
      <c r="C207" s="1" t="s">
        <v>4</v>
      </c>
      <c r="D207" s="1" t="s">
        <v>531</v>
      </c>
      <c r="E207" s="1">
        <v>786521831573.33337</v>
      </c>
      <c r="F207" s="1">
        <v>792966838160</v>
      </c>
      <c r="G207" s="1">
        <v>700117873253.33337</v>
      </c>
    </row>
    <row r="208" spans="1:7" x14ac:dyDescent="0.15">
      <c r="A208" s="1" t="s">
        <v>417</v>
      </c>
      <c r="B208" s="24" t="s">
        <v>416</v>
      </c>
      <c r="C208" s="1" t="s">
        <v>4</v>
      </c>
      <c r="D208" s="1" t="s">
        <v>531</v>
      </c>
      <c r="E208" s="1">
        <v>30964349684.705883</v>
      </c>
      <c r="F208" s="1">
        <v>26155799324.86631</v>
      </c>
      <c r="G208" s="1">
        <v>21329109521.807671</v>
      </c>
    </row>
    <row r="209" spans="1:7" x14ac:dyDescent="0.15">
      <c r="A209" s="1" t="s">
        <v>419</v>
      </c>
      <c r="B209" s="24" t="s">
        <v>418</v>
      </c>
      <c r="C209" s="1" t="s">
        <v>4</v>
      </c>
      <c r="D209" s="1" t="s">
        <v>531</v>
      </c>
      <c r="E209" s="1">
        <v>23116699808.172344</v>
      </c>
      <c r="F209" s="1">
        <v>23306213742.360191</v>
      </c>
      <c r="G209" s="1">
        <v>24644234594.656574</v>
      </c>
    </row>
    <row r="210" spans="1:7" x14ac:dyDescent="0.15">
      <c r="A210" s="1" t="s">
        <v>421</v>
      </c>
      <c r="B210" s="24" t="s">
        <v>420</v>
      </c>
      <c r="C210" s="1" t="s">
        <v>4</v>
      </c>
      <c r="D210" s="1" t="s">
        <v>531</v>
      </c>
      <c r="E210" s="1">
        <v>375981539145.90747</v>
      </c>
      <c r="F210" s="1">
        <v>374386306993.1095</v>
      </c>
      <c r="G210" s="1">
        <v>339998477929.9848</v>
      </c>
    </row>
    <row r="211" spans="1:7" x14ac:dyDescent="0.15">
      <c r="A211" s="1" t="s">
        <v>423</v>
      </c>
      <c r="B211" s="24" t="s">
        <v>422</v>
      </c>
      <c r="C211" s="1" t="s">
        <v>4</v>
      </c>
      <c r="D211" s="1" t="s">
        <v>531</v>
      </c>
      <c r="E211" s="1">
        <v>1574599182.6469665</v>
      </c>
      <c r="F211" s="1">
        <v>1570093229.2558787</v>
      </c>
      <c r="G211" s="1">
        <v>1545888426.2303066</v>
      </c>
    </row>
    <row r="212" spans="1:7" x14ac:dyDescent="0.15">
      <c r="A212" s="1" t="s">
        <v>425</v>
      </c>
      <c r="B212" s="24" t="s">
        <v>424</v>
      </c>
      <c r="C212" s="1" t="s">
        <v>4</v>
      </c>
      <c r="D212" s="1" t="s">
        <v>531</v>
      </c>
      <c r="E212" s="1">
        <v>4085114794.2232366</v>
      </c>
      <c r="F212" s="1">
        <v>4076578542.5620685</v>
      </c>
      <c r="G212" s="1">
        <v>4063289449.587954</v>
      </c>
    </row>
    <row r="213" spans="1:7" x14ac:dyDescent="0.15">
      <c r="A213" s="1" t="s">
        <v>427</v>
      </c>
      <c r="B213" s="24" t="s">
        <v>426</v>
      </c>
      <c r="C213" s="1" t="s">
        <v>4</v>
      </c>
      <c r="D213" s="1" t="s">
        <v>531</v>
      </c>
      <c r="E213" s="1">
        <v>26020850000</v>
      </c>
      <c r="F213" s="1">
        <v>26896660000</v>
      </c>
      <c r="G213" s="1">
        <v>24638720000</v>
      </c>
    </row>
    <row r="214" spans="1:7" x14ac:dyDescent="0.15">
      <c r="A214" s="1" t="s">
        <v>429</v>
      </c>
      <c r="B214" s="24" t="s">
        <v>428</v>
      </c>
      <c r="C214" s="1" t="s">
        <v>4</v>
      </c>
      <c r="D214" s="1" t="s">
        <v>531</v>
      </c>
      <c r="E214" s="1">
        <v>1655300872.5342703</v>
      </c>
      <c r="F214" s="1">
        <v>1616369645.9963503</v>
      </c>
    </row>
    <row r="215" spans="1:7" x14ac:dyDescent="0.15">
      <c r="A215" s="1" t="s">
        <v>431</v>
      </c>
      <c r="B215" s="24" t="s">
        <v>430</v>
      </c>
      <c r="C215" s="1" t="s">
        <v>4</v>
      </c>
      <c r="D215" s="1" t="s">
        <v>531</v>
      </c>
      <c r="E215" s="1">
        <v>4720727283.2048502</v>
      </c>
      <c r="F215" s="1">
        <v>4942319040.6982193</v>
      </c>
      <c r="G215" s="1">
        <v>4988441439.9984474</v>
      </c>
    </row>
    <row r="216" spans="1:7" x14ac:dyDescent="0.15">
      <c r="A216" s="1" t="s">
        <v>433</v>
      </c>
      <c r="B216" s="24" t="s">
        <v>432</v>
      </c>
      <c r="C216" s="1" t="s">
        <v>4</v>
      </c>
      <c r="D216" s="1" t="s">
        <v>531</v>
      </c>
      <c r="E216" s="1">
        <v>50640650221.462219</v>
      </c>
      <c r="F216" s="1">
        <v>51514222381.842781</v>
      </c>
      <c r="G216" s="1">
        <v>53335016425.414848</v>
      </c>
    </row>
    <row r="217" spans="1:7" x14ac:dyDescent="0.15">
      <c r="A217" s="1" t="s">
        <v>435</v>
      </c>
      <c r="B217" s="24" t="s">
        <v>434</v>
      </c>
      <c r="C217" s="1" t="s">
        <v>4</v>
      </c>
      <c r="D217" s="1" t="s">
        <v>531</v>
      </c>
      <c r="E217" s="1">
        <v>1751867208506.6377</v>
      </c>
      <c r="F217" s="1">
        <v>1801365133417.6387</v>
      </c>
      <c r="G217" s="1">
        <v>1702343204602.4512</v>
      </c>
    </row>
    <row r="218" spans="1:7" x14ac:dyDescent="0.15">
      <c r="A218" s="1" t="s">
        <v>437</v>
      </c>
      <c r="B218" s="24" t="s">
        <v>436</v>
      </c>
      <c r="C218" s="1" t="s">
        <v>4</v>
      </c>
      <c r="D218" s="1" t="s">
        <v>531</v>
      </c>
    </row>
    <row r="219" spans="1:7" x14ac:dyDescent="0.15">
      <c r="A219" s="1" t="s">
        <v>18</v>
      </c>
      <c r="B219" s="24" t="s">
        <v>438</v>
      </c>
      <c r="C219" s="1" t="s">
        <v>4</v>
      </c>
      <c r="D219" s="1" t="s">
        <v>531</v>
      </c>
      <c r="E219" s="1">
        <v>1753414899266.0813</v>
      </c>
      <c r="F219" s="1">
        <v>1802947974476.5325</v>
      </c>
      <c r="G219" s="1">
        <v>1703403090966.0876</v>
      </c>
    </row>
    <row r="220" spans="1:7" x14ac:dyDescent="0.15">
      <c r="A220" s="1" t="s">
        <v>440</v>
      </c>
      <c r="B220" s="24" t="s">
        <v>439</v>
      </c>
      <c r="C220" s="1" t="s">
        <v>4</v>
      </c>
      <c r="D220" s="1" t="s">
        <v>531</v>
      </c>
      <c r="E220" s="1">
        <v>527518555673.90149</v>
      </c>
      <c r="F220" s="1">
        <v>519587425264.17578</v>
      </c>
      <c r="G220" s="1">
        <v>451423668844.16614</v>
      </c>
    </row>
    <row r="221" spans="1:7" x14ac:dyDescent="0.15">
      <c r="A221" s="1" t="s">
        <v>536</v>
      </c>
      <c r="B221" s="24" t="s">
        <v>441</v>
      </c>
      <c r="C221" s="1" t="s">
        <v>4</v>
      </c>
      <c r="D221" s="1" t="s">
        <v>531</v>
      </c>
      <c r="E221" s="1">
        <v>412253809.72879899</v>
      </c>
      <c r="F221" s="1">
        <v>427425039.68433946</v>
      </c>
      <c r="G221" s="1">
        <v>472914469.91932958</v>
      </c>
    </row>
    <row r="222" spans="1:7" x14ac:dyDescent="0.15">
      <c r="A222" s="1" t="s">
        <v>443</v>
      </c>
      <c r="B222" s="24" t="s">
        <v>442</v>
      </c>
      <c r="C222" s="1" t="s">
        <v>4</v>
      </c>
      <c r="D222" s="1" t="s">
        <v>531</v>
      </c>
      <c r="E222" s="1">
        <v>3996247906.1976547</v>
      </c>
      <c r="F222" s="1">
        <v>3984483762.3712254</v>
      </c>
      <c r="G222" s="1">
        <v>2884248048.4906826</v>
      </c>
    </row>
    <row r="223" spans="1:7" x14ac:dyDescent="0.15">
      <c r="A223" s="1" t="s">
        <v>445</v>
      </c>
      <c r="B223" s="24" t="s">
        <v>444</v>
      </c>
      <c r="C223" s="1" t="s">
        <v>4</v>
      </c>
      <c r="D223" s="1" t="s">
        <v>531</v>
      </c>
      <c r="E223" s="1">
        <v>105561218935.3342</v>
      </c>
      <c r="F223" s="1">
        <v>105284375640.69788</v>
      </c>
      <c r="G223" s="1">
        <v>105172564491.56917</v>
      </c>
    </row>
    <row r="224" spans="1:7" x14ac:dyDescent="0.15">
      <c r="A224" s="1" t="s">
        <v>447</v>
      </c>
      <c r="B224" s="24" t="s">
        <v>446</v>
      </c>
      <c r="C224" s="1" t="s">
        <v>4</v>
      </c>
      <c r="D224" s="1" t="s">
        <v>531</v>
      </c>
      <c r="E224" s="1">
        <v>54137142149.479889</v>
      </c>
      <c r="F224" s="1">
        <v>54178877605.999916</v>
      </c>
      <c r="G224" s="1">
        <v>53589609580.709877</v>
      </c>
    </row>
    <row r="225" spans="1:7" x14ac:dyDescent="0.15">
      <c r="A225" s="1" t="s">
        <v>449</v>
      </c>
      <c r="B225" s="24" t="s">
        <v>448</v>
      </c>
      <c r="C225" s="1" t="s">
        <v>4</v>
      </c>
      <c r="D225" s="1" t="s">
        <v>531</v>
      </c>
      <c r="E225" s="1">
        <v>555455371487.08936</v>
      </c>
      <c r="F225" s="1">
        <v>533879529188.45374</v>
      </c>
      <c r="G225" s="1">
        <v>541220059459.25006</v>
      </c>
    </row>
    <row r="226" spans="1:7" x14ac:dyDescent="0.15">
      <c r="A226" s="1" t="s">
        <v>451</v>
      </c>
      <c r="B226" s="24" t="s">
        <v>450</v>
      </c>
      <c r="C226" s="1" t="s">
        <v>4</v>
      </c>
      <c r="D226" s="1" t="s">
        <v>531</v>
      </c>
      <c r="E226" s="1">
        <v>4665420238.5178356</v>
      </c>
      <c r="F226" s="1">
        <v>4495679480.9688587</v>
      </c>
      <c r="G226" s="1">
        <v>3972728948.4708834</v>
      </c>
    </row>
    <row r="227" spans="1:7" x14ac:dyDescent="0.15">
      <c r="A227" s="1" t="s">
        <v>453</v>
      </c>
      <c r="B227" s="24" t="s">
        <v>452</v>
      </c>
      <c r="C227" s="1" t="s">
        <v>4</v>
      </c>
      <c r="D227" s="1" t="s">
        <v>531</v>
      </c>
      <c r="E227" s="1">
        <v>1185474860.3351955</v>
      </c>
    </row>
    <row r="228" spans="1:7" x14ac:dyDescent="0.15">
      <c r="A228" s="1" t="s">
        <v>455</v>
      </c>
      <c r="B228" s="24" t="s">
        <v>454</v>
      </c>
      <c r="C228" s="1" t="s">
        <v>4</v>
      </c>
      <c r="D228" s="1" t="s">
        <v>531</v>
      </c>
      <c r="E228" s="1">
        <v>1547690759.4436257</v>
      </c>
      <c r="F228" s="1">
        <v>1582841058.8947875</v>
      </c>
      <c r="G228" s="1">
        <v>1059886363.6363635</v>
      </c>
    </row>
    <row r="229" spans="1:7" x14ac:dyDescent="0.15">
      <c r="A229" s="1" t="s">
        <v>457</v>
      </c>
      <c r="B229" s="24" t="s">
        <v>456</v>
      </c>
      <c r="C229" s="1" t="s">
        <v>4</v>
      </c>
      <c r="D229" s="1" t="s">
        <v>531</v>
      </c>
      <c r="E229" s="1">
        <v>21490335085.836571</v>
      </c>
      <c r="F229" s="1">
        <v>22777882165.111507</v>
      </c>
    </row>
    <row r="230" spans="1:7" x14ac:dyDescent="0.15">
      <c r="A230" s="1" t="s">
        <v>459</v>
      </c>
      <c r="B230" s="24" t="s">
        <v>458</v>
      </c>
      <c r="C230" s="1" t="s">
        <v>4</v>
      </c>
      <c r="D230" s="1" t="s">
        <v>531</v>
      </c>
      <c r="E230" s="1">
        <v>1113178000</v>
      </c>
      <c r="F230" s="1">
        <v>1197415000</v>
      </c>
      <c r="G230" s="1">
        <v>924583000</v>
      </c>
    </row>
    <row r="231" spans="1:7" x14ac:dyDescent="0.15">
      <c r="A231" s="1" t="s">
        <v>461</v>
      </c>
      <c r="B231" s="24" t="s">
        <v>460</v>
      </c>
      <c r="C231" s="1" t="s">
        <v>4</v>
      </c>
      <c r="D231" s="1" t="s">
        <v>531</v>
      </c>
      <c r="E231" s="1">
        <v>11239167048.491619</v>
      </c>
      <c r="F231" s="1">
        <v>11314951342.780731</v>
      </c>
      <c r="G231" s="1">
        <v>10829076801.729021</v>
      </c>
    </row>
    <row r="232" spans="1:7" x14ac:dyDescent="0.15">
      <c r="A232" s="1" t="s">
        <v>537</v>
      </c>
      <c r="B232" s="24" t="s">
        <v>462</v>
      </c>
      <c r="C232" s="1" t="s">
        <v>4</v>
      </c>
      <c r="D232" s="1" t="s">
        <v>531</v>
      </c>
      <c r="E232" s="1">
        <v>16553933355619.684</v>
      </c>
      <c r="F232" s="1">
        <v>17113644754522.809</v>
      </c>
      <c r="G232" s="1">
        <v>17426659793626.219</v>
      </c>
    </row>
    <row r="233" spans="1:7" x14ac:dyDescent="0.15">
      <c r="A233" s="1" t="s">
        <v>538</v>
      </c>
      <c r="B233" s="24" t="s">
        <v>463</v>
      </c>
      <c r="C233" s="1" t="s">
        <v>4</v>
      </c>
      <c r="D233" s="1" t="s">
        <v>531</v>
      </c>
      <c r="E233" s="1">
        <v>4073645764077.8159</v>
      </c>
      <c r="F233" s="1">
        <v>4153453159866.1426</v>
      </c>
      <c r="G233" s="1">
        <v>3876733319266.9492</v>
      </c>
    </row>
    <row r="234" spans="1:7" x14ac:dyDescent="0.15">
      <c r="A234" s="1" t="s">
        <v>465</v>
      </c>
      <c r="B234" s="24" t="s">
        <v>464</v>
      </c>
      <c r="C234" s="1" t="s">
        <v>4</v>
      </c>
      <c r="D234" s="1" t="s">
        <v>531</v>
      </c>
      <c r="E234" s="1">
        <v>7112200725.0023174</v>
      </c>
      <c r="F234" s="1">
        <v>7220395247.7424049</v>
      </c>
      <c r="G234" s="1">
        <v>7574636978.6617289</v>
      </c>
    </row>
    <row r="235" spans="1:7" x14ac:dyDescent="0.15">
      <c r="A235" s="1" t="s">
        <v>467</v>
      </c>
      <c r="B235" s="24" t="s">
        <v>466</v>
      </c>
      <c r="C235" s="1" t="s">
        <v>4</v>
      </c>
      <c r="D235" s="1" t="s">
        <v>531</v>
      </c>
      <c r="E235" s="1">
        <v>506611070188.36151</v>
      </c>
      <c r="F235" s="1">
        <v>544263840039.16571</v>
      </c>
      <c r="G235" s="1">
        <v>501643653514.92468</v>
      </c>
    </row>
    <row r="236" spans="1:7" x14ac:dyDescent="0.15">
      <c r="A236" s="1" t="s">
        <v>469</v>
      </c>
      <c r="B236" s="24" t="s">
        <v>468</v>
      </c>
      <c r="C236" s="1" t="s">
        <v>4</v>
      </c>
      <c r="D236" s="1" t="s">
        <v>531</v>
      </c>
      <c r="E236" s="1">
        <v>7765014424.3377924</v>
      </c>
      <c r="F236" s="1">
        <v>8300784856.8790398</v>
      </c>
      <c r="G236" s="1">
        <v>8194150301.7855244</v>
      </c>
    </row>
    <row r="237" spans="1:7" x14ac:dyDescent="0.15">
      <c r="A237" s="1" t="s">
        <v>471</v>
      </c>
      <c r="B237" s="24" t="s">
        <v>470</v>
      </c>
      <c r="C237" s="1" t="s">
        <v>4</v>
      </c>
      <c r="D237" s="1" t="s">
        <v>531</v>
      </c>
      <c r="E237" s="1">
        <v>40765428571.428574</v>
      </c>
      <c r="F237" s="1">
        <v>45231428571.428574</v>
      </c>
    </row>
    <row r="238" spans="1:7" x14ac:dyDescent="0.15">
      <c r="A238" s="1" t="s">
        <v>539</v>
      </c>
      <c r="B238" s="24" t="s">
        <v>472</v>
      </c>
      <c r="C238" s="1" t="s">
        <v>4</v>
      </c>
      <c r="D238" s="1" t="s">
        <v>531</v>
      </c>
      <c r="E238" s="1">
        <v>5462065046114.0088</v>
      </c>
      <c r="F238" s="1">
        <v>5376512716922.1367</v>
      </c>
      <c r="G238" s="1">
        <v>4478206456171.9648</v>
      </c>
    </row>
    <row r="239" spans="1:7" x14ac:dyDescent="0.15">
      <c r="A239" s="1" t="s">
        <v>474</v>
      </c>
      <c r="B239" s="24" t="s">
        <v>473</v>
      </c>
      <c r="C239" s="1" t="s">
        <v>4</v>
      </c>
      <c r="D239" s="1" t="s">
        <v>531</v>
      </c>
      <c r="E239" s="1">
        <v>1583876200</v>
      </c>
      <c r="F239" s="1">
        <v>2047931700</v>
      </c>
      <c r="G239" s="1">
        <v>1902156800</v>
      </c>
    </row>
    <row r="240" spans="1:7" x14ac:dyDescent="0.15">
      <c r="A240" s="1" t="s">
        <v>540</v>
      </c>
      <c r="B240" s="24" t="s">
        <v>475</v>
      </c>
      <c r="C240" s="1" t="s">
        <v>4</v>
      </c>
      <c r="D240" s="1" t="s">
        <v>531</v>
      </c>
      <c r="E240" s="1">
        <v>1303939963622.8352</v>
      </c>
      <c r="F240" s="1">
        <v>1326402130261.1113</v>
      </c>
      <c r="G240" s="1">
        <v>1180179221398</v>
      </c>
    </row>
    <row r="241" spans="1:7" x14ac:dyDescent="0.15">
      <c r="A241" s="1" t="s">
        <v>477</v>
      </c>
      <c r="B241" s="24" t="s">
        <v>476</v>
      </c>
      <c r="C241" s="1" t="s">
        <v>4</v>
      </c>
      <c r="D241" s="1" t="s">
        <v>531</v>
      </c>
      <c r="E241" s="1">
        <v>489235527.39538705</v>
      </c>
      <c r="F241" s="1">
        <v>512350059.42162949</v>
      </c>
      <c r="G241" s="1">
        <v>488829964.0708195</v>
      </c>
    </row>
    <row r="242" spans="1:7" x14ac:dyDescent="0.15">
      <c r="A242" s="1" t="s">
        <v>479</v>
      </c>
      <c r="B242" s="24" t="s">
        <v>478</v>
      </c>
      <c r="C242" s="1" t="s">
        <v>4</v>
      </c>
      <c r="D242" s="1" t="s">
        <v>531</v>
      </c>
      <c r="E242" s="1">
        <v>3436593922937.5225</v>
      </c>
      <c r="F242" s="1">
        <v>3597252024123.4507</v>
      </c>
      <c r="G242" s="1">
        <v>3386420411905.0977</v>
      </c>
    </row>
    <row r="243" spans="1:7" x14ac:dyDescent="0.15">
      <c r="A243" s="1" t="s">
        <v>541</v>
      </c>
      <c r="B243" s="24" t="s">
        <v>480</v>
      </c>
      <c r="C243" s="1" t="s">
        <v>4</v>
      </c>
      <c r="D243" s="1" t="s">
        <v>531</v>
      </c>
      <c r="E243" s="1">
        <v>1753414899266.0811</v>
      </c>
      <c r="F243" s="1">
        <v>1802947974476.5322</v>
      </c>
      <c r="G243" s="1">
        <v>1703403090966.0869</v>
      </c>
    </row>
    <row r="244" spans="1:7" x14ac:dyDescent="0.15">
      <c r="A244" s="1" t="s">
        <v>482</v>
      </c>
      <c r="B244" s="24" t="s">
        <v>481</v>
      </c>
      <c r="C244" s="1" t="s">
        <v>4</v>
      </c>
      <c r="D244" s="1" t="s">
        <v>531</v>
      </c>
      <c r="E244" s="1">
        <v>23679919654.989071</v>
      </c>
      <c r="F244" s="1">
        <v>23208326547.532684</v>
      </c>
      <c r="G244" s="1">
        <v>21588037504.999184</v>
      </c>
    </row>
    <row r="245" spans="1:7" x14ac:dyDescent="0.15">
      <c r="A245" s="1" t="s">
        <v>484</v>
      </c>
      <c r="B245" s="24" t="s">
        <v>483</v>
      </c>
      <c r="C245" s="1" t="s">
        <v>4</v>
      </c>
      <c r="D245" s="1" t="s">
        <v>531</v>
      </c>
      <c r="E245" s="1">
        <v>42570270107.114731</v>
      </c>
      <c r="F245" s="1">
        <v>41804581484.365456</v>
      </c>
      <c r="G245" s="1">
        <v>41620349986.308853</v>
      </c>
    </row>
    <row r="246" spans="1:7" x14ac:dyDescent="0.15">
      <c r="A246" s="1" t="s">
        <v>486</v>
      </c>
      <c r="B246" s="24" t="s">
        <v>485</v>
      </c>
      <c r="C246" s="1" t="s">
        <v>4</v>
      </c>
      <c r="D246" s="1" t="s">
        <v>531</v>
      </c>
      <c r="E246" s="1">
        <v>778471901665.14783</v>
      </c>
      <c r="F246" s="1">
        <v>761004425605.41431</v>
      </c>
      <c r="G246" s="1">
        <v>719954821683.30957</v>
      </c>
    </row>
    <row r="247" spans="1:7" x14ac:dyDescent="0.15">
      <c r="A247" s="1" t="s">
        <v>488</v>
      </c>
      <c r="B247" s="24" t="s">
        <v>487</v>
      </c>
      <c r="C247" s="1" t="s">
        <v>4</v>
      </c>
      <c r="D247" s="1" t="s">
        <v>531</v>
      </c>
      <c r="E247" s="1">
        <v>42588164.973102212</v>
      </c>
      <c r="F247" s="1">
        <v>47271463.329857491</v>
      </c>
      <c r="G247" s="1">
        <v>48855550.203014247</v>
      </c>
    </row>
    <row r="248" spans="1:7" x14ac:dyDescent="0.15">
      <c r="A248" s="1" t="s">
        <v>490</v>
      </c>
      <c r="B248" s="24" t="s">
        <v>489</v>
      </c>
      <c r="C248" s="1" t="s">
        <v>4</v>
      </c>
      <c r="D248" s="1" t="s">
        <v>531</v>
      </c>
      <c r="E248" s="1">
        <v>57003713610.762459</v>
      </c>
      <c r="F248" s="1">
        <v>61136873692.398499</v>
      </c>
      <c r="G248" s="1">
        <v>62409709110.953781</v>
      </c>
    </row>
    <row r="249" spans="1:7" x14ac:dyDescent="0.15">
      <c r="A249" s="1" t="s">
        <v>492</v>
      </c>
      <c r="B249" s="24" t="s">
        <v>491</v>
      </c>
      <c r="C249" s="1" t="s">
        <v>4</v>
      </c>
      <c r="D249" s="1" t="s">
        <v>531</v>
      </c>
      <c r="E249" s="1">
        <v>32927025573.429642</v>
      </c>
      <c r="F249" s="1">
        <v>35353060634.202171</v>
      </c>
      <c r="G249" s="1">
        <v>37600368180.939949</v>
      </c>
    </row>
    <row r="250" spans="1:7" x14ac:dyDescent="0.15">
      <c r="A250" s="1" t="s">
        <v>494</v>
      </c>
      <c r="B250" s="24" t="s">
        <v>493</v>
      </c>
      <c r="C250" s="1" t="s">
        <v>4</v>
      </c>
      <c r="D250" s="1" t="s">
        <v>531</v>
      </c>
      <c r="E250" s="1">
        <v>130891049796.87872</v>
      </c>
      <c r="F250" s="1">
        <v>153882982016.28128</v>
      </c>
      <c r="G250" s="1">
        <v>155498989149.58731</v>
      </c>
    </row>
    <row r="251" spans="1:7" x14ac:dyDescent="0.15">
      <c r="A251" s="1" t="s">
        <v>23</v>
      </c>
      <c r="B251" s="24" t="s">
        <v>495</v>
      </c>
      <c r="C251" s="1" t="s">
        <v>4</v>
      </c>
      <c r="D251" s="1" t="s">
        <v>531</v>
      </c>
      <c r="E251" s="1">
        <v>23638682947939.992</v>
      </c>
      <c r="F251" s="1">
        <v>24035310180476.727</v>
      </c>
      <c r="G251" s="1">
        <v>23150665555175.715</v>
      </c>
    </row>
    <row r="252" spans="1:7" x14ac:dyDescent="0.15">
      <c r="A252" s="1" t="s">
        <v>497</v>
      </c>
      <c r="B252" s="24" t="s">
        <v>496</v>
      </c>
      <c r="C252" s="1" t="s">
        <v>4</v>
      </c>
      <c r="D252" s="1" t="s">
        <v>531</v>
      </c>
      <c r="E252" s="1">
        <v>64515038268.137329</v>
      </c>
      <c r="F252" s="1">
        <v>61231149880.585663</v>
      </c>
      <c r="G252" s="1">
        <v>53628827440.35817</v>
      </c>
    </row>
    <row r="253" spans="1:7" x14ac:dyDescent="0.15">
      <c r="A253" s="1" t="s">
        <v>499</v>
      </c>
      <c r="B253" s="24" t="s">
        <v>498</v>
      </c>
      <c r="C253" s="1" t="s">
        <v>4</v>
      </c>
      <c r="D253" s="1" t="s">
        <v>531</v>
      </c>
      <c r="E253" s="1">
        <v>20611860934000</v>
      </c>
      <c r="F253" s="1">
        <v>21433224697000</v>
      </c>
      <c r="G253" s="1">
        <v>20893746000000</v>
      </c>
    </row>
    <row r="254" spans="1:7" x14ac:dyDescent="0.15">
      <c r="A254" s="1" t="s">
        <v>501</v>
      </c>
      <c r="B254" s="24" t="s">
        <v>500</v>
      </c>
      <c r="C254" s="1" t="s">
        <v>4</v>
      </c>
      <c r="D254" s="1" t="s">
        <v>531</v>
      </c>
      <c r="E254" s="1">
        <v>52633143808.182358</v>
      </c>
      <c r="F254" s="1">
        <v>59907674027.46756</v>
      </c>
      <c r="G254" s="1">
        <v>59929951114.35984</v>
      </c>
    </row>
    <row r="255" spans="1:7" x14ac:dyDescent="0.15">
      <c r="A255" s="1" t="s">
        <v>503</v>
      </c>
      <c r="B255" s="24" t="s">
        <v>502</v>
      </c>
      <c r="C255" s="1" t="s">
        <v>4</v>
      </c>
      <c r="D255" s="1" t="s">
        <v>531</v>
      </c>
      <c r="E255" s="1">
        <v>811300000</v>
      </c>
      <c r="F255" s="1">
        <v>825040740.74074066</v>
      </c>
      <c r="G255" s="1">
        <v>807474074.07407403</v>
      </c>
    </row>
    <row r="256" spans="1:7" x14ac:dyDescent="0.15">
      <c r="A256" s="1" t="s">
        <v>505</v>
      </c>
      <c r="B256" s="24" t="s">
        <v>504</v>
      </c>
      <c r="C256" s="1" t="s">
        <v>4</v>
      </c>
      <c r="D256" s="1" t="s">
        <v>531</v>
      </c>
    </row>
    <row r="257" spans="1:7" x14ac:dyDescent="0.15">
      <c r="A257" s="1" t="s">
        <v>507</v>
      </c>
      <c r="B257" s="24" t="s">
        <v>506</v>
      </c>
      <c r="C257" s="1" t="s">
        <v>4</v>
      </c>
      <c r="D257" s="1" t="s">
        <v>531</v>
      </c>
    </row>
    <row r="258" spans="1:7" x14ac:dyDescent="0.15">
      <c r="A258" s="1" t="s">
        <v>509</v>
      </c>
      <c r="B258" s="24" t="s">
        <v>508</v>
      </c>
      <c r="C258" s="1" t="s">
        <v>4</v>
      </c>
      <c r="D258" s="1" t="s">
        <v>531</v>
      </c>
      <c r="E258" s="1">
        <v>3900000000</v>
      </c>
      <c r="F258" s="1">
        <v>4068000000</v>
      </c>
    </row>
    <row r="259" spans="1:7" x14ac:dyDescent="0.15">
      <c r="A259" s="1" t="s">
        <v>511</v>
      </c>
      <c r="B259" s="24" t="s">
        <v>510</v>
      </c>
      <c r="C259" s="1" t="s">
        <v>4</v>
      </c>
      <c r="D259" s="1" t="s">
        <v>531</v>
      </c>
      <c r="E259" s="1">
        <v>245213686369.1568</v>
      </c>
      <c r="F259" s="1">
        <v>261921244843.1723</v>
      </c>
      <c r="G259" s="1">
        <v>271158442448.53699</v>
      </c>
    </row>
    <row r="260" spans="1:7" x14ac:dyDescent="0.15">
      <c r="A260" s="1" t="s">
        <v>513</v>
      </c>
      <c r="B260" s="24" t="s">
        <v>512</v>
      </c>
      <c r="C260" s="1" t="s">
        <v>4</v>
      </c>
      <c r="D260" s="1" t="s">
        <v>531</v>
      </c>
      <c r="E260" s="1">
        <v>914727908.1377933</v>
      </c>
      <c r="F260" s="1">
        <v>934521604.60200906</v>
      </c>
      <c r="G260" s="1">
        <v>881547928.58381009</v>
      </c>
    </row>
    <row r="261" spans="1:7" x14ac:dyDescent="0.15">
      <c r="A261" s="1" t="s">
        <v>515</v>
      </c>
      <c r="B261" s="24" t="s">
        <v>514</v>
      </c>
      <c r="C261" s="1" t="s">
        <v>4</v>
      </c>
      <c r="D261" s="1" t="s">
        <v>531</v>
      </c>
      <c r="E261" s="1">
        <v>86251213548662.328</v>
      </c>
      <c r="F261" s="1">
        <v>87555184716740.453</v>
      </c>
      <c r="G261" s="1">
        <v>84679924814733.719</v>
      </c>
    </row>
    <row r="262" spans="1:7" x14ac:dyDescent="0.15">
      <c r="A262" s="1" t="s">
        <v>517</v>
      </c>
      <c r="B262" s="24" t="s">
        <v>516</v>
      </c>
      <c r="C262" s="1" t="s">
        <v>4</v>
      </c>
      <c r="D262" s="1" t="s">
        <v>531</v>
      </c>
      <c r="E262" s="1">
        <v>821286927.53572321</v>
      </c>
      <c r="F262" s="1">
        <v>852007112.72463715</v>
      </c>
      <c r="G262" s="1">
        <v>807100820.64813185</v>
      </c>
    </row>
    <row r="263" spans="1:7" x14ac:dyDescent="0.15">
      <c r="A263" s="1" t="s">
        <v>519</v>
      </c>
      <c r="B263" s="24" t="s">
        <v>518</v>
      </c>
      <c r="C263" s="1" t="s">
        <v>4</v>
      </c>
      <c r="D263" s="1" t="s">
        <v>531</v>
      </c>
      <c r="E263" s="1">
        <v>7878508502.5980158</v>
      </c>
      <c r="F263" s="1">
        <v>7899879086.4308109</v>
      </c>
      <c r="G263" s="1">
        <v>7716925356.1253567</v>
      </c>
    </row>
    <row r="264" spans="1:7" x14ac:dyDescent="0.15">
      <c r="A264" s="1" t="s">
        <v>521</v>
      </c>
      <c r="B264" s="24" t="s">
        <v>520</v>
      </c>
      <c r="C264" s="1" t="s">
        <v>4</v>
      </c>
      <c r="D264" s="1" t="s">
        <v>531</v>
      </c>
      <c r="E264" s="1">
        <v>21606140907.445419</v>
      </c>
    </row>
    <row r="265" spans="1:7" x14ac:dyDescent="0.15">
      <c r="A265" s="1" t="s">
        <v>523</v>
      </c>
      <c r="B265" s="24" t="s">
        <v>522</v>
      </c>
      <c r="C265" s="1" t="s">
        <v>4</v>
      </c>
      <c r="D265" s="1" t="s">
        <v>531</v>
      </c>
      <c r="E265" s="1">
        <v>404842116738.07416</v>
      </c>
      <c r="F265" s="1">
        <v>387934574098.17004</v>
      </c>
      <c r="G265" s="1">
        <v>335442101366.41736</v>
      </c>
    </row>
    <row r="266" spans="1:7" x14ac:dyDescent="0.15">
      <c r="A266" s="1" t="s">
        <v>525</v>
      </c>
      <c r="B266" s="24" t="s">
        <v>524</v>
      </c>
      <c r="C266" s="1" t="s">
        <v>4</v>
      </c>
      <c r="D266" s="1" t="s">
        <v>531</v>
      </c>
      <c r="E266" s="1">
        <v>26311590296.702141</v>
      </c>
      <c r="F266" s="1">
        <v>23308667781.225754</v>
      </c>
      <c r="G266" s="1">
        <v>18110631358.31139</v>
      </c>
    </row>
    <row r="267" spans="1:7" x14ac:dyDescent="0.15">
      <c r="A267" s="1" t="s">
        <v>527</v>
      </c>
      <c r="B267" s="24" t="s">
        <v>526</v>
      </c>
      <c r="C267" s="1" t="s">
        <v>4</v>
      </c>
      <c r="D267" s="1" t="s">
        <v>531</v>
      </c>
      <c r="E267" s="1">
        <v>18115543790.785534</v>
      </c>
      <c r="F267" s="1">
        <v>19284289739.051693</v>
      </c>
      <c r="G267" s="1">
        <v>18051170798.941048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F8F9B-05FC-934D-B7F2-AD333BBD173B}">
  <sheetPr>
    <tabColor theme="6" tint="0.79998168889431442"/>
  </sheetPr>
  <dimension ref="A1:O125"/>
  <sheetViews>
    <sheetView workbookViewId="0">
      <selection activeCell="D36" sqref="D36"/>
    </sheetView>
  </sheetViews>
  <sheetFormatPr baseColWidth="10" defaultRowHeight="13" x14ac:dyDescent="0.15"/>
  <cols>
    <col min="1" max="1" width="26.1640625" style="9" customWidth="1"/>
    <col min="2" max="2" width="10.83203125" style="9"/>
    <col min="3" max="3" width="10.83203125" style="34"/>
    <col min="4" max="16384" width="10.83203125" style="9"/>
  </cols>
  <sheetData>
    <row r="1" spans="1:15" x14ac:dyDescent="0.15">
      <c r="A1" s="32" t="s">
        <v>542</v>
      </c>
      <c r="B1" s="32" t="s">
        <v>528</v>
      </c>
      <c r="C1" s="33" t="s">
        <v>0</v>
      </c>
      <c r="D1" s="32" t="s">
        <v>543</v>
      </c>
      <c r="E1" s="32" t="s">
        <v>1</v>
      </c>
      <c r="F1" s="32" t="s">
        <v>544</v>
      </c>
      <c r="G1" s="32" t="s">
        <v>545</v>
      </c>
      <c r="H1" s="32" t="s">
        <v>546</v>
      </c>
      <c r="I1" s="32" t="s">
        <v>547</v>
      </c>
      <c r="J1" s="32" t="s">
        <v>548</v>
      </c>
      <c r="K1" s="32" t="s">
        <v>549</v>
      </c>
      <c r="L1" s="32" t="s">
        <v>550</v>
      </c>
      <c r="M1" s="32" t="s">
        <v>551</v>
      </c>
      <c r="N1" s="32" t="s">
        <v>552</v>
      </c>
      <c r="O1" s="32" t="s">
        <v>553</v>
      </c>
    </row>
    <row r="2" spans="1:15" ht="16" x14ac:dyDescent="0.2">
      <c r="A2" s="32" t="s">
        <v>554</v>
      </c>
      <c r="B2" s="9" t="s">
        <v>24</v>
      </c>
      <c r="C2" s="34" t="s">
        <v>21</v>
      </c>
      <c r="D2" s="9" t="s">
        <v>23</v>
      </c>
      <c r="E2" s="9" t="s">
        <v>144</v>
      </c>
      <c r="F2" s="9">
        <v>1.480218053</v>
      </c>
      <c r="G2" s="9">
        <v>0.416340292</v>
      </c>
      <c r="H2" s="35"/>
      <c r="I2" s="9">
        <v>2.0117788000000001E-2</v>
      </c>
      <c r="J2" s="35"/>
      <c r="K2" s="9">
        <v>2018</v>
      </c>
      <c r="L2" s="9">
        <v>4.3055832000000002E-2</v>
      </c>
      <c r="M2" s="9">
        <v>1.5795605000000001E-2</v>
      </c>
      <c r="N2" s="35"/>
      <c r="O2" s="9">
        <v>0.98490846200000004</v>
      </c>
    </row>
    <row r="3" spans="1:15" ht="16" x14ac:dyDescent="0.2">
      <c r="A3" s="32" t="s">
        <v>555</v>
      </c>
      <c r="B3" s="9" t="s">
        <v>33</v>
      </c>
      <c r="C3" s="34" t="s">
        <v>32</v>
      </c>
      <c r="D3" s="9" t="s">
        <v>23</v>
      </c>
      <c r="E3" s="9" t="s">
        <v>278</v>
      </c>
      <c r="F3" s="9">
        <v>1.840454102</v>
      </c>
      <c r="G3" s="9">
        <v>2.1058848000000002E-2</v>
      </c>
      <c r="H3" s="9">
        <v>1.5268883710000001</v>
      </c>
      <c r="I3" s="35"/>
      <c r="J3" s="9">
        <v>5.1153727000000003E-2</v>
      </c>
      <c r="K3" s="9">
        <v>2017</v>
      </c>
      <c r="L3" s="9">
        <v>5.144526E-3</v>
      </c>
      <c r="M3" s="9">
        <v>0.14276222899999999</v>
      </c>
      <c r="N3" s="9">
        <v>1.3553180999999999E-2</v>
      </c>
      <c r="O3" s="9">
        <v>7.9893126999999994E-2</v>
      </c>
    </row>
    <row r="4" spans="1:15" ht="16" x14ac:dyDescent="0.2">
      <c r="A4" s="32" t="s">
        <v>556</v>
      </c>
      <c r="B4" s="9" t="s">
        <v>35</v>
      </c>
      <c r="C4" s="34" t="s">
        <v>34</v>
      </c>
      <c r="D4" s="9" t="s">
        <v>23</v>
      </c>
      <c r="E4" s="9" t="s">
        <v>144</v>
      </c>
      <c r="F4" s="9">
        <v>1.527630448</v>
      </c>
      <c r="G4" s="9">
        <v>1.162748694</v>
      </c>
      <c r="H4" s="35"/>
      <c r="I4" s="9">
        <v>0.113774709</v>
      </c>
      <c r="J4" s="35"/>
      <c r="K4" s="9">
        <v>2017</v>
      </c>
      <c r="L4" s="35"/>
      <c r="M4" s="35"/>
      <c r="N4" s="9">
        <v>1.2579798E-2</v>
      </c>
      <c r="O4" s="9">
        <v>0.23852728300000001</v>
      </c>
    </row>
    <row r="5" spans="1:15" ht="16" x14ac:dyDescent="0.2">
      <c r="A5" s="32" t="s">
        <v>557</v>
      </c>
      <c r="B5" s="9" t="s">
        <v>46</v>
      </c>
      <c r="C5" s="34" t="s">
        <v>45</v>
      </c>
      <c r="D5" s="9" t="s">
        <v>23</v>
      </c>
      <c r="E5" s="9" t="s">
        <v>144</v>
      </c>
      <c r="F5" s="9">
        <v>0.84109836800000004</v>
      </c>
      <c r="G5" s="9">
        <v>0.386861444</v>
      </c>
      <c r="H5" s="35"/>
      <c r="I5" s="35"/>
      <c r="J5" s="35"/>
      <c r="K5" s="9">
        <v>2014</v>
      </c>
      <c r="L5" s="35"/>
      <c r="M5" s="9">
        <v>3.1517900000000001E-4</v>
      </c>
      <c r="N5" s="35"/>
      <c r="O5" s="9">
        <v>0.45392179500000002</v>
      </c>
    </row>
    <row r="6" spans="1:15" ht="16" x14ac:dyDescent="0.2">
      <c r="A6" s="32" t="s">
        <v>558</v>
      </c>
      <c r="B6" s="9" t="s">
        <v>48</v>
      </c>
      <c r="C6" s="34" t="s">
        <v>47</v>
      </c>
      <c r="D6" s="9" t="s">
        <v>13</v>
      </c>
      <c r="E6" s="9" t="s">
        <v>438</v>
      </c>
      <c r="F6" s="9">
        <v>2.445586681</v>
      </c>
      <c r="G6" s="9">
        <v>5.9894107000000002E-2</v>
      </c>
      <c r="H6" s="35"/>
      <c r="I6" s="9">
        <v>0.212516978</v>
      </c>
      <c r="J6" s="9">
        <v>0.70833361100000003</v>
      </c>
      <c r="K6" s="9">
        <v>2015</v>
      </c>
      <c r="L6" s="9">
        <v>0.29794248899999998</v>
      </c>
      <c r="M6" s="9">
        <v>1.06981802</v>
      </c>
      <c r="N6" s="9">
        <v>6.1478019000000002E-2</v>
      </c>
      <c r="O6" s="9">
        <v>3.5603351999999998E-2</v>
      </c>
    </row>
    <row r="7" spans="1:15" ht="16" x14ac:dyDescent="0.2">
      <c r="A7" s="32" t="s">
        <v>559</v>
      </c>
      <c r="B7" s="9" t="s">
        <v>52</v>
      </c>
      <c r="C7" s="34" t="s">
        <v>51</v>
      </c>
      <c r="D7" s="9" t="s">
        <v>19</v>
      </c>
      <c r="E7" s="9" t="s">
        <v>438</v>
      </c>
      <c r="F7" s="9">
        <v>2.1557264329999999</v>
      </c>
      <c r="G7" s="9">
        <v>2.1191065309999999</v>
      </c>
      <c r="H7" s="35"/>
      <c r="I7" s="9">
        <v>7.0327269999999999E-3</v>
      </c>
      <c r="J7" s="35"/>
      <c r="K7" s="9">
        <v>2014</v>
      </c>
      <c r="L7" s="9">
        <v>4.6197700000000003E-4</v>
      </c>
      <c r="M7" s="35"/>
      <c r="N7" s="9">
        <v>2.9125148E-2</v>
      </c>
      <c r="O7" s="35"/>
    </row>
    <row r="8" spans="1:15" ht="16" x14ac:dyDescent="0.2">
      <c r="A8" s="32" t="s">
        <v>560</v>
      </c>
      <c r="B8" s="9" t="s">
        <v>54</v>
      </c>
      <c r="C8" s="34" t="s">
        <v>53</v>
      </c>
      <c r="D8" s="9" t="s">
        <v>13</v>
      </c>
      <c r="E8" s="9" t="s">
        <v>438</v>
      </c>
      <c r="F8" s="9">
        <v>1.8486833570000001</v>
      </c>
      <c r="G8" s="9">
        <v>2.5003687E-2</v>
      </c>
      <c r="H8" s="9">
        <v>2.4853640999999999E-2</v>
      </c>
      <c r="I8" s="9">
        <v>5.6640849E-2</v>
      </c>
      <c r="J8" s="9">
        <v>0.89472156800000002</v>
      </c>
      <c r="K8" s="9">
        <v>2016</v>
      </c>
      <c r="L8" s="9">
        <v>0.22625342000000001</v>
      </c>
      <c r="M8" s="9">
        <v>0.27033823699999998</v>
      </c>
      <c r="N8" s="9">
        <v>0.35087189099999999</v>
      </c>
      <c r="O8" s="35"/>
    </row>
    <row r="9" spans="1:15" x14ac:dyDescent="0.15">
      <c r="A9" s="32" t="s">
        <v>561</v>
      </c>
      <c r="B9" s="9" t="s">
        <v>56</v>
      </c>
      <c r="C9" s="34" t="s">
        <v>55</v>
      </c>
      <c r="D9" s="9" t="s">
        <v>19</v>
      </c>
      <c r="E9" s="9" t="s">
        <v>413</v>
      </c>
      <c r="F9" s="9">
        <v>0.99240821599999995</v>
      </c>
      <c r="G9" s="9">
        <v>6.3393860999999996E-2</v>
      </c>
      <c r="H9" s="9">
        <v>0.14863717600000001</v>
      </c>
      <c r="I9" s="9">
        <v>5.7707940000000001E-3</v>
      </c>
      <c r="J9" s="9">
        <v>0.188434303</v>
      </c>
      <c r="K9" s="9">
        <v>2016</v>
      </c>
      <c r="L9" s="9">
        <v>2.933556E-2</v>
      </c>
      <c r="M9" s="9">
        <v>0.25065144900000003</v>
      </c>
      <c r="N9" s="9">
        <v>2.4860575999999999E-2</v>
      </c>
      <c r="O9" s="9">
        <v>0.28132444600000001</v>
      </c>
    </row>
    <row r="10" spans="1:15" ht="16" x14ac:dyDescent="0.2">
      <c r="A10" s="32" t="s">
        <v>562</v>
      </c>
      <c r="B10" s="9" t="s">
        <v>58</v>
      </c>
      <c r="C10" s="34" t="s">
        <v>57</v>
      </c>
      <c r="D10" s="9" t="s">
        <v>23</v>
      </c>
      <c r="E10" s="9" t="s">
        <v>144</v>
      </c>
      <c r="F10" s="9">
        <v>1.0777641529999999</v>
      </c>
      <c r="G10" s="9">
        <v>7.7335983999999997E-2</v>
      </c>
      <c r="H10" s="9">
        <v>0.30222988099999998</v>
      </c>
      <c r="I10" s="9">
        <v>7.3483921999999993E-2</v>
      </c>
      <c r="J10" s="9">
        <v>1.3001557E-2</v>
      </c>
      <c r="K10" s="9">
        <v>2017</v>
      </c>
      <c r="L10" s="9">
        <v>1.0108903000000001E-2</v>
      </c>
      <c r="M10" s="9">
        <v>4.1664830999999999E-2</v>
      </c>
      <c r="N10" s="35"/>
      <c r="O10" s="9">
        <v>0.55993902699999998</v>
      </c>
    </row>
    <row r="11" spans="1:15" ht="16" x14ac:dyDescent="0.2">
      <c r="A11" s="32" t="s">
        <v>563</v>
      </c>
      <c r="B11" s="9" t="s">
        <v>64</v>
      </c>
      <c r="C11" s="34" t="s">
        <v>63</v>
      </c>
      <c r="D11" s="9" t="s">
        <v>23</v>
      </c>
      <c r="E11" s="9" t="s">
        <v>144</v>
      </c>
      <c r="F11" s="9">
        <v>2.7853198049999999</v>
      </c>
      <c r="G11" s="9">
        <v>0.28260716800000002</v>
      </c>
      <c r="H11" s="35"/>
      <c r="I11" s="9">
        <v>9.0663429999999993E-3</v>
      </c>
      <c r="J11" s="9">
        <v>2.0457896999999999E-2</v>
      </c>
      <c r="K11" s="9">
        <v>2017</v>
      </c>
      <c r="L11" s="9">
        <v>0.14977802300000001</v>
      </c>
      <c r="M11" s="35"/>
      <c r="N11" s="35"/>
      <c r="O11" s="9">
        <v>2.3234102729999999</v>
      </c>
    </row>
    <row r="12" spans="1:15" ht="16" x14ac:dyDescent="0.2">
      <c r="A12" s="32" t="s">
        <v>564</v>
      </c>
      <c r="B12" s="9" t="s">
        <v>66</v>
      </c>
      <c r="C12" s="34" t="s">
        <v>65</v>
      </c>
      <c r="D12" s="9" t="s">
        <v>23</v>
      </c>
      <c r="E12" s="9" t="s">
        <v>144</v>
      </c>
      <c r="F12" s="9">
        <v>2.3503997330000002</v>
      </c>
      <c r="G12" s="9">
        <v>1.996060014</v>
      </c>
      <c r="H12" s="35"/>
      <c r="I12" s="9">
        <v>6.0835510000000002E-2</v>
      </c>
      <c r="J12" s="35"/>
      <c r="K12" s="9">
        <v>2017</v>
      </c>
      <c r="L12" s="9">
        <v>7.4503042000000005E-2</v>
      </c>
      <c r="M12" s="9">
        <v>4.4287090000000003E-3</v>
      </c>
      <c r="N12" s="35"/>
      <c r="O12" s="9">
        <v>0.214572445</v>
      </c>
    </row>
    <row r="13" spans="1:15" ht="16" x14ac:dyDescent="0.2">
      <c r="A13" s="32" t="s">
        <v>565</v>
      </c>
      <c r="B13" s="9" t="s">
        <v>73</v>
      </c>
      <c r="C13" s="34" t="s">
        <v>72</v>
      </c>
      <c r="D13" s="9" t="s">
        <v>19</v>
      </c>
      <c r="E13" s="9" t="s">
        <v>278</v>
      </c>
      <c r="F13" s="9">
        <v>2.18365097</v>
      </c>
      <c r="G13" s="35"/>
      <c r="H13" s="9">
        <v>0.27741795800000002</v>
      </c>
      <c r="I13" s="35"/>
      <c r="J13" s="9">
        <v>0.40389180200000002</v>
      </c>
      <c r="K13" s="9">
        <v>2015</v>
      </c>
      <c r="L13" s="35"/>
      <c r="M13" s="35"/>
      <c r="N13" s="9">
        <v>0.28863951599999998</v>
      </c>
      <c r="O13" s="9">
        <v>1.213701725</v>
      </c>
    </row>
    <row r="14" spans="1:15" ht="16" x14ac:dyDescent="0.2">
      <c r="A14" s="32" t="s">
        <v>566</v>
      </c>
      <c r="B14" s="9" t="s">
        <v>75</v>
      </c>
      <c r="C14" s="34" t="s">
        <v>74</v>
      </c>
      <c r="D14" s="9" t="s">
        <v>23</v>
      </c>
      <c r="E14" s="9" t="s">
        <v>278</v>
      </c>
      <c r="F14" s="9">
        <v>1.481565714</v>
      </c>
      <c r="G14" s="9">
        <v>3.5217131999999998E-2</v>
      </c>
      <c r="H14" s="9">
        <v>0.380564809</v>
      </c>
      <c r="I14" s="9">
        <v>0.42848920800000001</v>
      </c>
      <c r="J14" s="9">
        <v>9.3865099999999998E-4</v>
      </c>
      <c r="K14" s="9">
        <v>2018</v>
      </c>
      <c r="L14" s="9">
        <v>3.5354517000000002E-2</v>
      </c>
      <c r="M14" s="35"/>
      <c r="N14" s="9">
        <v>5.3729802E-2</v>
      </c>
      <c r="O14" s="9">
        <v>0.54727155000000005</v>
      </c>
    </row>
    <row r="15" spans="1:15" ht="16" x14ac:dyDescent="0.2">
      <c r="A15" s="32" t="s">
        <v>567</v>
      </c>
      <c r="B15" s="9" t="s">
        <v>83</v>
      </c>
      <c r="C15" s="34" t="s">
        <v>82</v>
      </c>
      <c r="D15" s="9" t="s">
        <v>23</v>
      </c>
      <c r="E15" s="9" t="s">
        <v>438</v>
      </c>
      <c r="F15" s="9">
        <v>2.7073996070000002</v>
      </c>
      <c r="G15" s="9">
        <v>4.7350015000000002E-2</v>
      </c>
      <c r="H15" s="35"/>
      <c r="I15" s="35"/>
      <c r="J15" s="9">
        <v>0.29748529200000001</v>
      </c>
      <c r="K15" s="9">
        <v>2019</v>
      </c>
      <c r="L15" s="9">
        <v>1.1378123760000001</v>
      </c>
      <c r="M15" s="9">
        <v>0.32785102700000002</v>
      </c>
      <c r="N15" s="9">
        <v>0.57775962400000003</v>
      </c>
      <c r="O15" s="9">
        <v>0.31914129899999999</v>
      </c>
    </row>
    <row r="16" spans="1:15" ht="16" x14ac:dyDescent="0.2">
      <c r="A16" s="32" t="s">
        <v>568</v>
      </c>
      <c r="B16" s="9" t="s">
        <v>85</v>
      </c>
      <c r="C16" s="34" t="s">
        <v>84</v>
      </c>
      <c r="D16" s="9" t="s">
        <v>13</v>
      </c>
      <c r="E16" s="9" t="s">
        <v>438</v>
      </c>
      <c r="F16" s="9">
        <v>2.582554579</v>
      </c>
      <c r="G16" s="9">
        <v>0.21683242899999999</v>
      </c>
      <c r="H16" s="35"/>
      <c r="I16" s="35"/>
      <c r="J16" s="9">
        <v>0.94067364899999995</v>
      </c>
      <c r="K16" s="9">
        <v>2015</v>
      </c>
      <c r="L16" s="9">
        <v>0.4493182</v>
      </c>
      <c r="M16" s="9">
        <v>0.97573036000000002</v>
      </c>
      <c r="N16" s="35"/>
      <c r="O16" s="35"/>
    </row>
    <row r="17" spans="1:15" x14ac:dyDescent="0.15">
      <c r="A17" s="32" t="s">
        <v>569</v>
      </c>
      <c r="B17" s="9" t="s">
        <v>95</v>
      </c>
      <c r="C17" s="34" t="s">
        <v>94</v>
      </c>
      <c r="D17" s="9" t="s">
        <v>7</v>
      </c>
      <c r="E17" s="9" t="s">
        <v>278</v>
      </c>
      <c r="F17" s="9">
        <v>3.7806465629999999</v>
      </c>
      <c r="G17" s="9">
        <v>0.576420665</v>
      </c>
      <c r="H17" s="9">
        <v>4.4157217999999998E-2</v>
      </c>
      <c r="I17" s="9">
        <v>0.87786471799999999</v>
      </c>
      <c r="J17" s="9">
        <v>0.19822056599999999</v>
      </c>
      <c r="K17" s="9">
        <v>2018</v>
      </c>
      <c r="L17" s="9">
        <v>0.782932937</v>
      </c>
      <c r="M17" s="9">
        <v>4.0682133000000002E-2</v>
      </c>
      <c r="N17" s="9">
        <v>0.327629328</v>
      </c>
      <c r="O17" s="9">
        <v>0.93273913900000005</v>
      </c>
    </row>
    <row r="18" spans="1:15" ht="16" x14ac:dyDescent="0.2">
      <c r="A18" s="32" t="s">
        <v>570</v>
      </c>
      <c r="B18" s="9" t="s">
        <v>97</v>
      </c>
      <c r="C18" s="34" t="s">
        <v>96</v>
      </c>
      <c r="D18" s="9" t="s">
        <v>23</v>
      </c>
      <c r="E18" s="9" t="s">
        <v>141</v>
      </c>
      <c r="F18" s="9">
        <v>1.2440357209999999</v>
      </c>
      <c r="G18" s="9">
        <v>0.228721708</v>
      </c>
      <c r="H18" s="35"/>
      <c r="I18" s="9">
        <v>0.74982458399999996</v>
      </c>
      <c r="J18" s="9">
        <v>4.5672864000000001E-2</v>
      </c>
      <c r="K18" s="9">
        <v>2016</v>
      </c>
      <c r="L18" s="35"/>
      <c r="M18" s="9">
        <v>0.116680846</v>
      </c>
      <c r="N18" s="35"/>
      <c r="O18" s="9">
        <v>0.10313573500000001</v>
      </c>
    </row>
    <row r="19" spans="1:15" ht="16" x14ac:dyDescent="0.2">
      <c r="A19" s="32" t="s">
        <v>571</v>
      </c>
      <c r="B19" s="9" t="s">
        <v>532</v>
      </c>
      <c r="C19" s="34" t="s">
        <v>98</v>
      </c>
      <c r="D19" s="9" t="s">
        <v>19</v>
      </c>
      <c r="E19" s="9" t="s">
        <v>438</v>
      </c>
      <c r="F19" s="9">
        <v>4.2205319999999999E-3</v>
      </c>
      <c r="G19" s="36">
        <v>6.6766792770000001E-6</v>
      </c>
      <c r="H19" s="35"/>
      <c r="I19" s="35"/>
      <c r="J19" s="35"/>
      <c r="K19" s="9">
        <v>2017</v>
      </c>
      <c r="L19" s="9">
        <v>1.5033099999999999E-4</v>
      </c>
      <c r="M19" s="35"/>
      <c r="N19" s="9">
        <v>4.0635239999999998E-3</v>
      </c>
      <c r="O19" s="35"/>
    </row>
    <row r="20" spans="1:15" ht="16" x14ac:dyDescent="0.2">
      <c r="A20" s="32" t="s">
        <v>572</v>
      </c>
      <c r="B20" s="9" t="s">
        <v>101</v>
      </c>
      <c r="C20" s="34" t="s">
        <v>100</v>
      </c>
      <c r="D20" s="9" t="s">
        <v>19</v>
      </c>
      <c r="E20" s="9" t="s">
        <v>438</v>
      </c>
      <c r="F20" s="9">
        <v>3.1868093E-2</v>
      </c>
      <c r="G20" s="9">
        <v>3.2448450000000001E-3</v>
      </c>
      <c r="H20" s="9">
        <v>2.1852132E-2</v>
      </c>
      <c r="I20" s="9">
        <v>2.734425E-3</v>
      </c>
      <c r="J20" s="35"/>
      <c r="K20" s="9">
        <v>2016</v>
      </c>
      <c r="L20" s="9">
        <v>2.8338310000000002E-3</v>
      </c>
      <c r="M20" s="9">
        <v>1.202858E-3</v>
      </c>
      <c r="N20" s="35"/>
      <c r="O20" s="35"/>
    </row>
    <row r="21" spans="1:15" ht="16" x14ac:dyDescent="0.2">
      <c r="A21" s="32" t="s">
        <v>573</v>
      </c>
      <c r="B21" s="9" t="s">
        <v>103</v>
      </c>
      <c r="C21" s="34" t="s">
        <v>102</v>
      </c>
      <c r="D21" s="9" t="s">
        <v>13</v>
      </c>
      <c r="E21" s="9" t="s">
        <v>438</v>
      </c>
      <c r="F21" s="9">
        <v>0.68038201300000001</v>
      </c>
      <c r="G21" s="35"/>
      <c r="H21" s="35"/>
      <c r="I21" s="35"/>
      <c r="J21" s="9">
        <v>0.64692485300000002</v>
      </c>
      <c r="K21" s="9">
        <v>2016</v>
      </c>
      <c r="L21" s="35"/>
      <c r="M21" s="9">
        <v>3.3457145000000001E-2</v>
      </c>
      <c r="N21" s="35"/>
      <c r="O21" s="35"/>
    </row>
    <row r="22" spans="1:15" ht="16" x14ac:dyDescent="0.2">
      <c r="A22" s="32" t="s">
        <v>574</v>
      </c>
      <c r="B22" s="9" t="s">
        <v>105</v>
      </c>
      <c r="C22" s="34" t="s">
        <v>104</v>
      </c>
      <c r="D22" s="9" t="s">
        <v>19</v>
      </c>
      <c r="E22" s="9" t="s">
        <v>438</v>
      </c>
      <c r="F22" s="9">
        <v>3.7835628000000003E-2</v>
      </c>
      <c r="G22" s="35"/>
      <c r="H22" s="9">
        <v>3.4300297E-2</v>
      </c>
      <c r="I22" s="35"/>
      <c r="J22" s="35"/>
      <c r="K22" s="9">
        <v>2015</v>
      </c>
      <c r="L22" s="9">
        <v>3.5353339999999998E-3</v>
      </c>
      <c r="M22" s="35"/>
      <c r="N22" s="35"/>
      <c r="O22" s="35"/>
    </row>
    <row r="23" spans="1:15" ht="16" x14ac:dyDescent="0.2">
      <c r="A23" s="32" t="s">
        <v>575</v>
      </c>
      <c r="B23" s="9" t="s">
        <v>107</v>
      </c>
      <c r="C23" s="34" t="s">
        <v>106</v>
      </c>
      <c r="D23" s="9" t="s">
        <v>23</v>
      </c>
      <c r="E23" s="9" t="s">
        <v>278</v>
      </c>
      <c r="F23" s="9">
        <v>2.7671043869999998</v>
      </c>
      <c r="G23" s="9">
        <v>6.6738822000000003E-2</v>
      </c>
      <c r="H23" s="9">
        <v>0.190264672</v>
      </c>
      <c r="I23" s="9">
        <v>1.8820357320000001</v>
      </c>
      <c r="J23" s="9">
        <v>0.104362257</v>
      </c>
      <c r="K23" s="9">
        <v>2018</v>
      </c>
      <c r="L23" s="9">
        <v>0.29451939500000002</v>
      </c>
      <c r="M23" s="35"/>
      <c r="N23" s="9">
        <v>0.105678946</v>
      </c>
      <c r="O23" s="9">
        <v>0.123504639</v>
      </c>
    </row>
    <row r="24" spans="1:15" ht="16" x14ac:dyDescent="0.2">
      <c r="A24" s="32" t="s">
        <v>576</v>
      </c>
      <c r="B24" s="9" t="s">
        <v>109</v>
      </c>
      <c r="C24" s="34" t="s">
        <v>108</v>
      </c>
      <c r="D24" s="9" t="s">
        <v>19</v>
      </c>
      <c r="E24" s="9" t="s">
        <v>438</v>
      </c>
      <c r="F24" s="9">
        <v>0.39547407600000001</v>
      </c>
      <c r="G24" s="9">
        <v>4.1640840000000002E-3</v>
      </c>
      <c r="H24" s="35"/>
      <c r="I24" s="35"/>
      <c r="J24" s="35"/>
      <c r="K24" s="9">
        <v>2016</v>
      </c>
      <c r="L24" s="35"/>
      <c r="M24" s="9">
        <v>0.39130997699999998</v>
      </c>
      <c r="N24" s="35"/>
      <c r="O24" s="35"/>
    </row>
    <row r="25" spans="1:15" ht="16" x14ac:dyDescent="0.2">
      <c r="A25" s="32" t="s">
        <v>577</v>
      </c>
      <c r="B25" s="9" t="s">
        <v>111</v>
      </c>
      <c r="C25" s="34" t="s">
        <v>110</v>
      </c>
      <c r="D25" s="9" t="s">
        <v>19</v>
      </c>
      <c r="E25" s="9" t="s">
        <v>438</v>
      </c>
      <c r="F25" s="9">
        <v>2.4996948240000001</v>
      </c>
      <c r="G25" s="9">
        <v>4.2821559999999996E-3</v>
      </c>
      <c r="H25" s="35"/>
      <c r="I25" s="9">
        <v>0.63368576799999998</v>
      </c>
      <c r="J25" s="9">
        <v>5.6220449999999998E-2</v>
      </c>
      <c r="K25" s="9">
        <v>2011</v>
      </c>
      <c r="L25" s="9">
        <v>0.501753271</v>
      </c>
      <c r="M25" s="9">
        <v>2.1649939999999999E-3</v>
      </c>
      <c r="N25" s="9">
        <v>0.17247785600000001</v>
      </c>
      <c r="O25" s="9">
        <v>1.129110456</v>
      </c>
    </row>
    <row r="26" spans="1:15" ht="16" x14ac:dyDescent="0.2">
      <c r="A26" s="32" t="s">
        <v>578</v>
      </c>
      <c r="B26" s="9" t="s">
        <v>113</v>
      </c>
      <c r="C26" s="34" t="s">
        <v>112</v>
      </c>
      <c r="D26" s="9" t="s">
        <v>23</v>
      </c>
      <c r="E26" s="9" t="s">
        <v>278</v>
      </c>
      <c r="F26" s="9">
        <v>1.460468769</v>
      </c>
      <c r="G26" s="9">
        <v>0.46258965099999999</v>
      </c>
      <c r="H26" s="9">
        <v>0.117383979</v>
      </c>
      <c r="I26" s="9">
        <v>8.6836128999999998E-2</v>
      </c>
      <c r="J26" s="35"/>
      <c r="K26" s="9">
        <v>2014</v>
      </c>
      <c r="L26" s="9">
        <v>2.6708349999999999E-3</v>
      </c>
      <c r="M26" s="9">
        <v>3.5093925999999998E-2</v>
      </c>
      <c r="N26" s="9">
        <v>0.20869697600000001</v>
      </c>
      <c r="O26" s="9">
        <v>0.54719722299999995</v>
      </c>
    </row>
    <row r="27" spans="1:15" ht="16" x14ac:dyDescent="0.2">
      <c r="A27" s="32" t="s">
        <v>579</v>
      </c>
      <c r="B27" s="9" t="s">
        <v>124</v>
      </c>
      <c r="C27" s="34" t="s">
        <v>123</v>
      </c>
      <c r="D27" s="9" t="s">
        <v>7</v>
      </c>
      <c r="E27" s="9" t="s">
        <v>144</v>
      </c>
      <c r="F27" s="9">
        <v>0.78518551599999997</v>
      </c>
      <c r="G27" s="9">
        <v>0.729167342</v>
      </c>
      <c r="H27" s="35"/>
      <c r="I27" s="35"/>
      <c r="J27" s="35"/>
      <c r="K27" s="9">
        <v>2017</v>
      </c>
      <c r="L27" s="35"/>
      <c r="M27" s="9">
        <v>5.6018155E-2</v>
      </c>
      <c r="N27" s="35"/>
      <c r="O27" s="35"/>
    </row>
    <row r="28" spans="1:15" ht="16" x14ac:dyDescent="0.2">
      <c r="A28" s="32" t="s">
        <v>580</v>
      </c>
      <c r="B28" s="9" t="s">
        <v>128</v>
      </c>
      <c r="C28" s="34" t="s">
        <v>127</v>
      </c>
      <c r="D28" s="9" t="s">
        <v>19</v>
      </c>
      <c r="E28" s="9" t="s">
        <v>313</v>
      </c>
      <c r="F28" s="9">
        <v>0.12882944900000001</v>
      </c>
      <c r="G28" s="9">
        <v>5.1622293999999999E-2</v>
      </c>
      <c r="H28" s="9">
        <v>4.6363186000000001E-2</v>
      </c>
      <c r="I28" s="9">
        <v>1.6988299999999999E-3</v>
      </c>
      <c r="J28" s="9">
        <v>2.8794120999999999E-2</v>
      </c>
      <c r="K28" s="9">
        <v>2015</v>
      </c>
      <c r="L28" s="35"/>
      <c r="M28" s="9">
        <v>3.51026E-4</v>
      </c>
      <c r="N28" s="35"/>
      <c r="O28" s="35"/>
    </row>
    <row r="29" spans="1:15" x14ac:dyDescent="0.15">
      <c r="A29" s="32" t="s">
        <v>581</v>
      </c>
      <c r="B29" s="9" t="s">
        <v>130</v>
      </c>
      <c r="C29" s="34" t="s">
        <v>129</v>
      </c>
      <c r="D29" s="9" t="s">
        <v>23</v>
      </c>
      <c r="E29" s="9" t="s">
        <v>278</v>
      </c>
      <c r="F29" s="9">
        <v>4.1578574179999999</v>
      </c>
      <c r="G29" s="9">
        <v>0.94663238500000002</v>
      </c>
      <c r="H29" s="9">
        <v>0.52115559600000005</v>
      </c>
      <c r="I29" s="9">
        <v>0.32547837499999999</v>
      </c>
      <c r="J29" s="9">
        <v>1.067843318</v>
      </c>
      <c r="K29" s="9">
        <v>2018</v>
      </c>
      <c r="L29" s="9">
        <v>0.95760083200000001</v>
      </c>
      <c r="M29" s="9">
        <v>6.8493620000000005E-2</v>
      </c>
      <c r="N29" s="9">
        <v>3.7094960000000001E-3</v>
      </c>
      <c r="O29" s="9">
        <v>0.26694402099999998</v>
      </c>
    </row>
    <row r="30" spans="1:15" ht="16" x14ac:dyDescent="0.2">
      <c r="A30" s="32" t="s">
        <v>582</v>
      </c>
      <c r="B30" s="9" t="s">
        <v>134</v>
      </c>
      <c r="C30" s="34" t="s">
        <v>133</v>
      </c>
      <c r="D30" s="9" t="s">
        <v>23</v>
      </c>
      <c r="E30" s="9" t="s">
        <v>278</v>
      </c>
      <c r="F30" s="9">
        <v>1.59320426</v>
      </c>
      <c r="G30" s="9">
        <v>0.119990535</v>
      </c>
      <c r="H30" s="9">
        <v>5.6970018999999997E-2</v>
      </c>
      <c r="I30" s="9">
        <v>0.38294872600000002</v>
      </c>
      <c r="J30" s="9">
        <v>0.307146221</v>
      </c>
      <c r="K30" s="9">
        <v>2018</v>
      </c>
      <c r="L30" s="9">
        <v>0.20462435500000001</v>
      </c>
      <c r="M30" s="35"/>
      <c r="N30" s="9">
        <v>0.52152436999999996</v>
      </c>
      <c r="O30" s="35"/>
    </row>
    <row r="31" spans="1:15" x14ac:dyDescent="0.15">
      <c r="A31" s="32" t="s">
        <v>583</v>
      </c>
      <c r="B31" s="9" t="s">
        <v>146</v>
      </c>
      <c r="C31" s="34" t="s">
        <v>145</v>
      </c>
      <c r="D31" s="9" t="s">
        <v>23</v>
      </c>
      <c r="E31" s="9" t="s">
        <v>278</v>
      </c>
      <c r="F31" s="9">
        <v>1.499321103</v>
      </c>
      <c r="G31" s="9">
        <v>0.22677993799999999</v>
      </c>
      <c r="H31" s="9">
        <v>0.26018837099999997</v>
      </c>
      <c r="I31" s="9">
        <v>7.2854510999999997E-2</v>
      </c>
      <c r="J31" s="9">
        <v>9.0633035000000001E-2</v>
      </c>
      <c r="K31" s="9">
        <v>2015</v>
      </c>
      <c r="L31" s="9">
        <v>0.16893450900000001</v>
      </c>
      <c r="M31" s="9">
        <v>2.6742110000000001E-3</v>
      </c>
      <c r="N31" s="9">
        <v>0.206807882</v>
      </c>
      <c r="O31" s="9">
        <v>0.47044867299999998</v>
      </c>
    </row>
    <row r="32" spans="1:15" ht="16" x14ac:dyDescent="0.2">
      <c r="A32" s="32" t="s">
        <v>584</v>
      </c>
      <c r="B32" s="9" t="s">
        <v>148</v>
      </c>
      <c r="C32" s="34" t="s">
        <v>147</v>
      </c>
      <c r="D32" s="9" t="s">
        <v>19</v>
      </c>
      <c r="E32" s="9" t="s">
        <v>313</v>
      </c>
      <c r="F32" s="9">
        <v>3.51235652</v>
      </c>
      <c r="G32" s="9">
        <v>0.14213638000000001</v>
      </c>
      <c r="H32" s="9">
        <v>0.414207995</v>
      </c>
      <c r="I32" s="9">
        <v>0.79334247099999999</v>
      </c>
      <c r="J32" s="9">
        <v>1.6977928879999999</v>
      </c>
      <c r="K32" s="9">
        <v>2018</v>
      </c>
      <c r="L32" s="9">
        <v>1.5721862999999999E-2</v>
      </c>
      <c r="M32" s="35"/>
      <c r="N32" s="35"/>
      <c r="O32" s="9">
        <v>0.449155003</v>
      </c>
    </row>
    <row r="33" spans="1:15" ht="16" x14ac:dyDescent="0.2">
      <c r="A33" s="32" t="s">
        <v>585</v>
      </c>
      <c r="B33" s="9" t="s">
        <v>156</v>
      </c>
      <c r="C33" s="34" t="s">
        <v>155</v>
      </c>
      <c r="D33" s="9" t="s">
        <v>7</v>
      </c>
      <c r="E33" s="9" t="s">
        <v>144</v>
      </c>
      <c r="F33" s="9">
        <v>3.1039156910000001</v>
      </c>
      <c r="G33" s="9">
        <v>1.9933775659999999</v>
      </c>
      <c r="H33" s="35"/>
      <c r="I33" s="35"/>
      <c r="J33" s="9">
        <v>0.32434713799999998</v>
      </c>
      <c r="K33" s="9">
        <v>2017</v>
      </c>
      <c r="L33" s="9">
        <v>0.45888844099999998</v>
      </c>
      <c r="M33" s="9">
        <v>4.10369E-4</v>
      </c>
      <c r="N33" s="35"/>
      <c r="O33" s="9">
        <v>0.32689222699999998</v>
      </c>
    </row>
    <row r="34" spans="1:15" ht="16" x14ac:dyDescent="0.2">
      <c r="A34" s="32" t="s">
        <v>586</v>
      </c>
      <c r="B34" s="9" t="s">
        <v>158</v>
      </c>
      <c r="C34" s="34" t="s">
        <v>157</v>
      </c>
      <c r="D34" s="9" t="s">
        <v>13</v>
      </c>
      <c r="E34" s="9" t="s">
        <v>438</v>
      </c>
      <c r="F34" s="9">
        <v>1.0229887959999999</v>
      </c>
      <c r="G34" s="9">
        <v>1.2935760000000001E-3</v>
      </c>
      <c r="H34" s="35"/>
      <c r="I34" s="35"/>
      <c r="J34" s="9">
        <v>0.29734605600000003</v>
      </c>
      <c r="K34" s="9">
        <v>2017</v>
      </c>
      <c r="L34" s="35"/>
      <c r="M34" s="9">
        <v>0.696792305</v>
      </c>
      <c r="N34" s="9">
        <v>2.7556819999999999E-2</v>
      </c>
      <c r="O34" s="35"/>
    </row>
    <row r="35" spans="1:15" ht="16" x14ac:dyDescent="0.2">
      <c r="A35" s="32" t="s">
        <v>587</v>
      </c>
      <c r="B35" s="9" t="s">
        <v>166</v>
      </c>
      <c r="C35" s="34" t="s">
        <v>165</v>
      </c>
      <c r="D35" s="9" t="s">
        <v>23</v>
      </c>
      <c r="E35" s="9" t="s">
        <v>141</v>
      </c>
      <c r="F35" s="9">
        <v>0.73375791300000004</v>
      </c>
      <c r="G35" s="9">
        <v>0.225665435</v>
      </c>
      <c r="H35" s="9">
        <v>3.3890758E-2</v>
      </c>
      <c r="I35" s="9">
        <v>0.11135534900000001</v>
      </c>
      <c r="J35" s="9">
        <v>1.0181111E-2</v>
      </c>
      <c r="K35" s="9">
        <v>2016</v>
      </c>
      <c r="L35" s="9">
        <v>0.217005372</v>
      </c>
      <c r="M35" s="36">
        <v>9.6830743130000007E-5</v>
      </c>
      <c r="N35" s="35"/>
      <c r="O35" s="9">
        <v>0.135563031</v>
      </c>
    </row>
    <row r="36" spans="1:15" ht="16" x14ac:dyDescent="0.2">
      <c r="A36" s="32" t="s">
        <v>588</v>
      </c>
      <c r="B36" s="9" t="s">
        <v>174</v>
      </c>
      <c r="C36" s="34" t="s">
        <v>173</v>
      </c>
      <c r="D36" s="9" t="s">
        <v>23</v>
      </c>
      <c r="E36" s="9" t="s">
        <v>438</v>
      </c>
      <c r="F36" s="9">
        <v>0.198034286</v>
      </c>
      <c r="G36" s="9">
        <v>5.5627611E-2</v>
      </c>
      <c r="H36" s="35"/>
      <c r="I36" s="9">
        <v>0.142406687</v>
      </c>
      <c r="J36" s="35"/>
      <c r="K36" s="9">
        <v>2014</v>
      </c>
      <c r="L36" s="35"/>
      <c r="M36" s="35"/>
      <c r="N36" s="35"/>
      <c r="O36" s="35"/>
    </row>
    <row r="37" spans="1:15" ht="16" x14ac:dyDescent="0.2">
      <c r="A37" s="32" t="s">
        <v>589</v>
      </c>
      <c r="B37" s="9" t="s">
        <v>178</v>
      </c>
      <c r="C37" s="34" t="s">
        <v>177</v>
      </c>
      <c r="D37" s="9" t="s">
        <v>23</v>
      </c>
      <c r="E37" s="9" t="s">
        <v>144</v>
      </c>
      <c r="F37" s="9">
        <v>6.5922937389999996</v>
      </c>
      <c r="G37" s="9">
        <v>1.0831543210000001</v>
      </c>
      <c r="H37" s="35"/>
      <c r="I37" s="9">
        <v>1.1685678960000001</v>
      </c>
      <c r="J37" s="35"/>
      <c r="K37" s="9">
        <v>2013</v>
      </c>
      <c r="L37" s="9">
        <v>1.5669117E-2</v>
      </c>
      <c r="M37" s="35"/>
      <c r="N37" s="35"/>
      <c r="O37" s="9">
        <v>4.3249020580000002</v>
      </c>
    </row>
    <row r="38" spans="1:15" ht="16" x14ac:dyDescent="0.2">
      <c r="A38" s="32" t="s">
        <v>590</v>
      </c>
      <c r="B38" s="9" t="s">
        <v>180</v>
      </c>
      <c r="C38" s="34" t="s">
        <v>179</v>
      </c>
      <c r="D38" s="9" t="s">
        <v>19</v>
      </c>
      <c r="E38" s="9" t="s">
        <v>438</v>
      </c>
      <c r="F38" s="9">
        <v>0.450948566</v>
      </c>
      <c r="G38" s="9">
        <v>4.8358414000000002E-2</v>
      </c>
      <c r="H38" s="35"/>
      <c r="I38" s="9">
        <v>9.3463957E-2</v>
      </c>
      <c r="J38" s="35"/>
      <c r="K38" s="9">
        <v>2016</v>
      </c>
      <c r="L38" s="9">
        <v>0.193545774</v>
      </c>
      <c r="M38" s="9">
        <v>5.7398529999999996E-3</v>
      </c>
      <c r="N38" s="9">
        <v>0.10984057899999999</v>
      </c>
      <c r="O38" s="35"/>
    </row>
    <row r="39" spans="1:15" ht="16" x14ac:dyDescent="0.2">
      <c r="A39" s="32" t="s">
        <v>591</v>
      </c>
      <c r="B39" s="9" t="s">
        <v>184</v>
      </c>
      <c r="C39" s="34" t="s">
        <v>183</v>
      </c>
      <c r="D39" s="9" t="s">
        <v>13</v>
      </c>
      <c r="E39" s="9" t="s">
        <v>438</v>
      </c>
      <c r="F39" s="9">
        <v>1.1706284280000001</v>
      </c>
      <c r="G39" s="35"/>
      <c r="H39" s="9">
        <v>5.8915599999999999E-2</v>
      </c>
      <c r="I39" s="9">
        <v>0.89568895100000001</v>
      </c>
      <c r="J39" s="35"/>
      <c r="K39" s="9">
        <v>2015</v>
      </c>
      <c r="L39" s="35"/>
      <c r="M39" s="9">
        <v>0.21602386200000001</v>
      </c>
      <c r="N39" s="35"/>
      <c r="O39" s="35"/>
    </row>
    <row r="40" spans="1:15" ht="16" x14ac:dyDescent="0.2">
      <c r="A40" s="32" t="s">
        <v>592</v>
      </c>
      <c r="B40" s="9" t="s">
        <v>188</v>
      </c>
      <c r="C40" s="34" t="s">
        <v>187</v>
      </c>
      <c r="D40" s="9" t="s">
        <v>13</v>
      </c>
      <c r="E40" s="9" t="s">
        <v>438</v>
      </c>
      <c r="F40" s="9">
        <v>1.6373893E-2</v>
      </c>
      <c r="G40" s="35"/>
      <c r="H40" s="35"/>
      <c r="I40" s="9">
        <v>8.7386389999999994E-3</v>
      </c>
      <c r="J40" s="35"/>
      <c r="K40" s="9">
        <v>2015</v>
      </c>
      <c r="L40" s="35"/>
      <c r="M40" s="35"/>
      <c r="N40" s="9">
        <v>7.6352540000000002E-3</v>
      </c>
      <c r="O40" s="35"/>
    </row>
    <row r="41" spans="1:15" x14ac:dyDescent="0.15">
      <c r="A41" s="32" t="s">
        <v>593</v>
      </c>
      <c r="B41" s="9" t="s">
        <v>194</v>
      </c>
      <c r="C41" s="34" t="s">
        <v>193</v>
      </c>
      <c r="D41" s="9" t="s">
        <v>23</v>
      </c>
      <c r="E41" s="9" t="s">
        <v>278</v>
      </c>
      <c r="F41" s="9">
        <v>1.958682775</v>
      </c>
      <c r="G41" s="9">
        <v>0.41146564499999999</v>
      </c>
      <c r="H41" s="9">
        <v>0.39099156899999998</v>
      </c>
      <c r="I41" s="9">
        <v>1.3521900000000001E-4</v>
      </c>
      <c r="J41" s="9">
        <v>1.7570949999999998E-2</v>
      </c>
      <c r="K41" s="9">
        <v>2015</v>
      </c>
      <c r="L41" s="9">
        <v>0.236485794</v>
      </c>
      <c r="M41" s="9">
        <v>0.76190817399999999</v>
      </c>
      <c r="N41" s="9">
        <v>0.115407012</v>
      </c>
      <c r="O41" s="9">
        <v>2.4718403999999999E-2</v>
      </c>
    </row>
    <row r="42" spans="1:15" ht="16" x14ac:dyDescent="0.2">
      <c r="A42" s="32" t="s">
        <v>594</v>
      </c>
      <c r="B42" s="9" t="s">
        <v>198</v>
      </c>
      <c r="C42" s="34" t="s">
        <v>197</v>
      </c>
      <c r="D42" s="9" t="s">
        <v>23</v>
      </c>
      <c r="E42" s="9" t="s">
        <v>278</v>
      </c>
      <c r="F42" s="9">
        <v>0.34840094999999999</v>
      </c>
      <c r="G42" s="9">
        <v>7.8659290000000007E-3</v>
      </c>
      <c r="H42" s="9">
        <v>0.13333536700000001</v>
      </c>
      <c r="I42" s="35"/>
      <c r="J42" s="9">
        <v>4.9054689999999998E-2</v>
      </c>
      <c r="K42" s="9">
        <v>2013</v>
      </c>
      <c r="L42" s="9">
        <v>1.5303725000000001E-2</v>
      </c>
      <c r="M42" s="35"/>
      <c r="N42" s="9">
        <v>0.13649539599999999</v>
      </c>
      <c r="O42" s="9">
        <v>6.3458430000000003E-3</v>
      </c>
    </row>
    <row r="43" spans="1:15" ht="16" x14ac:dyDescent="0.2">
      <c r="A43" s="32" t="s">
        <v>595</v>
      </c>
      <c r="B43" s="9" t="s">
        <v>207</v>
      </c>
      <c r="C43" s="34" t="s">
        <v>206</v>
      </c>
      <c r="D43" s="9" t="s">
        <v>19</v>
      </c>
      <c r="E43" s="9" t="s">
        <v>278</v>
      </c>
      <c r="F43" s="9">
        <v>0.42863041200000002</v>
      </c>
      <c r="G43" s="9">
        <v>1.3312064E-2</v>
      </c>
      <c r="H43" s="9">
        <v>0.113089681</v>
      </c>
      <c r="I43" s="9">
        <v>4.0055572999999997E-2</v>
      </c>
      <c r="J43" s="9">
        <v>6.8183041999999999E-2</v>
      </c>
      <c r="K43" s="9">
        <v>2018</v>
      </c>
      <c r="L43" s="9">
        <v>0.145874217</v>
      </c>
      <c r="M43" s="9">
        <v>2.5272761000000001E-2</v>
      </c>
      <c r="N43" s="9">
        <v>2.2843082000000001E-2</v>
      </c>
      <c r="O43" s="35"/>
    </row>
    <row r="44" spans="1:15" ht="16" x14ac:dyDescent="0.2">
      <c r="A44" s="32" t="s">
        <v>596</v>
      </c>
      <c r="B44" s="9" t="s">
        <v>211</v>
      </c>
      <c r="C44" s="34" t="s">
        <v>210</v>
      </c>
      <c r="D44" s="9" t="s">
        <v>7</v>
      </c>
      <c r="E44" s="9" t="s">
        <v>144</v>
      </c>
      <c r="F44" s="9">
        <v>3.2644953729999999</v>
      </c>
      <c r="G44" s="9">
        <v>1.580555916</v>
      </c>
      <c r="H44" s="35"/>
      <c r="I44" s="35"/>
      <c r="J44" s="35"/>
      <c r="K44" s="9">
        <v>2017</v>
      </c>
      <c r="L44" s="35"/>
      <c r="M44" s="9">
        <v>4.8235051000000001E-2</v>
      </c>
      <c r="N44" s="35"/>
      <c r="O44" s="9">
        <v>1.6357043979999999</v>
      </c>
    </row>
    <row r="45" spans="1:15" ht="16" x14ac:dyDescent="0.2">
      <c r="A45" s="32" t="s">
        <v>597</v>
      </c>
      <c r="B45" s="9" t="s">
        <v>215</v>
      </c>
      <c r="C45" s="34" t="s">
        <v>214</v>
      </c>
      <c r="D45" s="9" t="s">
        <v>7</v>
      </c>
      <c r="E45" s="9" t="s">
        <v>144</v>
      </c>
      <c r="F45" s="9">
        <v>1.852215648</v>
      </c>
      <c r="G45" s="9">
        <v>1.070925355</v>
      </c>
      <c r="H45" s="35"/>
      <c r="I45" s="35"/>
      <c r="J45" s="9">
        <v>1.8470378999999999E-2</v>
      </c>
      <c r="K45" s="9">
        <v>2017</v>
      </c>
      <c r="L45" s="35"/>
      <c r="M45" s="9">
        <v>0.740902901</v>
      </c>
      <c r="N45" s="35"/>
      <c r="O45" s="9">
        <v>2.1916953999999999E-2</v>
      </c>
    </row>
    <row r="46" spans="1:15" ht="16" x14ac:dyDescent="0.2">
      <c r="A46" s="32" t="s">
        <v>598</v>
      </c>
      <c r="B46" s="9" t="s">
        <v>225</v>
      </c>
      <c r="C46" s="34" t="s">
        <v>224</v>
      </c>
      <c r="D46" s="9" t="s">
        <v>23</v>
      </c>
      <c r="E46" s="9" t="s">
        <v>141</v>
      </c>
      <c r="F46" s="9">
        <v>0.71886658699999995</v>
      </c>
      <c r="G46" s="9">
        <v>1.7318066E-2</v>
      </c>
      <c r="H46" s="9">
        <v>6.8877495999999996E-2</v>
      </c>
      <c r="I46" s="9">
        <v>0.20009307600000001</v>
      </c>
      <c r="J46" s="9">
        <v>0.34233492599999998</v>
      </c>
      <c r="K46" s="9">
        <v>2016</v>
      </c>
      <c r="L46" s="9">
        <v>8.6114623000000001E-2</v>
      </c>
      <c r="M46" s="35"/>
      <c r="N46" s="35"/>
      <c r="O46" s="9">
        <v>4.1284570000000003E-3</v>
      </c>
    </row>
    <row r="47" spans="1:15" ht="16" x14ac:dyDescent="0.2">
      <c r="A47" s="32" t="s">
        <v>599</v>
      </c>
      <c r="B47" s="9" t="s">
        <v>231</v>
      </c>
      <c r="C47" s="34" t="s">
        <v>230</v>
      </c>
      <c r="D47" s="9" t="s">
        <v>19</v>
      </c>
      <c r="E47" s="9" t="s">
        <v>413</v>
      </c>
      <c r="F47" s="9">
        <v>1.4961698059999999</v>
      </c>
      <c r="G47" s="9">
        <v>3.5549280000000002E-3</v>
      </c>
      <c r="H47" s="35"/>
      <c r="I47" s="9">
        <v>9.1513440000000001E-2</v>
      </c>
      <c r="J47" s="9">
        <v>1.0151827339999999</v>
      </c>
      <c r="K47" s="9">
        <v>2016</v>
      </c>
      <c r="L47" s="9">
        <v>2.4189254E-2</v>
      </c>
      <c r="M47" s="9">
        <v>0.24633401599999999</v>
      </c>
      <c r="N47" s="9">
        <v>5.9414543E-2</v>
      </c>
      <c r="O47" s="9">
        <v>5.5980931999999997E-2</v>
      </c>
    </row>
    <row r="48" spans="1:15" ht="16" x14ac:dyDescent="0.2">
      <c r="A48" s="32" t="s">
        <v>600</v>
      </c>
      <c r="B48" s="9" t="s">
        <v>237</v>
      </c>
      <c r="C48" s="34" t="s">
        <v>236</v>
      </c>
      <c r="D48" s="9" t="s">
        <v>23</v>
      </c>
      <c r="E48" s="9" t="s">
        <v>313</v>
      </c>
      <c r="F48" s="9">
        <v>2.5651609899999999</v>
      </c>
      <c r="G48" s="9">
        <v>0.35964912199999999</v>
      </c>
      <c r="H48" s="35"/>
      <c r="I48" s="35"/>
      <c r="J48" s="9">
        <v>2.2047243120000002</v>
      </c>
      <c r="K48" s="9">
        <v>2013</v>
      </c>
      <c r="L48" s="9">
        <v>7.8740199999999998E-4</v>
      </c>
      <c r="M48" s="35"/>
      <c r="N48" s="35"/>
      <c r="O48" s="35"/>
    </row>
    <row r="49" spans="1:15" ht="16" x14ac:dyDescent="0.2">
      <c r="A49" s="32" t="s">
        <v>601</v>
      </c>
      <c r="B49" s="9" t="s">
        <v>245</v>
      </c>
      <c r="C49" s="34" t="s">
        <v>244</v>
      </c>
      <c r="D49" s="9" t="s">
        <v>23</v>
      </c>
      <c r="E49" s="9" t="s">
        <v>278</v>
      </c>
      <c r="F49" s="9">
        <v>1.5078527930000001</v>
      </c>
      <c r="G49" s="9">
        <v>2.4460129000000001E-2</v>
      </c>
      <c r="H49" s="9">
        <v>0.36319062099999999</v>
      </c>
      <c r="I49" s="9">
        <v>0.51276367899999997</v>
      </c>
      <c r="J49" s="9">
        <v>4.0541756999999998E-2</v>
      </c>
      <c r="K49" s="9">
        <v>2018</v>
      </c>
      <c r="L49" s="9">
        <v>0.262911648</v>
      </c>
      <c r="M49" s="35"/>
      <c r="N49" s="9">
        <v>0.30398502900000002</v>
      </c>
      <c r="O49" s="35"/>
    </row>
    <row r="50" spans="1:15" ht="16" x14ac:dyDescent="0.2">
      <c r="A50" s="32" t="s">
        <v>602</v>
      </c>
      <c r="B50" s="9" t="s">
        <v>247</v>
      </c>
      <c r="C50" s="34" t="s">
        <v>246</v>
      </c>
      <c r="D50" s="9" t="s">
        <v>23</v>
      </c>
      <c r="E50" s="9" t="s">
        <v>313</v>
      </c>
      <c r="F50" s="9">
        <v>1.0756511689999999</v>
      </c>
      <c r="G50" s="9">
        <v>0.39257788700000001</v>
      </c>
      <c r="H50" s="35"/>
      <c r="I50" s="9">
        <v>0.656227589</v>
      </c>
      <c r="J50" s="9">
        <v>7.7339399999999999E-3</v>
      </c>
      <c r="K50" s="9">
        <v>2015</v>
      </c>
      <c r="L50" s="35"/>
      <c r="M50" s="35"/>
      <c r="N50" s="9">
        <v>1.9111814000000001E-2</v>
      </c>
      <c r="O50" s="35"/>
    </row>
    <row r="51" spans="1:15" ht="16" x14ac:dyDescent="0.2">
      <c r="A51" s="32" t="s">
        <v>603</v>
      </c>
      <c r="B51" s="9" t="s">
        <v>251</v>
      </c>
      <c r="C51" s="34" t="s">
        <v>250</v>
      </c>
      <c r="D51" s="9" t="s">
        <v>23</v>
      </c>
      <c r="E51" s="9" t="s">
        <v>144</v>
      </c>
      <c r="F51" s="9">
        <v>1.708080649</v>
      </c>
      <c r="G51" s="9">
        <v>0.43554276200000003</v>
      </c>
      <c r="H51" s="9">
        <v>4.1935953999999998E-2</v>
      </c>
      <c r="I51" s="35"/>
      <c r="J51" s="35"/>
      <c r="K51" s="9">
        <v>2017</v>
      </c>
      <c r="L51" s="9">
        <v>0.13351397200000001</v>
      </c>
      <c r="M51" s="9">
        <v>2.7987508000000001E-2</v>
      </c>
      <c r="N51" s="35"/>
      <c r="O51" s="9">
        <v>1.0691004989999999</v>
      </c>
    </row>
    <row r="52" spans="1:15" ht="16" x14ac:dyDescent="0.2">
      <c r="A52" s="32" t="s">
        <v>604</v>
      </c>
      <c r="B52" s="9" t="s">
        <v>253</v>
      </c>
      <c r="C52" s="34" t="s">
        <v>252</v>
      </c>
      <c r="D52" s="9" t="s">
        <v>19</v>
      </c>
      <c r="E52" s="9" t="s">
        <v>438</v>
      </c>
      <c r="F52" s="9">
        <v>0.39485725799999999</v>
      </c>
      <c r="G52" s="9">
        <v>7.0870809000000007E-2</v>
      </c>
      <c r="H52" s="9">
        <v>9.6940770999999995E-2</v>
      </c>
      <c r="I52" s="9">
        <v>1.6827257000000002E-2</v>
      </c>
      <c r="J52" s="9">
        <v>5.5379382999999997E-2</v>
      </c>
      <c r="K52" s="9">
        <v>2017</v>
      </c>
      <c r="L52" s="35"/>
      <c r="M52" s="9">
        <v>2.8888001999999999E-2</v>
      </c>
      <c r="N52" s="9">
        <v>2.1497467999999999E-2</v>
      </c>
      <c r="O52" s="9">
        <v>0.104453556</v>
      </c>
    </row>
    <row r="53" spans="1:15" ht="16" x14ac:dyDescent="0.2">
      <c r="A53" s="32" t="s">
        <v>605</v>
      </c>
      <c r="B53" s="9" t="s">
        <v>255</v>
      </c>
      <c r="C53" s="34" t="s">
        <v>254</v>
      </c>
      <c r="D53" s="9" t="s">
        <v>19</v>
      </c>
      <c r="E53" s="9" t="s">
        <v>144</v>
      </c>
      <c r="F53" s="9">
        <v>2.5970792770000002</v>
      </c>
      <c r="G53" s="9">
        <v>1.197195649</v>
      </c>
      <c r="H53" s="35"/>
      <c r="I53" s="35"/>
      <c r="J53" s="9">
        <v>1.8198140000000002E-2</v>
      </c>
      <c r="K53" s="9">
        <v>2018</v>
      </c>
      <c r="L53" s="9">
        <v>9.2569931999999994E-2</v>
      </c>
      <c r="M53" s="9">
        <v>7.9735069999999995E-3</v>
      </c>
      <c r="N53" s="9">
        <v>7.6398134000000006E-2</v>
      </c>
      <c r="O53" s="9">
        <v>1.204743981</v>
      </c>
    </row>
    <row r="54" spans="1:15" ht="16" x14ac:dyDescent="0.2">
      <c r="A54" s="32" t="s">
        <v>606</v>
      </c>
      <c r="B54" s="9" t="s">
        <v>257</v>
      </c>
      <c r="C54" s="34" t="s">
        <v>256</v>
      </c>
      <c r="D54" s="9" t="s">
        <v>19</v>
      </c>
      <c r="E54" s="9" t="s">
        <v>141</v>
      </c>
      <c r="F54" s="9">
        <v>0.89513808500000003</v>
      </c>
      <c r="G54" s="9">
        <v>7.4265859999999998E-3</v>
      </c>
      <c r="H54" s="35"/>
      <c r="I54" s="9">
        <v>0.10122276099999999</v>
      </c>
      <c r="J54" s="35"/>
      <c r="K54" s="9">
        <v>2015</v>
      </c>
      <c r="L54" s="9">
        <v>0.744367063</v>
      </c>
      <c r="M54" s="9">
        <v>5.9215630000000003E-3</v>
      </c>
      <c r="N54" s="9">
        <v>3.6200168999999997E-2</v>
      </c>
      <c r="O54" s="35"/>
    </row>
    <row r="55" spans="1:15" ht="16" x14ac:dyDescent="0.2">
      <c r="A55" s="32" t="s">
        <v>607</v>
      </c>
      <c r="B55" s="9" t="s">
        <v>259</v>
      </c>
      <c r="C55" s="34" t="s">
        <v>258</v>
      </c>
      <c r="D55" s="9" t="s">
        <v>19</v>
      </c>
      <c r="E55" s="9" t="s">
        <v>141</v>
      </c>
      <c r="F55" s="9">
        <v>1.2942852970000001</v>
      </c>
      <c r="G55" s="35"/>
      <c r="H55" s="35"/>
      <c r="I55" s="35"/>
      <c r="J55" s="35"/>
      <c r="K55" s="9">
        <v>2016</v>
      </c>
      <c r="L55" s="35"/>
      <c r="M55" s="35"/>
      <c r="N55" s="35"/>
      <c r="O55" s="9">
        <v>1.2942852970000001</v>
      </c>
    </row>
    <row r="56" spans="1:15" ht="16" x14ac:dyDescent="0.2">
      <c r="A56" s="32" t="s">
        <v>608</v>
      </c>
      <c r="B56" s="9" t="s">
        <v>265</v>
      </c>
      <c r="C56" s="34" t="s">
        <v>264</v>
      </c>
      <c r="D56" s="9" t="s">
        <v>7</v>
      </c>
      <c r="E56" s="9" t="s">
        <v>313</v>
      </c>
      <c r="F56" s="9">
        <v>0.79657304299999998</v>
      </c>
      <c r="G56" s="9">
        <v>0.186824352</v>
      </c>
      <c r="H56" s="9">
        <v>1.6626762E-2</v>
      </c>
      <c r="I56" s="9">
        <v>0.40932065200000001</v>
      </c>
      <c r="J56" s="35"/>
      <c r="K56" s="9">
        <v>2010</v>
      </c>
      <c r="L56" s="35"/>
      <c r="M56" s="35"/>
      <c r="N56" s="35"/>
      <c r="O56" s="9">
        <v>0.183801293</v>
      </c>
    </row>
    <row r="57" spans="1:15" ht="16" x14ac:dyDescent="0.2">
      <c r="A57" s="32" t="s">
        <v>609</v>
      </c>
      <c r="B57" s="9" t="s">
        <v>269</v>
      </c>
      <c r="C57" s="34" t="s">
        <v>268</v>
      </c>
      <c r="D57" s="9" t="s">
        <v>19</v>
      </c>
      <c r="E57" s="9" t="s">
        <v>141</v>
      </c>
      <c r="F57" s="9">
        <v>3.88574E-2</v>
      </c>
      <c r="G57" s="35"/>
      <c r="H57" s="35"/>
      <c r="I57" s="35"/>
      <c r="J57" s="9">
        <v>2.7557439999999999E-2</v>
      </c>
      <c r="K57" s="9">
        <v>2011</v>
      </c>
      <c r="L57" s="9">
        <v>1.1299959E-2</v>
      </c>
      <c r="M57" s="35"/>
      <c r="N57" s="35"/>
      <c r="O57" s="35"/>
    </row>
    <row r="58" spans="1:15" ht="16" x14ac:dyDescent="0.2">
      <c r="A58" s="32" t="s">
        <v>610</v>
      </c>
      <c r="B58" s="9" t="s">
        <v>271</v>
      </c>
      <c r="C58" s="34" t="s">
        <v>270</v>
      </c>
      <c r="D58" s="9" t="s">
        <v>23</v>
      </c>
      <c r="E58" s="9" t="s">
        <v>313</v>
      </c>
      <c r="F58" s="9">
        <v>0.99136966500000001</v>
      </c>
      <c r="G58" s="9">
        <v>0.17341282999999999</v>
      </c>
      <c r="H58" s="35"/>
      <c r="I58" s="9">
        <v>0.57229054000000001</v>
      </c>
      <c r="J58" s="35"/>
      <c r="K58" s="9">
        <v>2013</v>
      </c>
      <c r="L58" s="9">
        <v>0.21215192999999999</v>
      </c>
      <c r="M58" s="35"/>
      <c r="N58" s="35"/>
      <c r="O58" s="9">
        <v>3.3514421000000003E-2</v>
      </c>
    </row>
    <row r="59" spans="1:15" ht="16" x14ac:dyDescent="0.2">
      <c r="A59" s="32" t="s">
        <v>611</v>
      </c>
      <c r="B59" s="9" t="s">
        <v>273</v>
      </c>
      <c r="C59" s="34" t="s">
        <v>272</v>
      </c>
      <c r="D59" s="9" t="s">
        <v>13</v>
      </c>
      <c r="E59" s="9" t="s">
        <v>438</v>
      </c>
      <c r="F59" s="9">
        <v>1.6983369589999999</v>
      </c>
      <c r="G59" s="9">
        <v>9.8646171000000005E-2</v>
      </c>
      <c r="H59" s="35"/>
      <c r="I59" s="35"/>
      <c r="J59" s="9">
        <v>0.32029527400000002</v>
      </c>
      <c r="K59" s="9">
        <v>2016</v>
      </c>
      <c r="L59" s="35"/>
      <c r="M59" s="9">
        <v>0.64368671200000005</v>
      </c>
      <c r="N59" s="9">
        <v>0.63570868999999997</v>
      </c>
      <c r="O59" s="35"/>
    </row>
    <row r="60" spans="1:15" ht="16" x14ac:dyDescent="0.2">
      <c r="A60" s="32" t="s">
        <v>612</v>
      </c>
      <c r="B60" s="9" t="s">
        <v>277</v>
      </c>
      <c r="C60" s="34" t="s">
        <v>276</v>
      </c>
      <c r="D60" s="9" t="s">
        <v>23</v>
      </c>
      <c r="E60" s="9" t="s">
        <v>278</v>
      </c>
      <c r="F60" s="9">
        <v>0.38066098100000001</v>
      </c>
      <c r="G60" s="9">
        <v>0.158487245</v>
      </c>
      <c r="H60" s="35"/>
      <c r="I60" s="35"/>
      <c r="J60" s="35"/>
      <c r="K60" s="9">
        <v>2014</v>
      </c>
      <c r="L60" s="9">
        <v>2.3212368000000001E-2</v>
      </c>
      <c r="M60" s="9">
        <v>0.17899367199999999</v>
      </c>
      <c r="N60" s="9">
        <v>1.996769E-2</v>
      </c>
      <c r="O60" s="35"/>
    </row>
    <row r="61" spans="1:15" ht="16" x14ac:dyDescent="0.2">
      <c r="A61" s="32" t="s">
        <v>613</v>
      </c>
      <c r="B61" s="9" t="s">
        <v>285</v>
      </c>
      <c r="C61" s="34" t="s">
        <v>284</v>
      </c>
      <c r="D61" s="9" t="s">
        <v>19</v>
      </c>
      <c r="E61" s="9" t="s">
        <v>413</v>
      </c>
      <c r="F61" s="9">
        <v>0.51188117300000002</v>
      </c>
      <c r="G61" s="9">
        <v>0.25839221499999998</v>
      </c>
      <c r="H61" s="9">
        <v>2.859426E-3</v>
      </c>
      <c r="I61" s="36">
        <v>3.0843398239999999E-6</v>
      </c>
      <c r="J61" s="9">
        <v>0.119905099</v>
      </c>
      <c r="K61" s="9">
        <v>2016</v>
      </c>
      <c r="L61" s="9">
        <v>1.5266699999999999E-3</v>
      </c>
      <c r="M61" s="35"/>
      <c r="N61" s="9">
        <v>3.5478837999999999E-2</v>
      </c>
      <c r="O61" s="9">
        <v>9.3715847000000005E-2</v>
      </c>
    </row>
    <row r="62" spans="1:15" ht="16" x14ac:dyDescent="0.2">
      <c r="A62" s="32" t="s">
        <v>614</v>
      </c>
      <c r="B62" s="9" t="s">
        <v>290</v>
      </c>
      <c r="C62" s="34" t="s">
        <v>289</v>
      </c>
      <c r="D62" s="9" t="s">
        <v>19</v>
      </c>
      <c r="E62" s="9" t="s">
        <v>438</v>
      </c>
      <c r="F62" s="9">
        <v>5.4005255700000001</v>
      </c>
      <c r="G62" s="35"/>
      <c r="H62" s="35"/>
      <c r="I62" s="9">
        <v>0.23691020900000001</v>
      </c>
      <c r="J62" s="9">
        <v>1.3449938999999999E-2</v>
      </c>
      <c r="K62" s="9">
        <v>2017</v>
      </c>
      <c r="L62" s="9">
        <v>2.0006065369999999</v>
      </c>
      <c r="M62" s="9">
        <v>0.30648165900000002</v>
      </c>
      <c r="N62" s="9">
        <v>0.60688293000000004</v>
      </c>
      <c r="O62" s="9">
        <v>2.2361941339999998</v>
      </c>
    </row>
    <row r="63" spans="1:15" ht="16" x14ac:dyDescent="0.2">
      <c r="A63" s="32" t="s">
        <v>615</v>
      </c>
      <c r="B63" s="9" t="s">
        <v>294</v>
      </c>
      <c r="C63" s="34" t="s">
        <v>293</v>
      </c>
      <c r="D63" s="9" t="s">
        <v>7</v>
      </c>
      <c r="E63" s="9" t="s">
        <v>144</v>
      </c>
      <c r="F63" s="9">
        <v>0.43033346500000003</v>
      </c>
      <c r="G63" s="9">
        <v>0.36530280100000001</v>
      </c>
      <c r="H63" s="35"/>
      <c r="I63" s="35"/>
      <c r="J63" s="35"/>
      <c r="K63" s="9">
        <v>2016</v>
      </c>
      <c r="L63" s="35"/>
      <c r="M63" s="9">
        <v>2.7253889E-2</v>
      </c>
      <c r="N63" s="9">
        <v>3.7776775999999998E-2</v>
      </c>
      <c r="O63" s="35"/>
    </row>
    <row r="64" spans="1:15" ht="16" x14ac:dyDescent="0.2">
      <c r="A64" s="32" t="s">
        <v>616</v>
      </c>
      <c r="B64" s="9" t="s">
        <v>298</v>
      </c>
      <c r="C64" s="34" t="s">
        <v>297</v>
      </c>
      <c r="D64" s="9" t="s">
        <v>7</v>
      </c>
      <c r="E64" s="9" t="s">
        <v>144</v>
      </c>
      <c r="F64" s="9">
        <v>1.0244665150000001</v>
      </c>
      <c r="G64" s="9">
        <v>0.78148108699999996</v>
      </c>
      <c r="H64" s="35"/>
      <c r="I64" s="35"/>
      <c r="J64" s="35"/>
      <c r="K64" s="9">
        <v>2017</v>
      </c>
      <c r="L64" s="35"/>
      <c r="M64" s="9">
        <v>2.1123577000000001E-2</v>
      </c>
      <c r="N64" s="35"/>
      <c r="O64" s="9">
        <v>0.22186192900000001</v>
      </c>
    </row>
    <row r="65" spans="1:15" ht="16" x14ac:dyDescent="0.2">
      <c r="A65" s="32" t="s">
        <v>617</v>
      </c>
      <c r="B65" s="9" t="s">
        <v>304</v>
      </c>
      <c r="C65" s="34" t="s">
        <v>303</v>
      </c>
      <c r="D65" s="9" t="s">
        <v>19</v>
      </c>
      <c r="E65" s="9" t="s">
        <v>313</v>
      </c>
      <c r="F65" s="9">
        <v>1.08585763</v>
      </c>
      <c r="G65" s="9">
        <v>0.111266963</v>
      </c>
      <c r="H65" s="9">
        <v>0.101328582</v>
      </c>
      <c r="I65" s="9">
        <v>0.13502708099999999</v>
      </c>
      <c r="J65" s="9">
        <v>2.1612836E-2</v>
      </c>
      <c r="K65" s="9">
        <v>2016</v>
      </c>
      <c r="L65" s="9">
        <v>0.71662223300000005</v>
      </c>
      <c r="M65" s="35"/>
      <c r="N65" s="35"/>
      <c r="O65" s="35"/>
    </row>
    <row r="66" spans="1:15" ht="16" x14ac:dyDescent="0.2">
      <c r="A66" s="32" t="s">
        <v>618</v>
      </c>
      <c r="B66" s="9" t="s">
        <v>308</v>
      </c>
      <c r="C66" s="34" t="s">
        <v>307</v>
      </c>
      <c r="D66" s="9" t="s">
        <v>19</v>
      </c>
      <c r="E66" s="9" t="s">
        <v>144</v>
      </c>
      <c r="F66" s="9">
        <v>1.113282323</v>
      </c>
      <c r="G66" s="9">
        <v>0.76522165499999995</v>
      </c>
      <c r="H66" s="35"/>
      <c r="I66" s="35"/>
      <c r="J66" s="35"/>
      <c r="K66" s="9">
        <v>2017</v>
      </c>
      <c r="L66" s="35"/>
      <c r="M66" s="9">
        <v>4.1720500000000001E-3</v>
      </c>
      <c r="N66" s="35"/>
      <c r="O66" s="9">
        <v>0.34388858100000003</v>
      </c>
    </row>
    <row r="67" spans="1:15" ht="16" x14ac:dyDescent="0.2">
      <c r="A67" s="32" t="s">
        <v>619</v>
      </c>
      <c r="B67" s="9" t="s">
        <v>310</v>
      </c>
      <c r="C67" s="34" t="s">
        <v>309</v>
      </c>
      <c r="D67" s="9" t="s">
        <v>13</v>
      </c>
      <c r="E67" s="9" t="s">
        <v>438</v>
      </c>
      <c r="F67" s="9">
        <v>0.262043476</v>
      </c>
      <c r="G67" s="9">
        <v>3.4041911000000001E-2</v>
      </c>
      <c r="H67" s="9">
        <v>0.15615642099999999</v>
      </c>
      <c r="I67" s="35"/>
      <c r="J67" s="9">
        <v>1.0637171000000001E-2</v>
      </c>
      <c r="K67" s="9">
        <v>2018</v>
      </c>
      <c r="L67" s="9">
        <v>1.7360800000000001E-4</v>
      </c>
      <c r="M67" s="9">
        <v>2.6643485000000001E-2</v>
      </c>
      <c r="N67" s="9">
        <v>3.4390863000000001E-2</v>
      </c>
      <c r="O67" s="35"/>
    </row>
    <row r="68" spans="1:15" ht="16" x14ac:dyDescent="0.2">
      <c r="A68" s="32" t="s">
        <v>620</v>
      </c>
      <c r="B68" s="9" t="s">
        <v>312</v>
      </c>
      <c r="C68" s="34" t="s">
        <v>311</v>
      </c>
      <c r="D68" s="9" t="s">
        <v>23</v>
      </c>
      <c r="E68" s="9" t="s">
        <v>413</v>
      </c>
      <c r="F68" s="9">
        <v>1.072230816</v>
      </c>
      <c r="G68" s="9">
        <v>2.0668721000000001E-2</v>
      </c>
      <c r="H68" s="35"/>
      <c r="I68" s="9">
        <v>9.0194836E-2</v>
      </c>
      <c r="J68" s="35"/>
      <c r="K68" s="9">
        <v>2011</v>
      </c>
      <c r="L68" s="9">
        <v>5.8974120999999997E-2</v>
      </c>
      <c r="M68" s="35"/>
      <c r="N68" s="35"/>
      <c r="O68" s="9">
        <v>0.90239316199999997</v>
      </c>
    </row>
    <row r="69" spans="1:15" ht="16" x14ac:dyDescent="0.2">
      <c r="A69" s="32" t="s">
        <v>621</v>
      </c>
      <c r="B69" s="9" t="s">
        <v>315</v>
      </c>
      <c r="C69" s="34" t="s">
        <v>314</v>
      </c>
      <c r="D69" s="9" t="s">
        <v>23</v>
      </c>
      <c r="E69" s="9" t="s">
        <v>278</v>
      </c>
      <c r="F69" s="9">
        <v>1.2202645539999999</v>
      </c>
      <c r="G69" s="9">
        <v>0.19396200799999999</v>
      </c>
      <c r="H69" s="35"/>
      <c r="I69" s="9">
        <v>0.61331707199999996</v>
      </c>
      <c r="J69" s="9">
        <v>6.4747572000000003E-2</v>
      </c>
      <c r="K69" s="9">
        <v>2015</v>
      </c>
      <c r="L69" s="9">
        <v>0.122679546</v>
      </c>
      <c r="M69" s="9">
        <v>1.1529958E-2</v>
      </c>
      <c r="N69" s="35"/>
      <c r="O69" s="9">
        <v>0.214028418</v>
      </c>
    </row>
    <row r="70" spans="1:15" ht="16" x14ac:dyDescent="0.2">
      <c r="A70" s="32" t="s">
        <v>622</v>
      </c>
      <c r="B70" s="9" t="s">
        <v>321</v>
      </c>
      <c r="C70" s="34" t="s">
        <v>320</v>
      </c>
      <c r="D70" s="9" t="s">
        <v>23</v>
      </c>
      <c r="E70" s="9" t="s">
        <v>144</v>
      </c>
      <c r="F70" s="9">
        <v>1.2686402800000001</v>
      </c>
      <c r="G70" s="9">
        <v>5.3142656000000003E-2</v>
      </c>
      <c r="H70" s="9">
        <v>0.58663600699999996</v>
      </c>
      <c r="I70" s="9">
        <v>1.655302E-3</v>
      </c>
      <c r="J70" s="35"/>
      <c r="K70" s="9">
        <v>2017</v>
      </c>
      <c r="L70" s="9">
        <v>7.4382659999999998E-3</v>
      </c>
      <c r="M70" s="35"/>
      <c r="N70" s="35"/>
      <c r="O70" s="9">
        <v>0.619768023</v>
      </c>
    </row>
    <row r="71" spans="1:15" ht="16" x14ac:dyDescent="0.2">
      <c r="A71" s="32" t="s">
        <v>623</v>
      </c>
      <c r="B71" s="9" t="s">
        <v>323</v>
      </c>
      <c r="C71" s="34" t="s">
        <v>322</v>
      </c>
      <c r="D71" s="9" t="s">
        <v>13</v>
      </c>
      <c r="E71" s="9" t="s">
        <v>438</v>
      </c>
      <c r="F71" s="9">
        <v>0.59696894899999997</v>
      </c>
      <c r="G71" s="9">
        <v>0.10675554</v>
      </c>
      <c r="H71" s="35"/>
      <c r="I71" s="35"/>
      <c r="J71" s="9">
        <v>0.306194454</v>
      </c>
      <c r="K71" s="9">
        <v>2016</v>
      </c>
      <c r="L71" s="9">
        <v>5.8653347000000002E-2</v>
      </c>
      <c r="M71" s="9">
        <v>7.0338488000000005E-2</v>
      </c>
      <c r="N71" s="9">
        <v>5.5027105E-2</v>
      </c>
      <c r="O71" s="35"/>
    </row>
    <row r="72" spans="1:15" ht="16" x14ac:dyDescent="0.2">
      <c r="A72" s="32" t="s">
        <v>624</v>
      </c>
      <c r="B72" s="9" t="s">
        <v>327</v>
      </c>
      <c r="C72" s="34" t="s">
        <v>326</v>
      </c>
      <c r="D72" s="9" t="s">
        <v>19</v>
      </c>
      <c r="E72" s="9" t="s">
        <v>141</v>
      </c>
      <c r="F72" s="9">
        <v>2.0945616E-2</v>
      </c>
      <c r="G72" s="36">
        <v>1.950867045E-6</v>
      </c>
      <c r="H72" s="9">
        <v>1.9260547999999999E-2</v>
      </c>
      <c r="I72" s="9">
        <v>2.4822599999999999E-4</v>
      </c>
      <c r="J72" s="35"/>
      <c r="K72" s="9">
        <v>2016</v>
      </c>
      <c r="L72" s="9">
        <v>7.5472600000000005E-4</v>
      </c>
      <c r="M72" s="35"/>
      <c r="N72" s="35"/>
      <c r="O72" s="9">
        <v>6.8016400000000003E-4</v>
      </c>
    </row>
    <row r="73" spans="1:15" ht="16" x14ac:dyDescent="0.2">
      <c r="A73" s="32" t="s">
        <v>625</v>
      </c>
      <c r="B73" s="9" t="s">
        <v>331</v>
      </c>
      <c r="C73" s="34" t="s">
        <v>330</v>
      </c>
      <c r="D73" s="9" t="s">
        <v>23</v>
      </c>
      <c r="E73" s="9" t="s">
        <v>144</v>
      </c>
      <c r="F73" s="9">
        <v>0.59930592800000004</v>
      </c>
      <c r="G73" s="9">
        <v>0.28474870299999999</v>
      </c>
      <c r="H73" s="35"/>
      <c r="I73" s="35"/>
      <c r="J73" s="9">
        <v>2.1094254999999999E-2</v>
      </c>
      <c r="K73" s="9">
        <v>2018</v>
      </c>
      <c r="L73" s="9">
        <v>4.0676800000000001E-4</v>
      </c>
      <c r="M73" s="35"/>
      <c r="N73" s="35"/>
      <c r="O73" s="9">
        <v>0.29305621999999998</v>
      </c>
    </row>
    <row r="74" spans="1:15" ht="16" x14ac:dyDescent="0.2">
      <c r="A74" s="32" t="s">
        <v>626</v>
      </c>
      <c r="B74" s="9" t="s">
        <v>333</v>
      </c>
      <c r="C74" s="34" t="s">
        <v>332</v>
      </c>
      <c r="D74" s="9" t="s">
        <v>19</v>
      </c>
      <c r="E74" s="9" t="s">
        <v>141</v>
      </c>
      <c r="F74" s="9">
        <v>2.5238890650000001</v>
      </c>
      <c r="G74" s="9">
        <v>1.716148019</v>
      </c>
      <c r="H74" s="35"/>
      <c r="I74" s="35"/>
      <c r="J74" s="9">
        <v>7.5747959000000004E-2</v>
      </c>
      <c r="K74" s="9">
        <v>2016</v>
      </c>
      <c r="L74" s="9">
        <v>0.12843731</v>
      </c>
      <c r="M74" s="35"/>
      <c r="N74" s="35"/>
      <c r="O74" s="9">
        <v>0.60355567899999996</v>
      </c>
    </row>
    <row r="75" spans="1:15" ht="16" x14ac:dyDescent="0.2">
      <c r="A75" s="32" t="s">
        <v>627</v>
      </c>
      <c r="B75" s="9" t="s">
        <v>337</v>
      </c>
      <c r="C75" s="34" t="s">
        <v>336</v>
      </c>
      <c r="D75" s="9" t="s">
        <v>13</v>
      </c>
      <c r="E75" s="9" t="s">
        <v>438</v>
      </c>
      <c r="F75" s="9">
        <v>1.1644206050000001</v>
      </c>
      <c r="G75" s="9">
        <v>0.381181031</v>
      </c>
      <c r="H75" s="35"/>
      <c r="I75" s="9">
        <v>3.4472245999999998E-2</v>
      </c>
      <c r="J75" s="9">
        <v>0.39826050400000002</v>
      </c>
      <c r="K75" s="9">
        <v>2015</v>
      </c>
      <c r="L75" s="9">
        <v>0.14867544199999999</v>
      </c>
      <c r="M75" s="9">
        <v>0.122280031</v>
      </c>
      <c r="N75" s="9">
        <v>7.9551332000000002E-2</v>
      </c>
      <c r="O75" s="35"/>
    </row>
    <row r="76" spans="1:15" ht="16" x14ac:dyDescent="0.2">
      <c r="A76" s="32" t="s">
        <v>628</v>
      </c>
      <c r="B76" s="9" t="s">
        <v>339</v>
      </c>
      <c r="C76" s="34" t="s">
        <v>338</v>
      </c>
      <c r="D76" s="9" t="s">
        <v>19</v>
      </c>
      <c r="E76" s="9" t="s">
        <v>438</v>
      </c>
      <c r="F76" s="9">
        <v>3.4304571149999998</v>
      </c>
      <c r="G76" s="35"/>
      <c r="H76" s="9">
        <v>3.3928644000000001E-2</v>
      </c>
      <c r="I76" s="9">
        <v>0.51692980499999996</v>
      </c>
      <c r="J76" s="9">
        <v>2.2783119680000001</v>
      </c>
      <c r="K76" s="9">
        <v>2016</v>
      </c>
      <c r="L76" s="35"/>
      <c r="M76" s="35"/>
      <c r="N76" s="9">
        <v>0.60128635200000002</v>
      </c>
      <c r="O76" s="35"/>
    </row>
    <row r="77" spans="1:15" ht="16" x14ac:dyDescent="0.2">
      <c r="A77" s="32" t="s">
        <v>629</v>
      </c>
      <c r="B77" s="9" t="s">
        <v>341</v>
      </c>
      <c r="C77" s="34" t="s">
        <v>340</v>
      </c>
      <c r="D77" s="9" t="s">
        <v>7</v>
      </c>
      <c r="E77" s="9" t="s">
        <v>438</v>
      </c>
      <c r="F77" s="9">
        <v>3.4564414019999998</v>
      </c>
      <c r="G77" s="9">
        <v>0.254318088</v>
      </c>
      <c r="H77" s="35"/>
      <c r="I77" s="35"/>
      <c r="J77" s="9">
        <v>1.8053298999999998E-2</v>
      </c>
      <c r="K77" s="9">
        <v>2015</v>
      </c>
      <c r="L77" s="35"/>
      <c r="M77" s="35"/>
      <c r="N77" s="35"/>
      <c r="O77" s="9">
        <v>3.18407011</v>
      </c>
    </row>
    <row r="78" spans="1:15" ht="16" x14ac:dyDescent="0.2">
      <c r="A78" s="32" t="s">
        <v>630</v>
      </c>
      <c r="B78" s="9" t="s">
        <v>343</v>
      </c>
      <c r="C78" s="34" t="s">
        <v>342</v>
      </c>
      <c r="D78" s="9" t="s">
        <v>13</v>
      </c>
      <c r="E78" s="9" t="s">
        <v>438</v>
      </c>
      <c r="F78" s="9">
        <v>1.4949462410000001</v>
      </c>
      <c r="G78" s="35"/>
      <c r="H78" s="35"/>
      <c r="I78" s="35"/>
      <c r="J78" s="35"/>
      <c r="K78" s="9">
        <v>2016</v>
      </c>
      <c r="L78" s="35"/>
      <c r="M78" s="9">
        <v>0.407990456</v>
      </c>
      <c r="N78" s="9">
        <v>1.0869557860000001</v>
      </c>
      <c r="O78" s="35"/>
    </row>
    <row r="79" spans="1:15" ht="16" x14ac:dyDescent="0.2">
      <c r="A79" s="32" t="s">
        <v>631</v>
      </c>
      <c r="B79" s="9" t="s">
        <v>345</v>
      </c>
      <c r="C79" s="34" t="s">
        <v>344</v>
      </c>
      <c r="D79" s="9" t="s">
        <v>23</v>
      </c>
      <c r="E79" s="9" t="s">
        <v>141</v>
      </c>
      <c r="F79" s="9">
        <v>0.75887763500000005</v>
      </c>
      <c r="G79" s="9">
        <v>0.51539301900000001</v>
      </c>
      <c r="H79" s="35"/>
      <c r="I79" s="9">
        <v>2.7269849999999999E-3</v>
      </c>
      <c r="J79" s="35"/>
      <c r="K79" s="9">
        <v>2016</v>
      </c>
      <c r="L79" s="9">
        <v>5.2056159999999997E-2</v>
      </c>
      <c r="M79" s="35"/>
      <c r="N79" s="9">
        <v>0.13765071300000001</v>
      </c>
      <c r="O79" s="9">
        <v>5.1050775E-2</v>
      </c>
    </row>
    <row r="80" spans="1:15" ht="16" x14ac:dyDescent="0.2">
      <c r="A80" s="32" t="s">
        <v>632</v>
      </c>
      <c r="B80" s="9" t="s">
        <v>348</v>
      </c>
      <c r="C80" s="34" t="s">
        <v>347</v>
      </c>
      <c r="D80" s="9" t="s">
        <v>23</v>
      </c>
      <c r="E80" s="9" t="s">
        <v>438</v>
      </c>
      <c r="F80" s="9">
        <v>2.8546767229999999</v>
      </c>
      <c r="G80" s="9">
        <v>0.57747274599999998</v>
      </c>
      <c r="H80" s="35"/>
      <c r="I80" s="35"/>
      <c r="J80" s="9">
        <v>4.0550022999999998E-2</v>
      </c>
      <c r="K80" s="9">
        <v>2018</v>
      </c>
      <c r="L80" s="9">
        <v>4.4930774999999999E-2</v>
      </c>
      <c r="M80" s="35"/>
      <c r="N80" s="9">
        <v>4.0493860999999999E-2</v>
      </c>
      <c r="O80" s="9">
        <v>2.1512293819999999</v>
      </c>
    </row>
    <row r="81" spans="1:15" ht="16" x14ac:dyDescent="0.2">
      <c r="A81" s="32" t="s">
        <v>633</v>
      </c>
      <c r="B81" s="9" t="s">
        <v>352</v>
      </c>
      <c r="C81" s="34" t="s">
        <v>351</v>
      </c>
      <c r="D81" s="9" t="s">
        <v>13</v>
      </c>
      <c r="E81" s="9" t="s">
        <v>438</v>
      </c>
      <c r="F81" s="9">
        <v>0.42017656599999997</v>
      </c>
      <c r="G81" s="35"/>
      <c r="H81" s="9">
        <v>4.17048E-2</v>
      </c>
      <c r="I81" s="35"/>
      <c r="J81" s="9">
        <v>0.35658788699999999</v>
      </c>
      <c r="K81" s="9">
        <v>2017</v>
      </c>
      <c r="L81" s="35"/>
      <c r="M81" s="9">
        <v>6.683039E-3</v>
      </c>
      <c r="N81" s="9">
        <v>1.5200833E-2</v>
      </c>
      <c r="O81" s="35"/>
    </row>
    <row r="82" spans="1:15" ht="16" x14ac:dyDescent="0.2">
      <c r="A82" s="32" t="s">
        <v>634</v>
      </c>
      <c r="B82" s="9" t="s">
        <v>354</v>
      </c>
      <c r="C82" s="34" t="s">
        <v>353</v>
      </c>
      <c r="D82" s="9" t="s">
        <v>19</v>
      </c>
      <c r="E82" s="9" t="s">
        <v>438</v>
      </c>
      <c r="F82" s="9">
        <v>0.27993217100000001</v>
      </c>
      <c r="G82" s="9">
        <v>6.1207659999999997E-3</v>
      </c>
      <c r="H82" s="35"/>
      <c r="I82" s="35"/>
      <c r="J82" s="35"/>
      <c r="K82" s="9">
        <v>2016</v>
      </c>
      <c r="L82" s="35"/>
      <c r="M82" s="9">
        <v>0.26985204200000001</v>
      </c>
      <c r="N82" s="35"/>
      <c r="O82" s="9">
        <v>3.959377E-3</v>
      </c>
    </row>
    <row r="83" spans="1:15" ht="16" x14ac:dyDescent="0.2">
      <c r="A83" s="32" t="s">
        <v>635</v>
      </c>
      <c r="B83" s="9" t="s">
        <v>356</v>
      </c>
      <c r="C83" s="34" t="s">
        <v>355</v>
      </c>
      <c r="D83" s="9" t="s">
        <v>19</v>
      </c>
      <c r="E83" s="9" t="s">
        <v>278</v>
      </c>
      <c r="F83" s="9">
        <v>2.222377539</v>
      </c>
      <c r="G83" s="9">
        <v>0.18901751899999999</v>
      </c>
      <c r="H83" s="35"/>
      <c r="I83" s="9">
        <v>1.696854949</v>
      </c>
      <c r="J83" s="9">
        <v>1.453298E-3</v>
      </c>
      <c r="K83" s="9">
        <v>2013</v>
      </c>
      <c r="L83" s="9">
        <v>0.13624844</v>
      </c>
      <c r="M83" s="35"/>
      <c r="N83" s="9">
        <v>0.19880344</v>
      </c>
      <c r="O83" s="35"/>
    </row>
    <row r="84" spans="1:15" ht="16" x14ac:dyDescent="0.2">
      <c r="A84" s="32" t="s">
        <v>636</v>
      </c>
      <c r="B84" s="9" t="s">
        <v>362</v>
      </c>
      <c r="C84" s="34" t="s">
        <v>361</v>
      </c>
      <c r="D84" s="9" t="s">
        <v>19</v>
      </c>
      <c r="E84" s="9" t="s">
        <v>413</v>
      </c>
      <c r="F84" s="9">
        <v>2.057362795</v>
      </c>
      <c r="G84" s="9">
        <v>5.6348093000000002E-2</v>
      </c>
      <c r="H84" s="35"/>
      <c r="I84" s="35"/>
      <c r="J84" s="35"/>
      <c r="K84" s="9">
        <v>2016</v>
      </c>
      <c r="L84" s="9">
        <v>7.5434312000000003E-2</v>
      </c>
      <c r="M84" s="9">
        <v>3.2065943E-2</v>
      </c>
      <c r="N84" s="9">
        <v>7.0870533999999999E-2</v>
      </c>
      <c r="O84" s="9">
        <v>1.822643995</v>
      </c>
    </row>
    <row r="85" spans="1:15" ht="16" x14ac:dyDescent="0.2">
      <c r="A85" s="32" t="s">
        <v>637</v>
      </c>
      <c r="B85" s="9" t="s">
        <v>374</v>
      </c>
      <c r="C85" s="34" t="s">
        <v>373</v>
      </c>
      <c r="D85" s="9" t="s">
        <v>19</v>
      </c>
      <c r="E85" s="9" t="s">
        <v>413</v>
      </c>
      <c r="F85" s="9">
        <v>0.64361911999999999</v>
      </c>
      <c r="G85" s="9">
        <v>0.60480999899999999</v>
      </c>
      <c r="H85" s="9">
        <v>8.7626530000000005E-3</v>
      </c>
      <c r="I85" s="9">
        <v>2.308413E-3</v>
      </c>
      <c r="J85" s="9">
        <v>1.9075952E-2</v>
      </c>
      <c r="K85" s="9">
        <v>2016</v>
      </c>
      <c r="L85" s="9">
        <v>7.1590999999999998E-3</v>
      </c>
      <c r="M85" s="9">
        <v>1.502977E-3</v>
      </c>
      <c r="N85" s="35"/>
      <c r="O85" s="35"/>
    </row>
    <row r="86" spans="1:15" x14ac:dyDescent="0.15">
      <c r="A86" s="32" t="s">
        <v>638</v>
      </c>
      <c r="B86" s="9" t="s">
        <v>376</v>
      </c>
      <c r="C86" s="34" t="s">
        <v>375</v>
      </c>
      <c r="D86" s="9" t="s">
        <v>7</v>
      </c>
      <c r="E86" s="9" t="s">
        <v>278</v>
      </c>
      <c r="F86" s="9">
        <v>1.475263596</v>
      </c>
      <c r="G86" s="9">
        <v>3.9394617E-2</v>
      </c>
      <c r="H86" s="9">
        <v>8.0418997000000006E-2</v>
      </c>
      <c r="I86" s="9">
        <v>0.43222898199999998</v>
      </c>
      <c r="J86" s="9">
        <v>2.6282792999999999E-2</v>
      </c>
      <c r="K86" s="9">
        <v>2015</v>
      </c>
      <c r="L86" s="9">
        <v>0.53575998499999999</v>
      </c>
      <c r="M86" s="9">
        <v>3.2860770000000001E-3</v>
      </c>
      <c r="N86" s="9">
        <v>4.4478085000000001E-2</v>
      </c>
      <c r="O86" s="9">
        <v>0.31341406700000002</v>
      </c>
    </row>
    <row r="87" spans="1:15" ht="16" x14ac:dyDescent="0.2">
      <c r="A87" s="32" t="s">
        <v>639</v>
      </c>
      <c r="B87" s="9" t="s">
        <v>378</v>
      </c>
      <c r="C87" s="34" t="s">
        <v>377</v>
      </c>
      <c r="D87" s="9" t="s">
        <v>23</v>
      </c>
      <c r="E87" s="9" t="s">
        <v>278</v>
      </c>
      <c r="F87" s="9">
        <v>1.385115147</v>
      </c>
      <c r="G87" s="35"/>
      <c r="H87" s="9">
        <v>0.44666075700000002</v>
      </c>
      <c r="I87" s="9">
        <v>0.28910654800000002</v>
      </c>
      <c r="J87" s="9">
        <v>6.0057972000000001E-2</v>
      </c>
      <c r="K87" s="9">
        <v>2018</v>
      </c>
      <c r="L87" s="9">
        <v>0.26473459599999999</v>
      </c>
      <c r="M87" s="35"/>
      <c r="N87" s="9">
        <v>0.199156791</v>
      </c>
      <c r="O87" s="9">
        <v>0.125398502</v>
      </c>
    </row>
    <row r="88" spans="1:15" x14ac:dyDescent="0.15">
      <c r="A88" s="32" t="s">
        <v>640</v>
      </c>
      <c r="B88" s="9" t="s">
        <v>380</v>
      </c>
      <c r="C88" s="34" t="s">
        <v>379</v>
      </c>
      <c r="D88" s="9" t="s">
        <v>19</v>
      </c>
      <c r="E88" s="9" t="s">
        <v>141</v>
      </c>
      <c r="F88" s="9">
        <v>0.665836871</v>
      </c>
      <c r="G88" s="9">
        <v>2.21466E-4</v>
      </c>
      <c r="H88" s="9">
        <v>0.35357934200000002</v>
      </c>
      <c r="I88" s="9">
        <v>0.14200842399999999</v>
      </c>
      <c r="J88" s="9">
        <v>2.8224388E-2</v>
      </c>
      <c r="K88" s="9">
        <v>2016</v>
      </c>
      <c r="L88" s="9">
        <v>8.0759554999999997E-2</v>
      </c>
      <c r="M88" s="9">
        <v>2.1709310000000001E-3</v>
      </c>
      <c r="N88" s="9">
        <v>1.306125E-3</v>
      </c>
      <c r="O88" s="9">
        <v>5.7566639000000003E-2</v>
      </c>
    </row>
    <row r="89" spans="1:15" ht="16" x14ac:dyDescent="0.2">
      <c r="A89" s="32" t="s">
        <v>641</v>
      </c>
      <c r="B89" s="9" t="s">
        <v>384</v>
      </c>
      <c r="C89" s="34" t="s">
        <v>383</v>
      </c>
      <c r="D89" s="9" t="s">
        <v>19</v>
      </c>
      <c r="E89" s="9" t="s">
        <v>141</v>
      </c>
      <c r="F89" s="9">
        <v>5.5852879999999999E-3</v>
      </c>
      <c r="G89" s="35"/>
      <c r="H89" s="35"/>
      <c r="I89" s="35"/>
      <c r="J89" s="35"/>
      <c r="K89" s="9">
        <v>2015</v>
      </c>
      <c r="L89" s="35"/>
      <c r="M89" s="35"/>
      <c r="N89" s="35"/>
      <c r="O89" s="9">
        <v>5.5852879999999999E-3</v>
      </c>
    </row>
    <row r="90" spans="1:15" ht="16" x14ac:dyDescent="0.2">
      <c r="A90" s="32" t="s">
        <v>642</v>
      </c>
      <c r="B90" s="9" t="s">
        <v>386</v>
      </c>
      <c r="C90" s="34" t="s">
        <v>385</v>
      </c>
      <c r="D90" s="9" t="s">
        <v>7</v>
      </c>
      <c r="E90" s="9" t="s">
        <v>144</v>
      </c>
      <c r="F90" s="9">
        <v>1.9760416750000001</v>
      </c>
      <c r="G90" s="9">
        <v>1.4790173769999999</v>
      </c>
      <c r="H90" s="35"/>
      <c r="I90" s="9">
        <v>5.9832606000000003E-2</v>
      </c>
      <c r="J90" s="9">
        <v>2.1454882000000002E-2</v>
      </c>
      <c r="K90" s="9">
        <v>2016</v>
      </c>
      <c r="L90" s="9">
        <v>0.16516098400000001</v>
      </c>
      <c r="M90" s="9">
        <v>2.7485928999999999E-2</v>
      </c>
      <c r="N90" s="35"/>
      <c r="O90" s="9">
        <v>0.22308993299999999</v>
      </c>
    </row>
    <row r="91" spans="1:15" ht="16" x14ac:dyDescent="0.2">
      <c r="A91" s="32" t="s">
        <v>643</v>
      </c>
      <c r="B91" s="9" t="s">
        <v>396</v>
      </c>
      <c r="C91" s="34" t="s">
        <v>395</v>
      </c>
      <c r="D91" s="9" t="s">
        <v>23</v>
      </c>
      <c r="E91" s="9" t="s">
        <v>278</v>
      </c>
      <c r="F91" s="9">
        <v>1.432261467</v>
      </c>
      <c r="G91" s="9">
        <v>3.1936731000000003E-2</v>
      </c>
      <c r="H91" s="9">
        <v>0.17928813399999999</v>
      </c>
      <c r="I91" s="9">
        <v>0.28796696700000002</v>
      </c>
      <c r="J91" s="9">
        <v>0.19640886799999999</v>
      </c>
      <c r="K91" s="9">
        <v>2017</v>
      </c>
      <c r="L91" s="9">
        <v>4.4822412999999998E-2</v>
      </c>
      <c r="M91" s="35"/>
      <c r="N91" s="9">
        <v>0.22508355999999999</v>
      </c>
      <c r="O91" s="9">
        <v>0.46675473499999998</v>
      </c>
    </row>
    <row r="92" spans="1:15" ht="16" x14ac:dyDescent="0.2">
      <c r="A92" s="32" t="s">
        <v>644</v>
      </c>
      <c r="B92" s="9" t="s">
        <v>398</v>
      </c>
      <c r="C92" s="34" t="s">
        <v>397</v>
      </c>
      <c r="D92" s="9" t="s">
        <v>19</v>
      </c>
      <c r="E92" s="9" t="s">
        <v>313</v>
      </c>
      <c r="F92" s="9">
        <v>5.1198201179999998</v>
      </c>
      <c r="G92" s="9">
        <v>3.6347675320000001</v>
      </c>
      <c r="H92" s="35"/>
      <c r="I92" s="9">
        <v>0.488216341</v>
      </c>
      <c r="J92" s="9">
        <v>0.84358239199999996</v>
      </c>
      <c r="K92" s="9">
        <v>2015</v>
      </c>
      <c r="L92" s="35"/>
      <c r="M92" s="9">
        <v>0.15243753800000001</v>
      </c>
      <c r="N92" s="35"/>
      <c r="O92" s="9">
        <v>8.1645800000000005E-4</v>
      </c>
    </row>
    <row r="93" spans="1:15" ht="16" x14ac:dyDescent="0.2">
      <c r="A93" s="32" t="s">
        <v>645</v>
      </c>
      <c r="B93" s="9" t="s">
        <v>408</v>
      </c>
      <c r="C93" s="34" t="s">
        <v>407</v>
      </c>
      <c r="D93" s="9" t="s">
        <v>7</v>
      </c>
      <c r="E93" s="9" t="s">
        <v>144</v>
      </c>
      <c r="F93" s="9">
        <v>1.1640915869999999</v>
      </c>
      <c r="G93" s="9">
        <v>0.59574115299999997</v>
      </c>
      <c r="H93" s="9">
        <v>0.14948219099999999</v>
      </c>
      <c r="I93" s="35"/>
      <c r="J93" s="9">
        <v>1.270804E-2</v>
      </c>
      <c r="K93" s="9">
        <v>2018</v>
      </c>
      <c r="L93" s="9">
        <v>6.8831279999999995E-2</v>
      </c>
      <c r="M93" s="9">
        <v>1.9732500000000001E-4</v>
      </c>
      <c r="N93" s="35"/>
      <c r="O93" s="9">
        <v>0.33713156</v>
      </c>
    </row>
    <row r="94" spans="1:15" ht="16" x14ac:dyDescent="0.2">
      <c r="A94" s="32" t="s">
        <v>646</v>
      </c>
      <c r="B94" s="9" t="s">
        <v>410</v>
      </c>
      <c r="C94" s="34" t="s">
        <v>409</v>
      </c>
      <c r="D94" s="9" t="s">
        <v>23</v>
      </c>
      <c r="E94" s="9" t="s">
        <v>144</v>
      </c>
      <c r="F94" s="9">
        <v>1.6079870460000001</v>
      </c>
      <c r="G94" s="9">
        <v>1.131193876</v>
      </c>
      <c r="H94" s="35"/>
      <c r="I94" s="35"/>
      <c r="J94" s="35"/>
      <c r="K94" s="9">
        <v>2018</v>
      </c>
      <c r="L94" s="35"/>
      <c r="M94" s="35"/>
      <c r="N94" s="35"/>
      <c r="O94" s="9">
        <v>0.47679319999999997</v>
      </c>
    </row>
    <row r="95" spans="1:15" ht="16" x14ac:dyDescent="0.2">
      <c r="A95" s="32" t="s">
        <v>647</v>
      </c>
      <c r="B95" s="9" t="s">
        <v>412</v>
      </c>
      <c r="C95" s="34" t="s">
        <v>411</v>
      </c>
      <c r="D95" s="9" t="s">
        <v>13</v>
      </c>
      <c r="E95" s="9" t="s">
        <v>438</v>
      </c>
      <c r="F95" s="9">
        <v>1.4487612249999999</v>
      </c>
      <c r="G95" s="9">
        <v>1.1656013730000001</v>
      </c>
      <c r="H95" s="35"/>
      <c r="I95" s="35"/>
      <c r="J95" s="36">
        <v>3.4452015829999998E-5</v>
      </c>
      <c r="K95" s="9">
        <v>2016</v>
      </c>
      <c r="L95" s="9">
        <v>7.3154226000000003E-2</v>
      </c>
      <c r="M95" s="9">
        <v>0.12578462100000001</v>
      </c>
      <c r="N95" s="35"/>
      <c r="O95" s="9">
        <v>8.4186539000000005E-2</v>
      </c>
    </row>
    <row r="96" spans="1:15" ht="16" x14ac:dyDescent="0.2">
      <c r="A96" s="32" t="s">
        <v>648</v>
      </c>
      <c r="B96" s="9" t="s">
        <v>415</v>
      </c>
      <c r="C96" s="34" t="s">
        <v>414</v>
      </c>
      <c r="D96" s="9" t="s">
        <v>7</v>
      </c>
      <c r="E96" s="9" t="s">
        <v>313</v>
      </c>
      <c r="F96" s="9">
        <v>0.71299308500000003</v>
      </c>
      <c r="G96" s="9">
        <v>0.34748929699999997</v>
      </c>
      <c r="H96" s="9">
        <v>3.1615240000000002E-3</v>
      </c>
      <c r="I96" s="35"/>
      <c r="J96" s="35"/>
      <c r="K96" s="9">
        <v>2012</v>
      </c>
      <c r="L96" s="35"/>
      <c r="M96" s="35"/>
      <c r="N96" s="9">
        <v>3.4449649999999999E-3</v>
      </c>
      <c r="O96" s="9">
        <v>0.358897299</v>
      </c>
    </row>
    <row r="97" spans="1:15" ht="16" x14ac:dyDescent="0.2">
      <c r="A97" s="32" t="s">
        <v>649</v>
      </c>
      <c r="B97" s="9" t="s">
        <v>417</v>
      </c>
      <c r="C97" s="34" t="s">
        <v>416</v>
      </c>
      <c r="D97" s="9" t="s">
        <v>13</v>
      </c>
      <c r="E97" s="9" t="s">
        <v>438</v>
      </c>
      <c r="F97" s="9">
        <v>1.1931604149999999</v>
      </c>
      <c r="G97" s="9">
        <v>0.62334853400000001</v>
      </c>
      <c r="H97" s="9">
        <v>1.9778328000000001E-2</v>
      </c>
      <c r="I97" s="9">
        <v>0.34940588500000003</v>
      </c>
      <c r="J97" s="9">
        <v>0.172863558</v>
      </c>
      <c r="K97" s="9">
        <v>2016</v>
      </c>
      <c r="L97" s="35"/>
      <c r="M97" s="9">
        <v>7.9018739999999997E-3</v>
      </c>
      <c r="N97" s="9">
        <v>1.9862199000000001E-2</v>
      </c>
      <c r="O97" s="35"/>
    </row>
    <row r="98" spans="1:15" ht="16" x14ac:dyDescent="0.2">
      <c r="A98" s="32" t="s">
        <v>650</v>
      </c>
      <c r="B98" s="9" t="s">
        <v>419</v>
      </c>
      <c r="C98" s="34" t="s">
        <v>418</v>
      </c>
      <c r="D98" s="9" t="s">
        <v>19</v>
      </c>
      <c r="E98" s="9" t="s">
        <v>438</v>
      </c>
      <c r="F98" s="9">
        <v>0.88618582499999998</v>
      </c>
      <c r="G98" s="9">
        <v>3.3356207999999998E-2</v>
      </c>
      <c r="H98" s="9">
        <v>0.15951776500000001</v>
      </c>
      <c r="I98" s="9">
        <v>0.20714363499999999</v>
      </c>
      <c r="J98" s="9">
        <v>0.10312795600000001</v>
      </c>
      <c r="K98" s="9">
        <v>2015</v>
      </c>
      <c r="L98" s="9">
        <v>0.35935726800000001</v>
      </c>
      <c r="M98" s="35"/>
      <c r="N98" s="9">
        <v>2.3683006E-2</v>
      </c>
      <c r="O98" s="35"/>
    </row>
    <row r="99" spans="1:15" ht="16" x14ac:dyDescent="0.2">
      <c r="A99" s="32" t="s">
        <v>651</v>
      </c>
      <c r="B99" s="9" t="s">
        <v>425</v>
      </c>
      <c r="C99" s="34" t="s">
        <v>424</v>
      </c>
      <c r="D99" s="9" t="s">
        <v>13</v>
      </c>
      <c r="E99" s="9" t="s">
        <v>438</v>
      </c>
      <c r="F99" s="9">
        <v>0.89910656200000005</v>
      </c>
      <c r="G99" s="9">
        <v>1.0626981000000001E-2</v>
      </c>
      <c r="H99" s="9">
        <v>0.13482338199999999</v>
      </c>
      <c r="I99" s="9">
        <v>1.640931E-2</v>
      </c>
      <c r="J99" s="9">
        <v>0.180580556</v>
      </c>
      <c r="K99" s="9">
        <v>2016</v>
      </c>
      <c r="L99" s="9">
        <v>0.101893999</v>
      </c>
      <c r="M99" s="35"/>
      <c r="N99" s="9">
        <v>0.45477229400000002</v>
      </c>
      <c r="O99" s="35"/>
    </row>
    <row r="100" spans="1:15" x14ac:dyDescent="0.15">
      <c r="A100" s="32" t="s">
        <v>652</v>
      </c>
      <c r="B100" s="9" t="s">
        <v>427</v>
      </c>
      <c r="C100" s="34" t="s">
        <v>426</v>
      </c>
      <c r="D100" s="9" t="s">
        <v>19</v>
      </c>
      <c r="E100" s="9" t="s">
        <v>278</v>
      </c>
      <c r="F100" s="9">
        <v>0.98705625500000005</v>
      </c>
      <c r="G100" s="9">
        <v>0.13626438399999999</v>
      </c>
      <c r="H100" s="9">
        <v>7.9874560000000004E-3</v>
      </c>
      <c r="I100" s="9">
        <v>4.8909112999999997E-2</v>
      </c>
      <c r="J100" s="9">
        <v>0.48783278499999999</v>
      </c>
      <c r="K100" s="9">
        <v>2014</v>
      </c>
      <c r="L100" s="9">
        <v>2.9211648E-2</v>
      </c>
      <c r="M100" s="9">
        <v>6.9203839000000003E-2</v>
      </c>
      <c r="N100" s="9">
        <v>0.113430664</v>
      </c>
      <c r="O100" s="9">
        <v>9.4216354000000002E-2</v>
      </c>
    </row>
    <row r="101" spans="1:15" ht="16" x14ac:dyDescent="0.2">
      <c r="A101" s="32" t="s">
        <v>653</v>
      </c>
      <c r="B101" s="9" t="s">
        <v>433</v>
      </c>
      <c r="C101" s="34" t="s">
        <v>432</v>
      </c>
      <c r="D101" s="9" t="s">
        <v>23</v>
      </c>
      <c r="E101" s="9" t="s">
        <v>144</v>
      </c>
      <c r="F101" s="9">
        <v>1.8464729790000001</v>
      </c>
      <c r="G101" s="9">
        <v>1.4132515189999999</v>
      </c>
      <c r="H101" s="35"/>
      <c r="I101" s="36">
        <v>2.099705625E-6</v>
      </c>
      <c r="J101" s="35"/>
      <c r="K101" s="9">
        <v>2013</v>
      </c>
      <c r="L101" s="35"/>
      <c r="M101" s="9">
        <v>5.7303800000000002E-3</v>
      </c>
      <c r="N101" s="35"/>
      <c r="O101" s="9">
        <v>0.42748889299999998</v>
      </c>
    </row>
    <row r="102" spans="1:15" ht="16" x14ac:dyDescent="0.2">
      <c r="A102" s="32" t="s">
        <v>654</v>
      </c>
      <c r="B102" s="9" t="s">
        <v>437</v>
      </c>
      <c r="C102" s="34" t="s">
        <v>436</v>
      </c>
      <c r="D102" s="9" t="s">
        <v>13</v>
      </c>
      <c r="E102" s="9" t="s">
        <v>438</v>
      </c>
      <c r="F102" s="9">
        <v>2.9334183999999999E-2</v>
      </c>
      <c r="G102" s="35"/>
      <c r="H102" s="35"/>
      <c r="I102" s="35"/>
      <c r="J102" s="35"/>
      <c r="K102" s="9">
        <v>2016</v>
      </c>
      <c r="L102" s="35"/>
      <c r="M102" s="9">
        <v>2.9334183999999999E-2</v>
      </c>
      <c r="N102" s="35"/>
      <c r="O102" s="35"/>
    </row>
    <row r="103" spans="1:15" ht="16" x14ac:dyDescent="0.2">
      <c r="A103" s="32" t="s">
        <v>655</v>
      </c>
      <c r="B103" s="9" t="s">
        <v>445</v>
      </c>
      <c r="C103" s="34" t="s">
        <v>444</v>
      </c>
      <c r="D103" s="9" t="s">
        <v>7</v>
      </c>
      <c r="E103" s="9" t="s">
        <v>144</v>
      </c>
      <c r="F103" s="9">
        <v>1.4778765439999999</v>
      </c>
      <c r="G103" s="9">
        <v>1.141027212</v>
      </c>
      <c r="H103" s="35"/>
      <c r="I103" s="9">
        <v>1.2778299999999999E-4</v>
      </c>
      <c r="J103" s="9">
        <v>1.2762427999999999E-2</v>
      </c>
      <c r="K103" s="9">
        <v>2017</v>
      </c>
      <c r="L103" s="35"/>
      <c r="M103" s="9">
        <v>2.3824358E-2</v>
      </c>
      <c r="N103" s="35"/>
      <c r="O103" s="9">
        <v>0.30013474800000001</v>
      </c>
    </row>
    <row r="104" spans="1:15" ht="16" x14ac:dyDescent="0.2">
      <c r="A104" s="32" t="s">
        <v>656</v>
      </c>
      <c r="B104" s="9" t="s">
        <v>447</v>
      </c>
      <c r="C104" s="34" t="s">
        <v>446</v>
      </c>
      <c r="D104" s="9" t="s">
        <v>7</v>
      </c>
      <c r="E104" s="9" t="s">
        <v>144</v>
      </c>
      <c r="F104" s="9">
        <v>0.180775836</v>
      </c>
      <c r="G104" s="35"/>
      <c r="H104" s="35"/>
      <c r="I104" s="35"/>
      <c r="J104" s="35"/>
      <c r="K104" s="9">
        <v>2016</v>
      </c>
      <c r="L104" s="35"/>
      <c r="M104" s="9">
        <v>8.4958619999999999E-2</v>
      </c>
      <c r="N104" s="35"/>
      <c r="O104" s="9">
        <v>9.5817215999999997E-2</v>
      </c>
    </row>
    <row r="105" spans="1:15" ht="16" x14ac:dyDescent="0.2">
      <c r="A105" s="32" t="s">
        <v>657</v>
      </c>
      <c r="B105" s="9" t="s">
        <v>451</v>
      </c>
      <c r="C105" s="34" t="s">
        <v>450</v>
      </c>
      <c r="D105" s="9" t="s">
        <v>19</v>
      </c>
      <c r="E105" s="9" t="s">
        <v>438</v>
      </c>
      <c r="F105" s="9">
        <v>1.5141268969999999</v>
      </c>
      <c r="G105" s="9">
        <v>2.8310143999999999E-2</v>
      </c>
      <c r="H105" s="35"/>
      <c r="I105" s="9">
        <v>0.21848046800000001</v>
      </c>
      <c r="J105" s="9">
        <v>9.8470061999999997E-2</v>
      </c>
      <c r="K105" s="9">
        <v>2015</v>
      </c>
      <c r="L105" s="9">
        <v>0.74191039800000003</v>
      </c>
      <c r="M105" s="9">
        <v>6.9442376E-2</v>
      </c>
      <c r="N105" s="9">
        <v>8.6161308000000006E-2</v>
      </c>
      <c r="O105" s="9">
        <v>0.271352172</v>
      </c>
    </row>
    <row r="106" spans="1:15" ht="16" x14ac:dyDescent="0.2">
      <c r="A106" s="32" t="s">
        <v>658</v>
      </c>
      <c r="B106" s="9" t="s">
        <v>455</v>
      </c>
      <c r="C106" s="34" t="s">
        <v>454</v>
      </c>
      <c r="D106" s="9" t="s">
        <v>7</v>
      </c>
      <c r="E106" s="9" t="s">
        <v>438</v>
      </c>
      <c r="F106" s="9">
        <v>2.6813323499999999</v>
      </c>
      <c r="G106" s="9">
        <v>0.36187899099999998</v>
      </c>
      <c r="H106" s="35"/>
      <c r="I106" s="35"/>
      <c r="J106" s="9">
        <v>1.8675199E-2</v>
      </c>
      <c r="K106" s="9">
        <v>2015</v>
      </c>
      <c r="L106" s="9">
        <v>0.142912015</v>
      </c>
      <c r="M106" s="35"/>
      <c r="N106" s="35"/>
      <c r="O106" s="9">
        <v>2.1578660009999999</v>
      </c>
    </row>
    <row r="107" spans="1:15" ht="16" x14ac:dyDescent="0.2">
      <c r="A107" s="32" t="s">
        <v>659</v>
      </c>
      <c r="B107" s="9" t="s">
        <v>461</v>
      </c>
      <c r="C107" s="34" t="s">
        <v>460</v>
      </c>
      <c r="D107" s="9" t="s">
        <v>13</v>
      </c>
      <c r="E107" s="9" t="s">
        <v>438</v>
      </c>
      <c r="F107" s="9">
        <v>0.74745869600000003</v>
      </c>
      <c r="G107" s="9">
        <v>3.3398512999999998E-2</v>
      </c>
      <c r="H107" s="35"/>
      <c r="I107" s="9">
        <v>7.5318663999999994E-2</v>
      </c>
      <c r="J107" s="9">
        <v>0.58354145300000004</v>
      </c>
      <c r="K107" s="9">
        <v>2018</v>
      </c>
      <c r="L107" s="35"/>
      <c r="M107" s="9">
        <v>4.2633444E-2</v>
      </c>
      <c r="N107" s="9">
        <v>1.2566592999999999E-2</v>
      </c>
      <c r="O107" s="35"/>
    </row>
    <row r="108" spans="1:15" ht="16" x14ac:dyDescent="0.2">
      <c r="A108" s="32" t="s">
        <v>660</v>
      </c>
      <c r="B108" s="9" t="s">
        <v>465</v>
      </c>
      <c r="C108" s="34" t="s">
        <v>464</v>
      </c>
      <c r="D108" s="9" t="s">
        <v>13</v>
      </c>
      <c r="E108" s="9" t="s">
        <v>438</v>
      </c>
      <c r="F108" s="9">
        <v>0.20385056700000001</v>
      </c>
      <c r="G108" s="9">
        <v>3.5197346999999997E-2</v>
      </c>
      <c r="H108" s="35"/>
      <c r="I108" s="9">
        <v>0.112839684</v>
      </c>
      <c r="J108" s="9">
        <v>1.6356215E-2</v>
      </c>
      <c r="K108" s="9">
        <v>2015</v>
      </c>
      <c r="L108" s="35"/>
      <c r="M108" s="35"/>
      <c r="N108" s="9">
        <v>3.9457302999999999E-2</v>
      </c>
      <c r="O108" s="35"/>
    </row>
    <row r="109" spans="1:15" ht="16" x14ac:dyDescent="0.2">
      <c r="A109" s="32" t="s">
        <v>661</v>
      </c>
      <c r="B109" s="9" t="s">
        <v>467</v>
      </c>
      <c r="C109" s="34" t="s">
        <v>466</v>
      </c>
      <c r="D109" s="9" t="s">
        <v>23</v>
      </c>
      <c r="E109" s="9" t="s">
        <v>141</v>
      </c>
      <c r="F109" s="9">
        <v>1.2836434839999999</v>
      </c>
      <c r="G109" s="9">
        <v>0.18603605000000001</v>
      </c>
      <c r="H109" s="35"/>
      <c r="I109" s="9">
        <v>0.82329523599999999</v>
      </c>
      <c r="J109" s="9">
        <v>7.8061506000000003E-2</v>
      </c>
      <c r="K109" s="9">
        <v>2019</v>
      </c>
      <c r="L109" s="9">
        <v>0.19451342499999999</v>
      </c>
      <c r="M109" s="35"/>
      <c r="N109" s="9">
        <v>1.7373029999999999E-3</v>
      </c>
      <c r="O109" s="35"/>
    </row>
    <row r="110" spans="1:15" ht="16" x14ac:dyDescent="0.2">
      <c r="A110" s="32" t="s">
        <v>662</v>
      </c>
      <c r="B110" s="9" t="s">
        <v>469</v>
      </c>
      <c r="C110" s="34" t="s">
        <v>468</v>
      </c>
      <c r="D110" s="9" t="s">
        <v>13</v>
      </c>
      <c r="E110" s="9" t="s">
        <v>144</v>
      </c>
      <c r="F110" s="9">
        <v>0.767926157</v>
      </c>
      <c r="G110" s="9">
        <v>0.14827062199999999</v>
      </c>
      <c r="H110" s="35"/>
      <c r="I110" s="9">
        <v>1.0175556000000001E-2</v>
      </c>
      <c r="J110" s="35"/>
      <c r="K110" s="9">
        <v>2018</v>
      </c>
      <c r="L110" s="9">
        <v>0.20009212200000001</v>
      </c>
      <c r="M110" s="9">
        <v>4.7856019999999999E-3</v>
      </c>
      <c r="N110" s="35"/>
      <c r="O110" s="9">
        <v>0.40460225900000002</v>
      </c>
    </row>
    <row r="111" spans="1:15" ht="16" x14ac:dyDescent="0.2">
      <c r="A111" s="32" t="s">
        <v>663</v>
      </c>
      <c r="B111" s="9" t="s">
        <v>474</v>
      </c>
      <c r="C111" s="34" t="s">
        <v>473</v>
      </c>
      <c r="D111" s="9" t="s">
        <v>19</v>
      </c>
      <c r="E111" s="9" t="s">
        <v>141</v>
      </c>
      <c r="F111" s="9">
        <v>5.3136801719999998</v>
      </c>
      <c r="G111" s="9">
        <v>2.0986359999999999E-2</v>
      </c>
      <c r="H111" s="9">
        <v>0.28994843399999998</v>
      </c>
      <c r="I111" s="35"/>
      <c r="J111" s="35"/>
      <c r="K111" s="9">
        <v>2016</v>
      </c>
      <c r="L111" s="35"/>
      <c r="M111" s="35"/>
      <c r="N111" s="35"/>
      <c r="O111" s="9">
        <v>5.0027456279999996</v>
      </c>
    </row>
    <row r="112" spans="1:15" x14ac:dyDescent="0.15">
      <c r="A112" s="32" t="s">
        <v>664</v>
      </c>
      <c r="B112" s="9" t="s">
        <v>482</v>
      </c>
      <c r="C112" s="34" t="s">
        <v>481</v>
      </c>
      <c r="D112" s="9" t="s">
        <v>7</v>
      </c>
      <c r="E112" s="9" t="s">
        <v>278</v>
      </c>
      <c r="F112" s="9">
        <v>3.8111538889999999</v>
      </c>
      <c r="G112" s="9">
        <v>0.26245993400000001</v>
      </c>
      <c r="H112" s="9">
        <v>8.6805381000000001E-2</v>
      </c>
      <c r="I112" s="9">
        <v>4.9627730000000002E-3</v>
      </c>
      <c r="J112" s="9">
        <v>2.9094260000000001E-3</v>
      </c>
      <c r="K112" s="9">
        <v>2018</v>
      </c>
      <c r="L112" s="9">
        <v>0.33418652399999998</v>
      </c>
      <c r="M112" s="9">
        <v>0.44674420399999998</v>
      </c>
      <c r="N112" s="9">
        <v>0.15031096299999999</v>
      </c>
      <c r="O112" s="9">
        <v>2.5227744580000002</v>
      </c>
    </row>
    <row r="113" spans="1:15" ht="16" x14ac:dyDescent="0.2">
      <c r="A113" s="32" t="s">
        <v>665</v>
      </c>
      <c r="B113" s="9" t="s">
        <v>484</v>
      </c>
      <c r="C113" s="34" t="s">
        <v>483</v>
      </c>
      <c r="D113" s="9" t="s">
        <v>19</v>
      </c>
      <c r="E113" s="9" t="s">
        <v>313</v>
      </c>
      <c r="F113" s="9">
        <v>0.75535190100000005</v>
      </c>
      <c r="G113" s="9">
        <v>0.54558044699999997</v>
      </c>
      <c r="H113" s="9">
        <v>3.2154678999999999E-2</v>
      </c>
      <c r="I113" s="9">
        <v>0.16366153999999999</v>
      </c>
      <c r="J113" s="35"/>
      <c r="K113" s="9">
        <v>2015</v>
      </c>
      <c r="L113" s="9">
        <v>1.3955176E-2</v>
      </c>
      <c r="M113" s="35"/>
      <c r="N113" s="35"/>
      <c r="O113" s="35"/>
    </row>
    <row r="114" spans="1:15" ht="16" x14ac:dyDescent="0.2">
      <c r="A114" s="32" t="s">
        <v>666</v>
      </c>
      <c r="B114" s="9" t="s">
        <v>486</v>
      </c>
      <c r="C114" s="34" t="s">
        <v>485</v>
      </c>
      <c r="D114" s="9" t="s">
        <v>23</v>
      </c>
      <c r="E114" s="9" t="s">
        <v>144</v>
      </c>
      <c r="F114" s="9">
        <v>1.1583020690000001</v>
      </c>
      <c r="G114" s="9">
        <v>0.19892701500000001</v>
      </c>
      <c r="H114" s="9">
        <v>3.7483975000000003E-2</v>
      </c>
      <c r="I114" s="9">
        <v>0.275526196</v>
      </c>
      <c r="J114" s="9">
        <v>3.8058225000000001E-2</v>
      </c>
      <c r="K114" s="9">
        <v>2016</v>
      </c>
      <c r="L114" s="9">
        <v>0.36457487900000002</v>
      </c>
      <c r="M114" s="35"/>
      <c r="N114" s="9">
        <v>3.1522069E-2</v>
      </c>
      <c r="O114" s="9">
        <v>0.21220971599999999</v>
      </c>
    </row>
    <row r="115" spans="1:15" ht="16" x14ac:dyDescent="0.2">
      <c r="A115" s="32" t="s">
        <v>667</v>
      </c>
      <c r="B115" s="9" t="s">
        <v>490</v>
      </c>
      <c r="C115" s="34" t="s">
        <v>489</v>
      </c>
      <c r="D115" s="9" t="s">
        <v>19</v>
      </c>
      <c r="E115" s="9" t="s">
        <v>438</v>
      </c>
      <c r="F115" s="9">
        <v>0.38005471200000002</v>
      </c>
      <c r="G115" s="35"/>
      <c r="H115" s="9">
        <v>0.23805573599999999</v>
      </c>
      <c r="I115" s="35"/>
      <c r="J115" s="9">
        <v>1.9443719000000002E-2</v>
      </c>
      <c r="K115" s="9">
        <v>2016</v>
      </c>
      <c r="L115" s="9">
        <v>1.0897470000000001E-3</v>
      </c>
      <c r="M115" s="9">
        <v>5.5557388999999999E-2</v>
      </c>
      <c r="N115" s="9">
        <v>6.3030422000000003E-2</v>
      </c>
      <c r="O115" s="9">
        <v>2.8776779999999998E-3</v>
      </c>
    </row>
    <row r="116" spans="1:15" ht="16" x14ac:dyDescent="0.2">
      <c r="A116" s="32" t="s">
        <v>668</v>
      </c>
      <c r="B116" s="9" t="s">
        <v>492</v>
      </c>
      <c r="C116" s="34" t="s">
        <v>491</v>
      </c>
      <c r="D116" s="9" t="s">
        <v>13</v>
      </c>
      <c r="E116" s="9" t="s">
        <v>438</v>
      </c>
      <c r="F116" s="9">
        <v>0.671121776</v>
      </c>
      <c r="G116" s="9">
        <v>6.4926630000000001E-3</v>
      </c>
      <c r="H116" s="9">
        <v>0.148761421</v>
      </c>
      <c r="I116" s="35"/>
      <c r="J116" s="9">
        <v>3.0799665E-2</v>
      </c>
      <c r="K116" s="9">
        <v>2016</v>
      </c>
      <c r="L116" s="9">
        <v>0.22005745800000001</v>
      </c>
      <c r="M116" s="9">
        <v>0.177817643</v>
      </c>
      <c r="N116" s="35"/>
      <c r="O116" s="9">
        <v>8.7192944999999994E-2</v>
      </c>
    </row>
    <row r="117" spans="1:15" ht="16" x14ac:dyDescent="0.2">
      <c r="A117" s="32" t="s">
        <v>669</v>
      </c>
      <c r="B117" s="9" t="s">
        <v>494</v>
      </c>
      <c r="C117" s="34" t="s">
        <v>493</v>
      </c>
      <c r="D117" s="9" t="s">
        <v>19</v>
      </c>
      <c r="E117" s="9" t="s">
        <v>144</v>
      </c>
      <c r="F117" s="9">
        <v>5.2776689530000001</v>
      </c>
      <c r="G117" s="9">
        <v>1.217071295</v>
      </c>
      <c r="H117" s="9">
        <v>0.47514244900000002</v>
      </c>
      <c r="I117" s="9">
        <v>2.4829099179999998</v>
      </c>
      <c r="J117" s="9">
        <v>3.2181789999999998E-3</v>
      </c>
      <c r="K117" s="9">
        <v>2017</v>
      </c>
      <c r="L117" s="9">
        <v>0.71943420199999997</v>
      </c>
      <c r="M117" s="9">
        <v>6.5287289999999996E-3</v>
      </c>
      <c r="N117" s="35"/>
      <c r="O117" s="9">
        <v>0.37336424000000001</v>
      </c>
    </row>
    <row r="118" spans="1:15" ht="16" x14ac:dyDescent="0.2">
      <c r="A118" s="32" t="s">
        <v>670</v>
      </c>
      <c r="B118" s="9" t="s">
        <v>497</v>
      </c>
      <c r="C118" s="34" t="s">
        <v>496</v>
      </c>
      <c r="D118" s="9" t="s">
        <v>7</v>
      </c>
      <c r="E118" s="9" t="s">
        <v>278</v>
      </c>
      <c r="F118" s="9">
        <v>1.15047586</v>
      </c>
      <c r="G118" s="9">
        <v>0.13583904499999999</v>
      </c>
      <c r="H118" s="9">
        <v>0.29256448099999999</v>
      </c>
      <c r="I118" s="35"/>
      <c r="J118" s="9">
        <v>0.120237365</v>
      </c>
      <c r="K118" s="9">
        <v>2015</v>
      </c>
      <c r="L118" s="9">
        <v>3.9329309E-2</v>
      </c>
      <c r="M118" s="9">
        <v>2.4895759E-2</v>
      </c>
      <c r="N118" s="35"/>
      <c r="O118" s="9">
        <v>0.53760987500000001</v>
      </c>
    </row>
    <row r="119" spans="1:15" ht="16" x14ac:dyDescent="0.2">
      <c r="A119" s="32" t="s">
        <v>671</v>
      </c>
      <c r="B119" s="9" t="s">
        <v>501</v>
      </c>
      <c r="C119" s="34" t="s">
        <v>500</v>
      </c>
      <c r="D119" s="9" t="s">
        <v>19</v>
      </c>
      <c r="E119" s="9" t="s">
        <v>144</v>
      </c>
      <c r="F119" s="9">
        <v>0.78814643600000001</v>
      </c>
      <c r="G119" s="9">
        <v>0.40455487400000001</v>
      </c>
      <c r="H119" s="35"/>
      <c r="I119" s="9">
        <v>2.8568359000000002E-2</v>
      </c>
      <c r="J119" s="9">
        <v>1.9723483999999999E-2</v>
      </c>
      <c r="K119" s="9">
        <v>2017</v>
      </c>
      <c r="L119" s="9">
        <v>5.630102E-2</v>
      </c>
      <c r="M119" s="9">
        <v>4.1443549999999997E-3</v>
      </c>
      <c r="N119" s="35"/>
      <c r="O119" s="9">
        <v>0.27485436200000002</v>
      </c>
    </row>
    <row r="120" spans="1:15" ht="16" x14ac:dyDescent="0.2">
      <c r="A120" s="32" t="s">
        <v>672</v>
      </c>
      <c r="B120" s="9" t="s">
        <v>511</v>
      </c>
      <c r="C120" s="34" t="s">
        <v>510</v>
      </c>
      <c r="D120" s="9" t="s">
        <v>19</v>
      </c>
      <c r="E120" s="9" t="s">
        <v>141</v>
      </c>
      <c r="F120" s="9">
        <v>1.9224755760000001</v>
      </c>
      <c r="G120" s="9">
        <v>0.33117440300000001</v>
      </c>
      <c r="H120" s="36">
        <v>9.2437985590000004E-5</v>
      </c>
      <c r="I120" s="9">
        <v>0.71656602599999997</v>
      </c>
      <c r="J120" s="9">
        <v>9.3437239999999994E-3</v>
      </c>
      <c r="K120" s="9">
        <v>2016</v>
      </c>
      <c r="L120" s="9">
        <v>0.122122221</v>
      </c>
      <c r="M120" s="35"/>
      <c r="N120" s="9">
        <v>2.9311718E-2</v>
      </c>
      <c r="O120" s="9">
        <v>0.71386492300000004</v>
      </c>
    </row>
    <row r="121" spans="1:15" ht="16" x14ac:dyDescent="0.2">
      <c r="A121" s="32" t="s">
        <v>673</v>
      </c>
      <c r="B121" s="9" t="s">
        <v>517</v>
      </c>
      <c r="C121" s="34" t="s">
        <v>516</v>
      </c>
      <c r="D121" s="9" t="s">
        <v>23</v>
      </c>
      <c r="E121" s="9" t="s">
        <v>141</v>
      </c>
      <c r="F121" s="9">
        <v>7.9229698000000001E-2</v>
      </c>
      <c r="G121" s="35"/>
      <c r="H121" s="35"/>
      <c r="I121" s="35"/>
      <c r="J121" s="35"/>
      <c r="K121" s="9">
        <v>2016</v>
      </c>
      <c r="L121" s="35"/>
      <c r="M121" s="35"/>
      <c r="N121" s="35"/>
      <c r="O121" s="9">
        <v>7.9229698000000001E-2</v>
      </c>
    </row>
    <row r="122" spans="1:15" ht="16" x14ac:dyDescent="0.2">
      <c r="A122" s="32" t="s">
        <v>674</v>
      </c>
      <c r="B122" s="9" t="s">
        <v>519</v>
      </c>
      <c r="C122" s="34" t="s">
        <v>518</v>
      </c>
      <c r="D122" s="9" t="s">
        <v>23</v>
      </c>
      <c r="E122" s="9" t="s">
        <v>144</v>
      </c>
      <c r="F122" s="9">
        <v>4.565050125</v>
      </c>
      <c r="G122" s="9">
        <v>2.1061408519999998</v>
      </c>
      <c r="H122" s="35"/>
      <c r="I122" s="35"/>
      <c r="J122" s="35"/>
      <c r="K122" s="9">
        <v>2018</v>
      </c>
      <c r="L122" s="9">
        <v>3.6330956999999997E-2</v>
      </c>
      <c r="M122" s="35"/>
      <c r="N122" s="35"/>
      <c r="O122" s="9">
        <v>2.4225783349999999</v>
      </c>
    </row>
    <row r="123" spans="1:15" ht="16" x14ac:dyDescent="0.2">
      <c r="A123" s="32" t="s">
        <v>675</v>
      </c>
      <c r="B123" s="9" t="s">
        <v>523</v>
      </c>
      <c r="C123" s="34" t="s">
        <v>522</v>
      </c>
      <c r="D123" s="9" t="s">
        <v>23</v>
      </c>
      <c r="E123" s="9" t="s">
        <v>438</v>
      </c>
      <c r="F123" s="9">
        <v>3.3999004359999998</v>
      </c>
      <c r="G123" s="9">
        <v>1.267770171</v>
      </c>
      <c r="H123" s="35"/>
      <c r="I123" s="35"/>
      <c r="J123" s="9">
        <v>1.1252619E-2</v>
      </c>
      <c r="K123" s="9">
        <v>2016</v>
      </c>
      <c r="L123" s="36">
        <v>8.49389653E-6</v>
      </c>
      <c r="M123" s="9">
        <v>0.215500161</v>
      </c>
      <c r="N123" s="9">
        <v>0.12876609</v>
      </c>
      <c r="O123" s="9">
        <v>1.7766027449999999</v>
      </c>
    </row>
    <row r="124" spans="1:15" ht="16" x14ac:dyDescent="0.2">
      <c r="A124" s="32" t="s">
        <v>676</v>
      </c>
      <c r="B124" s="9" t="s">
        <v>525</v>
      </c>
      <c r="C124" s="34" t="s">
        <v>524</v>
      </c>
      <c r="D124" s="9" t="s">
        <v>19</v>
      </c>
      <c r="E124" s="9" t="s">
        <v>438</v>
      </c>
      <c r="F124" s="9">
        <v>0.23147158300000001</v>
      </c>
      <c r="G124" s="9">
        <v>1.388259E-2</v>
      </c>
      <c r="H124" s="35"/>
      <c r="I124" s="9">
        <v>0.17030806800000001</v>
      </c>
      <c r="J124" s="9">
        <v>1.6789518E-2</v>
      </c>
      <c r="K124" s="9">
        <v>2016</v>
      </c>
      <c r="L124" s="9">
        <v>1.539746E-3</v>
      </c>
      <c r="M124" s="35"/>
      <c r="N124" s="9">
        <v>1.4808096E-2</v>
      </c>
      <c r="O124" s="9">
        <v>1.4143584000000001E-2</v>
      </c>
    </row>
    <row r="125" spans="1:15" ht="16" x14ac:dyDescent="0.2">
      <c r="A125" s="32" t="s">
        <v>677</v>
      </c>
      <c r="B125" s="9" t="s">
        <v>527</v>
      </c>
      <c r="C125" s="34" t="s">
        <v>526</v>
      </c>
      <c r="D125" s="9" t="s">
        <v>19</v>
      </c>
      <c r="E125" s="9" t="s">
        <v>438</v>
      </c>
      <c r="F125" s="9">
        <v>0.34651505900000001</v>
      </c>
      <c r="G125" s="9">
        <v>8.7900757999999996E-2</v>
      </c>
      <c r="H125" s="35"/>
      <c r="I125" s="9">
        <v>3.7368901000000003E-2</v>
      </c>
      <c r="J125" s="9">
        <v>0.164135963</v>
      </c>
      <c r="K125" s="9">
        <v>2015</v>
      </c>
      <c r="L125" s="9">
        <v>8.1412900000000007E-3</v>
      </c>
      <c r="M125" s="9">
        <v>4.8706225999999998E-2</v>
      </c>
      <c r="N125" s="35"/>
      <c r="O125" s="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586C4-3F8B-CC46-BC56-5197133B8267}">
  <sheetPr>
    <tabColor rgb="FFD499FD"/>
  </sheetPr>
  <dimension ref="A1:C267"/>
  <sheetViews>
    <sheetView topLeftCell="A244" workbookViewId="0">
      <selection activeCell="C1" sqref="C1"/>
    </sheetView>
  </sheetViews>
  <sheetFormatPr baseColWidth="10" defaultRowHeight="13" x14ac:dyDescent="0.15"/>
  <cols>
    <col min="2" max="2" width="27.1640625" style="26" customWidth="1"/>
    <col min="3" max="3" width="12.6640625" bestFit="1" customWidth="1"/>
  </cols>
  <sheetData>
    <row r="1" spans="1:3" x14ac:dyDescent="0.15">
      <c r="A1" s="2" t="s">
        <v>528</v>
      </c>
      <c r="B1" s="25" t="s">
        <v>0</v>
      </c>
      <c r="C1" s="3" t="s">
        <v>740</v>
      </c>
    </row>
    <row r="2" spans="1:3" x14ac:dyDescent="0.15">
      <c r="A2" s="2" t="s">
        <v>8</v>
      </c>
      <c r="B2" s="25" t="s">
        <v>5</v>
      </c>
      <c r="C2" s="7">
        <v>34.762101858714601</v>
      </c>
    </row>
    <row r="3" spans="1:3" x14ac:dyDescent="0.15">
      <c r="A3" s="2" t="s">
        <v>10</v>
      </c>
      <c r="B3" s="25" t="s">
        <v>9</v>
      </c>
      <c r="C3" s="7">
        <v>1.7347679733244901</v>
      </c>
    </row>
    <row r="4" spans="1:3" x14ac:dyDescent="0.15">
      <c r="A4" s="2" t="s">
        <v>14</v>
      </c>
      <c r="B4" s="25" t="s">
        <v>11</v>
      </c>
      <c r="C4" s="7">
        <v>1.17554692684705</v>
      </c>
    </row>
    <row r="5" spans="1:3" x14ac:dyDescent="0.15">
      <c r="A5" s="2" t="s">
        <v>16</v>
      </c>
      <c r="B5" s="25" t="s">
        <v>15</v>
      </c>
      <c r="C5" s="7">
        <v>2.0796910727055802</v>
      </c>
    </row>
    <row r="6" spans="1:3" x14ac:dyDescent="0.15">
      <c r="A6" s="2" t="s">
        <v>20</v>
      </c>
      <c r="B6" s="25" t="s">
        <v>17</v>
      </c>
      <c r="C6" s="7">
        <v>0.42700467996649699</v>
      </c>
    </row>
    <row r="7" spans="1:3" x14ac:dyDescent="0.15">
      <c r="A7" s="2" t="s">
        <v>24</v>
      </c>
      <c r="B7" s="25" t="s">
        <v>21</v>
      </c>
      <c r="C7" s="7">
        <v>1.9890364103167799</v>
      </c>
    </row>
    <row r="8" spans="1:3" x14ac:dyDescent="0.15">
      <c r="A8" s="2" t="s">
        <v>26</v>
      </c>
      <c r="B8" s="25" t="s">
        <v>25</v>
      </c>
      <c r="C8" s="7">
        <v>59.713649198984001</v>
      </c>
    </row>
    <row r="9" spans="1:3" x14ac:dyDescent="0.15">
      <c r="A9" s="2" t="s">
        <v>28</v>
      </c>
      <c r="B9" s="25" t="s">
        <v>27</v>
      </c>
      <c r="C9" s="7">
        <v>9.0661273883959002</v>
      </c>
    </row>
    <row r="10" spans="1:3" x14ac:dyDescent="0.15">
      <c r="A10" s="2" t="s">
        <v>31</v>
      </c>
      <c r="B10" s="25" t="s">
        <v>29</v>
      </c>
      <c r="C10" s="7">
        <v>88.404048372806599</v>
      </c>
    </row>
    <row r="11" spans="1:3" x14ac:dyDescent="0.15">
      <c r="A11" s="2" t="s">
        <v>33</v>
      </c>
      <c r="B11" s="25" t="s">
        <v>32</v>
      </c>
      <c r="C11" s="7">
        <v>4.8052923347219298</v>
      </c>
    </row>
    <row r="12" spans="1:3" x14ac:dyDescent="0.15">
      <c r="A12" s="2" t="s">
        <v>35</v>
      </c>
      <c r="B12" s="25" t="s">
        <v>34</v>
      </c>
      <c r="C12" s="7">
        <v>6.3358928883869599</v>
      </c>
    </row>
    <row r="13" spans="1:3" x14ac:dyDescent="0.15">
      <c r="A13" s="2" t="s">
        <v>38</v>
      </c>
      <c r="B13" s="25" t="s">
        <v>36</v>
      </c>
      <c r="C13" s="7">
        <v>41.8020094349815</v>
      </c>
    </row>
    <row r="14" spans="1:3" x14ac:dyDescent="0.15">
      <c r="A14" s="2" t="s">
        <v>40</v>
      </c>
      <c r="B14" s="25" t="s">
        <v>39</v>
      </c>
      <c r="C14" s="7">
        <v>30.585506109913101</v>
      </c>
    </row>
    <row r="15" spans="1:3" x14ac:dyDescent="0.15">
      <c r="A15" s="2" t="s">
        <v>42</v>
      </c>
      <c r="B15" s="25" t="s">
        <v>41</v>
      </c>
      <c r="C15" s="7">
        <v>28.218409691562499</v>
      </c>
    </row>
    <row r="16" spans="1:3" x14ac:dyDescent="0.15">
      <c r="A16" s="2" t="s">
        <v>44</v>
      </c>
      <c r="B16" s="25" t="s">
        <v>43</v>
      </c>
      <c r="C16" s="7">
        <v>17.465726250517001</v>
      </c>
    </row>
    <row r="17" spans="1:3" x14ac:dyDescent="0.15">
      <c r="A17" s="2" t="s">
        <v>46</v>
      </c>
      <c r="B17" s="25" t="s">
        <v>45</v>
      </c>
      <c r="C17" s="7">
        <v>2.70906158396255</v>
      </c>
    </row>
    <row r="18" spans="1:3" x14ac:dyDescent="0.15">
      <c r="A18" s="2" t="s">
        <v>48</v>
      </c>
      <c r="B18" s="25" t="s">
        <v>47</v>
      </c>
      <c r="C18" s="7">
        <v>2.5656322287276199</v>
      </c>
    </row>
    <row r="19" spans="1:3" x14ac:dyDescent="0.15">
      <c r="A19" s="2" t="s">
        <v>50</v>
      </c>
      <c r="B19" s="25" t="s">
        <v>49</v>
      </c>
      <c r="C19" s="7">
        <v>12.2835331942319</v>
      </c>
    </row>
    <row r="20" spans="1:3" x14ac:dyDescent="0.15">
      <c r="A20" s="2" t="s">
        <v>52</v>
      </c>
      <c r="B20" s="25" t="s">
        <v>51</v>
      </c>
      <c r="C20" s="7">
        <v>2.2555409648442102</v>
      </c>
    </row>
    <row r="21" spans="1:3" x14ac:dyDescent="0.15">
      <c r="A21" s="2" t="s">
        <v>54</v>
      </c>
      <c r="B21" s="25" t="s">
        <v>53</v>
      </c>
      <c r="C21" s="7">
        <v>3.8920398529292402</v>
      </c>
    </row>
    <row r="22" spans="1:3" x14ac:dyDescent="0.15">
      <c r="A22" s="2" t="s">
        <v>56</v>
      </c>
      <c r="B22" s="25" t="s">
        <v>55</v>
      </c>
      <c r="C22" s="7">
        <v>0.88375373539614199</v>
      </c>
    </row>
    <row r="23" spans="1:3" x14ac:dyDescent="0.15">
      <c r="A23" s="2" t="s">
        <v>58</v>
      </c>
      <c r="B23" s="25" t="s">
        <v>57</v>
      </c>
      <c r="C23" s="7">
        <v>1.428196392424</v>
      </c>
    </row>
    <row r="24" spans="1:3" x14ac:dyDescent="0.15">
      <c r="A24" s="2" t="s">
        <v>60</v>
      </c>
      <c r="B24" s="25" t="s">
        <v>59</v>
      </c>
      <c r="C24" s="7">
        <v>51.126785005050003</v>
      </c>
    </row>
    <row r="25" spans="1:3" x14ac:dyDescent="0.15">
      <c r="A25" s="2" t="s">
        <v>62</v>
      </c>
      <c r="B25" s="25" t="s">
        <v>61</v>
      </c>
      <c r="C25" s="7">
        <v>15.2843030882508</v>
      </c>
    </row>
    <row r="26" spans="1:3" x14ac:dyDescent="0.15">
      <c r="A26" s="2" t="s">
        <v>64</v>
      </c>
      <c r="B26" s="25" t="s">
        <v>63</v>
      </c>
      <c r="C26" s="7">
        <v>0.91336483995448303</v>
      </c>
    </row>
    <row r="27" spans="1:3" x14ac:dyDescent="0.15">
      <c r="A27" s="2" t="s">
        <v>66</v>
      </c>
      <c r="B27" s="25" t="s">
        <v>65</v>
      </c>
      <c r="C27" s="7">
        <v>11.4040105621143</v>
      </c>
    </row>
    <row r="28" spans="1:3" x14ac:dyDescent="0.15">
      <c r="A28" s="2" t="s">
        <v>68</v>
      </c>
      <c r="B28" s="25" t="s">
        <v>67</v>
      </c>
      <c r="C28" s="7">
        <v>14.990801225761</v>
      </c>
    </row>
    <row r="29" spans="1:3" x14ac:dyDescent="0.15">
      <c r="A29" s="2" t="s">
        <v>71</v>
      </c>
      <c r="B29" s="25" t="s">
        <v>69</v>
      </c>
      <c r="C29" s="7">
        <v>30.8463970066447</v>
      </c>
    </row>
    <row r="30" spans="1:3" x14ac:dyDescent="0.15">
      <c r="A30" s="2" t="s">
        <v>73</v>
      </c>
      <c r="B30" s="25" t="s">
        <v>72</v>
      </c>
      <c r="C30" s="7">
        <v>1.3332674418550401</v>
      </c>
    </row>
    <row r="31" spans="1:3" x14ac:dyDescent="0.15">
      <c r="A31" s="2" t="s">
        <v>75</v>
      </c>
      <c r="B31" s="25" t="s">
        <v>74</v>
      </c>
      <c r="C31" s="7">
        <v>0.34331320024167</v>
      </c>
    </row>
    <row r="32" spans="1:3" x14ac:dyDescent="0.15">
      <c r="A32" s="2" t="s">
        <v>77</v>
      </c>
      <c r="B32" s="25" t="s">
        <v>76</v>
      </c>
      <c r="C32" s="7">
        <v>12.129901658955401</v>
      </c>
    </row>
    <row r="33" spans="1:3" x14ac:dyDescent="0.15">
      <c r="A33" s="2" t="s">
        <v>79</v>
      </c>
      <c r="B33" s="25" t="s">
        <v>78</v>
      </c>
      <c r="C33" s="7">
        <v>24.2759719084662</v>
      </c>
    </row>
    <row r="34" spans="1:3" x14ac:dyDescent="0.15">
      <c r="A34" s="2" t="s">
        <v>81</v>
      </c>
      <c r="B34" s="25" t="s">
        <v>80</v>
      </c>
      <c r="C34" s="7">
        <v>6.5957693945768696</v>
      </c>
    </row>
    <row r="35" spans="1:3" x14ac:dyDescent="0.15">
      <c r="A35" s="2" t="s">
        <v>83</v>
      </c>
      <c r="B35" s="25" t="s">
        <v>82</v>
      </c>
      <c r="C35" s="7">
        <v>7.1003343668576804</v>
      </c>
    </row>
    <row r="36" spans="1:3" x14ac:dyDescent="0.15">
      <c r="A36" s="2" t="s">
        <v>85</v>
      </c>
      <c r="B36" s="25" t="s">
        <v>84</v>
      </c>
      <c r="C36" s="7">
        <v>1.6651721924120999</v>
      </c>
    </row>
    <row r="37" spans="1:3" x14ac:dyDescent="0.15">
      <c r="A37" s="2" t="s">
        <v>87</v>
      </c>
      <c r="B37" s="25" t="s">
        <v>86</v>
      </c>
      <c r="C37" s="7">
        <v>21.801663648342998</v>
      </c>
    </row>
    <row r="38" spans="1:3" x14ac:dyDescent="0.15">
      <c r="A38" s="2" t="s">
        <v>89</v>
      </c>
      <c r="B38" s="25" t="s">
        <v>88</v>
      </c>
      <c r="C38" s="7">
        <v>3.2784952718517801</v>
      </c>
    </row>
    <row r="39" spans="1:3" x14ac:dyDescent="0.15">
      <c r="A39" s="2" t="s">
        <v>91</v>
      </c>
      <c r="B39" s="25" t="s">
        <v>90</v>
      </c>
      <c r="C39" s="7">
        <v>29.3866855419963</v>
      </c>
    </row>
    <row r="40" spans="1:3" x14ac:dyDescent="0.15">
      <c r="A40" s="2" t="s">
        <v>93</v>
      </c>
      <c r="B40" s="25" t="s">
        <v>92</v>
      </c>
      <c r="C40" s="7">
        <v>50.281626469222701</v>
      </c>
    </row>
    <row r="41" spans="1:3" x14ac:dyDescent="0.15">
      <c r="A41" s="2" t="s">
        <v>95</v>
      </c>
      <c r="B41" s="25" t="s">
        <v>94</v>
      </c>
      <c r="C41" s="7">
        <v>2.6155132166612698</v>
      </c>
    </row>
    <row r="42" spans="1:3" x14ac:dyDescent="0.15">
      <c r="A42" s="2" t="s">
        <v>97</v>
      </c>
      <c r="B42" s="25" t="s">
        <v>96</v>
      </c>
      <c r="C42" s="7">
        <v>7.1076396299371999E-2</v>
      </c>
    </row>
    <row r="43" spans="1:3" x14ac:dyDescent="0.15">
      <c r="A43" s="2" t="s">
        <v>532</v>
      </c>
      <c r="B43" s="25" t="s">
        <v>98</v>
      </c>
      <c r="C43" s="7">
        <v>9.5825986553520792</v>
      </c>
    </row>
    <row r="44" spans="1:3" x14ac:dyDescent="0.15">
      <c r="A44" s="2" t="s">
        <v>101</v>
      </c>
      <c r="B44" s="25" t="s">
        <v>100</v>
      </c>
      <c r="C44" s="7">
        <v>1.63631370372888</v>
      </c>
    </row>
    <row r="45" spans="1:3" x14ac:dyDescent="0.15">
      <c r="A45" s="2" t="s">
        <v>103</v>
      </c>
      <c r="B45" s="25" t="s">
        <v>102</v>
      </c>
      <c r="C45" s="7">
        <v>0.70624628058301997</v>
      </c>
    </row>
    <row r="46" spans="1:3" x14ac:dyDescent="0.15">
      <c r="A46" s="2" t="s">
        <v>105</v>
      </c>
      <c r="B46" s="25" t="s">
        <v>104</v>
      </c>
      <c r="C46" s="7">
        <v>8.5057993693091198</v>
      </c>
    </row>
    <row r="47" spans="1:3" x14ac:dyDescent="0.15">
      <c r="A47" s="2" t="s">
        <v>107</v>
      </c>
      <c r="B47" s="25" t="s">
        <v>106</v>
      </c>
      <c r="C47" s="7">
        <v>0.27604722697918699</v>
      </c>
    </row>
    <row r="48" spans="1:3" x14ac:dyDescent="0.15">
      <c r="A48" s="2" t="s">
        <v>109</v>
      </c>
      <c r="B48" s="25" t="s">
        <v>108</v>
      </c>
      <c r="C48" s="7">
        <v>1.59231629704974</v>
      </c>
    </row>
    <row r="49" spans="1:3" x14ac:dyDescent="0.15">
      <c r="A49" s="2" t="s">
        <v>111</v>
      </c>
      <c r="B49" s="25" t="s">
        <v>110</v>
      </c>
      <c r="C49" s="7">
        <v>2.86723201832078</v>
      </c>
    </row>
    <row r="50" spans="1:3" x14ac:dyDescent="0.15">
      <c r="A50" s="2" t="s">
        <v>113</v>
      </c>
      <c r="B50" s="25" t="s">
        <v>112</v>
      </c>
      <c r="C50" s="7">
        <v>8.7710099108749198</v>
      </c>
    </row>
    <row r="51" spans="1:3" x14ac:dyDescent="0.15">
      <c r="A51" s="2" t="s">
        <v>115</v>
      </c>
      <c r="B51" s="25" t="s">
        <v>114</v>
      </c>
      <c r="C51" s="7">
        <v>4.8460891041842702</v>
      </c>
    </row>
    <row r="52" spans="1:3" x14ac:dyDescent="0.15">
      <c r="A52" s="2" t="s">
        <v>117</v>
      </c>
      <c r="B52" s="25" t="s">
        <v>116</v>
      </c>
      <c r="C52" s="7">
        <v>0.117089665081063</v>
      </c>
    </row>
    <row r="53" spans="1:3" x14ac:dyDescent="0.15">
      <c r="A53" s="2" t="s">
        <v>533</v>
      </c>
      <c r="B53" s="25" t="s">
        <v>118</v>
      </c>
      <c r="C53" s="7">
        <v>23.925115932901999</v>
      </c>
    </row>
    <row r="54" spans="1:3" x14ac:dyDescent="0.15">
      <c r="A54" s="2" t="s">
        <v>120</v>
      </c>
      <c r="B54" s="25" t="s">
        <v>119</v>
      </c>
      <c r="C54" s="7">
        <v>39.5650941351076</v>
      </c>
    </row>
    <row r="55" spans="1:3" x14ac:dyDescent="0.15">
      <c r="A55" s="2" t="s">
        <v>122</v>
      </c>
      <c r="B55" s="25" t="s">
        <v>121</v>
      </c>
      <c r="C55" s="7">
        <v>16.834034154295001</v>
      </c>
    </row>
    <row r="56" spans="1:3" x14ac:dyDescent="0.15">
      <c r="A56" s="2" t="s">
        <v>124</v>
      </c>
      <c r="B56" s="25" t="s">
        <v>123</v>
      </c>
      <c r="C56" s="7">
        <v>3.8422256801691601</v>
      </c>
    </row>
    <row r="57" spans="1:3" x14ac:dyDescent="0.15">
      <c r="A57" s="2" t="s">
        <v>126</v>
      </c>
      <c r="B57" s="25" t="s">
        <v>125</v>
      </c>
      <c r="C57" s="7">
        <v>14.879051295323301</v>
      </c>
    </row>
    <row r="58" spans="1:3" x14ac:dyDescent="0.15">
      <c r="A58" s="2" t="s">
        <v>128</v>
      </c>
      <c r="B58" s="25" t="s">
        <v>127</v>
      </c>
      <c r="C58" s="7">
        <v>12.654120408487399</v>
      </c>
    </row>
    <row r="59" spans="1:3" x14ac:dyDescent="0.15">
      <c r="A59" s="2" t="s">
        <v>130</v>
      </c>
      <c r="B59" s="25" t="s">
        <v>129</v>
      </c>
      <c r="C59" s="7">
        <v>9.2460099064391805</v>
      </c>
    </row>
    <row r="60" spans="1:3" x14ac:dyDescent="0.15">
      <c r="A60" s="2" t="s">
        <v>132</v>
      </c>
      <c r="B60" s="25" t="s">
        <v>131</v>
      </c>
      <c r="C60" s="7">
        <v>10.0989913532723</v>
      </c>
    </row>
    <row r="61" spans="1:3" x14ac:dyDescent="0.15">
      <c r="A61" s="2" t="s">
        <v>134</v>
      </c>
      <c r="B61" s="25" t="s">
        <v>133</v>
      </c>
      <c r="C61" s="7">
        <v>3.9470798529423901</v>
      </c>
    </row>
    <row r="62" spans="1:3" x14ac:dyDescent="0.15">
      <c r="A62" s="2" t="s">
        <v>136</v>
      </c>
      <c r="B62" s="25" t="s">
        <v>135</v>
      </c>
      <c r="C62" s="7">
        <v>0.61107202273030303</v>
      </c>
    </row>
    <row r="63" spans="1:3" x14ac:dyDescent="0.15">
      <c r="A63" s="2" t="s">
        <v>138</v>
      </c>
      <c r="B63" s="25" t="s">
        <v>137</v>
      </c>
      <c r="C63" s="7">
        <v>0.410319829823662</v>
      </c>
    </row>
    <row r="64" spans="1:3" x14ac:dyDescent="0.15">
      <c r="A64" s="2" t="s">
        <v>140</v>
      </c>
      <c r="B64" s="25" t="s">
        <v>139</v>
      </c>
      <c r="C64" s="7">
        <v>1.6490835307823399</v>
      </c>
    </row>
    <row r="65" spans="1:3" x14ac:dyDescent="0.15">
      <c r="A65" s="2" t="s">
        <v>37</v>
      </c>
      <c r="B65" s="25" t="s">
        <v>141</v>
      </c>
      <c r="C65" s="7">
        <v>1.12775921830621</v>
      </c>
    </row>
    <row r="66" spans="1:3" x14ac:dyDescent="0.15">
      <c r="A66" s="2" t="s">
        <v>143</v>
      </c>
      <c r="B66" s="25" t="s">
        <v>142</v>
      </c>
      <c r="C66" s="7">
        <v>6.8647622466964897</v>
      </c>
    </row>
    <row r="67" spans="1:3" x14ac:dyDescent="0.15">
      <c r="A67" s="2" t="s">
        <v>22</v>
      </c>
      <c r="B67" s="25" t="s">
        <v>144</v>
      </c>
      <c r="C67" s="7">
        <v>9.4786116564489404</v>
      </c>
    </row>
    <row r="68" spans="1:3" x14ac:dyDescent="0.15">
      <c r="A68" s="2" t="s">
        <v>146</v>
      </c>
      <c r="B68" s="25" t="s">
        <v>145</v>
      </c>
      <c r="C68" s="7">
        <v>2.4002991013024202</v>
      </c>
    </row>
    <row r="69" spans="1:3" x14ac:dyDescent="0.15">
      <c r="A69" s="2" t="s">
        <v>148</v>
      </c>
      <c r="B69" s="25" t="s">
        <v>147</v>
      </c>
      <c r="C69" s="7">
        <v>0.53726728668037704</v>
      </c>
    </row>
    <row r="70" spans="1:3" x14ac:dyDescent="0.15">
      <c r="A70" s="2" t="s">
        <v>150</v>
      </c>
      <c r="B70" s="25" t="s">
        <v>149</v>
      </c>
      <c r="C70" s="7">
        <v>12.2191205499222</v>
      </c>
    </row>
    <row r="71" spans="1:3" ht="16" x14ac:dyDescent="0.2">
      <c r="A71" s="2" t="s">
        <v>152</v>
      </c>
      <c r="B71" s="25" t="s">
        <v>151</v>
      </c>
      <c r="C71" s="8"/>
    </row>
    <row r="72" spans="1:3" x14ac:dyDescent="0.15">
      <c r="A72" s="2" t="s">
        <v>154</v>
      </c>
      <c r="B72" s="25" t="s">
        <v>153</v>
      </c>
      <c r="C72" s="7">
        <v>12.690237191825901</v>
      </c>
    </row>
    <row r="73" spans="1:3" x14ac:dyDescent="0.15">
      <c r="A73" s="2" t="s">
        <v>156</v>
      </c>
      <c r="B73" s="25" t="s">
        <v>155</v>
      </c>
      <c r="C73" s="7">
        <v>15.4163092221449</v>
      </c>
    </row>
    <row r="74" spans="1:3" x14ac:dyDescent="0.15">
      <c r="A74" s="2" t="s">
        <v>158</v>
      </c>
      <c r="B74" s="25" t="s">
        <v>157</v>
      </c>
      <c r="C74" s="7">
        <v>1.0795260122295101</v>
      </c>
    </row>
    <row r="75" spans="1:3" x14ac:dyDescent="0.15">
      <c r="A75" s="2" t="s">
        <v>160</v>
      </c>
      <c r="B75" s="25" t="s">
        <v>159</v>
      </c>
      <c r="C75" s="7">
        <v>10.363006460720801</v>
      </c>
    </row>
    <row r="76" spans="1:3" x14ac:dyDescent="0.15">
      <c r="A76" s="2" t="s">
        <v>162</v>
      </c>
      <c r="B76" s="25" t="s">
        <v>161</v>
      </c>
      <c r="C76" s="7">
        <v>1.7834967093506899</v>
      </c>
    </row>
    <row r="77" spans="1:3" x14ac:dyDescent="0.15">
      <c r="A77" s="2" t="s">
        <v>164</v>
      </c>
      <c r="B77" s="25" t="s">
        <v>163</v>
      </c>
      <c r="C77" s="7">
        <v>5.7396832572690197</v>
      </c>
    </row>
    <row r="78" spans="1:3" x14ac:dyDescent="0.15">
      <c r="A78" s="2" t="s">
        <v>166</v>
      </c>
      <c r="B78" s="25" t="s">
        <v>165</v>
      </c>
      <c r="C78" s="7">
        <v>1.5413413738798101</v>
      </c>
    </row>
    <row r="79" spans="1:3" x14ac:dyDescent="0.15">
      <c r="A79" s="2" t="s">
        <v>168</v>
      </c>
      <c r="B79" s="25" t="s">
        <v>167</v>
      </c>
      <c r="C79" s="7">
        <v>12.0884793768866</v>
      </c>
    </row>
    <row r="80" spans="1:3" x14ac:dyDescent="0.15">
      <c r="A80" s="2" t="s">
        <v>170</v>
      </c>
      <c r="B80" s="25" t="s">
        <v>169</v>
      </c>
      <c r="C80" s="7">
        <v>11.446295566298099</v>
      </c>
    </row>
    <row r="81" spans="1:3" x14ac:dyDescent="0.15">
      <c r="A81" s="2" t="s">
        <v>172</v>
      </c>
      <c r="B81" s="25" t="s">
        <v>171</v>
      </c>
      <c r="C81" s="7">
        <v>2.6383304614206402</v>
      </c>
    </row>
    <row r="82" spans="1:3" x14ac:dyDescent="0.15">
      <c r="A82" s="2" t="s">
        <v>174</v>
      </c>
      <c r="B82" s="25" t="s">
        <v>173</v>
      </c>
      <c r="C82" s="7">
        <v>15.555859529865099</v>
      </c>
    </row>
    <row r="83" spans="1:3" x14ac:dyDescent="0.15">
      <c r="A83" s="2" t="s">
        <v>176</v>
      </c>
      <c r="B83" s="25" t="s">
        <v>175</v>
      </c>
      <c r="C83" s="7">
        <v>13.200978246274</v>
      </c>
    </row>
    <row r="84" spans="1:3" x14ac:dyDescent="0.15">
      <c r="A84" s="2" t="s">
        <v>178</v>
      </c>
      <c r="B84" s="25" t="s">
        <v>177</v>
      </c>
      <c r="C84" s="7">
        <v>4.22024835167253</v>
      </c>
    </row>
    <row r="85" spans="1:3" x14ac:dyDescent="0.15">
      <c r="A85" s="2" t="s">
        <v>180</v>
      </c>
      <c r="B85" s="25" t="s">
        <v>179</v>
      </c>
      <c r="C85" s="7">
        <v>1.4573971521888101</v>
      </c>
    </row>
    <row r="86" spans="1:3" x14ac:dyDescent="0.15">
      <c r="A86" s="2" t="s">
        <v>182</v>
      </c>
      <c r="B86" s="25" t="s">
        <v>181</v>
      </c>
      <c r="C86" s="7">
        <v>34.345221466927399</v>
      </c>
    </row>
    <row r="87" spans="1:3" x14ac:dyDescent="0.15">
      <c r="A87" s="2" t="s">
        <v>184</v>
      </c>
      <c r="B87" s="25" t="s">
        <v>183</v>
      </c>
      <c r="C87" s="7">
        <v>1.81156655898875</v>
      </c>
    </row>
    <row r="88" spans="1:3" x14ac:dyDescent="0.15">
      <c r="A88" s="2" t="s">
        <v>186</v>
      </c>
      <c r="B88" s="25" t="s">
        <v>185</v>
      </c>
      <c r="C88" s="7">
        <v>9.6708864828592205</v>
      </c>
    </row>
    <row r="89" spans="1:3" x14ac:dyDescent="0.15">
      <c r="A89" s="2" t="s">
        <v>188</v>
      </c>
      <c r="B89" s="25" t="s">
        <v>187</v>
      </c>
      <c r="C89" s="7">
        <v>1.21090371816247</v>
      </c>
    </row>
    <row r="90" spans="1:3" x14ac:dyDescent="0.15">
      <c r="A90" s="2" t="s">
        <v>190</v>
      </c>
      <c r="B90" s="25" t="s">
        <v>189</v>
      </c>
      <c r="C90" s="7">
        <v>1.28097413201429</v>
      </c>
    </row>
    <row r="91" spans="1:3" x14ac:dyDescent="0.15">
      <c r="A91" s="2" t="s">
        <v>192</v>
      </c>
      <c r="B91" s="25" t="s">
        <v>191</v>
      </c>
      <c r="C91" s="7">
        <v>11.342377373850701</v>
      </c>
    </row>
    <row r="92" spans="1:3" x14ac:dyDescent="0.15">
      <c r="A92" s="2" t="s">
        <v>194</v>
      </c>
      <c r="B92" s="25" t="s">
        <v>193</v>
      </c>
      <c r="C92" s="7">
        <v>6.6061315235197799</v>
      </c>
    </row>
    <row r="93" spans="1:3" x14ac:dyDescent="0.15">
      <c r="A93" s="2" t="s">
        <v>196</v>
      </c>
      <c r="B93" s="25" t="s">
        <v>195</v>
      </c>
      <c r="C93" s="7">
        <v>10.694835012280601</v>
      </c>
    </row>
    <row r="94" spans="1:3" x14ac:dyDescent="0.15">
      <c r="A94" s="2" t="s">
        <v>198</v>
      </c>
      <c r="B94" s="25" t="s">
        <v>197</v>
      </c>
      <c r="C94" s="7">
        <v>0.46718767180629001</v>
      </c>
    </row>
    <row r="95" spans="1:3" x14ac:dyDescent="0.15">
      <c r="A95" s="2" t="s">
        <v>200</v>
      </c>
      <c r="B95" s="25" t="s">
        <v>199</v>
      </c>
      <c r="C95" s="7">
        <v>44.788533419666301</v>
      </c>
    </row>
    <row r="96" spans="1:3" x14ac:dyDescent="0.15">
      <c r="A96" s="2" t="s">
        <v>202</v>
      </c>
      <c r="B96" s="25" t="s">
        <v>201</v>
      </c>
      <c r="C96" s="7">
        <v>2.0055143823696202</v>
      </c>
    </row>
    <row r="97" spans="1:3" x14ac:dyDescent="0.15">
      <c r="A97" s="2" t="s">
        <v>7</v>
      </c>
      <c r="B97" s="25" t="s">
        <v>203</v>
      </c>
      <c r="C97" s="7">
        <v>13.592201838246</v>
      </c>
    </row>
    <row r="98" spans="1:3" x14ac:dyDescent="0.15">
      <c r="A98" s="2" t="s">
        <v>205</v>
      </c>
      <c r="B98" s="25" t="s">
        <v>204</v>
      </c>
      <c r="C98" s="7">
        <v>38.949939921649097</v>
      </c>
    </row>
    <row r="99" spans="1:3" x14ac:dyDescent="0.15">
      <c r="A99" s="2" t="s">
        <v>207</v>
      </c>
      <c r="B99" s="25" t="s">
        <v>206</v>
      </c>
      <c r="C99" s="7">
        <v>0.34761351618440001</v>
      </c>
    </row>
    <row r="100" spans="1:3" x14ac:dyDescent="0.15">
      <c r="A100" s="2" t="s">
        <v>209</v>
      </c>
      <c r="B100" s="25" t="s">
        <v>208</v>
      </c>
      <c r="C100" s="7">
        <v>1.66841412867813</v>
      </c>
    </row>
    <row r="101" spans="1:3" x14ac:dyDescent="0.15">
      <c r="A101" s="2" t="s">
        <v>211</v>
      </c>
      <c r="B101" s="25" t="s">
        <v>210</v>
      </c>
      <c r="C101" s="7">
        <v>13.6047139871854</v>
      </c>
    </row>
    <row r="102" spans="1:3" x14ac:dyDescent="0.15">
      <c r="A102" s="2" t="s">
        <v>213</v>
      </c>
      <c r="B102" s="25" t="s">
        <v>212</v>
      </c>
      <c r="C102" s="7">
        <v>0.369048200333356</v>
      </c>
    </row>
    <row r="103" spans="1:3" x14ac:dyDescent="0.15">
      <c r="A103" s="2" t="s">
        <v>215</v>
      </c>
      <c r="B103" s="25" t="s">
        <v>214</v>
      </c>
      <c r="C103" s="7">
        <v>4.5624652524910401</v>
      </c>
    </row>
    <row r="104" spans="1:3" x14ac:dyDescent="0.15">
      <c r="A104" s="2" t="s">
        <v>217</v>
      </c>
      <c r="B104" s="25" t="s">
        <v>216</v>
      </c>
      <c r="C104" s="7">
        <v>1.3662992812238901</v>
      </c>
    </row>
    <row r="105" spans="1:3" x14ac:dyDescent="0.15">
      <c r="A105" s="2" t="s">
        <v>219</v>
      </c>
      <c r="B105" s="25" t="s">
        <v>218</v>
      </c>
      <c r="C105" s="7">
        <v>1.4237500419785201</v>
      </c>
    </row>
    <row r="106" spans="1:3" x14ac:dyDescent="0.15">
      <c r="A106" s="2" t="s">
        <v>221</v>
      </c>
      <c r="B106" s="25" t="s">
        <v>220</v>
      </c>
      <c r="C106" s="7">
        <v>1.5995466283386</v>
      </c>
    </row>
    <row r="107" spans="1:3" x14ac:dyDescent="0.15">
      <c r="A107" s="2" t="s">
        <v>223</v>
      </c>
      <c r="B107" s="25" t="s">
        <v>222</v>
      </c>
      <c r="C107" s="7">
        <v>1.6809367315369199</v>
      </c>
    </row>
    <row r="108" spans="1:3" x14ac:dyDescent="0.15">
      <c r="A108" s="2" t="s">
        <v>225</v>
      </c>
      <c r="B108" s="25" t="s">
        <v>224</v>
      </c>
      <c r="C108" s="7">
        <v>0.12767554324352601</v>
      </c>
    </row>
    <row r="109" spans="1:3" x14ac:dyDescent="0.15">
      <c r="A109" s="2" t="s">
        <v>227</v>
      </c>
      <c r="B109" s="25" t="s">
        <v>226</v>
      </c>
      <c r="C109" s="7">
        <v>1.55818446770008</v>
      </c>
    </row>
    <row r="110" spans="1:3" x14ac:dyDescent="0.15">
      <c r="A110" s="2" t="s">
        <v>229</v>
      </c>
      <c r="B110" s="25" t="s">
        <v>228</v>
      </c>
      <c r="C110" s="7">
        <v>51.516290726816997</v>
      </c>
    </row>
    <row r="111" spans="1:3" x14ac:dyDescent="0.15">
      <c r="A111" s="2" t="s">
        <v>231</v>
      </c>
      <c r="B111" s="25" t="s">
        <v>230</v>
      </c>
      <c r="C111" s="7">
        <v>0.39975270914940098</v>
      </c>
    </row>
    <row r="112" spans="1:3" ht="16" x14ac:dyDescent="0.2">
      <c r="A112" s="2" t="s">
        <v>534</v>
      </c>
      <c r="B112" s="25" t="s">
        <v>535</v>
      </c>
      <c r="C112" s="8"/>
    </row>
    <row r="113" spans="1:3" x14ac:dyDescent="0.15">
      <c r="A113" s="2" t="s">
        <v>233</v>
      </c>
      <c r="B113" s="25" t="s">
        <v>232</v>
      </c>
      <c r="C113" s="7">
        <v>15.9169365666588</v>
      </c>
    </row>
    <row r="114" spans="1:3" x14ac:dyDescent="0.15">
      <c r="A114" s="2" t="s">
        <v>235</v>
      </c>
      <c r="B114" s="25" t="s">
        <v>234</v>
      </c>
      <c r="C114" s="7">
        <v>3.4463975347921298</v>
      </c>
    </row>
    <row r="115" spans="1:3" x14ac:dyDescent="0.15">
      <c r="A115" s="2" t="s">
        <v>237</v>
      </c>
      <c r="B115" s="25" t="s">
        <v>236</v>
      </c>
      <c r="C115" s="7">
        <v>0.9715760982742</v>
      </c>
    </row>
    <row r="116" spans="1:3" x14ac:dyDescent="0.15">
      <c r="A116" s="2" t="s">
        <v>239</v>
      </c>
      <c r="B116" s="25" t="s">
        <v>238</v>
      </c>
      <c r="C116" s="7">
        <v>11.390149502921799</v>
      </c>
    </row>
    <row r="117" spans="1:3" x14ac:dyDescent="0.15">
      <c r="A117" s="2" t="s">
        <v>241</v>
      </c>
      <c r="B117" s="25" t="s">
        <v>240</v>
      </c>
      <c r="C117" s="7">
        <v>24.946900038640699</v>
      </c>
    </row>
    <row r="118" spans="1:3" x14ac:dyDescent="0.15">
      <c r="A118" s="2" t="s">
        <v>243</v>
      </c>
      <c r="B118" s="25" t="s">
        <v>242</v>
      </c>
      <c r="C118" s="7">
        <v>9.6807677420956999</v>
      </c>
    </row>
    <row r="119" spans="1:3" x14ac:dyDescent="0.15">
      <c r="A119" s="2" t="s">
        <v>245</v>
      </c>
      <c r="B119" s="25" t="s">
        <v>244</v>
      </c>
      <c r="C119" s="7">
        <v>0.829367046917036</v>
      </c>
    </row>
    <row r="120" spans="1:3" x14ac:dyDescent="0.15">
      <c r="A120" s="2" t="s">
        <v>247</v>
      </c>
      <c r="B120" s="25" t="s">
        <v>246</v>
      </c>
      <c r="C120" s="7">
        <v>40.977111603891601</v>
      </c>
    </row>
    <row r="121" spans="1:3" x14ac:dyDescent="0.15">
      <c r="A121" s="2" t="s">
        <v>249</v>
      </c>
      <c r="B121" s="25" t="s">
        <v>248</v>
      </c>
      <c r="C121" s="7">
        <v>1.61477505702794</v>
      </c>
    </row>
    <row r="122" spans="1:3" x14ac:dyDescent="0.15">
      <c r="A122" s="2" t="s">
        <v>251</v>
      </c>
      <c r="B122" s="25" t="s">
        <v>250</v>
      </c>
      <c r="C122" s="7">
        <v>20.123305085563199</v>
      </c>
    </row>
    <row r="123" spans="1:3" x14ac:dyDescent="0.15">
      <c r="A123" s="2" t="s">
        <v>253</v>
      </c>
      <c r="B123" s="25" t="s">
        <v>252</v>
      </c>
      <c r="C123" s="7">
        <v>2.3547228854221198</v>
      </c>
    </row>
    <row r="124" spans="1:3" x14ac:dyDescent="0.15">
      <c r="A124" s="2" t="s">
        <v>255</v>
      </c>
      <c r="B124" s="25" t="s">
        <v>254</v>
      </c>
      <c r="C124" s="7">
        <v>3.44079642260338</v>
      </c>
    </row>
    <row r="125" spans="1:3" x14ac:dyDescent="0.15">
      <c r="A125" s="2" t="s">
        <v>257</v>
      </c>
      <c r="B125" s="25" t="s">
        <v>256</v>
      </c>
      <c r="C125" s="7">
        <v>0.47479445077927401</v>
      </c>
    </row>
    <row r="126" spans="1:3" x14ac:dyDescent="0.15">
      <c r="A126" s="2" t="s">
        <v>259</v>
      </c>
      <c r="B126" s="25" t="s">
        <v>258</v>
      </c>
      <c r="C126" s="7">
        <v>2.8045862501445402</v>
      </c>
    </row>
    <row r="127" spans="1:3" x14ac:dyDescent="0.15">
      <c r="A127" s="2" t="s">
        <v>261</v>
      </c>
      <c r="B127" s="25" t="s">
        <v>260</v>
      </c>
      <c r="C127" s="7">
        <v>13.3934355430792</v>
      </c>
    </row>
    <row r="128" spans="1:3" x14ac:dyDescent="0.15">
      <c r="A128" s="2" t="s">
        <v>263</v>
      </c>
      <c r="B128" s="25" t="s">
        <v>262</v>
      </c>
      <c r="C128" s="7">
        <v>2.6391593543642902</v>
      </c>
    </row>
    <row r="129" spans="1:3" x14ac:dyDescent="0.15">
      <c r="A129" s="2" t="s">
        <v>265</v>
      </c>
      <c r="B129" s="25" t="s">
        <v>264</v>
      </c>
      <c r="C129" s="7">
        <v>73.639550732699306</v>
      </c>
    </row>
    <row r="130" spans="1:3" x14ac:dyDescent="0.15">
      <c r="A130" s="2" t="s">
        <v>267</v>
      </c>
      <c r="B130" s="25" t="s">
        <v>266</v>
      </c>
      <c r="C130" s="7">
        <v>1.1091032454704599</v>
      </c>
    </row>
    <row r="131" spans="1:3" x14ac:dyDescent="0.15">
      <c r="A131" s="2" t="s">
        <v>269</v>
      </c>
      <c r="B131" s="25" t="s">
        <v>268</v>
      </c>
      <c r="C131" s="7">
        <v>0.32702035850216898</v>
      </c>
    </row>
    <row r="132" spans="1:3" x14ac:dyDescent="0.15">
      <c r="A132" s="2" t="s">
        <v>271</v>
      </c>
      <c r="B132" s="25" t="s">
        <v>270</v>
      </c>
      <c r="C132" s="7">
        <v>34.145680300775503</v>
      </c>
    </row>
    <row r="133" spans="1:3" x14ac:dyDescent="0.15">
      <c r="A133" s="2" t="s">
        <v>273</v>
      </c>
      <c r="B133" s="25" t="s">
        <v>272</v>
      </c>
      <c r="C133" s="7">
        <v>2.5264919823477099</v>
      </c>
    </row>
    <row r="134" spans="1:3" x14ac:dyDescent="0.15">
      <c r="A134" s="2" t="s">
        <v>275</v>
      </c>
      <c r="B134" s="25" t="s">
        <v>274</v>
      </c>
      <c r="C134" s="7">
        <v>12.2824498704933</v>
      </c>
    </row>
    <row r="135" spans="1:3" x14ac:dyDescent="0.15">
      <c r="A135" s="2" t="s">
        <v>277</v>
      </c>
      <c r="B135" s="25" t="s">
        <v>276</v>
      </c>
      <c r="C135" s="7">
        <v>6.9032805582732903</v>
      </c>
    </row>
    <row r="136" spans="1:3" x14ac:dyDescent="0.15">
      <c r="A136" s="2" t="s">
        <v>6</v>
      </c>
      <c r="B136" s="25" t="s">
        <v>278</v>
      </c>
      <c r="C136" s="7">
        <v>1.41593111626595</v>
      </c>
    </row>
    <row r="137" spans="1:3" x14ac:dyDescent="0.15">
      <c r="A137" s="2" t="s">
        <v>280</v>
      </c>
      <c r="B137" s="25" t="s">
        <v>279</v>
      </c>
      <c r="C137" s="7">
        <v>1.2444847363311</v>
      </c>
    </row>
    <row r="138" spans="1:3" x14ac:dyDescent="0.15">
      <c r="A138" s="2" t="s">
        <v>13</v>
      </c>
      <c r="B138" s="25" t="s">
        <v>281</v>
      </c>
      <c r="C138" s="7">
        <v>1.57747707617127</v>
      </c>
    </row>
    <row r="139" spans="1:3" x14ac:dyDescent="0.15">
      <c r="A139" s="2" t="s">
        <v>283</v>
      </c>
      <c r="B139" s="25" t="s">
        <v>282</v>
      </c>
      <c r="C139" s="7">
        <v>62.596253763555502</v>
      </c>
    </row>
    <row r="140" spans="1:3" x14ac:dyDescent="0.15">
      <c r="A140" s="2" t="s">
        <v>285</v>
      </c>
      <c r="B140" s="25" t="s">
        <v>284</v>
      </c>
      <c r="C140" s="7">
        <v>0.18685001841659701</v>
      </c>
    </row>
    <row r="141" spans="1:3" x14ac:dyDescent="0.15">
      <c r="A141" s="2" t="s">
        <v>19</v>
      </c>
      <c r="B141" s="25" t="s">
        <v>286</v>
      </c>
      <c r="C141" s="7">
        <v>0.96797806243278695</v>
      </c>
    </row>
    <row r="142" spans="1:3" x14ac:dyDescent="0.15">
      <c r="A142" s="2" t="s">
        <v>288</v>
      </c>
      <c r="B142" s="25" t="s">
        <v>287</v>
      </c>
      <c r="C142" s="7">
        <v>1.3895845003446201</v>
      </c>
    </row>
    <row r="143" spans="1:3" x14ac:dyDescent="0.15">
      <c r="A143" s="2" t="s">
        <v>290</v>
      </c>
      <c r="B143" s="25" t="s">
        <v>289</v>
      </c>
      <c r="C143" s="7">
        <v>0.30781884214776201</v>
      </c>
    </row>
    <row r="144" spans="1:3" x14ac:dyDescent="0.15">
      <c r="A144" s="2" t="s">
        <v>292</v>
      </c>
      <c r="B144" s="25" t="s">
        <v>291</v>
      </c>
      <c r="C144" s="7">
        <v>2.0770493199823798</v>
      </c>
    </row>
    <row r="145" spans="1:3" x14ac:dyDescent="0.15">
      <c r="A145" s="2" t="s">
        <v>294</v>
      </c>
      <c r="B145" s="25" t="s">
        <v>293</v>
      </c>
      <c r="C145" s="7">
        <v>4.7260896225513802</v>
      </c>
    </row>
    <row r="146" spans="1:3" x14ac:dyDescent="0.15">
      <c r="A146" s="2" t="s">
        <v>296</v>
      </c>
      <c r="B146" s="25" t="s">
        <v>295</v>
      </c>
      <c r="C146" s="7">
        <v>43.964133942268703</v>
      </c>
    </row>
    <row r="147" spans="1:3" x14ac:dyDescent="0.15">
      <c r="A147" s="2" t="s">
        <v>298</v>
      </c>
      <c r="B147" s="25" t="s">
        <v>297</v>
      </c>
      <c r="C147" s="7">
        <v>13.353240264034101</v>
      </c>
    </row>
    <row r="148" spans="1:3" x14ac:dyDescent="0.15">
      <c r="A148" s="2" t="s">
        <v>300</v>
      </c>
      <c r="B148" s="25" t="s">
        <v>299</v>
      </c>
      <c r="C148" s="7">
        <v>58.321902771585002</v>
      </c>
    </row>
    <row r="149" spans="1:3" ht="16" x14ac:dyDescent="0.2">
      <c r="A149" s="2" t="s">
        <v>302</v>
      </c>
      <c r="B149" s="25" t="s">
        <v>301</v>
      </c>
      <c r="C149" s="8"/>
    </row>
    <row r="150" spans="1:3" x14ac:dyDescent="0.15">
      <c r="A150" s="2" t="s">
        <v>304</v>
      </c>
      <c r="B150" s="25" t="s">
        <v>303</v>
      </c>
      <c r="C150" s="7">
        <v>0.25746773813845902</v>
      </c>
    </row>
    <row r="151" spans="1:3" x14ac:dyDescent="0.15">
      <c r="A151" s="2" t="s">
        <v>306</v>
      </c>
      <c r="B151" s="25" t="s">
        <v>305</v>
      </c>
      <c r="C151" s="7">
        <v>55.768466247912897</v>
      </c>
    </row>
    <row r="152" spans="1:3" x14ac:dyDescent="0.15">
      <c r="A152" s="2" t="s">
        <v>308</v>
      </c>
      <c r="B152" s="25" t="s">
        <v>307</v>
      </c>
      <c r="C152" s="7">
        <v>3.5121065979305901</v>
      </c>
    </row>
    <row r="153" spans="1:3" x14ac:dyDescent="0.15">
      <c r="A153" s="2" t="s">
        <v>310</v>
      </c>
      <c r="B153" s="25" t="s">
        <v>309</v>
      </c>
      <c r="C153" s="7">
        <v>0.132347777361949</v>
      </c>
    </row>
    <row r="154" spans="1:3" x14ac:dyDescent="0.15">
      <c r="A154" s="2" t="s">
        <v>312</v>
      </c>
      <c r="B154" s="25" t="s">
        <v>311</v>
      </c>
      <c r="C154" s="7">
        <v>25.872181753685499</v>
      </c>
    </row>
    <row r="155" spans="1:3" x14ac:dyDescent="0.15">
      <c r="A155" s="2" t="s">
        <v>30</v>
      </c>
      <c r="B155" s="25" t="s">
        <v>313</v>
      </c>
      <c r="C155" s="7">
        <v>9.4112696526861903</v>
      </c>
    </row>
    <row r="156" spans="1:3" x14ac:dyDescent="0.15">
      <c r="A156" s="2" t="s">
        <v>315</v>
      </c>
      <c r="B156" s="25" t="s">
        <v>314</v>
      </c>
      <c r="C156" s="7">
        <v>0.93936472741681099</v>
      </c>
    </row>
    <row r="157" spans="1:3" x14ac:dyDescent="0.15">
      <c r="A157" s="2" t="s">
        <v>317</v>
      </c>
      <c r="B157" s="25" t="s">
        <v>316</v>
      </c>
      <c r="C157" s="7">
        <v>6.1970448927216797</v>
      </c>
    </row>
    <row r="158" spans="1:3" x14ac:dyDescent="0.15">
      <c r="A158" s="2" t="s">
        <v>319</v>
      </c>
      <c r="B158" s="25" t="s">
        <v>318</v>
      </c>
      <c r="C158" s="7">
        <v>1.3699039217562701</v>
      </c>
    </row>
    <row r="159" spans="1:3" x14ac:dyDescent="0.15">
      <c r="A159" s="2" t="s">
        <v>321</v>
      </c>
      <c r="B159" s="25" t="s">
        <v>320</v>
      </c>
      <c r="C159" s="7">
        <v>6.2897741733876096</v>
      </c>
    </row>
    <row r="160" spans="1:3" x14ac:dyDescent="0.15">
      <c r="A160" s="2" t="s">
        <v>323</v>
      </c>
      <c r="B160" s="25" t="s">
        <v>322</v>
      </c>
      <c r="C160" s="7">
        <v>2.0633597379590798</v>
      </c>
    </row>
    <row r="161" spans="1:3" x14ac:dyDescent="0.15">
      <c r="A161" s="2" t="s">
        <v>325</v>
      </c>
      <c r="B161" s="25" t="s">
        <v>324</v>
      </c>
      <c r="C161" s="7">
        <v>9.8984880693625001</v>
      </c>
    </row>
    <row r="162" spans="1:3" x14ac:dyDescent="0.15">
      <c r="A162" s="2" t="s">
        <v>327</v>
      </c>
      <c r="B162" s="25" t="s">
        <v>326</v>
      </c>
      <c r="C162" s="7">
        <v>0.13601460292319001</v>
      </c>
    </row>
    <row r="163" spans="1:3" x14ac:dyDescent="0.15">
      <c r="A163" s="2" t="s">
        <v>329</v>
      </c>
      <c r="B163" s="25" t="s">
        <v>328</v>
      </c>
      <c r="C163" s="7">
        <v>3.3772622415311901</v>
      </c>
    </row>
    <row r="164" spans="1:3" x14ac:dyDescent="0.15">
      <c r="A164" s="2" t="s">
        <v>331</v>
      </c>
      <c r="B164" s="25" t="s">
        <v>330</v>
      </c>
      <c r="C164" s="7">
        <v>13.190077678932401</v>
      </c>
    </row>
    <row r="165" spans="1:3" x14ac:dyDescent="0.15">
      <c r="A165" s="2" t="s">
        <v>333</v>
      </c>
      <c r="B165" s="25" t="s">
        <v>332</v>
      </c>
      <c r="C165" s="7">
        <v>0.59544447801282396</v>
      </c>
    </row>
    <row r="166" spans="1:3" x14ac:dyDescent="0.15">
      <c r="A166" s="2" t="s">
        <v>335</v>
      </c>
      <c r="B166" s="25" t="s">
        <v>334</v>
      </c>
      <c r="C166" s="7">
        <v>39.309969130197899</v>
      </c>
    </row>
    <row r="167" spans="1:3" x14ac:dyDescent="0.15">
      <c r="A167" s="2" t="s">
        <v>337</v>
      </c>
      <c r="B167" s="25" t="s">
        <v>336</v>
      </c>
      <c r="C167" s="7">
        <v>0.79680138543819401</v>
      </c>
    </row>
    <row r="168" spans="1:3" x14ac:dyDescent="0.15">
      <c r="A168" s="2" t="s">
        <v>339</v>
      </c>
      <c r="B168" s="25" t="s">
        <v>338</v>
      </c>
      <c r="C168" s="7">
        <v>3.3966767332978698</v>
      </c>
    </row>
    <row r="169" spans="1:3" x14ac:dyDescent="0.15">
      <c r="A169" s="2" t="s">
        <v>341</v>
      </c>
      <c r="B169" s="25" t="s">
        <v>340</v>
      </c>
      <c r="C169" s="7">
        <v>2.24510921983142</v>
      </c>
    </row>
    <row r="170" spans="1:3" x14ac:dyDescent="0.15">
      <c r="A170" s="2" t="s">
        <v>343</v>
      </c>
      <c r="B170" s="25" t="s">
        <v>342</v>
      </c>
      <c r="C170" s="7">
        <v>1.2498117945781999</v>
      </c>
    </row>
    <row r="171" spans="1:3" x14ac:dyDescent="0.15">
      <c r="A171" s="2" t="s">
        <v>345</v>
      </c>
      <c r="B171" s="25" t="s">
        <v>344</v>
      </c>
      <c r="C171" s="7">
        <v>8.2893489161108302</v>
      </c>
    </row>
    <row r="172" spans="1:3" x14ac:dyDescent="0.15">
      <c r="A172" s="2" t="s">
        <v>70</v>
      </c>
      <c r="B172" s="25" t="s">
        <v>346</v>
      </c>
      <c r="C172" s="7">
        <v>15.2258178246329</v>
      </c>
    </row>
    <row r="173" spans="1:3" x14ac:dyDescent="0.15">
      <c r="A173" s="2" t="s">
        <v>348</v>
      </c>
      <c r="B173" s="25" t="s">
        <v>347</v>
      </c>
      <c r="C173" s="7">
        <v>3.8184014348287598</v>
      </c>
    </row>
    <row r="174" spans="1:3" x14ac:dyDescent="0.15">
      <c r="A174" s="2" t="s">
        <v>350</v>
      </c>
      <c r="B174" s="25" t="s">
        <v>349</v>
      </c>
      <c r="C174" s="7">
        <v>24.4339041798737</v>
      </c>
    </row>
    <row r="175" spans="1:3" x14ac:dyDescent="0.15">
      <c r="A175" s="2" t="s">
        <v>352</v>
      </c>
      <c r="B175" s="25" t="s">
        <v>351</v>
      </c>
      <c r="C175" s="7">
        <v>0.951072208218253</v>
      </c>
    </row>
    <row r="176" spans="1:3" x14ac:dyDescent="0.15">
      <c r="A176" s="2" t="s">
        <v>354</v>
      </c>
      <c r="B176" s="25" t="s">
        <v>353</v>
      </c>
      <c r="C176" s="7">
        <v>0.65812408759901297</v>
      </c>
    </row>
    <row r="177" spans="1:3" x14ac:dyDescent="0.15">
      <c r="A177" s="2" t="s">
        <v>356</v>
      </c>
      <c r="B177" s="25" t="s">
        <v>355</v>
      </c>
      <c r="C177" s="7">
        <v>0.66198270577991003</v>
      </c>
    </row>
    <row r="178" spans="1:3" x14ac:dyDescent="0.15">
      <c r="A178" s="2" t="s">
        <v>358</v>
      </c>
      <c r="B178" s="25" t="s">
        <v>357</v>
      </c>
      <c r="C178" s="7">
        <v>11.6956827411211</v>
      </c>
    </row>
    <row r="179" spans="1:3" x14ac:dyDescent="0.15">
      <c r="A179" s="2" t="s">
        <v>360</v>
      </c>
      <c r="B179" s="25" t="s">
        <v>359</v>
      </c>
      <c r="C179" s="7">
        <v>14.235611163916399</v>
      </c>
    </row>
    <row r="180" spans="1:3" x14ac:dyDescent="0.15">
      <c r="A180" s="2" t="s">
        <v>362</v>
      </c>
      <c r="B180" s="25" t="s">
        <v>361</v>
      </c>
      <c r="C180" s="7">
        <v>1.8176455528395099</v>
      </c>
    </row>
    <row r="181" spans="1:3" x14ac:dyDescent="0.15">
      <c r="A181" s="2" t="s">
        <v>364</v>
      </c>
      <c r="B181" s="25" t="s">
        <v>363</v>
      </c>
      <c r="C181" s="7">
        <v>31.089806300136999</v>
      </c>
    </row>
    <row r="182" spans="1:3" x14ac:dyDescent="0.15">
      <c r="A182" s="2" t="s">
        <v>366</v>
      </c>
      <c r="B182" s="25" t="s">
        <v>365</v>
      </c>
      <c r="C182" s="7">
        <v>22.959700352830001</v>
      </c>
    </row>
    <row r="183" spans="1:3" x14ac:dyDescent="0.15">
      <c r="A183" s="2" t="s">
        <v>368</v>
      </c>
      <c r="B183" s="25" t="s">
        <v>367</v>
      </c>
      <c r="C183" s="7">
        <v>9.7082666536188995</v>
      </c>
    </row>
    <row r="184" spans="1:3" x14ac:dyDescent="0.15">
      <c r="A184" s="2" t="s">
        <v>370</v>
      </c>
      <c r="B184" s="25" t="s">
        <v>369</v>
      </c>
      <c r="C184" s="7">
        <v>41.085873617455</v>
      </c>
    </row>
    <row r="185" spans="1:3" x14ac:dyDescent="0.15">
      <c r="A185" s="2" t="s">
        <v>372</v>
      </c>
      <c r="B185" s="25" t="s">
        <v>371</v>
      </c>
      <c r="C185" s="7">
        <v>15.483131676905099</v>
      </c>
    </row>
    <row r="186" spans="1:3" x14ac:dyDescent="0.15">
      <c r="A186" s="2" t="s">
        <v>374</v>
      </c>
      <c r="B186" s="25" t="s">
        <v>373</v>
      </c>
      <c r="C186" s="7">
        <v>1.92084606074688</v>
      </c>
    </row>
    <row r="187" spans="1:3" x14ac:dyDescent="0.15">
      <c r="A187" s="2" t="s">
        <v>376</v>
      </c>
      <c r="B187" s="25" t="s">
        <v>375</v>
      </c>
      <c r="C187" s="7">
        <v>4.7010275273908499</v>
      </c>
    </row>
    <row r="188" spans="1:3" x14ac:dyDescent="0.15">
      <c r="A188" s="2" t="s">
        <v>378</v>
      </c>
      <c r="B188" s="25" t="s">
        <v>377</v>
      </c>
      <c r="C188" s="7">
        <v>0.28964514080047399</v>
      </c>
    </row>
    <row r="189" spans="1:3" x14ac:dyDescent="0.15">
      <c r="A189" s="2" t="s">
        <v>380</v>
      </c>
      <c r="B189" s="25" t="s">
        <v>379</v>
      </c>
      <c r="C189" s="7">
        <v>0.21039053908913699</v>
      </c>
    </row>
    <row r="190" spans="1:3" x14ac:dyDescent="0.15">
      <c r="A190" s="2" t="s">
        <v>382</v>
      </c>
      <c r="B190" s="25" t="s">
        <v>381</v>
      </c>
      <c r="C190" s="7">
        <v>26.602789911230101</v>
      </c>
    </row>
    <row r="191" spans="1:3" x14ac:dyDescent="0.15">
      <c r="A191" s="2" t="s">
        <v>384</v>
      </c>
      <c r="B191" s="25" t="s">
        <v>383</v>
      </c>
      <c r="C191" s="7">
        <v>0.33837660862431201</v>
      </c>
    </row>
    <row r="192" spans="1:3" x14ac:dyDescent="0.15">
      <c r="A192" s="2" t="s">
        <v>386</v>
      </c>
      <c r="B192" s="25" t="s">
        <v>385</v>
      </c>
      <c r="C192" s="7">
        <v>1.6041808365599399</v>
      </c>
    </row>
    <row r="193" spans="1:3" x14ac:dyDescent="0.15">
      <c r="A193" s="2" t="s">
        <v>388</v>
      </c>
      <c r="B193" s="25" t="s">
        <v>387</v>
      </c>
      <c r="C193" s="7">
        <v>1.5727817154919199</v>
      </c>
    </row>
    <row r="194" spans="1:3" x14ac:dyDescent="0.15">
      <c r="A194" s="2" t="s">
        <v>390</v>
      </c>
      <c r="B194" s="25" t="s">
        <v>389</v>
      </c>
      <c r="C194" s="7">
        <v>7.4654963920333097</v>
      </c>
    </row>
    <row r="195" spans="1:3" x14ac:dyDescent="0.15">
      <c r="A195" s="2" t="s">
        <v>392</v>
      </c>
      <c r="B195" s="25" t="s">
        <v>391</v>
      </c>
      <c r="C195" s="7">
        <v>0.19263521902745301</v>
      </c>
    </row>
    <row r="196" spans="1:3" x14ac:dyDescent="0.15">
      <c r="A196" s="2" t="s">
        <v>394</v>
      </c>
      <c r="B196" s="25" t="s">
        <v>393</v>
      </c>
      <c r="C196" s="7">
        <v>8.0895935893659008</v>
      </c>
    </row>
    <row r="197" spans="1:3" x14ac:dyDescent="0.15">
      <c r="A197" s="2" t="s">
        <v>396</v>
      </c>
      <c r="B197" s="25" t="s">
        <v>395</v>
      </c>
      <c r="C197" s="7">
        <v>2.35666668624757</v>
      </c>
    </row>
    <row r="198" spans="1:3" x14ac:dyDescent="0.15">
      <c r="A198" s="2" t="s">
        <v>398</v>
      </c>
      <c r="B198" s="25" t="s">
        <v>397</v>
      </c>
      <c r="C198" s="7">
        <v>5.4730397522440999</v>
      </c>
    </row>
    <row r="199" spans="1:3" x14ac:dyDescent="0.15">
      <c r="A199" s="2" t="s">
        <v>400</v>
      </c>
      <c r="B199" s="25" t="s">
        <v>399</v>
      </c>
      <c r="C199" s="7">
        <v>2.01087374469925</v>
      </c>
    </row>
    <row r="200" spans="1:3" x14ac:dyDescent="0.15">
      <c r="A200" s="2" t="s">
        <v>402</v>
      </c>
      <c r="B200" s="25" t="s">
        <v>401</v>
      </c>
      <c r="C200" s="7">
        <v>12.088892984128099</v>
      </c>
    </row>
    <row r="201" spans="1:3" x14ac:dyDescent="0.15">
      <c r="A201" s="2" t="s">
        <v>404</v>
      </c>
      <c r="B201" s="25" t="s">
        <v>403</v>
      </c>
      <c r="C201" s="7">
        <v>10.6300660621578</v>
      </c>
    </row>
    <row r="202" spans="1:3" x14ac:dyDescent="0.15">
      <c r="A202" s="2" t="s">
        <v>406</v>
      </c>
      <c r="B202" s="25" t="s">
        <v>405</v>
      </c>
      <c r="C202" s="7">
        <v>75.4976278935561</v>
      </c>
    </row>
    <row r="203" spans="1:3" x14ac:dyDescent="0.15">
      <c r="A203" s="2" t="s">
        <v>408</v>
      </c>
      <c r="B203" s="25" t="s">
        <v>407</v>
      </c>
      <c r="C203" s="7">
        <v>1.16313480315329</v>
      </c>
    </row>
    <row r="204" spans="1:3" x14ac:dyDescent="0.15">
      <c r="A204" s="2" t="s">
        <v>410</v>
      </c>
      <c r="B204" s="25" t="s">
        <v>409</v>
      </c>
      <c r="C204" s="7">
        <v>8.1162178599152703</v>
      </c>
    </row>
    <row r="205" spans="1:3" x14ac:dyDescent="0.15">
      <c r="A205" s="2" t="s">
        <v>412</v>
      </c>
      <c r="B205" s="25" t="s">
        <v>411</v>
      </c>
      <c r="C205" s="7">
        <v>3.8030809844141902</v>
      </c>
    </row>
    <row r="206" spans="1:3" x14ac:dyDescent="0.15">
      <c r="A206" s="2" t="s">
        <v>12</v>
      </c>
      <c r="B206" s="25" t="s">
        <v>413</v>
      </c>
      <c r="C206" s="7">
        <v>0.66018842979291903</v>
      </c>
    </row>
    <row r="207" spans="1:3" x14ac:dyDescent="0.15">
      <c r="A207" s="2" t="s">
        <v>415</v>
      </c>
      <c r="B207" s="25" t="s">
        <v>414</v>
      </c>
      <c r="C207" s="7">
        <v>32.294942494654201</v>
      </c>
    </row>
    <row r="208" spans="1:3" x14ac:dyDescent="0.15">
      <c r="A208" s="2" t="s">
        <v>417</v>
      </c>
      <c r="B208" s="25" t="s">
        <v>416</v>
      </c>
      <c r="C208" s="7">
        <v>1.2513445422805001</v>
      </c>
    </row>
    <row r="209" spans="1:3" x14ac:dyDescent="0.15">
      <c r="A209" s="2" t="s">
        <v>419</v>
      </c>
      <c r="B209" s="25" t="s">
        <v>418</v>
      </c>
      <c r="C209" s="7">
        <v>1.73995141736156</v>
      </c>
    </row>
    <row r="210" spans="1:3" x14ac:dyDescent="0.15">
      <c r="A210" s="2" t="s">
        <v>421</v>
      </c>
      <c r="B210" s="25" t="s">
        <v>420</v>
      </c>
      <c r="C210" s="7">
        <v>45.391791910402702</v>
      </c>
    </row>
    <row r="211" spans="1:3" x14ac:dyDescent="0.15">
      <c r="A211" s="2" t="s">
        <v>423</v>
      </c>
      <c r="B211" s="25" t="s">
        <v>422</v>
      </c>
      <c r="C211" s="7">
        <v>0.442947201036342</v>
      </c>
    </row>
    <row r="212" spans="1:3" x14ac:dyDescent="0.15">
      <c r="A212" s="2" t="s">
        <v>425</v>
      </c>
      <c r="B212" s="25" t="s">
        <v>424</v>
      </c>
      <c r="C212" s="7">
        <v>1.4134572948795501</v>
      </c>
    </row>
    <row r="213" spans="1:3" x14ac:dyDescent="0.15">
      <c r="A213" s="2" t="s">
        <v>427</v>
      </c>
      <c r="B213" s="25" t="s">
        <v>426</v>
      </c>
      <c r="C213" s="7">
        <v>0.68627161339363196</v>
      </c>
    </row>
    <row r="214" spans="1:3" x14ac:dyDescent="0.15">
      <c r="A214" s="2" t="s">
        <v>429</v>
      </c>
      <c r="B214" s="25" t="s">
        <v>428</v>
      </c>
      <c r="C214" s="7">
        <v>14.8422013152513</v>
      </c>
    </row>
    <row r="215" spans="1:3" x14ac:dyDescent="0.15">
      <c r="A215" s="2" t="s">
        <v>431</v>
      </c>
      <c r="B215" s="25" t="s">
        <v>430</v>
      </c>
      <c r="C215" s="7">
        <v>0.23445588361806799</v>
      </c>
    </row>
    <row r="216" spans="1:3" x14ac:dyDescent="0.15">
      <c r="A216" s="2" t="s">
        <v>433</v>
      </c>
      <c r="B216" s="25" t="s">
        <v>432</v>
      </c>
      <c r="C216" s="7">
        <v>9.1226220840076895</v>
      </c>
    </row>
    <row r="217" spans="1:3" x14ac:dyDescent="0.15">
      <c r="A217" s="2" t="s">
        <v>435</v>
      </c>
      <c r="B217" s="25" t="s">
        <v>434</v>
      </c>
      <c r="C217" s="7">
        <v>1.8733131897063999</v>
      </c>
    </row>
    <row r="218" spans="1:3" x14ac:dyDescent="0.15">
      <c r="A218" s="2" t="s">
        <v>437</v>
      </c>
      <c r="B218" s="25" t="s">
        <v>436</v>
      </c>
      <c r="C218" s="7">
        <v>6.6785620396809904</v>
      </c>
    </row>
    <row r="219" spans="1:3" x14ac:dyDescent="0.15">
      <c r="A219" s="2" t="s">
        <v>18</v>
      </c>
      <c r="B219" s="25" t="s">
        <v>438</v>
      </c>
      <c r="C219" s="7">
        <v>1.8743852731266599</v>
      </c>
    </row>
    <row r="220" spans="1:3" x14ac:dyDescent="0.15">
      <c r="A220" s="2" t="s">
        <v>440</v>
      </c>
      <c r="B220" s="25" t="s">
        <v>439</v>
      </c>
      <c r="C220" s="7">
        <v>12.6659542040936</v>
      </c>
    </row>
    <row r="221" spans="1:3" x14ac:dyDescent="0.15">
      <c r="A221" s="2" t="s">
        <v>536</v>
      </c>
      <c r="B221" s="25" t="s">
        <v>441</v>
      </c>
      <c r="C221" s="7">
        <v>1.2577228596646099</v>
      </c>
    </row>
    <row r="222" spans="1:3" x14ac:dyDescent="0.15">
      <c r="A222" s="2" t="s">
        <v>443</v>
      </c>
      <c r="B222" s="25" t="s">
        <v>442</v>
      </c>
      <c r="C222" s="7">
        <v>8.6258115014503396</v>
      </c>
    </row>
    <row r="223" spans="1:3" x14ac:dyDescent="0.15">
      <c r="A223" s="2" t="s">
        <v>445</v>
      </c>
      <c r="B223" s="25" t="s">
        <v>444</v>
      </c>
      <c r="C223" s="7">
        <v>3.2654178994069198</v>
      </c>
    </row>
    <row r="224" spans="1:3" x14ac:dyDescent="0.15">
      <c r="A224" s="2" t="s">
        <v>447</v>
      </c>
      <c r="B224" s="25" t="s">
        <v>446</v>
      </c>
      <c r="C224" s="7">
        <v>11.412964093317299</v>
      </c>
    </row>
    <row r="225" spans="1:3" x14ac:dyDescent="0.15">
      <c r="A225" s="2" t="s">
        <v>449</v>
      </c>
      <c r="B225" s="25" t="s">
        <v>448</v>
      </c>
      <c r="C225" s="7">
        <v>16.767558750380601</v>
      </c>
    </row>
    <row r="226" spans="1:3" x14ac:dyDescent="0.15">
      <c r="A226" s="2" t="s">
        <v>451</v>
      </c>
      <c r="B226" s="25" t="s">
        <v>450</v>
      </c>
      <c r="C226" s="7">
        <v>2.45374795061268</v>
      </c>
    </row>
    <row r="227" spans="1:3" x14ac:dyDescent="0.15">
      <c r="A227" s="2" t="s">
        <v>453</v>
      </c>
      <c r="B227" s="25" t="s">
        <v>452</v>
      </c>
      <c r="C227" s="7">
        <v>70.447799716092405</v>
      </c>
    </row>
    <row r="228" spans="1:3" x14ac:dyDescent="0.15">
      <c r="A228" s="2" t="s">
        <v>455</v>
      </c>
      <c r="B228" s="25" t="s">
        <v>454</v>
      </c>
      <c r="C228" s="7">
        <v>13.258906821739201</v>
      </c>
    </row>
    <row r="229" spans="1:3" x14ac:dyDescent="0.15">
      <c r="A229" s="2" t="s">
        <v>457</v>
      </c>
      <c r="B229" s="25" t="s">
        <v>456</v>
      </c>
      <c r="C229" s="7">
        <v>4.7301343884173397</v>
      </c>
    </row>
    <row r="230" spans="1:3" x14ac:dyDescent="0.15">
      <c r="A230" s="2" t="s">
        <v>459</v>
      </c>
      <c r="B230" s="25" t="s">
        <v>458</v>
      </c>
      <c r="C230" s="7">
        <v>34.037100672704497</v>
      </c>
    </row>
    <row r="231" spans="1:3" x14ac:dyDescent="0.15">
      <c r="A231" s="2" t="s">
        <v>461</v>
      </c>
      <c r="B231" s="25" t="s">
        <v>460</v>
      </c>
      <c r="C231" s="7">
        <v>3.68277137079953</v>
      </c>
    </row>
    <row r="232" spans="1:3" x14ac:dyDescent="0.15">
      <c r="A232" s="2" t="s">
        <v>537</v>
      </c>
      <c r="B232" s="25" t="s">
        <v>462</v>
      </c>
      <c r="C232" s="7">
        <v>0.412275286385057</v>
      </c>
    </row>
    <row r="233" spans="1:3" x14ac:dyDescent="0.15">
      <c r="A233" s="2" t="s">
        <v>538</v>
      </c>
      <c r="B233" s="25" t="s">
        <v>463</v>
      </c>
      <c r="C233" s="7">
        <v>6.4840566632994898</v>
      </c>
    </row>
    <row r="234" spans="1:3" x14ac:dyDescent="0.15">
      <c r="A234" s="2" t="s">
        <v>465</v>
      </c>
      <c r="B234" s="25" t="s">
        <v>464</v>
      </c>
      <c r="C234" s="7">
        <v>3.7900067601441201</v>
      </c>
    </row>
    <row r="235" spans="1:3" x14ac:dyDescent="0.15">
      <c r="A235" s="2" t="s">
        <v>467</v>
      </c>
      <c r="B235" s="25" t="s">
        <v>466</v>
      </c>
      <c r="C235" s="7">
        <v>5.7582326519589504</v>
      </c>
    </row>
    <row r="236" spans="1:3" x14ac:dyDescent="0.15">
      <c r="A236" s="2" t="s">
        <v>469</v>
      </c>
      <c r="B236" s="25" t="s">
        <v>468</v>
      </c>
      <c r="C236" s="7">
        <v>3.2429108962603101</v>
      </c>
    </row>
    <row r="237" spans="1:3" x14ac:dyDescent="0.15">
      <c r="A237" s="2" t="s">
        <v>471</v>
      </c>
      <c r="B237" s="25" t="s">
        <v>470</v>
      </c>
      <c r="C237" s="7">
        <v>3.6547115828746302</v>
      </c>
    </row>
    <row r="238" spans="1:3" x14ac:dyDescent="0.15">
      <c r="A238" s="2" t="s">
        <v>539</v>
      </c>
      <c r="B238" s="25" t="s">
        <v>472</v>
      </c>
      <c r="C238" s="7">
        <v>1.35816497082903</v>
      </c>
    </row>
    <row r="239" spans="1:3" x14ac:dyDescent="0.15">
      <c r="A239" s="2" t="s">
        <v>474</v>
      </c>
      <c r="B239" s="25" t="s">
        <v>473</v>
      </c>
      <c r="C239" s="7">
        <v>0.91444294860162101</v>
      </c>
    </row>
    <row r="240" spans="1:3" x14ac:dyDescent="0.15">
      <c r="A240" s="2" t="s">
        <v>540</v>
      </c>
      <c r="B240" s="25" t="s">
        <v>475</v>
      </c>
      <c r="C240" s="7">
        <v>3.35238310101784</v>
      </c>
    </row>
    <row r="241" spans="1:3" x14ac:dyDescent="0.15">
      <c r="A241" s="2" t="s">
        <v>477</v>
      </c>
      <c r="B241" s="25" t="s">
        <v>476</v>
      </c>
      <c r="C241" s="7">
        <v>5.3979466892719197</v>
      </c>
    </row>
    <row r="242" spans="1:3" x14ac:dyDescent="0.15">
      <c r="A242" s="2" t="s">
        <v>479</v>
      </c>
      <c r="B242" s="25" t="s">
        <v>478</v>
      </c>
      <c r="C242" s="7">
        <v>0.66018842979291903</v>
      </c>
    </row>
    <row r="243" spans="1:3" x14ac:dyDescent="0.15">
      <c r="A243" s="2" t="s">
        <v>541</v>
      </c>
      <c r="B243" s="25" t="s">
        <v>480</v>
      </c>
      <c r="C243" s="7">
        <v>1.8743852731266599</v>
      </c>
    </row>
    <row r="244" spans="1:3" x14ac:dyDescent="0.15">
      <c r="A244" s="2" t="s">
        <v>482</v>
      </c>
      <c r="B244" s="25" t="s">
        <v>481</v>
      </c>
      <c r="C244" s="7">
        <v>3.6676303298021899</v>
      </c>
    </row>
    <row r="245" spans="1:3" x14ac:dyDescent="0.15">
      <c r="A245" s="2" t="s">
        <v>484</v>
      </c>
      <c r="B245" s="25" t="s">
        <v>483</v>
      </c>
      <c r="C245" s="7">
        <v>0.50384971716490601</v>
      </c>
    </row>
    <row r="246" spans="1:3" x14ac:dyDescent="0.15">
      <c r="A246" s="2" t="s">
        <v>486</v>
      </c>
      <c r="B246" s="25" t="s">
        <v>485</v>
      </c>
      <c r="C246" s="7">
        <v>3.76900110251173</v>
      </c>
    </row>
    <row r="247" spans="1:3" x14ac:dyDescent="0.15">
      <c r="A247" s="2" t="s">
        <v>488</v>
      </c>
      <c r="B247" s="25" t="s">
        <v>487</v>
      </c>
      <c r="C247" s="7">
        <v>1.4219443323920899</v>
      </c>
    </row>
    <row r="248" spans="1:3" x14ac:dyDescent="0.15">
      <c r="A248" s="2" t="s">
        <v>490</v>
      </c>
      <c r="B248" s="25" t="s">
        <v>489</v>
      </c>
      <c r="C248" s="7">
        <v>0.48853553048582798</v>
      </c>
    </row>
    <row r="249" spans="1:3" x14ac:dyDescent="0.15">
      <c r="A249" s="2" t="s">
        <v>492</v>
      </c>
      <c r="B249" s="25" t="s">
        <v>491</v>
      </c>
      <c r="C249" s="7">
        <v>1.9201261680589701</v>
      </c>
    </row>
    <row r="250" spans="1:3" x14ac:dyDescent="0.15">
      <c r="A250" s="2" t="s">
        <v>494</v>
      </c>
      <c r="B250" s="25" t="s">
        <v>493</v>
      </c>
      <c r="C250" s="7">
        <v>10.7864611551484</v>
      </c>
    </row>
    <row r="251" spans="1:3" x14ac:dyDescent="0.15">
      <c r="A251" s="2" t="s">
        <v>23</v>
      </c>
      <c r="B251" s="25" t="s">
        <v>495</v>
      </c>
      <c r="C251" s="7">
        <v>1.88095998005399</v>
      </c>
    </row>
    <row r="252" spans="1:3" x14ac:dyDescent="0.15">
      <c r="A252" s="2" t="s">
        <v>497</v>
      </c>
      <c r="B252" s="25" t="s">
        <v>496</v>
      </c>
      <c r="C252" s="7">
        <v>2.09231674852946</v>
      </c>
    </row>
    <row r="253" spans="1:3" x14ac:dyDescent="0.15">
      <c r="A253" s="2" t="s">
        <v>499</v>
      </c>
      <c r="B253" s="25" t="s">
        <v>498</v>
      </c>
      <c r="C253" s="7">
        <v>14.4906535240608</v>
      </c>
    </row>
    <row r="254" spans="1:3" x14ac:dyDescent="0.15">
      <c r="A254" s="2" t="s">
        <v>501</v>
      </c>
      <c r="B254" s="25" t="s">
        <v>500</v>
      </c>
      <c r="C254" s="7">
        <v>3.9169032399297099</v>
      </c>
    </row>
    <row r="255" spans="1:3" x14ac:dyDescent="0.15">
      <c r="A255" s="2" t="s">
        <v>503</v>
      </c>
      <c r="B255" s="25" t="s">
        <v>502</v>
      </c>
      <c r="C255" s="7">
        <v>4.1813597412800796</v>
      </c>
    </row>
    <row r="256" spans="1:3" x14ac:dyDescent="0.15">
      <c r="A256" s="2" t="s">
        <v>505</v>
      </c>
      <c r="B256" s="25" t="s">
        <v>504</v>
      </c>
      <c r="C256" s="7">
        <v>4.5147365718421204</v>
      </c>
    </row>
    <row r="257" spans="1:3" x14ac:dyDescent="0.15">
      <c r="A257" s="2" t="s">
        <v>507</v>
      </c>
      <c r="B257" s="25" t="s">
        <v>506</v>
      </c>
      <c r="C257" s="7">
        <v>57.469203439917699</v>
      </c>
    </row>
    <row r="258" spans="1:3" x14ac:dyDescent="0.15">
      <c r="A258" s="2" t="s">
        <v>509</v>
      </c>
      <c r="B258" s="25" t="s">
        <v>508</v>
      </c>
      <c r="C258" s="7">
        <v>53.363878409272701</v>
      </c>
    </row>
    <row r="259" spans="1:3" x14ac:dyDescent="0.15">
      <c r="A259" s="2" t="s">
        <v>511</v>
      </c>
      <c r="B259" s="25" t="s">
        <v>510</v>
      </c>
      <c r="C259" s="7">
        <v>7.7897130820940005E-2</v>
      </c>
    </row>
    <row r="260" spans="1:3" x14ac:dyDescent="0.15">
      <c r="A260" s="2" t="s">
        <v>513</v>
      </c>
      <c r="B260" s="25" t="s">
        <v>512</v>
      </c>
      <c r="C260" s="7">
        <v>1.2042229040400201</v>
      </c>
    </row>
    <row r="261" spans="1:3" x14ac:dyDescent="0.15">
      <c r="A261" s="2" t="s">
        <v>515</v>
      </c>
      <c r="B261" s="25" t="s">
        <v>514</v>
      </c>
      <c r="C261" s="7">
        <v>3.3427968607560898</v>
      </c>
    </row>
    <row r="262" spans="1:3" x14ac:dyDescent="0.15">
      <c r="A262" s="2" t="s">
        <v>517</v>
      </c>
      <c r="B262" s="25" t="s">
        <v>516</v>
      </c>
      <c r="C262" s="7">
        <v>2.5508725443517499</v>
      </c>
    </row>
    <row r="263" spans="1:3" ht="16" x14ac:dyDescent="0.2">
      <c r="A263" s="2" t="s">
        <v>519</v>
      </c>
      <c r="B263" s="25" t="s">
        <v>518</v>
      </c>
      <c r="C263" s="8"/>
    </row>
    <row r="264" spans="1:3" x14ac:dyDescent="0.15">
      <c r="A264" s="2" t="s">
        <v>521</v>
      </c>
      <c r="B264" s="25" t="s">
        <v>520</v>
      </c>
      <c r="C264" s="7">
        <v>1.28252922839207</v>
      </c>
    </row>
    <row r="265" spans="1:3" x14ac:dyDescent="0.15">
      <c r="A265" s="2" t="s">
        <v>523</v>
      </c>
      <c r="B265" s="25" t="s">
        <v>522</v>
      </c>
      <c r="C265" s="7">
        <v>5.7670904489131498</v>
      </c>
    </row>
    <row r="266" spans="1:3" x14ac:dyDescent="0.15">
      <c r="A266" s="2" t="s">
        <v>525</v>
      </c>
      <c r="B266" s="25" t="s">
        <v>524</v>
      </c>
      <c r="C266" s="7">
        <v>0.78902565031930205</v>
      </c>
    </row>
    <row r="267" spans="1:3" x14ac:dyDescent="0.15">
      <c r="A267" s="2" t="s">
        <v>527</v>
      </c>
      <c r="B267" s="25" t="s">
        <v>526</v>
      </c>
      <c r="C267" s="7">
        <v>2.5563825251072698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9C6DF-F89B-7249-9D78-19E5E1C5C76A}">
  <sheetPr>
    <tabColor theme="6" tint="0.79998168889431442"/>
  </sheetPr>
  <dimension ref="A1:BD267"/>
  <sheetViews>
    <sheetView topLeftCell="AO1" workbookViewId="0">
      <selection activeCell="BC1" sqref="BC1:BC1048576"/>
    </sheetView>
  </sheetViews>
  <sheetFormatPr baseColWidth="10" defaultRowHeight="13" x14ac:dyDescent="0.15"/>
  <cols>
    <col min="2" max="2" width="10.83203125" style="26"/>
    <col min="5" max="6" width="13.6640625" customWidth="1"/>
    <col min="7" max="7" width="13.83203125" customWidth="1"/>
    <col min="8" max="8" width="14" customWidth="1"/>
    <col min="9" max="9" width="12.6640625" customWidth="1"/>
    <col min="10" max="10" width="12.5" customWidth="1"/>
    <col min="11" max="11" width="12.83203125" customWidth="1"/>
    <col min="12" max="12" width="13.33203125" customWidth="1"/>
    <col min="13" max="13" width="13" customWidth="1"/>
    <col min="14" max="14" width="13.1640625" customWidth="1"/>
    <col min="15" max="16" width="13" customWidth="1"/>
    <col min="17" max="17" width="13.1640625" customWidth="1"/>
    <col min="18" max="18" width="13.5" customWidth="1"/>
    <col min="19" max="19" width="13.1640625" customWidth="1"/>
    <col min="20" max="20" width="12.6640625" customWidth="1"/>
    <col min="21" max="21" width="13.5" customWidth="1"/>
    <col min="22" max="22" width="13.83203125" customWidth="1"/>
    <col min="23" max="23" width="14" customWidth="1"/>
    <col min="24" max="24" width="12.83203125" customWidth="1"/>
    <col min="25" max="25" width="13.6640625" customWidth="1"/>
    <col min="26" max="27" width="13.1640625" customWidth="1"/>
    <col min="28" max="28" width="12.83203125" customWidth="1"/>
    <col min="29" max="29" width="13" customWidth="1"/>
    <col min="30" max="32" width="12.6640625" customWidth="1"/>
    <col min="33" max="33" width="13.5" customWidth="1"/>
    <col min="34" max="34" width="13" customWidth="1"/>
    <col min="35" max="35" width="13.33203125" customWidth="1"/>
    <col min="36" max="36" width="12.83203125" customWidth="1"/>
    <col min="37" max="37" width="13.6640625" customWidth="1"/>
    <col min="38" max="38" width="13.83203125" customWidth="1"/>
    <col min="39" max="40" width="13.33203125" customWidth="1"/>
    <col min="41" max="41" width="13.83203125" customWidth="1"/>
    <col min="42" max="42" width="13.33203125" customWidth="1"/>
    <col min="43" max="43" width="13.1640625" customWidth="1"/>
    <col min="44" max="44" width="13.33203125" customWidth="1"/>
    <col min="45" max="45" width="13" customWidth="1"/>
    <col min="46" max="46" width="13.5" customWidth="1"/>
    <col min="47" max="48" width="13.1640625" customWidth="1"/>
    <col min="49" max="49" width="13.5" customWidth="1"/>
    <col min="50" max="50" width="14.1640625" customWidth="1"/>
    <col min="51" max="51" width="13.1640625" customWidth="1"/>
    <col min="52" max="52" width="13.33203125" customWidth="1"/>
    <col min="53" max="53" width="14" customWidth="1"/>
    <col min="54" max="54" width="13.33203125" customWidth="1"/>
    <col min="55" max="55" width="14" customWidth="1"/>
  </cols>
  <sheetData>
    <row r="1" spans="1:56" x14ac:dyDescent="0.15">
      <c r="A1" s="2" t="s">
        <v>528</v>
      </c>
      <c r="B1" s="25" t="s">
        <v>0</v>
      </c>
      <c r="C1" s="3" t="s">
        <v>529</v>
      </c>
      <c r="D1" s="3" t="s">
        <v>530</v>
      </c>
      <c r="E1" s="3" t="s">
        <v>741</v>
      </c>
      <c r="F1" s="3" t="s">
        <v>742</v>
      </c>
      <c r="G1" s="3" t="s">
        <v>743</v>
      </c>
      <c r="H1" s="3" t="s">
        <v>744</v>
      </c>
      <c r="I1" s="3" t="s">
        <v>745</v>
      </c>
      <c r="J1" s="3" t="s">
        <v>746</v>
      </c>
      <c r="K1" s="3" t="s">
        <v>747</v>
      </c>
      <c r="L1" s="3" t="s">
        <v>748</v>
      </c>
      <c r="M1" s="3" t="s">
        <v>749</v>
      </c>
      <c r="N1" s="3" t="s">
        <v>750</v>
      </c>
      <c r="O1" s="3" t="s">
        <v>751</v>
      </c>
      <c r="P1" s="3" t="s">
        <v>752</v>
      </c>
      <c r="Q1" s="3" t="s">
        <v>753</v>
      </c>
      <c r="R1" s="3" t="s">
        <v>754</v>
      </c>
      <c r="S1" s="3" t="s">
        <v>755</v>
      </c>
      <c r="T1" s="3" t="s">
        <v>756</v>
      </c>
      <c r="U1" s="3" t="s">
        <v>757</v>
      </c>
      <c r="V1" s="3" t="s">
        <v>758</v>
      </c>
      <c r="W1" s="3" t="s">
        <v>759</v>
      </c>
      <c r="X1" s="3" t="s">
        <v>760</v>
      </c>
      <c r="Y1" s="3" t="s">
        <v>761</v>
      </c>
      <c r="Z1" s="3" t="s">
        <v>762</v>
      </c>
      <c r="AA1" s="3" t="s">
        <v>763</v>
      </c>
      <c r="AB1" s="3" t="s">
        <v>764</v>
      </c>
      <c r="AC1" s="3" t="s">
        <v>765</v>
      </c>
      <c r="AD1" s="3" t="s">
        <v>766</v>
      </c>
      <c r="AE1" s="3" t="s">
        <v>767</v>
      </c>
      <c r="AF1" s="3" t="s">
        <v>768</v>
      </c>
      <c r="AG1" s="3" t="s">
        <v>769</v>
      </c>
      <c r="AH1" s="3" t="s">
        <v>770</v>
      </c>
      <c r="AI1" s="3" t="s">
        <v>771</v>
      </c>
      <c r="AJ1" s="3" t="s">
        <v>772</v>
      </c>
      <c r="AK1" s="3" t="s">
        <v>773</v>
      </c>
      <c r="AL1" s="3" t="s">
        <v>774</v>
      </c>
      <c r="AM1" s="3" t="s">
        <v>775</v>
      </c>
      <c r="AN1" s="3" t="s">
        <v>776</v>
      </c>
      <c r="AO1" s="3" t="s">
        <v>777</v>
      </c>
      <c r="AP1" s="3" t="s">
        <v>778</v>
      </c>
      <c r="AQ1" s="3" t="s">
        <v>779</v>
      </c>
      <c r="AR1" s="3" t="s">
        <v>780</v>
      </c>
      <c r="AS1" s="3" t="s">
        <v>781</v>
      </c>
      <c r="AT1" s="3" t="s">
        <v>782</v>
      </c>
      <c r="AU1" s="3" t="s">
        <v>783</v>
      </c>
      <c r="AV1" s="3" t="s">
        <v>784</v>
      </c>
      <c r="AW1" s="3" t="s">
        <v>785</v>
      </c>
      <c r="AX1" s="3" t="s">
        <v>786</v>
      </c>
      <c r="AY1" s="3" t="s">
        <v>787</v>
      </c>
      <c r="AZ1" s="3" t="s">
        <v>788</v>
      </c>
      <c r="BA1" s="3" t="s">
        <v>789</v>
      </c>
      <c r="BB1" s="3" t="s">
        <v>790</v>
      </c>
      <c r="BC1" s="3" t="s">
        <v>791</v>
      </c>
      <c r="BD1" s="3"/>
    </row>
    <row r="2" spans="1:56" ht="16" x14ac:dyDescent="0.2">
      <c r="A2" s="2" t="s">
        <v>8</v>
      </c>
      <c r="B2" s="25" t="s">
        <v>5</v>
      </c>
      <c r="C2" s="3" t="s">
        <v>678</v>
      </c>
      <c r="D2" s="3" t="s">
        <v>679</v>
      </c>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3">
        <v>97.291252136230497</v>
      </c>
      <c r="AJ2" s="4"/>
      <c r="AK2" s="4"/>
      <c r="AL2" s="4"/>
      <c r="AM2" s="4"/>
      <c r="AN2" s="4"/>
      <c r="AO2" s="4"/>
      <c r="AP2" s="4"/>
      <c r="AQ2" s="4"/>
      <c r="AR2" s="4"/>
      <c r="AS2" s="3">
        <v>96.822639465332003</v>
      </c>
      <c r="AT2" s="4"/>
      <c r="AU2" s="4"/>
      <c r="AV2" s="4"/>
      <c r="AW2" s="4"/>
      <c r="AX2" s="4"/>
      <c r="AY2" s="4"/>
      <c r="AZ2" s="4"/>
      <c r="BA2" s="3">
        <v>97.807418823242202</v>
      </c>
      <c r="BB2" s="4"/>
      <c r="BC2" s="4"/>
      <c r="BD2" s="4"/>
    </row>
    <row r="3" spans="1:56" ht="16" x14ac:dyDescent="0.2">
      <c r="A3" s="2" t="s">
        <v>10</v>
      </c>
      <c r="B3" s="25" t="s">
        <v>9</v>
      </c>
      <c r="C3" s="3" t="s">
        <v>678</v>
      </c>
      <c r="D3" s="3" t="s">
        <v>679</v>
      </c>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row>
    <row r="4" spans="1:56" ht="16" x14ac:dyDescent="0.2">
      <c r="A4" s="2" t="s">
        <v>14</v>
      </c>
      <c r="B4" s="25" t="s">
        <v>11</v>
      </c>
      <c r="C4" s="3" t="s">
        <v>678</v>
      </c>
      <c r="D4" s="3" t="s">
        <v>679</v>
      </c>
      <c r="E4" s="4"/>
      <c r="F4" s="4"/>
      <c r="G4" s="4"/>
      <c r="H4" s="4"/>
      <c r="I4" s="4"/>
      <c r="J4" s="4"/>
      <c r="K4" s="4"/>
      <c r="L4" s="4"/>
      <c r="M4" s="4"/>
      <c r="N4" s="3">
        <v>18.157680511474599</v>
      </c>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3">
        <v>31.448850631713899</v>
      </c>
      <c r="AU4" s="4"/>
      <c r="AV4" s="4"/>
      <c r="AW4" s="4"/>
      <c r="AX4" s="4"/>
      <c r="AY4" s="4"/>
      <c r="AZ4" s="4"/>
      <c r="BA4" s="4"/>
      <c r="BB4" s="4"/>
      <c r="BC4" s="4"/>
      <c r="BD4" s="4"/>
    </row>
    <row r="5" spans="1:56" ht="16" x14ac:dyDescent="0.2">
      <c r="A5" s="2" t="s">
        <v>16</v>
      </c>
      <c r="B5" s="25" t="s">
        <v>15</v>
      </c>
      <c r="C5" s="3" t="s">
        <v>678</v>
      </c>
      <c r="D5" s="3" t="s">
        <v>679</v>
      </c>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row>
    <row r="6" spans="1:56" ht="16" x14ac:dyDescent="0.2">
      <c r="A6" s="2" t="s">
        <v>20</v>
      </c>
      <c r="B6" s="25" t="s">
        <v>17</v>
      </c>
      <c r="C6" s="3" t="s">
        <v>678</v>
      </c>
      <c r="D6" s="3" t="s">
        <v>679</v>
      </c>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3">
        <v>67.405418395996094</v>
      </c>
      <c r="AK6" s="4"/>
      <c r="AL6" s="4"/>
      <c r="AM6" s="4"/>
      <c r="AN6" s="4"/>
      <c r="AO6" s="4"/>
      <c r="AP6" s="4"/>
      <c r="AQ6" s="4"/>
      <c r="AR6" s="4"/>
      <c r="AS6" s="4"/>
      <c r="AT6" s="4"/>
      <c r="AU6" s="4"/>
      <c r="AV6" s="4"/>
      <c r="AW6" s="3">
        <v>66.030113220214801</v>
      </c>
      <c r="AX6" s="4"/>
      <c r="AY6" s="4"/>
      <c r="AZ6" s="4"/>
      <c r="BA6" s="4"/>
      <c r="BB6" s="4"/>
      <c r="BC6" s="4"/>
      <c r="BD6" s="4"/>
    </row>
    <row r="7" spans="1:56" ht="16" x14ac:dyDescent="0.2">
      <c r="A7" s="2" t="s">
        <v>24</v>
      </c>
      <c r="B7" s="25" t="s">
        <v>21</v>
      </c>
      <c r="C7" s="3" t="s">
        <v>678</v>
      </c>
      <c r="D7" s="3" t="s">
        <v>679</v>
      </c>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3">
        <v>98.712982177734403</v>
      </c>
      <c r="AK7" s="4"/>
      <c r="AL7" s="4"/>
      <c r="AM7" s="4"/>
      <c r="AN7" s="4"/>
      <c r="AO7" s="4"/>
      <c r="AP7" s="4"/>
      <c r="AQ7" s="3">
        <v>95.938636779785199</v>
      </c>
      <c r="AR7" s="4"/>
      <c r="AS7" s="4"/>
      <c r="AT7" s="3">
        <v>96.845298767089801</v>
      </c>
      <c r="AU7" s="3">
        <v>97.246971130371094</v>
      </c>
      <c r="AV7" s="4"/>
      <c r="AW7" s="4"/>
      <c r="AX7" s="4"/>
      <c r="AY7" s="4"/>
      <c r="AZ7" s="4"/>
      <c r="BA7" s="3">
        <v>98.141151428222699</v>
      </c>
      <c r="BB7" s="4"/>
      <c r="BC7" s="4"/>
      <c r="BD7" s="4"/>
    </row>
    <row r="8" spans="1:56" ht="16" x14ac:dyDescent="0.2">
      <c r="A8" s="2" t="s">
        <v>26</v>
      </c>
      <c r="B8" s="25" t="s">
        <v>25</v>
      </c>
      <c r="C8" s="3" t="s">
        <v>678</v>
      </c>
      <c r="D8" s="3" t="s">
        <v>679</v>
      </c>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6" x14ac:dyDescent="0.2">
      <c r="A9" s="2" t="s">
        <v>28</v>
      </c>
      <c r="B9" s="25" t="s">
        <v>27</v>
      </c>
      <c r="C9" s="3" t="s">
        <v>678</v>
      </c>
      <c r="D9" s="3" t="s">
        <v>679</v>
      </c>
      <c r="E9" s="4"/>
      <c r="F9" s="4"/>
      <c r="G9" s="4"/>
      <c r="H9" s="4"/>
      <c r="I9" s="4"/>
      <c r="J9" s="4"/>
      <c r="K9" s="4"/>
      <c r="L9" s="3">
        <v>44.902969360351598</v>
      </c>
      <c r="M9" s="3">
        <v>45.268241882324197</v>
      </c>
      <c r="N9" s="3">
        <v>45.686878204345703</v>
      </c>
      <c r="O9" s="3">
        <v>46.202018737792997</v>
      </c>
      <c r="P9" s="3">
        <v>46.768989562988303</v>
      </c>
      <c r="Q9" s="3">
        <v>47.415130615234403</v>
      </c>
      <c r="R9" s="3">
        <v>47.626781463622997</v>
      </c>
      <c r="S9" s="3">
        <v>48.472568511962898</v>
      </c>
      <c r="T9" s="3">
        <v>49.3279418945313</v>
      </c>
      <c r="U9" s="3">
        <v>50.302860260009801</v>
      </c>
      <c r="V9" s="3">
        <v>50.890209197997997</v>
      </c>
      <c r="W9" s="3">
        <v>51.879341125488303</v>
      </c>
      <c r="X9" s="3">
        <v>52.7835502624512</v>
      </c>
      <c r="Y9" s="3">
        <v>53.7540893554688</v>
      </c>
      <c r="Z9" s="3">
        <v>54.858390808105497</v>
      </c>
      <c r="AA9" s="3">
        <v>55.796089172363303</v>
      </c>
      <c r="AB9" s="3">
        <v>56.517799377441399</v>
      </c>
      <c r="AC9" s="3">
        <v>57.3520698547363</v>
      </c>
      <c r="AD9" s="3">
        <v>58.339420318603501</v>
      </c>
      <c r="AE9" s="3">
        <v>59.808570861816399</v>
      </c>
      <c r="AF9" s="3">
        <v>60.544540405273402</v>
      </c>
      <c r="AG9" s="3">
        <v>61.723720550537102</v>
      </c>
      <c r="AH9" s="3">
        <v>62.756031036377003</v>
      </c>
      <c r="AI9" s="3">
        <v>63.684528350830099</v>
      </c>
      <c r="AJ9" s="3">
        <v>64.877777099609403</v>
      </c>
      <c r="AK9" s="3">
        <v>66.045570373535199</v>
      </c>
      <c r="AL9" s="3">
        <v>68.687736511230497</v>
      </c>
      <c r="AM9" s="3">
        <v>69.636657714843807</v>
      </c>
      <c r="AN9" s="3">
        <v>69.218399047851605</v>
      </c>
      <c r="AO9" s="3">
        <v>68.137008666992202</v>
      </c>
      <c r="AP9" s="3">
        <v>68.622718811035199</v>
      </c>
      <c r="AQ9" s="3">
        <v>69.621513366699205</v>
      </c>
      <c r="AR9" s="3">
        <v>68.307449340820298</v>
      </c>
      <c r="AS9" s="3">
        <v>69.248626708984403</v>
      </c>
      <c r="AT9" s="3">
        <v>71.060607910156307</v>
      </c>
      <c r="AU9" s="3">
        <v>74.435691833496094</v>
      </c>
      <c r="AV9" s="3">
        <v>74.0435791015625</v>
      </c>
      <c r="AW9" s="3">
        <v>75.713890075683594</v>
      </c>
      <c r="AX9" s="3">
        <v>73.4993896484375</v>
      </c>
      <c r="AY9" s="3">
        <v>74.840797424316406</v>
      </c>
      <c r="AZ9" s="3">
        <v>75.766822814941406</v>
      </c>
      <c r="BA9" s="3">
        <v>72.869087219238295</v>
      </c>
      <c r="BB9" s="3">
        <v>73.114250183105497</v>
      </c>
      <c r="BC9" s="3">
        <v>73.367767333984403</v>
      </c>
      <c r="BD9" s="3"/>
    </row>
    <row r="10" spans="1:56" ht="16" x14ac:dyDescent="0.2">
      <c r="A10" s="2" t="s">
        <v>31</v>
      </c>
      <c r="B10" s="25" t="s">
        <v>29</v>
      </c>
      <c r="C10" s="3" t="s">
        <v>678</v>
      </c>
      <c r="D10" s="3" t="s">
        <v>679</v>
      </c>
      <c r="E10" s="4"/>
      <c r="F10" s="4"/>
      <c r="G10" s="4"/>
      <c r="H10" s="4"/>
      <c r="I10" s="4"/>
      <c r="J10" s="3">
        <v>53.514881134033203</v>
      </c>
      <c r="K10" s="4"/>
      <c r="L10" s="4"/>
      <c r="M10" s="4"/>
      <c r="N10" s="4"/>
      <c r="O10" s="4"/>
      <c r="P10" s="4"/>
      <c r="Q10" s="4"/>
      <c r="R10" s="4"/>
      <c r="S10" s="4"/>
      <c r="T10" s="3">
        <v>71.235298156738295</v>
      </c>
      <c r="U10" s="4"/>
      <c r="V10" s="4"/>
      <c r="W10" s="4"/>
      <c r="X10" s="4"/>
      <c r="Y10" s="4"/>
      <c r="Z10" s="4"/>
      <c r="AA10" s="4"/>
      <c r="AB10" s="4"/>
      <c r="AC10" s="4"/>
      <c r="AD10" s="4"/>
      <c r="AE10" s="4"/>
      <c r="AF10" s="4"/>
      <c r="AG10" s="4"/>
      <c r="AH10" s="4"/>
      <c r="AI10" s="4"/>
      <c r="AJ10" s="4"/>
      <c r="AK10" s="4"/>
      <c r="AL10" s="4"/>
      <c r="AM10" s="4"/>
      <c r="AN10" s="3">
        <v>90.033851623535199</v>
      </c>
      <c r="AO10" s="4"/>
      <c r="AP10" s="4"/>
      <c r="AQ10" s="4"/>
      <c r="AR10" s="4"/>
      <c r="AS10" s="4"/>
      <c r="AT10" s="4"/>
      <c r="AU10" s="4"/>
      <c r="AV10" s="4"/>
      <c r="AW10" s="4"/>
      <c r="AX10" s="4"/>
      <c r="AY10" s="4"/>
      <c r="AZ10" s="4"/>
      <c r="BA10" s="4"/>
      <c r="BB10" s="3">
        <v>97.556922912597699</v>
      </c>
      <c r="BC10" s="4"/>
      <c r="BD10" s="4"/>
    </row>
    <row r="11" spans="1:56" ht="16" x14ac:dyDescent="0.2">
      <c r="A11" s="2" t="s">
        <v>33</v>
      </c>
      <c r="B11" s="25" t="s">
        <v>32</v>
      </c>
      <c r="C11" s="3" t="s">
        <v>678</v>
      </c>
      <c r="D11" s="3" t="s">
        <v>679</v>
      </c>
      <c r="E11" s="4"/>
      <c r="F11" s="4"/>
      <c r="G11" s="4"/>
      <c r="H11" s="4"/>
      <c r="I11" s="4"/>
      <c r="J11" s="4"/>
      <c r="K11" s="4"/>
      <c r="L11" s="4"/>
      <c r="M11" s="4"/>
      <c r="N11" s="4"/>
      <c r="O11" s="3">
        <v>93.912857055664105</v>
      </c>
      <c r="P11" s="4"/>
      <c r="Q11" s="4"/>
      <c r="R11" s="4"/>
      <c r="S11" s="4"/>
      <c r="T11" s="4"/>
      <c r="U11" s="4"/>
      <c r="V11" s="4"/>
      <c r="W11" s="4"/>
      <c r="X11" s="4"/>
      <c r="Y11" s="4"/>
      <c r="Z11" s="3">
        <v>96.040718078613295</v>
      </c>
      <c r="AA11" s="4"/>
      <c r="AB11" s="4"/>
      <c r="AC11" s="4"/>
      <c r="AD11" s="4"/>
      <c r="AE11" s="4"/>
      <c r="AF11" s="4"/>
      <c r="AG11" s="4"/>
      <c r="AH11" s="4"/>
      <c r="AI11" s="4"/>
      <c r="AJ11" s="3">
        <v>97.193313598632798</v>
      </c>
      <c r="AK11" s="4"/>
      <c r="AL11" s="4"/>
      <c r="AM11" s="4"/>
      <c r="AN11" s="4"/>
      <c r="AO11" s="3">
        <v>98.610801696777301</v>
      </c>
      <c r="AP11" s="4"/>
      <c r="AQ11" s="4"/>
      <c r="AR11" s="3">
        <v>98.983421325683594</v>
      </c>
      <c r="AS11" s="3">
        <v>98.954971313476605</v>
      </c>
      <c r="AT11" s="3">
        <v>99.108329772949205</v>
      </c>
      <c r="AU11" s="3">
        <v>99.105232238769503</v>
      </c>
      <c r="AV11" s="3">
        <v>99.1219482421875</v>
      </c>
      <c r="AW11" s="3">
        <v>98.993888854980497</v>
      </c>
      <c r="AX11" s="3">
        <v>99.179962158203097</v>
      </c>
      <c r="AY11" s="3">
        <v>99.125007629394503</v>
      </c>
      <c r="AZ11" s="4"/>
      <c r="BA11" s="3">
        <v>99.003868103027301</v>
      </c>
      <c r="BB11" s="4"/>
      <c r="BC11" s="4"/>
      <c r="BD11" s="4"/>
    </row>
    <row r="12" spans="1:56" ht="16" x14ac:dyDescent="0.2">
      <c r="A12" s="2" t="s">
        <v>35</v>
      </c>
      <c r="B12" s="25" t="s">
        <v>34</v>
      </c>
      <c r="C12" s="3" t="s">
        <v>678</v>
      </c>
      <c r="D12" s="3" t="s">
        <v>679</v>
      </c>
      <c r="E12" s="4"/>
      <c r="F12" s="4"/>
      <c r="G12" s="4"/>
      <c r="H12" s="4"/>
      <c r="I12" s="4"/>
      <c r="J12" s="4"/>
      <c r="K12" s="4"/>
      <c r="L12" s="4"/>
      <c r="M12" s="4"/>
      <c r="N12" s="4"/>
      <c r="O12" s="4"/>
      <c r="P12" s="4"/>
      <c r="Q12" s="4"/>
      <c r="R12" s="4"/>
      <c r="S12" s="4"/>
      <c r="T12" s="4"/>
      <c r="U12" s="4"/>
      <c r="V12" s="4"/>
      <c r="W12" s="4"/>
      <c r="X12" s="3">
        <v>98.751960754394503</v>
      </c>
      <c r="Y12" s="4"/>
      <c r="Z12" s="4"/>
      <c r="AA12" s="4"/>
      <c r="AB12" s="4"/>
      <c r="AC12" s="4"/>
      <c r="AD12" s="4"/>
      <c r="AE12" s="4"/>
      <c r="AF12" s="4"/>
      <c r="AG12" s="4"/>
      <c r="AH12" s="4"/>
      <c r="AI12" s="4"/>
      <c r="AJ12" s="3">
        <v>99.400161743164105</v>
      </c>
      <c r="AK12" s="4"/>
      <c r="AL12" s="4"/>
      <c r="AM12" s="4"/>
      <c r="AN12" s="4"/>
      <c r="AO12" s="4"/>
      <c r="AP12" s="4"/>
      <c r="AQ12" s="4"/>
      <c r="AR12" s="4"/>
      <c r="AS12" s="4"/>
      <c r="AT12" s="3">
        <v>99.744407653808594</v>
      </c>
      <c r="AU12" s="4"/>
      <c r="AV12" s="4"/>
      <c r="AW12" s="4"/>
      <c r="AX12" s="4"/>
      <c r="AY12" s="4"/>
      <c r="AZ12" s="3">
        <v>99.736068725585895</v>
      </c>
      <c r="BA12" s="4"/>
      <c r="BB12" s="4"/>
      <c r="BC12" s="3">
        <v>99.788612365722699</v>
      </c>
      <c r="BD12" s="3"/>
    </row>
    <row r="13" spans="1:56" ht="16" x14ac:dyDescent="0.2">
      <c r="A13" s="2" t="s">
        <v>38</v>
      </c>
      <c r="B13" s="25" t="s">
        <v>36</v>
      </c>
      <c r="C13" s="3" t="s">
        <v>678</v>
      </c>
      <c r="D13" s="3" t="s">
        <v>679</v>
      </c>
      <c r="E13" s="4"/>
      <c r="F13" s="4"/>
      <c r="G13" s="4"/>
      <c r="H13" s="4"/>
      <c r="I13" s="4"/>
      <c r="J13" s="4"/>
      <c r="K13" s="4"/>
      <c r="L13" s="4"/>
      <c r="M13" s="4"/>
      <c r="N13" s="4"/>
      <c r="O13" s="3">
        <v>97.344161987304702</v>
      </c>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row>
    <row r="14" spans="1:56" ht="16" x14ac:dyDescent="0.2">
      <c r="A14" s="2" t="s">
        <v>40</v>
      </c>
      <c r="B14" s="25" t="s">
        <v>39</v>
      </c>
      <c r="C14" s="3" t="s">
        <v>678</v>
      </c>
      <c r="D14" s="3" t="s">
        <v>679</v>
      </c>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3">
        <v>98.949996948242202</v>
      </c>
      <c r="AK14" s="4"/>
      <c r="AL14" s="4"/>
      <c r="AM14" s="4"/>
      <c r="AN14" s="4"/>
      <c r="AO14" s="4"/>
      <c r="AP14" s="4"/>
      <c r="AQ14" s="4"/>
      <c r="AR14" s="4"/>
      <c r="AS14" s="4"/>
      <c r="AT14" s="3">
        <v>98.949996948242202</v>
      </c>
      <c r="AU14" s="4"/>
      <c r="AV14" s="4"/>
      <c r="AW14" s="4"/>
      <c r="AX14" s="3">
        <v>98.949996948242202</v>
      </c>
      <c r="AY14" s="4"/>
      <c r="AZ14" s="4"/>
      <c r="BA14" s="4"/>
      <c r="BB14" s="4"/>
      <c r="BC14" s="4"/>
      <c r="BD14" s="4"/>
    </row>
    <row r="15" spans="1:56" ht="16" x14ac:dyDescent="0.2">
      <c r="A15" s="2" t="s">
        <v>42</v>
      </c>
      <c r="B15" s="25" t="s">
        <v>41</v>
      </c>
      <c r="C15" s="3" t="s">
        <v>678</v>
      </c>
      <c r="D15" s="3" t="s">
        <v>679</v>
      </c>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row>
    <row r="16" spans="1:56" ht="16" x14ac:dyDescent="0.2">
      <c r="A16" s="2" t="s">
        <v>44</v>
      </c>
      <c r="B16" s="25" t="s">
        <v>43</v>
      </c>
      <c r="C16" s="3" t="s">
        <v>678</v>
      </c>
      <c r="D16" s="3" t="s">
        <v>679</v>
      </c>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6" x14ac:dyDescent="0.2">
      <c r="A17" s="2" t="s">
        <v>46</v>
      </c>
      <c r="B17" s="25" t="s">
        <v>45</v>
      </c>
      <c r="C17" s="3" t="s">
        <v>678</v>
      </c>
      <c r="D17" s="3" t="s">
        <v>679</v>
      </c>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3">
        <v>98.791801452636705</v>
      </c>
      <c r="AI17" s="4"/>
      <c r="AJ17" s="4"/>
      <c r="AK17" s="4"/>
      <c r="AL17" s="4"/>
      <c r="AM17" s="4"/>
      <c r="AN17" s="4"/>
      <c r="AO17" s="4"/>
      <c r="AP17" s="3">
        <v>99.593193054199205</v>
      </c>
      <c r="AQ17" s="4"/>
      <c r="AR17" s="3">
        <v>99.759841918945298</v>
      </c>
      <c r="AS17" s="3">
        <v>99.771141052246094</v>
      </c>
      <c r="AT17" s="3">
        <v>99.778633117675795</v>
      </c>
      <c r="AU17" s="3">
        <v>99.775772094726605</v>
      </c>
      <c r="AV17" s="3">
        <v>99.789360046386705</v>
      </c>
      <c r="AW17" s="3">
        <v>99.788986206054702</v>
      </c>
      <c r="AX17" s="3">
        <v>99.788063049316406</v>
      </c>
      <c r="AY17" s="3">
        <v>99.790061950683594</v>
      </c>
      <c r="AZ17" s="3">
        <v>99.791229248046903</v>
      </c>
      <c r="BA17" s="4"/>
      <c r="BB17" s="3">
        <v>99.795982360839801</v>
      </c>
      <c r="BC17" s="4"/>
      <c r="BD17" s="4"/>
    </row>
    <row r="18" spans="1:56" ht="16" x14ac:dyDescent="0.2">
      <c r="A18" s="2" t="s">
        <v>48</v>
      </c>
      <c r="B18" s="25" t="s">
        <v>47</v>
      </c>
      <c r="C18" s="3" t="s">
        <v>678</v>
      </c>
      <c r="D18" s="3" t="s">
        <v>679</v>
      </c>
      <c r="E18" s="4"/>
      <c r="F18" s="4"/>
      <c r="G18" s="4"/>
      <c r="H18" s="4"/>
      <c r="I18" s="4"/>
      <c r="J18" s="4"/>
      <c r="K18" s="4"/>
      <c r="L18" s="4"/>
      <c r="M18" s="4"/>
      <c r="N18" s="3">
        <v>22.508550643920898</v>
      </c>
      <c r="O18" s="4"/>
      <c r="P18" s="4"/>
      <c r="Q18" s="4"/>
      <c r="R18" s="4"/>
      <c r="S18" s="4"/>
      <c r="T18" s="4"/>
      <c r="U18" s="4"/>
      <c r="V18" s="4"/>
      <c r="W18" s="4"/>
      <c r="X18" s="4"/>
      <c r="Y18" s="3">
        <v>37.384719848632798</v>
      </c>
      <c r="Z18" s="4"/>
      <c r="AA18" s="4"/>
      <c r="AB18" s="4"/>
      <c r="AC18" s="4"/>
      <c r="AD18" s="4"/>
      <c r="AE18" s="4"/>
      <c r="AF18" s="4"/>
      <c r="AG18" s="4"/>
      <c r="AH18" s="4"/>
      <c r="AI18" s="3">
        <v>59.303619384765597</v>
      </c>
      <c r="AJ18" s="4"/>
      <c r="AK18" s="4"/>
      <c r="AL18" s="4"/>
      <c r="AM18" s="4"/>
      <c r="AN18" s="4"/>
      <c r="AO18" s="4"/>
      <c r="AP18" s="4"/>
      <c r="AQ18" s="3">
        <v>48.084060668945298</v>
      </c>
      <c r="AR18" s="4"/>
      <c r="AS18" s="4"/>
      <c r="AT18" s="4"/>
      <c r="AU18" s="4"/>
      <c r="AV18" s="4"/>
      <c r="AW18" s="3">
        <v>61.5134887695313</v>
      </c>
      <c r="AX18" s="4"/>
      <c r="AY18" s="4"/>
      <c r="AZ18" s="3">
        <v>68.375328063964801</v>
      </c>
      <c r="BA18" s="4"/>
      <c r="BB18" s="4"/>
      <c r="BC18" s="4"/>
      <c r="BD18" s="4"/>
    </row>
    <row r="19" spans="1:56" ht="16" x14ac:dyDescent="0.2">
      <c r="A19" s="2" t="s">
        <v>50</v>
      </c>
      <c r="B19" s="25" t="s">
        <v>49</v>
      </c>
      <c r="C19" s="3" t="s">
        <v>678</v>
      </c>
      <c r="D19" s="3" t="s">
        <v>679</v>
      </c>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6" x14ac:dyDescent="0.2">
      <c r="A20" s="2" t="s">
        <v>52</v>
      </c>
      <c r="B20" s="25" t="s">
        <v>51</v>
      </c>
      <c r="C20" s="3" t="s">
        <v>678</v>
      </c>
      <c r="D20" s="3" t="s">
        <v>679</v>
      </c>
      <c r="E20" s="4"/>
      <c r="F20" s="4"/>
      <c r="G20" s="4"/>
      <c r="H20" s="4"/>
      <c r="I20" s="4"/>
      <c r="J20" s="4"/>
      <c r="K20" s="4"/>
      <c r="L20" s="4"/>
      <c r="M20" s="4"/>
      <c r="N20" s="3">
        <v>16.482730865478501</v>
      </c>
      <c r="O20" s="4"/>
      <c r="P20" s="4"/>
      <c r="Q20" s="4"/>
      <c r="R20" s="4"/>
      <c r="S20" s="4"/>
      <c r="T20" s="4"/>
      <c r="U20" s="4"/>
      <c r="V20" s="4"/>
      <c r="W20" s="4"/>
      <c r="X20" s="4"/>
      <c r="Y20" s="4"/>
      <c r="Z20" s="4"/>
      <c r="AA20" s="3">
        <v>27.245170593261701</v>
      </c>
      <c r="AB20" s="4"/>
      <c r="AC20" s="4"/>
      <c r="AD20" s="4"/>
      <c r="AE20" s="4"/>
      <c r="AF20" s="4"/>
      <c r="AG20" s="4"/>
      <c r="AH20" s="4"/>
      <c r="AI20" s="4"/>
      <c r="AJ20" s="4"/>
      <c r="AK20" s="3">
        <v>34.657848358154297</v>
      </c>
      <c r="AL20" s="4"/>
      <c r="AM20" s="4"/>
      <c r="AN20" s="4"/>
      <c r="AO20" s="3">
        <v>28.702110290527301</v>
      </c>
      <c r="AP20" s="4"/>
      <c r="AQ20" s="4"/>
      <c r="AR20" s="4"/>
      <c r="AS20" s="4"/>
      <c r="AT20" s="4"/>
      <c r="AU20" s="3">
        <v>32.948818206787102</v>
      </c>
      <c r="AV20" s="4"/>
      <c r="AW20" s="4"/>
      <c r="AX20" s="4"/>
      <c r="AY20" s="4"/>
      <c r="AZ20" s="4"/>
      <c r="BA20" s="3">
        <v>42.362400054931598</v>
      </c>
      <c r="BB20" s="4"/>
      <c r="BC20" s="4"/>
      <c r="BD20" s="4"/>
    </row>
    <row r="21" spans="1:56" ht="16" x14ac:dyDescent="0.2">
      <c r="A21" s="2" t="s">
        <v>54</v>
      </c>
      <c r="B21" s="25" t="s">
        <v>53</v>
      </c>
      <c r="C21" s="3" t="s">
        <v>678</v>
      </c>
      <c r="D21" s="3" t="s">
        <v>679</v>
      </c>
      <c r="E21" s="4"/>
      <c r="F21" s="4"/>
      <c r="G21" s="4"/>
      <c r="H21" s="4"/>
      <c r="I21" s="4"/>
      <c r="J21" s="3">
        <v>8.8302297592163104</v>
      </c>
      <c r="K21" s="4"/>
      <c r="L21" s="4"/>
      <c r="M21" s="4"/>
      <c r="N21" s="4"/>
      <c r="O21" s="4"/>
      <c r="P21" s="4"/>
      <c r="Q21" s="4"/>
      <c r="R21" s="4"/>
      <c r="S21" s="4"/>
      <c r="T21" s="4"/>
      <c r="U21" s="4"/>
      <c r="V21" s="4"/>
      <c r="W21" s="4"/>
      <c r="X21" s="4"/>
      <c r="Y21" s="4"/>
      <c r="Z21" s="3">
        <v>13.5692300796509</v>
      </c>
      <c r="AA21" s="4"/>
      <c r="AB21" s="4"/>
      <c r="AC21" s="4"/>
      <c r="AD21" s="4"/>
      <c r="AE21" s="3">
        <v>12.8481702804565</v>
      </c>
      <c r="AF21" s="4"/>
      <c r="AG21" s="4"/>
      <c r="AH21" s="4"/>
      <c r="AI21" s="4"/>
      <c r="AJ21" s="4"/>
      <c r="AK21" s="4"/>
      <c r="AL21" s="3">
        <v>21.822919845581101</v>
      </c>
      <c r="AM21" s="4"/>
      <c r="AN21" s="3">
        <v>23.522199630737301</v>
      </c>
      <c r="AO21" s="3">
        <v>22.472579956054702</v>
      </c>
      <c r="AP21" s="3">
        <v>28.293659210205099</v>
      </c>
      <c r="AQ21" s="4"/>
      <c r="AR21" s="4"/>
      <c r="AS21" s="4"/>
      <c r="AT21" s="4"/>
      <c r="AU21" s="4"/>
      <c r="AV21" s="4"/>
      <c r="AW21" s="3">
        <v>34.599399566650398</v>
      </c>
      <c r="AX21" s="4"/>
      <c r="AY21" s="4"/>
      <c r="AZ21" s="4"/>
      <c r="BA21" s="3">
        <v>39.345851898193402</v>
      </c>
      <c r="BB21" s="4"/>
      <c r="BC21" s="4"/>
      <c r="BD21" s="4"/>
    </row>
    <row r="22" spans="1:56" ht="16" x14ac:dyDescent="0.2">
      <c r="A22" s="2" t="s">
        <v>56</v>
      </c>
      <c r="B22" s="25" t="s">
        <v>55</v>
      </c>
      <c r="C22" s="3" t="s">
        <v>678</v>
      </c>
      <c r="D22" s="3" t="s">
        <v>679</v>
      </c>
      <c r="E22" s="4"/>
      <c r="F22" s="4"/>
      <c r="G22" s="4"/>
      <c r="H22" s="4"/>
      <c r="I22" s="4"/>
      <c r="J22" s="4"/>
      <c r="K22" s="4"/>
      <c r="L22" s="4"/>
      <c r="M22" s="4"/>
      <c r="N22" s="4"/>
      <c r="O22" s="4"/>
      <c r="P22" s="3">
        <v>29.227230072021499</v>
      </c>
      <c r="Q22" s="4"/>
      <c r="R22" s="4"/>
      <c r="S22" s="4"/>
      <c r="T22" s="4"/>
      <c r="U22" s="4"/>
      <c r="V22" s="4"/>
      <c r="W22" s="4"/>
      <c r="X22" s="4"/>
      <c r="Y22" s="4"/>
      <c r="Z22" s="3">
        <v>35.319301605224602</v>
      </c>
      <c r="AA22" s="4"/>
      <c r="AB22" s="4"/>
      <c r="AC22" s="4"/>
      <c r="AD22" s="4"/>
      <c r="AE22" s="4"/>
      <c r="AF22" s="4"/>
      <c r="AG22" s="4"/>
      <c r="AH22" s="4"/>
      <c r="AI22" s="4"/>
      <c r="AJ22" s="3">
        <v>47.485500335693402</v>
      </c>
      <c r="AK22" s="4"/>
      <c r="AL22" s="4"/>
      <c r="AM22" s="4"/>
      <c r="AN22" s="4"/>
      <c r="AO22" s="4"/>
      <c r="AP22" s="3">
        <v>46.663600921630902</v>
      </c>
      <c r="AQ22" s="4"/>
      <c r="AR22" s="4"/>
      <c r="AS22" s="4"/>
      <c r="AT22" s="3">
        <v>58.769180297851598</v>
      </c>
      <c r="AU22" s="3">
        <v>57.860748291015597</v>
      </c>
      <c r="AV22" s="3">
        <v>61.015541076660199</v>
      </c>
      <c r="AW22" s="3">
        <v>61.093299865722699</v>
      </c>
      <c r="AX22" s="3">
        <v>65.1373291015625</v>
      </c>
      <c r="AY22" s="3">
        <v>72.758720397949205</v>
      </c>
      <c r="AZ22" s="3">
        <v>72.892967224121094</v>
      </c>
      <c r="BA22" s="3">
        <v>73.912200927734403</v>
      </c>
      <c r="BB22" s="3">
        <v>74.684463500976605</v>
      </c>
      <c r="BC22" s="3">
        <v>74.908897399902301</v>
      </c>
      <c r="BD22" s="3"/>
    </row>
    <row r="23" spans="1:56" ht="16" x14ac:dyDescent="0.2">
      <c r="A23" s="2" t="s">
        <v>58</v>
      </c>
      <c r="B23" s="25" t="s">
        <v>57</v>
      </c>
      <c r="C23" s="3" t="s">
        <v>678</v>
      </c>
      <c r="D23" s="3" t="s">
        <v>679</v>
      </c>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3">
        <v>98.203559875488295</v>
      </c>
      <c r="AK23" s="4"/>
      <c r="AL23" s="4"/>
      <c r="AM23" s="4"/>
      <c r="AN23" s="4"/>
      <c r="AO23" s="4"/>
      <c r="AP23" s="4"/>
      <c r="AQ23" s="4"/>
      <c r="AR23" s="4"/>
      <c r="AS23" s="4"/>
      <c r="AT23" s="3">
        <v>98.352447509765597</v>
      </c>
      <c r="AU23" s="4"/>
      <c r="AV23" s="4"/>
      <c r="AW23" s="4"/>
      <c r="AX23" s="4"/>
      <c r="AY23" s="4"/>
      <c r="AZ23" s="4"/>
      <c r="BA23" s="4"/>
      <c r="BB23" s="4"/>
      <c r="BC23" s="4"/>
      <c r="BD23" s="4"/>
    </row>
    <row r="24" spans="1:56" ht="16" x14ac:dyDescent="0.2">
      <c r="A24" s="2" t="s">
        <v>60</v>
      </c>
      <c r="B24" s="25" t="s">
        <v>59</v>
      </c>
      <c r="C24" s="3" t="s">
        <v>678</v>
      </c>
      <c r="D24" s="3" t="s">
        <v>679</v>
      </c>
      <c r="E24" s="4"/>
      <c r="F24" s="4"/>
      <c r="G24" s="4"/>
      <c r="H24" s="4"/>
      <c r="I24" s="4"/>
      <c r="J24" s="4"/>
      <c r="K24" s="4"/>
      <c r="L24" s="4"/>
      <c r="M24" s="4"/>
      <c r="N24" s="4"/>
      <c r="O24" s="4"/>
      <c r="P24" s="3">
        <v>69.753509521484403</v>
      </c>
      <c r="Q24" s="4"/>
      <c r="R24" s="4"/>
      <c r="S24" s="4"/>
      <c r="T24" s="4"/>
      <c r="U24" s="4"/>
      <c r="V24" s="4"/>
      <c r="W24" s="4"/>
      <c r="X24" s="4"/>
      <c r="Y24" s="4"/>
      <c r="Z24" s="3">
        <v>84.013832092285199</v>
      </c>
      <c r="AA24" s="4"/>
      <c r="AB24" s="4"/>
      <c r="AC24" s="4"/>
      <c r="AD24" s="4"/>
      <c r="AE24" s="4"/>
      <c r="AF24" s="4"/>
      <c r="AG24" s="4"/>
      <c r="AH24" s="4"/>
      <c r="AI24" s="4"/>
      <c r="AJ24" s="3">
        <v>86.548736572265597</v>
      </c>
      <c r="AK24" s="4"/>
      <c r="AL24" s="4"/>
      <c r="AM24" s="4"/>
      <c r="AN24" s="4"/>
      <c r="AO24" s="4"/>
      <c r="AP24" s="4"/>
      <c r="AQ24" s="4"/>
      <c r="AR24" s="4"/>
      <c r="AS24" s="3">
        <v>90.977401733398395</v>
      </c>
      <c r="AT24" s="4"/>
      <c r="AU24" s="4"/>
      <c r="AV24" s="4"/>
      <c r="AW24" s="4"/>
      <c r="AX24" s="4"/>
      <c r="AY24" s="4"/>
      <c r="AZ24" s="4"/>
      <c r="BA24" s="4"/>
      <c r="BB24" s="4"/>
      <c r="BC24" s="4"/>
      <c r="BD24" s="4"/>
    </row>
    <row r="25" spans="1:56" ht="16" x14ac:dyDescent="0.2">
      <c r="A25" s="2" t="s">
        <v>62</v>
      </c>
      <c r="B25" s="25" t="s">
        <v>61</v>
      </c>
      <c r="C25" s="3" t="s">
        <v>678</v>
      </c>
      <c r="D25" s="3" t="s">
        <v>679</v>
      </c>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row>
    <row r="26" spans="1:56" ht="16" x14ac:dyDescent="0.2">
      <c r="A26" s="2" t="s">
        <v>64</v>
      </c>
      <c r="B26" s="25" t="s">
        <v>63</v>
      </c>
      <c r="C26" s="3" t="s">
        <v>678</v>
      </c>
      <c r="D26" s="3" t="s">
        <v>679</v>
      </c>
      <c r="E26" s="4"/>
      <c r="F26" s="4"/>
      <c r="G26" s="4"/>
      <c r="H26" s="4"/>
      <c r="I26" s="4"/>
      <c r="J26" s="4"/>
      <c r="K26" s="4"/>
      <c r="L26" s="4"/>
      <c r="M26" s="4"/>
      <c r="N26" s="4"/>
      <c r="O26" s="4"/>
      <c r="P26" s="4"/>
      <c r="Q26" s="4"/>
      <c r="R26" s="4"/>
      <c r="S26" s="4"/>
      <c r="T26" s="4"/>
      <c r="U26" s="4"/>
      <c r="V26" s="4"/>
      <c r="W26" s="4"/>
      <c r="X26" s="4"/>
      <c r="Y26" s="4"/>
      <c r="Z26" s="3">
        <v>89.063591003417997</v>
      </c>
      <c r="AA26" s="4"/>
      <c r="AB26" s="4"/>
      <c r="AC26" s="4"/>
      <c r="AD26" s="4"/>
      <c r="AE26" s="4"/>
      <c r="AF26" s="4"/>
      <c r="AG26" s="4"/>
      <c r="AH26" s="4"/>
      <c r="AI26" s="3">
        <v>96.663101196289105</v>
      </c>
      <c r="AJ26" s="4"/>
      <c r="AK26" s="4"/>
      <c r="AL26" s="4"/>
      <c r="AM26" s="4"/>
      <c r="AN26" s="4"/>
      <c r="AO26" s="4"/>
      <c r="AP26" s="4"/>
      <c r="AQ26" s="4"/>
      <c r="AR26" s="4"/>
      <c r="AS26" s="4"/>
      <c r="AT26" s="3">
        <v>98.142036437988295</v>
      </c>
      <c r="AU26" s="4"/>
      <c r="AV26" s="3">
        <v>96.991767883300795</v>
      </c>
      <c r="AW26" s="4"/>
      <c r="AX26" s="4"/>
      <c r="AY26" s="4"/>
      <c r="AZ26" s="4"/>
      <c r="BA26" s="4"/>
      <c r="BB26" s="4"/>
      <c r="BC26" s="4"/>
      <c r="BD26" s="4"/>
    </row>
    <row r="27" spans="1:56" ht="16" x14ac:dyDescent="0.2">
      <c r="A27" s="2" t="s">
        <v>66</v>
      </c>
      <c r="B27" s="25" t="s">
        <v>65</v>
      </c>
      <c r="C27" s="3" t="s">
        <v>678</v>
      </c>
      <c r="D27" s="3" t="s">
        <v>679</v>
      </c>
      <c r="E27" s="4"/>
      <c r="F27" s="4"/>
      <c r="G27" s="4"/>
      <c r="H27" s="4"/>
      <c r="I27" s="4"/>
      <c r="J27" s="4"/>
      <c r="K27" s="4"/>
      <c r="L27" s="4"/>
      <c r="M27" s="4"/>
      <c r="N27" s="4"/>
      <c r="O27" s="4"/>
      <c r="P27" s="4"/>
      <c r="Q27" s="4"/>
      <c r="R27" s="4"/>
      <c r="S27" s="4"/>
      <c r="T27" s="4"/>
      <c r="U27" s="4"/>
      <c r="V27" s="4"/>
      <c r="W27" s="4"/>
      <c r="X27" s="3">
        <v>97.883369445800795</v>
      </c>
      <c r="Y27" s="4"/>
      <c r="Z27" s="4"/>
      <c r="AA27" s="4"/>
      <c r="AB27" s="4"/>
      <c r="AC27" s="4"/>
      <c r="AD27" s="4"/>
      <c r="AE27" s="4"/>
      <c r="AF27" s="4"/>
      <c r="AG27" s="4"/>
      <c r="AH27" s="3">
        <v>99.590728759765597</v>
      </c>
      <c r="AI27" s="4"/>
      <c r="AJ27" s="4"/>
      <c r="AK27" s="4"/>
      <c r="AL27" s="4"/>
      <c r="AM27" s="4"/>
      <c r="AN27" s="4"/>
      <c r="AO27" s="4"/>
      <c r="AP27" s="4"/>
      <c r="AQ27" s="4"/>
      <c r="AR27" s="3">
        <v>99.617057800292997</v>
      </c>
      <c r="AS27" s="4"/>
      <c r="AT27" s="4"/>
      <c r="AU27" s="4"/>
      <c r="AV27" s="4"/>
      <c r="AW27" s="4"/>
      <c r="AX27" s="4"/>
      <c r="AY27" s="4"/>
      <c r="AZ27" s="4"/>
      <c r="BA27" s="4"/>
      <c r="BB27" s="3">
        <v>99.874000549316406</v>
      </c>
      <c r="BC27" s="4"/>
      <c r="BD27" s="4"/>
    </row>
    <row r="28" spans="1:56" ht="16" x14ac:dyDescent="0.2">
      <c r="A28" s="2" t="s">
        <v>68</v>
      </c>
      <c r="B28" s="25" t="s">
        <v>67</v>
      </c>
      <c r="C28" s="3" t="s">
        <v>678</v>
      </c>
      <c r="D28" s="3" t="s">
        <v>679</v>
      </c>
      <c r="E28" s="4"/>
      <c r="F28" s="4"/>
      <c r="G28" s="4"/>
      <c r="H28" s="4"/>
      <c r="I28" s="4"/>
      <c r="J28" s="4"/>
      <c r="K28" s="4"/>
      <c r="L28" s="4"/>
      <c r="M28" s="4"/>
      <c r="N28" s="4"/>
      <c r="O28" s="4"/>
      <c r="P28" s="4"/>
      <c r="Q28" s="4"/>
      <c r="R28" s="4"/>
      <c r="S28" s="4"/>
      <c r="T28" s="4"/>
      <c r="U28" s="4"/>
      <c r="V28" s="4"/>
      <c r="W28" s="4"/>
      <c r="X28" s="4"/>
      <c r="Y28" s="4"/>
      <c r="Z28" s="3">
        <v>70.298423767089801</v>
      </c>
      <c r="AA28" s="4"/>
      <c r="AB28" s="4"/>
      <c r="AC28" s="4"/>
      <c r="AD28" s="4"/>
      <c r="AE28" s="4"/>
      <c r="AF28" s="4"/>
      <c r="AG28" s="4"/>
      <c r="AH28" s="4"/>
      <c r="AI28" s="3">
        <v>76.902976989746094</v>
      </c>
      <c r="AJ28" s="4"/>
      <c r="AK28" s="4"/>
      <c r="AL28" s="4"/>
      <c r="AM28" s="4"/>
      <c r="AN28" s="4"/>
      <c r="AO28" s="4"/>
      <c r="AP28" s="4"/>
      <c r="AQ28" s="4"/>
      <c r="AR28" s="4"/>
      <c r="AS28" s="4"/>
      <c r="AT28" s="4"/>
      <c r="AU28" s="4"/>
      <c r="AV28" s="4"/>
      <c r="AW28" s="4"/>
      <c r="AX28" s="4"/>
      <c r="AY28" s="4"/>
      <c r="AZ28" s="4"/>
      <c r="BA28" s="4"/>
      <c r="BB28" s="4"/>
      <c r="BC28" s="4"/>
      <c r="BD28" s="4"/>
    </row>
    <row r="29" spans="1:56" ht="16" x14ac:dyDescent="0.2">
      <c r="A29" s="2" t="s">
        <v>71</v>
      </c>
      <c r="B29" s="25" t="s">
        <v>69</v>
      </c>
      <c r="C29" s="3" t="s">
        <v>678</v>
      </c>
      <c r="D29" s="3" t="s">
        <v>679</v>
      </c>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row>
    <row r="30" spans="1:56" ht="16" x14ac:dyDescent="0.2">
      <c r="A30" s="2" t="s">
        <v>73</v>
      </c>
      <c r="B30" s="25" t="s">
        <v>72</v>
      </c>
      <c r="C30" s="3" t="s">
        <v>678</v>
      </c>
      <c r="D30" s="3" t="s">
        <v>679</v>
      </c>
      <c r="E30" s="4"/>
      <c r="F30" s="4"/>
      <c r="G30" s="4"/>
      <c r="H30" s="4"/>
      <c r="I30" s="4"/>
      <c r="J30" s="4"/>
      <c r="K30" s="3">
        <v>63.2081489562988</v>
      </c>
      <c r="L30" s="4"/>
      <c r="M30" s="4"/>
      <c r="N30" s="4"/>
      <c r="O30" s="4"/>
      <c r="P30" s="4"/>
      <c r="Q30" s="4"/>
      <c r="R30" s="4"/>
      <c r="S30" s="4"/>
      <c r="T30" s="4"/>
      <c r="U30" s="4"/>
      <c r="V30" s="4"/>
      <c r="W30" s="4"/>
      <c r="X30" s="4"/>
      <c r="Y30" s="4"/>
      <c r="Z30" s="4"/>
      <c r="AA30" s="3">
        <v>79.991767883300795</v>
      </c>
      <c r="AB30" s="4"/>
      <c r="AC30" s="4"/>
      <c r="AD30" s="4"/>
      <c r="AE30" s="4"/>
      <c r="AF30" s="4"/>
      <c r="AG30" s="4"/>
      <c r="AH30" s="4"/>
      <c r="AI30" s="4"/>
      <c r="AJ30" s="3">
        <v>86.723670959472699</v>
      </c>
      <c r="AK30" s="4"/>
      <c r="AL30" s="4"/>
      <c r="AM30" s="4"/>
      <c r="AN30" s="4"/>
      <c r="AO30" s="4"/>
      <c r="AP30" s="3">
        <v>90.743469238281307</v>
      </c>
      <c r="AQ30" s="3">
        <v>90.698112487792997</v>
      </c>
      <c r="AR30" s="3">
        <v>91.167831420898395</v>
      </c>
      <c r="AS30" s="4"/>
      <c r="AT30" s="3">
        <v>92.226150512695298</v>
      </c>
      <c r="AU30" s="3">
        <v>94.4605712890625</v>
      </c>
      <c r="AV30" s="4"/>
      <c r="AW30" s="4"/>
      <c r="AX30" s="3">
        <v>92.455078125</v>
      </c>
      <c r="AY30" s="4"/>
      <c r="AZ30" s="4"/>
      <c r="BA30" s="4"/>
      <c r="BB30" s="4"/>
      <c r="BC30" s="4"/>
      <c r="BD30" s="4"/>
    </row>
    <row r="31" spans="1:56" ht="16" x14ac:dyDescent="0.2">
      <c r="A31" s="2" t="s">
        <v>75</v>
      </c>
      <c r="B31" s="25" t="s">
        <v>74</v>
      </c>
      <c r="C31" s="3" t="s">
        <v>678</v>
      </c>
      <c r="D31" s="3" t="s">
        <v>679</v>
      </c>
      <c r="E31" s="4"/>
      <c r="F31" s="4"/>
      <c r="G31" s="4"/>
      <c r="H31" s="4"/>
      <c r="I31" s="4"/>
      <c r="J31" s="4"/>
      <c r="K31" s="4"/>
      <c r="L31" s="4"/>
      <c r="M31" s="4"/>
      <c r="N31" s="4"/>
      <c r="O31" s="3">
        <v>74.586730957031307</v>
      </c>
      <c r="P31" s="4"/>
      <c r="Q31" s="4"/>
      <c r="R31" s="4"/>
      <c r="S31" s="4"/>
      <c r="T31" s="4"/>
      <c r="U31" s="4"/>
      <c r="V31" s="4"/>
      <c r="W31" s="4"/>
      <c r="X31" s="4"/>
      <c r="Y31" s="4"/>
      <c r="Z31" s="4"/>
      <c r="AA31" s="4"/>
      <c r="AB31" s="4"/>
      <c r="AC31" s="4"/>
      <c r="AD31" s="4"/>
      <c r="AE31" s="4"/>
      <c r="AF31" s="4"/>
      <c r="AG31" s="4"/>
      <c r="AH31" s="4"/>
      <c r="AI31" s="3">
        <v>86.367881774902301</v>
      </c>
      <c r="AJ31" s="4"/>
      <c r="AK31" s="4"/>
      <c r="AL31" s="4"/>
      <c r="AM31" s="3">
        <v>88.616241455078097</v>
      </c>
      <c r="AN31" s="4"/>
      <c r="AO31" s="3">
        <v>89.615226745605497</v>
      </c>
      <c r="AP31" s="3">
        <v>90.009368896484403</v>
      </c>
      <c r="AQ31" s="3">
        <v>90.03662109375</v>
      </c>
      <c r="AR31" s="3">
        <v>90.298210144042997</v>
      </c>
      <c r="AS31" s="3">
        <v>90.379180908203097</v>
      </c>
      <c r="AT31" s="3">
        <v>91.411239624023395</v>
      </c>
      <c r="AU31" s="3">
        <v>91.337852478027301</v>
      </c>
      <c r="AV31" s="3">
        <v>91.484237670898395</v>
      </c>
      <c r="AW31" s="3">
        <v>91.729431152343807</v>
      </c>
      <c r="AX31" s="3">
        <v>92.047897338867202</v>
      </c>
      <c r="AY31" s="3">
        <v>92.808441162109403</v>
      </c>
      <c r="AZ31" s="3">
        <v>93.075820922851605</v>
      </c>
      <c r="BA31" s="3">
        <v>93.227500915527301</v>
      </c>
      <c r="BB31" s="4"/>
      <c r="BC31" s="4"/>
      <c r="BD31" s="4"/>
    </row>
    <row r="32" spans="1:56" ht="16" x14ac:dyDescent="0.2">
      <c r="A32" s="2" t="s">
        <v>77</v>
      </c>
      <c r="B32" s="25" t="s">
        <v>76</v>
      </c>
      <c r="C32" s="3" t="s">
        <v>678</v>
      </c>
      <c r="D32" s="3" t="s">
        <v>679</v>
      </c>
      <c r="E32" s="3">
        <v>99.268081665039105</v>
      </c>
      <c r="F32" s="4"/>
      <c r="G32" s="4"/>
      <c r="H32" s="4"/>
      <c r="I32" s="4"/>
      <c r="J32" s="4"/>
      <c r="K32" s="4"/>
      <c r="L32" s="4"/>
      <c r="M32" s="4"/>
      <c r="N32" s="4"/>
      <c r="O32" s="4"/>
      <c r="P32" s="4"/>
      <c r="Q32" s="4"/>
      <c r="R32" s="4"/>
      <c r="S32" s="3">
        <v>99.599998474121094</v>
      </c>
      <c r="T32" s="4"/>
      <c r="U32" s="4"/>
      <c r="V32" s="4"/>
      <c r="W32" s="4"/>
      <c r="X32" s="4"/>
      <c r="Y32" s="4"/>
      <c r="Z32" s="4"/>
      <c r="AA32" s="4"/>
      <c r="AB32" s="4"/>
      <c r="AC32" s="3">
        <v>99.599998474121094</v>
      </c>
      <c r="AD32" s="4"/>
      <c r="AE32" s="4"/>
      <c r="AF32" s="4"/>
      <c r="AG32" s="4"/>
      <c r="AH32" s="4"/>
      <c r="AI32" s="4"/>
      <c r="AJ32" s="4"/>
      <c r="AK32" s="4"/>
      <c r="AL32" s="4"/>
      <c r="AM32" s="3">
        <v>99.599998474121094</v>
      </c>
      <c r="AN32" s="4"/>
      <c r="AO32" s="4"/>
      <c r="AP32" s="4"/>
      <c r="AQ32" s="4"/>
      <c r="AR32" s="4"/>
      <c r="AS32" s="4"/>
      <c r="AT32" s="4"/>
      <c r="AU32" s="4"/>
      <c r="AV32" s="4"/>
      <c r="AW32" s="3">
        <v>99.599998474121094</v>
      </c>
      <c r="AX32" s="4"/>
      <c r="AY32" s="4"/>
      <c r="AZ32" s="4"/>
      <c r="BA32" s="4"/>
      <c r="BB32" s="4"/>
      <c r="BC32" s="4"/>
      <c r="BD32" s="4"/>
    </row>
    <row r="33" spans="1:56" ht="16" x14ac:dyDescent="0.2">
      <c r="A33" s="2" t="s">
        <v>79</v>
      </c>
      <c r="B33" s="25" t="s">
        <v>78</v>
      </c>
      <c r="C33" s="3" t="s">
        <v>678</v>
      </c>
      <c r="D33" s="3" t="s">
        <v>679</v>
      </c>
      <c r="E33" s="4"/>
      <c r="F33" s="4"/>
      <c r="G33" s="4"/>
      <c r="H33" s="4"/>
      <c r="I33" s="4"/>
      <c r="J33" s="4"/>
      <c r="K33" s="4"/>
      <c r="L33" s="4"/>
      <c r="M33" s="4"/>
      <c r="N33" s="4"/>
      <c r="O33" s="4"/>
      <c r="P33" s="3">
        <v>77.735496520996094</v>
      </c>
      <c r="Q33" s="4"/>
      <c r="R33" s="4"/>
      <c r="S33" s="4"/>
      <c r="T33" s="4"/>
      <c r="U33" s="4"/>
      <c r="V33" s="4"/>
      <c r="W33" s="4"/>
      <c r="X33" s="4"/>
      <c r="Y33" s="4"/>
      <c r="Z33" s="3">
        <v>87.804176330566406</v>
      </c>
      <c r="AA33" s="4"/>
      <c r="AB33" s="4"/>
      <c r="AC33" s="4"/>
      <c r="AD33" s="4"/>
      <c r="AE33" s="4"/>
      <c r="AF33" s="4"/>
      <c r="AG33" s="4"/>
      <c r="AH33" s="4"/>
      <c r="AI33" s="4"/>
      <c r="AJ33" s="3">
        <v>92.671127319335895</v>
      </c>
      <c r="AK33" s="4"/>
      <c r="AL33" s="4"/>
      <c r="AM33" s="4"/>
      <c r="AN33" s="4"/>
      <c r="AO33" s="4"/>
      <c r="AP33" s="4"/>
      <c r="AQ33" s="4"/>
      <c r="AR33" s="4"/>
      <c r="AS33" s="4"/>
      <c r="AT33" s="3">
        <v>96.085563659667997</v>
      </c>
      <c r="AU33" s="4"/>
      <c r="AV33" s="4"/>
      <c r="AW33" s="4"/>
      <c r="AX33" s="4"/>
      <c r="AY33" s="4"/>
      <c r="AZ33" s="4"/>
      <c r="BA33" s="3">
        <v>97.214111328125</v>
      </c>
      <c r="BB33" s="4"/>
      <c r="BC33" s="4"/>
      <c r="BD33" s="4"/>
    </row>
    <row r="34" spans="1:56" ht="16" x14ac:dyDescent="0.2">
      <c r="A34" s="2" t="s">
        <v>81</v>
      </c>
      <c r="B34" s="25" t="s">
        <v>80</v>
      </c>
      <c r="C34" s="3" t="s">
        <v>678</v>
      </c>
      <c r="D34" s="3" t="s">
        <v>679</v>
      </c>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3">
        <v>52.814689636230497</v>
      </c>
      <c r="AO34" s="4"/>
      <c r="AP34" s="4"/>
      <c r="AQ34" s="4"/>
      <c r="AR34" s="4"/>
      <c r="AS34" s="4"/>
      <c r="AT34" s="4"/>
      <c r="AU34" s="3">
        <v>55.317558288574197</v>
      </c>
      <c r="AV34" s="4"/>
      <c r="AW34" s="4"/>
      <c r="AX34" s="4"/>
      <c r="AY34" s="4"/>
      <c r="AZ34" s="3">
        <v>66.561149597167997</v>
      </c>
      <c r="BA34" s="4"/>
      <c r="BB34" s="4"/>
      <c r="BC34" s="4"/>
      <c r="BD34" s="4"/>
    </row>
    <row r="35" spans="1:56" ht="16" x14ac:dyDescent="0.2">
      <c r="A35" s="2" t="s">
        <v>83</v>
      </c>
      <c r="B35" s="25" t="s">
        <v>82</v>
      </c>
      <c r="C35" s="3" t="s">
        <v>678</v>
      </c>
      <c r="D35" s="3" t="s">
        <v>679</v>
      </c>
      <c r="E35" s="4"/>
      <c r="F35" s="4"/>
      <c r="G35" s="4"/>
      <c r="H35" s="4"/>
      <c r="I35" s="4"/>
      <c r="J35" s="4"/>
      <c r="K35" s="4"/>
      <c r="L35" s="4"/>
      <c r="M35" s="4"/>
      <c r="N35" s="4"/>
      <c r="O35" s="4"/>
      <c r="P35" s="4"/>
      <c r="Q35" s="4"/>
      <c r="R35" s="4"/>
      <c r="S35" s="4"/>
      <c r="T35" s="4"/>
      <c r="U35" s="4"/>
      <c r="V35" s="4"/>
      <c r="W35" s="4"/>
      <c r="X35" s="4"/>
      <c r="Y35" s="4"/>
      <c r="Z35" s="3">
        <v>68.580909729003906</v>
      </c>
      <c r="AA35" s="4"/>
      <c r="AB35" s="4"/>
      <c r="AC35" s="4"/>
      <c r="AD35" s="4"/>
      <c r="AE35" s="4"/>
      <c r="AF35" s="4"/>
      <c r="AG35" s="4"/>
      <c r="AH35" s="4"/>
      <c r="AI35" s="4"/>
      <c r="AJ35" s="4"/>
      <c r="AK35" s="4"/>
      <c r="AL35" s="3">
        <v>81.188713073730497</v>
      </c>
      <c r="AM35" s="4"/>
      <c r="AN35" s="4"/>
      <c r="AO35" s="4"/>
      <c r="AP35" s="4"/>
      <c r="AQ35" s="4"/>
      <c r="AR35" s="4"/>
      <c r="AS35" s="4"/>
      <c r="AT35" s="4"/>
      <c r="AU35" s="4"/>
      <c r="AV35" s="3">
        <v>86.823181152343807</v>
      </c>
      <c r="AW35" s="4"/>
      <c r="AX35" s="4"/>
      <c r="AY35" s="4"/>
      <c r="AZ35" s="4"/>
      <c r="BA35" s="4"/>
      <c r="BB35" s="4"/>
      <c r="BC35" s="4"/>
      <c r="BD35" s="4"/>
    </row>
    <row r="36" spans="1:56" ht="16" x14ac:dyDescent="0.2">
      <c r="A36" s="2" t="s">
        <v>85</v>
      </c>
      <c r="B36" s="25" t="s">
        <v>84</v>
      </c>
      <c r="C36" s="3" t="s">
        <v>678</v>
      </c>
      <c r="D36" s="3" t="s">
        <v>679</v>
      </c>
      <c r="E36" s="4"/>
      <c r="F36" s="4"/>
      <c r="G36" s="4"/>
      <c r="H36" s="4"/>
      <c r="I36" s="4"/>
      <c r="J36" s="3">
        <v>18.236169815063501</v>
      </c>
      <c r="K36" s="4"/>
      <c r="L36" s="4"/>
      <c r="M36" s="4"/>
      <c r="N36" s="4"/>
      <c r="O36" s="4"/>
      <c r="P36" s="4"/>
      <c r="Q36" s="4"/>
      <c r="R36" s="4"/>
      <c r="S36" s="4"/>
      <c r="T36" s="4"/>
      <c r="U36" s="4"/>
      <c r="V36" s="4"/>
      <c r="W36" s="3">
        <v>33.624420166015597</v>
      </c>
      <c r="X36" s="4"/>
      <c r="Y36" s="4"/>
      <c r="Z36" s="4"/>
      <c r="AA36" s="4"/>
      <c r="AB36" s="4"/>
      <c r="AC36" s="4"/>
      <c r="AD36" s="4"/>
      <c r="AE36" s="4"/>
      <c r="AF36" s="4"/>
      <c r="AG36" s="4"/>
      <c r="AH36" s="4"/>
      <c r="AI36" s="3">
        <v>50.645168304443402</v>
      </c>
      <c r="AJ36" s="4"/>
      <c r="AK36" s="4"/>
      <c r="AL36" s="4"/>
      <c r="AM36" s="4"/>
      <c r="AN36" s="4"/>
      <c r="AO36" s="4"/>
      <c r="AP36" s="4"/>
      <c r="AQ36" s="4"/>
      <c r="AR36" s="4"/>
      <c r="AS36" s="3">
        <v>36.752609252929702</v>
      </c>
      <c r="AT36" s="4"/>
      <c r="AU36" s="4"/>
      <c r="AV36" s="4"/>
      <c r="AW36" s="4"/>
      <c r="AX36" s="4"/>
      <c r="AY36" s="4"/>
      <c r="AZ36" s="4"/>
      <c r="BA36" s="3">
        <v>37.395820617675803</v>
      </c>
      <c r="BB36" s="4"/>
      <c r="BC36" s="4"/>
      <c r="BD36" s="4"/>
    </row>
    <row r="37" spans="1:56" ht="16" x14ac:dyDescent="0.2">
      <c r="A37" s="2" t="s">
        <v>87</v>
      </c>
      <c r="B37" s="25" t="s">
        <v>86</v>
      </c>
      <c r="C37" s="3" t="s">
        <v>678</v>
      </c>
      <c r="D37" s="3" t="s">
        <v>679</v>
      </c>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row>
    <row r="38" spans="1:56" ht="16" x14ac:dyDescent="0.2">
      <c r="A38" s="2" t="s">
        <v>89</v>
      </c>
      <c r="B38" s="25" t="s">
        <v>88</v>
      </c>
      <c r="C38" s="3" t="s">
        <v>678</v>
      </c>
      <c r="D38" s="3" t="s">
        <v>679</v>
      </c>
      <c r="E38" s="4"/>
      <c r="F38" s="4"/>
      <c r="G38" s="4"/>
      <c r="H38" s="4"/>
      <c r="I38" s="4"/>
      <c r="J38" s="4"/>
      <c r="K38" s="4"/>
      <c r="L38" s="4"/>
      <c r="M38" s="4"/>
      <c r="N38" s="4"/>
      <c r="O38" s="4"/>
      <c r="P38" s="4"/>
      <c r="Q38" s="3">
        <v>98.003883361816406</v>
      </c>
      <c r="R38" s="3">
        <v>98.023513793945298</v>
      </c>
      <c r="S38" s="3">
        <v>98.055816650390597</v>
      </c>
      <c r="T38" s="3">
        <v>98.083930969238295</v>
      </c>
      <c r="U38" s="3">
        <v>98.105949401855497</v>
      </c>
      <c r="V38" s="3">
        <v>98.138946533203097</v>
      </c>
      <c r="W38" s="3">
        <v>98.035110473632798</v>
      </c>
      <c r="X38" s="3">
        <v>98.091201782226605</v>
      </c>
      <c r="Y38" s="3">
        <v>98.150352478027301</v>
      </c>
      <c r="Z38" s="3">
        <v>98.196708679199205</v>
      </c>
      <c r="AA38" s="3">
        <v>98.2469482421875</v>
      </c>
      <c r="AB38" s="3">
        <v>98.288459777832003</v>
      </c>
      <c r="AC38" s="3">
        <v>98.334197998046903</v>
      </c>
      <c r="AD38" s="3">
        <v>98.379821777343807</v>
      </c>
      <c r="AE38" s="3">
        <v>98.419509887695298</v>
      </c>
      <c r="AF38" s="3">
        <v>98.458679199218807</v>
      </c>
      <c r="AG38" s="3">
        <v>98.543006896972699</v>
      </c>
      <c r="AH38" s="3">
        <v>98.473228454589801</v>
      </c>
      <c r="AI38" s="3">
        <v>98.508850097656307</v>
      </c>
      <c r="AJ38" s="3">
        <v>98.535812377929702</v>
      </c>
      <c r="AK38" s="3">
        <v>98.565841674804702</v>
      </c>
      <c r="AL38" s="3">
        <v>98.582443237304702</v>
      </c>
      <c r="AM38" s="3">
        <v>98.605232238769503</v>
      </c>
      <c r="AN38" s="3">
        <v>98.627967834472699</v>
      </c>
      <c r="AO38" s="3">
        <v>98.635627746582003</v>
      </c>
      <c r="AP38" s="3">
        <v>98.654060363769503</v>
      </c>
      <c r="AQ38" s="3">
        <v>98.691848754882798</v>
      </c>
      <c r="AR38" s="3">
        <v>98.898826599121094</v>
      </c>
      <c r="AS38" s="3">
        <v>98.917221069335895</v>
      </c>
      <c r="AT38" s="3">
        <v>98.934249877929702</v>
      </c>
      <c r="AU38" s="3">
        <v>98.945388793945298</v>
      </c>
      <c r="AV38" s="3">
        <v>98.954338073730497</v>
      </c>
      <c r="AW38" s="3">
        <v>98.966293334960895</v>
      </c>
      <c r="AX38" s="3">
        <v>98.977729797363295</v>
      </c>
      <c r="AY38" s="3">
        <v>98.991027832031307</v>
      </c>
      <c r="AZ38" s="4"/>
      <c r="BA38" s="4"/>
      <c r="BB38" s="4"/>
      <c r="BC38" s="4"/>
      <c r="BD38" s="4"/>
    </row>
    <row r="39" spans="1:56" ht="16" x14ac:dyDescent="0.2">
      <c r="A39" s="2" t="s">
        <v>91</v>
      </c>
      <c r="B39" s="25" t="s">
        <v>90</v>
      </c>
      <c r="C39" s="3" t="s">
        <v>678</v>
      </c>
      <c r="D39" s="3" t="s">
        <v>679</v>
      </c>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row>
    <row r="40" spans="1:56" ht="16" x14ac:dyDescent="0.2">
      <c r="A40" s="2" t="s">
        <v>93</v>
      </c>
      <c r="B40" s="25" t="s">
        <v>92</v>
      </c>
      <c r="C40" s="3" t="s">
        <v>678</v>
      </c>
      <c r="D40" s="3" t="s">
        <v>679</v>
      </c>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row>
    <row r="41" spans="1:56" ht="16" x14ac:dyDescent="0.2">
      <c r="A41" s="2" t="s">
        <v>95</v>
      </c>
      <c r="B41" s="25" t="s">
        <v>94</v>
      </c>
      <c r="C41" s="3" t="s">
        <v>678</v>
      </c>
      <c r="D41" s="3" t="s">
        <v>679</v>
      </c>
      <c r="E41" s="4"/>
      <c r="F41" s="4"/>
      <c r="G41" s="4"/>
      <c r="H41" s="4"/>
      <c r="I41" s="4"/>
      <c r="J41" s="4"/>
      <c r="K41" s="4"/>
      <c r="L41" s="4"/>
      <c r="M41" s="4"/>
      <c r="N41" s="4"/>
      <c r="O41" s="4"/>
      <c r="P41" s="4"/>
      <c r="Q41" s="3">
        <v>91.128402709960895</v>
      </c>
      <c r="R41" s="4"/>
      <c r="S41" s="4"/>
      <c r="T41" s="4"/>
      <c r="U41" s="4"/>
      <c r="V41" s="4"/>
      <c r="W41" s="4"/>
      <c r="X41" s="4"/>
      <c r="Y41" s="4"/>
      <c r="Z41" s="4"/>
      <c r="AA41" s="3">
        <v>94.2911376953125</v>
      </c>
      <c r="AB41" s="4"/>
      <c r="AC41" s="4"/>
      <c r="AD41" s="4"/>
      <c r="AE41" s="4"/>
      <c r="AF41" s="4"/>
      <c r="AG41" s="4"/>
      <c r="AH41" s="4"/>
      <c r="AI41" s="4"/>
      <c r="AJ41" s="4"/>
      <c r="AK41" s="3">
        <v>95.716621398925795</v>
      </c>
      <c r="AL41" s="4"/>
      <c r="AM41" s="4"/>
      <c r="AN41" s="4"/>
      <c r="AO41" s="4"/>
      <c r="AP41" s="4"/>
      <c r="AQ41" s="3">
        <v>97.722450256347699</v>
      </c>
      <c r="AR41" s="3">
        <v>97.664230346679702</v>
      </c>
      <c r="AS41" s="4"/>
      <c r="AT41" s="3">
        <v>96.703010559082003</v>
      </c>
      <c r="AU41" s="4"/>
      <c r="AV41" s="3">
        <v>96.267059326171903</v>
      </c>
      <c r="AW41" s="4"/>
      <c r="AX41" s="3">
        <v>96.874130249023395</v>
      </c>
      <c r="AY41" s="4"/>
      <c r="AZ41" s="3">
        <v>96.402282714843807</v>
      </c>
      <c r="BA41" s="4"/>
      <c r="BB41" s="4"/>
      <c r="BC41" s="4"/>
      <c r="BD41" s="4"/>
    </row>
    <row r="42" spans="1:56" ht="16" x14ac:dyDescent="0.2">
      <c r="A42" s="2" t="s">
        <v>97</v>
      </c>
      <c r="B42" s="25" t="s">
        <v>96</v>
      </c>
      <c r="C42" s="3" t="s">
        <v>678</v>
      </c>
      <c r="D42" s="3" t="s">
        <v>679</v>
      </c>
      <c r="E42" s="4"/>
      <c r="F42" s="4"/>
      <c r="G42" s="4"/>
      <c r="H42" s="4"/>
      <c r="I42" s="4"/>
      <c r="J42" s="4"/>
      <c r="K42" s="4"/>
      <c r="L42" s="4"/>
      <c r="M42" s="4"/>
      <c r="N42" s="4"/>
      <c r="O42" s="4"/>
      <c r="P42" s="4"/>
      <c r="Q42" s="3">
        <v>65.505088806152301</v>
      </c>
      <c r="R42" s="4"/>
      <c r="S42" s="4"/>
      <c r="T42" s="4"/>
      <c r="U42" s="4"/>
      <c r="V42" s="4"/>
      <c r="W42" s="4"/>
      <c r="X42" s="4"/>
      <c r="Y42" s="3">
        <v>77.785057067871094</v>
      </c>
      <c r="Z42" s="4"/>
      <c r="AA42" s="4"/>
      <c r="AB42" s="4"/>
      <c r="AC42" s="4"/>
      <c r="AD42" s="4"/>
      <c r="AE42" s="4"/>
      <c r="AF42" s="4"/>
      <c r="AG42" s="4"/>
      <c r="AH42" s="4"/>
      <c r="AI42" s="3">
        <v>90.920211791992202</v>
      </c>
      <c r="AJ42" s="4"/>
      <c r="AK42" s="4"/>
      <c r="AL42" s="4"/>
      <c r="AM42" s="4"/>
      <c r="AN42" s="4"/>
      <c r="AO42" s="4"/>
      <c r="AP42" s="4"/>
      <c r="AQ42" s="4"/>
      <c r="AR42" s="4"/>
      <c r="AS42" s="3">
        <v>95.124481201171903</v>
      </c>
      <c r="AT42" s="4"/>
      <c r="AU42" s="4"/>
      <c r="AV42" s="4"/>
      <c r="AW42" s="4"/>
      <c r="AX42" s="4"/>
      <c r="AY42" s="4"/>
      <c r="AZ42" s="4"/>
      <c r="BA42" s="3">
        <v>96.840888977050795</v>
      </c>
      <c r="BB42" s="4"/>
      <c r="BC42" s="4"/>
      <c r="BD42" s="4"/>
    </row>
    <row r="43" spans="1:56" ht="16" x14ac:dyDescent="0.2">
      <c r="A43" s="2" t="s">
        <v>532</v>
      </c>
      <c r="B43" s="25" t="s">
        <v>98</v>
      </c>
      <c r="C43" s="3" t="s">
        <v>678</v>
      </c>
      <c r="D43" s="3" t="s">
        <v>679</v>
      </c>
      <c r="E43" s="4"/>
      <c r="F43" s="4"/>
      <c r="G43" s="4"/>
      <c r="H43" s="4"/>
      <c r="I43" s="4"/>
      <c r="J43" s="4"/>
      <c r="K43" s="4"/>
      <c r="L43" s="4"/>
      <c r="M43" s="4"/>
      <c r="N43" s="4"/>
      <c r="O43" s="4"/>
      <c r="P43" s="4"/>
      <c r="Q43" s="4"/>
      <c r="R43" s="4"/>
      <c r="S43" s="4"/>
      <c r="T43" s="4"/>
      <c r="U43" s="4"/>
      <c r="V43" s="4"/>
      <c r="W43" s="3">
        <v>34.139278411865199</v>
      </c>
      <c r="X43" s="4"/>
      <c r="Y43" s="4"/>
      <c r="Z43" s="4"/>
      <c r="AA43" s="4"/>
      <c r="AB43" s="4"/>
      <c r="AC43" s="4"/>
      <c r="AD43" s="4"/>
      <c r="AE43" s="4"/>
      <c r="AF43" s="4"/>
      <c r="AG43" s="3">
        <v>36.3502388000488</v>
      </c>
      <c r="AH43" s="4"/>
      <c r="AI43" s="3">
        <v>48.740760803222699</v>
      </c>
      <c r="AJ43" s="4"/>
      <c r="AK43" s="4"/>
      <c r="AL43" s="4"/>
      <c r="AM43" s="4"/>
      <c r="AN43" s="4"/>
      <c r="AO43" s="4"/>
      <c r="AP43" s="4"/>
      <c r="AQ43" s="4"/>
      <c r="AR43" s="4"/>
      <c r="AS43" s="4"/>
      <c r="AT43" s="4"/>
      <c r="AU43" s="3">
        <v>40.9816284179688</v>
      </c>
      <c r="AV43" s="4"/>
      <c r="AW43" s="3">
        <v>43.908420562744098</v>
      </c>
      <c r="AX43" s="4"/>
      <c r="AY43" s="4"/>
      <c r="AZ43" s="4"/>
      <c r="BA43" s="4"/>
      <c r="BB43" s="3">
        <v>89.893417358398395</v>
      </c>
      <c r="BC43" s="4"/>
      <c r="BD43" s="4"/>
    </row>
    <row r="44" spans="1:56" ht="16" x14ac:dyDescent="0.2">
      <c r="A44" s="2" t="s">
        <v>101</v>
      </c>
      <c r="B44" s="25" t="s">
        <v>100</v>
      </c>
      <c r="C44" s="3" t="s">
        <v>678</v>
      </c>
      <c r="D44" s="3" t="s">
        <v>679</v>
      </c>
      <c r="E44" s="4"/>
      <c r="F44" s="4"/>
      <c r="G44" s="4"/>
      <c r="H44" s="4"/>
      <c r="I44" s="4"/>
      <c r="J44" s="4"/>
      <c r="K44" s="3">
        <v>41.216209411621101</v>
      </c>
      <c r="L44" s="4"/>
      <c r="M44" s="4"/>
      <c r="N44" s="4"/>
      <c r="O44" s="4"/>
      <c r="P44" s="4"/>
      <c r="Q44" s="4"/>
      <c r="R44" s="4"/>
      <c r="S44" s="4"/>
      <c r="T44" s="4"/>
      <c r="U44" s="4"/>
      <c r="V44" s="4"/>
      <c r="W44" s="4"/>
      <c r="X44" s="4"/>
      <c r="Y44" s="4"/>
      <c r="Z44" s="4"/>
      <c r="AA44" s="4"/>
      <c r="AB44" s="4"/>
      <c r="AC44" s="4"/>
      <c r="AD44" s="4"/>
      <c r="AE44" s="4"/>
      <c r="AF44" s="4"/>
      <c r="AG44" s="4"/>
      <c r="AH44" s="4"/>
      <c r="AI44" s="3">
        <v>68.409156799316406</v>
      </c>
      <c r="AJ44" s="4"/>
      <c r="AK44" s="4"/>
      <c r="AL44" s="4"/>
      <c r="AM44" s="4"/>
      <c r="AN44" s="4"/>
      <c r="AO44" s="4"/>
      <c r="AP44" s="3">
        <v>70.679939270019503</v>
      </c>
      <c r="AQ44" s="4"/>
      <c r="AR44" s="4"/>
      <c r="AS44" s="3">
        <v>71.290512084960895</v>
      </c>
      <c r="AT44" s="4"/>
      <c r="AU44" s="4"/>
      <c r="AV44" s="4"/>
      <c r="AW44" s="4"/>
      <c r="AX44" s="4"/>
      <c r="AY44" s="4"/>
      <c r="AZ44" s="4"/>
      <c r="BA44" s="3">
        <v>77.071037292480497</v>
      </c>
      <c r="BB44" s="4"/>
      <c r="BC44" s="4"/>
      <c r="BD44" s="4"/>
    </row>
    <row r="45" spans="1:56" ht="16" x14ac:dyDescent="0.2">
      <c r="A45" s="2" t="s">
        <v>103</v>
      </c>
      <c r="B45" s="25" t="s">
        <v>102</v>
      </c>
      <c r="C45" s="3" t="s">
        <v>678</v>
      </c>
      <c r="D45" s="3" t="s">
        <v>679</v>
      </c>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3">
        <v>67.172988891601605</v>
      </c>
      <c r="AK45" s="4"/>
      <c r="AL45" s="4"/>
      <c r="AM45" s="4"/>
      <c r="AN45" s="4"/>
      <c r="AO45" s="4"/>
      <c r="AP45" s="3">
        <v>61.205551147460902</v>
      </c>
      <c r="AQ45" s="4"/>
      <c r="AR45" s="4"/>
      <c r="AS45" s="4"/>
      <c r="AT45" s="4"/>
      <c r="AU45" s="3">
        <v>75.017189025878906</v>
      </c>
      <c r="AV45" s="4"/>
      <c r="AW45" s="4"/>
      <c r="AX45" s="4"/>
      <c r="AY45" s="3">
        <v>77.042678833007798</v>
      </c>
      <c r="AZ45" s="4"/>
      <c r="BA45" s="4"/>
      <c r="BB45" s="4"/>
      <c r="BC45" s="4"/>
      <c r="BD45" s="4"/>
    </row>
    <row r="46" spans="1:56" ht="16" x14ac:dyDescent="0.2">
      <c r="A46" s="2" t="s">
        <v>105</v>
      </c>
      <c r="B46" s="25" t="s">
        <v>104</v>
      </c>
      <c r="C46" s="3" t="s">
        <v>678</v>
      </c>
      <c r="D46" s="3" t="s">
        <v>679</v>
      </c>
      <c r="E46" s="4"/>
      <c r="F46" s="4"/>
      <c r="G46" s="4"/>
      <c r="H46" s="4"/>
      <c r="I46" s="4"/>
      <c r="J46" s="4"/>
      <c r="K46" s="4"/>
      <c r="L46" s="4"/>
      <c r="M46" s="4"/>
      <c r="N46" s="4"/>
      <c r="O46" s="4"/>
      <c r="P46" s="4"/>
      <c r="Q46" s="4"/>
      <c r="R46" s="4"/>
      <c r="S46" s="3">
        <v>59.6191215515137</v>
      </c>
      <c r="T46" s="4"/>
      <c r="U46" s="4"/>
      <c r="V46" s="4"/>
      <c r="W46" s="4"/>
      <c r="X46" s="4"/>
      <c r="Y46" s="4"/>
      <c r="Z46" s="4"/>
      <c r="AA46" s="4"/>
      <c r="AB46" s="4"/>
      <c r="AC46" s="4"/>
      <c r="AD46" s="4"/>
      <c r="AE46" s="4"/>
      <c r="AF46" s="4"/>
      <c r="AG46" s="4"/>
      <c r="AH46" s="4"/>
      <c r="AI46" s="4"/>
      <c r="AJ46" s="4"/>
      <c r="AK46" s="4"/>
      <c r="AL46" s="4"/>
      <c r="AM46" s="4"/>
      <c r="AN46" s="3">
        <v>76.114791870117202</v>
      </c>
      <c r="AO46" s="4"/>
      <c r="AP46" s="4"/>
      <c r="AQ46" s="4"/>
      <c r="AR46" s="4"/>
      <c r="AS46" s="4"/>
      <c r="AT46" s="3">
        <v>79.311172485351605</v>
      </c>
      <c r="AU46" s="4"/>
      <c r="AV46" s="4"/>
      <c r="AW46" s="4"/>
      <c r="AX46" s="4"/>
      <c r="AY46" s="4"/>
      <c r="AZ46" s="4"/>
      <c r="BA46" s="3">
        <v>80.298759460449205</v>
      </c>
      <c r="BB46" s="4"/>
      <c r="BC46" s="4"/>
      <c r="BD46" s="4"/>
    </row>
    <row r="47" spans="1:56" ht="16" x14ac:dyDescent="0.2">
      <c r="A47" s="2" t="s">
        <v>107</v>
      </c>
      <c r="B47" s="25" t="s">
        <v>106</v>
      </c>
      <c r="C47" s="3" t="s">
        <v>678</v>
      </c>
      <c r="D47" s="3" t="s">
        <v>679</v>
      </c>
      <c r="E47" s="4"/>
      <c r="F47" s="4"/>
      <c r="G47" s="4"/>
      <c r="H47" s="4"/>
      <c r="I47" s="4"/>
      <c r="J47" s="4"/>
      <c r="K47" s="4"/>
      <c r="L47" s="4"/>
      <c r="M47" s="4"/>
      <c r="N47" s="4"/>
      <c r="O47" s="4"/>
      <c r="P47" s="4"/>
      <c r="Q47" s="4"/>
      <c r="R47" s="4"/>
      <c r="S47" s="4"/>
      <c r="T47" s="4"/>
      <c r="U47" s="4"/>
      <c r="V47" s="4"/>
      <c r="W47" s="4"/>
      <c r="X47" s="4"/>
      <c r="Y47" s="4"/>
      <c r="Z47" s="4"/>
      <c r="AA47" s="4"/>
      <c r="AB47" s="3">
        <v>91.063087463378906</v>
      </c>
      <c r="AC47" s="4"/>
      <c r="AD47" s="4"/>
      <c r="AE47" s="3">
        <v>91.207160949707003</v>
      </c>
      <c r="AF47" s="4"/>
      <c r="AG47" s="4"/>
      <c r="AH47" s="4"/>
      <c r="AI47" s="4"/>
      <c r="AJ47" s="4"/>
      <c r="AK47" s="4"/>
      <c r="AL47" s="4"/>
      <c r="AM47" s="3">
        <v>92.803779602050795</v>
      </c>
      <c r="AN47" s="3">
        <v>92.848663330078097</v>
      </c>
      <c r="AO47" s="3">
        <v>92.2996826171875</v>
      </c>
      <c r="AP47" s="3">
        <v>92.651786804199205</v>
      </c>
      <c r="AQ47" s="3">
        <v>93.378181457519503</v>
      </c>
      <c r="AR47" s="3">
        <v>93.244689941406307</v>
      </c>
      <c r="AS47" s="3">
        <v>93.372329711914105</v>
      </c>
      <c r="AT47" s="3">
        <v>93.580528259277301</v>
      </c>
      <c r="AU47" s="4"/>
      <c r="AV47" s="4"/>
      <c r="AW47" s="3">
        <v>94.186248779296903</v>
      </c>
      <c r="AX47" s="3">
        <v>94.245048522949205</v>
      </c>
      <c r="AY47" s="3">
        <v>94.653846740722699</v>
      </c>
      <c r="AZ47" s="4"/>
      <c r="BA47" s="3">
        <v>95.092506408691406</v>
      </c>
      <c r="BB47" s="3">
        <v>95.249267578125</v>
      </c>
      <c r="BC47" s="3">
        <v>95.636329650878906</v>
      </c>
      <c r="BD47" s="3"/>
    </row>
    <row r="48" spans="1:56" ht="16" x14ac:dyDescent="0.2">
      <c r="A48" s="2" t="s">
        <v>109</v>
      </c>
      <c r="B48" s="25" t="s">
        <v>108</v>
      </c>
      <c r="C48" s="3" t="s">
        <v>678</v>
      </c>
      <c r="D48" s="3" t="s">
        <v>679</v>
      </c>
      <c r="E48" s="4"/>
      <c r="F48" s="4"/>
      <c r="G48" s="4"/>
      <c r="H48" s="4"/>
      <c r="I48" s="4"/>
      <c r="J48" s="4"/>
      <c r="K48" s="4"/>
      <c r="L48" s="4"/>
      <c r="M48" s="4"/>
      <c r="N48" s="4"/>
      <c r="O48" s="3">
        <v>47.919231414794901</v>
      </c>
      <c r="P48" s="4"/>
      <c r="Q48" s="4"/>
      <c r="R48" s="4"/>
      <c r="S48" s="4"/>
      <c r="T48" s="4"/>
      <c r="U48" s="4"/>
      <c r="V48" s="4"/>
      <c r="W48" s="4"/>
      <c r="X48" s="4"/>
      <c r="Y48" s="4"/>
      <c r="Z48" s="4"/>
      <c r="AA48" s="4"/>
      <c r="AB48" s="4"/>
      <c r="AC48" s="4"/>
      <c r="AD48" s="4"/>
      <c r="AE48" s="4"/>
      <c r="AF48" s="4"/>
      <c r="AG48" s="4"/>
      <c r="AH48" s="4"/>
      <c r="AI48" s="3">
        <v>68.489227294921903</v>
      </c>
      <c r="AJ48" s="4"/>
      <c r="AK48" s="4"/>
      <c r="AL48" s="4"/>
      <c r="AM48" s="4"/>
      <c r="AN48" s="4"/>
      <c r="AO48" s="4"/>
      <c r="AP48" s="4"/>
      <c r="AQ48" s="4"/>
      <c r="AR48" s="4"/>
      <c r="AS48" s="4"/>
      <c r="AT48" s="4"/>
      <c r="AU48" s="3">
        <v>49.196140289306598</v>
      </c>
      <c r="AV48" s="4"/>
      <c r="AW48" s="4"/>
      <c r="AX48" s="4"/>
      <c r="AY48" s="4"/>
      <c r="AZ48" s="4"/>
      <c r="BA48" s="3">
        <v>58.817020416259801</v>
      </c>
      <c r="BB48" s="4"/>
      <c r="BC48" s="4"/>
      <c r="BD48" s="4"/>
    </row>
    <row r="49" spans="1:56" ht="16" x14ac:dyDescent="0.2">
      <c r="A49" s="2" t="s">
        <v>111</v>
      </c>
      <c r="B49" s="25" t="s">
        <v>110</v>
      </c>
      <c r="C49" s="3" t="s">
        <v>678</v>
      </c>
      <c r="D49" s="3" t="s">
        <v>679</v>
      </c>
      <c r="E49" s="4"/>
      <c r="F49" s="4"/>
      <c r="G49" s="4"/>
      <c r="H49" s="4"/>
      <c r="I49" s="4"/>
      <c r="J49" s="4"/>
      <c r="K49" s="4"/>
      <c r="L49" s="4"/>
      <c r="M49" s="4"/>
      <c r="N49" s="4"/>
      <c r="O49" s="4"/>
      <c r="P49" s="4"/>
      <c r="Q49" s="4"/>
      <c r="R49" s="4"/>
      <c r="S49" s="4"/>
      <c r="T49" s="4"/>
      <c r="U49" s="4"/>
      <c r="V49" s="4"/>
      <c r="W49" s="4"/>
      <c r="X49" s="4"/>
      <c r="Y49" s="3">
        <v>62.796859741210902</v>
      </c>
      <c r="Z49" s="4"/>
      <c r="AA49" s="4"/>
      <c r="AB49" s="4"/>
      <c r="AC49" s="4"/>
      <c r="AD49" s="4"/>
      <c r="AE49" s="4"/>
      <c r="AF49" s="4"/>
      <c r="AG49" s="4"/>
      <c r="AH49" s="4"/>
      <c r="AI49" s="3">
        <v>76.110443115234403</v>
      </c>
      <c r="AJ49" s="4"/>
      <c r="AK49" s="4"/>
      <c r="AL49" s="4"/>
      <c r="AM49" s="4"/>
      <c r="AN49" s="4"/>
      <c r="AO49" s="4"/>
      <c r="AP49" s="4"/>
      <c r="AQ49" s="4"/>
      <c r="AR49" s="4"/>
      <c r="AS49" s="4"/>
      <c r="AT49" s="4"/>
      <c r="AU49" s="3">
        <v>85.327789306640597</v>
      </c>
      <c r="AV49" s="4"/>
      <c r="AW49" s="4"/>
      <c r="AX49" s="3">
        <v>86.790290832519503</v>
      </c>
      <c r="AY49" s="4"/>
      <c r="AZ49" s="4"/>
      <c r="BA49" s="4"/>
      <c r="BB49" s="4"/>
      <c r="BC49" s="4"/>
      <c r="BD49" s="4"/>
    </row>
    <row r="50" spans="1:56" ht="16" x14ac:dyDescent="0.2">
      <c r="A50" s="2" t="s">
        <v>113</v>
      </c>
      <c r="B50" s="25" t="s">
        <v>112</v>
      </c>
      <c r="C50" s="3" t="s">
        <v>678</v>
      </c>
      <c r="D50" s="3" t="s">
        <v>679</v>
      </c>
      <c r="E50" s="4"/>
      <c r="F50" s="4"/>
      <c r="G50" s="4"/>
      <c r="H50" s="4"/>
      <c r="I50" s="4"/>
      <c r="J50" s="4"/>
      <c r="K50" s="4"/>
      <c r="L50" s="4"/>
      <c r="M50" s="4"/>
      <c r="N50" s="4"/>
      <c r="O50" s="4"/>
      <c r="P50" s="4"/>
      <c r="Q50" s="4"/>
      <c r="R50" s="4"/>
      <c r="S50" s="3">
        <v>92.629043579101605</v>
      </c>
      <c r="T50" s="4"/>
      <c r="U50" s="4"/>
      <c r="V50" s="4"/>
      <c r="W50" s="4"/>
      <c r="X50" s="4"/>
      <c r="Y50" s="4"/>
      <c r="Z50" s="4"/>
      <c r="AA50" s="4"/>
      <c r="AB50" s="4"/>
      <c r="AC50" s="4"/>
      <c r="AD50" s="4"/>
      <c r="AE50" s="4"/>
      <c r="AF50" s="4"/>
      <c r="AG50" s="4"/>
      <c r="AH50" s="4"/>
      <c r="AI50" s="3">
        <v>94.868186950683594</v>
      </c>
      <c r="AJ50" s="4"/>
      <c r="AK50" s="4"/>
      <c r="AL50" s="4"/>
      <c r="AM50" s="4"/>
      <c r="AN50" s="4"/>
      <c r="AO50" s="4"/>
      <c r="AP50" s="4"/>
      <c r="AQ50" s="4"/>
      <c r="AR50" s="4"/>
      <c r="AS50" s="4"/>
      <c r="AT50" s="3">
        <v>97.406578063964801</v>
      </c>
      <c r="AU50" s="4"/>
      <c r="AV50" s="4"/>
      <c r="AW50" s="4"/>
      <c r="AX50" s="4"/>
      <c r="AY50" s="4"/>
      <c r="AZ50" s="4"/>
      <c r="BA50" s="3">
        <v>97.863792419433594</v>
      </c>
      <c r="BB50" s="4"/>
      <c r="BC50" s="4"/>
      <c r="BD50" s="4"/>
    </row>
    <row r="51" spans="1:56" ht="16" x14ac:dyDescent="0.2">
      <c r="A51" s="2" t="s">
        <v>115</v>
      </c>
      <c r="B51" s="25" t="s">
        <v>114</v>
      </c>
      <c r="C51" s="3" t="s">
        <v>678</v>
      </c>
      <c r="D51" s="3" t="s">
        <v>679</v>
      </c>
      <c r="E51" s="4"/>
      <c r="F51" s="4"/>
      <c r="G51" s="4"/>
      <c r="H51" s="4"/>
      <c r="I51" s="4"/>
      <c r="J51" s="4"/>
      <c r="K51" s="4"/>
      <c r="L51" s="4"/>
      <c r="M51" s="4"/>
      <c r="N51" s="4"/>
      <c r="O51" s="4"/>
      <c r="P51" s="4"/>
      <c r="Q51" s="4"/>
      <c r="R51" s="4"/>
      <c r="S51" s="4"/>
      <c r="T51" s="4"/>
      <c r="U51" s="4"/>
      <c r="V51" s="4"/>
      <c r="W51" s="4"/>
      <c r="X51" s="4"/>
      <c r="Y51" s="4"/>
      <c r="Z51" s="4"/>
      <c r="AA51" s="4"/>
      <c r="AB51" s="3">
        <v>86.245582580566406</v>
      </c>
      <c r="AC51" s="3">
        <v>86.291763305664105</v>
      </c>
      <c r="AD51" s="3">
        <v>86.557098388671903</v>
      </c>
      <c r="AE51" s="3">
        <v>86.803398132324205</v>
      </c>
      <c r="AF51" s="3">
        <v>87.050308227539105</v>
      </c>
      <c r="AG51" s="3">
        <v>87.417640686035199</v>
      </c>
      <c r="AH51" s="3">
        <v>87.099281311035199</v>
      </c>
      <c r="AI51" s="3">
        <v>87.921607971191406</v>
      </c>
      <c r="AJ51" s="3">
        <v>88.224288940429702</v>
      </c>
      <c r="AK51" s="3">
        <v>88.510871887207003</v>
      </c>
      <c r="AL51" s="3">
        <v>88.785469055175795</v>
      </c>
      <c r="AM51" s="3">
        <v>89.060157775878906</v>
      </c>
      <c r="AN51" s="3">
        <v>89.365089416503906</v>
      </c>
      <c r="AO51" s="3">
        <v>89.556411743164105</v>
      </c>
      <c r="AP51" s="3">
        <v>90.157127380371094</v>
      </c>
      <c r="AQ51" s="3">
        <v>90.419471740722699</v>
      </c>
      <c r="AR51" s="3">
        <v>90.644271850585895</v>
      </c>
      <c r="AS51" s="3">
        <v>90.888458251953097</v>
      </c>
      <c r="AT51" s="3">
        <v>91.088691711425795</v>
      </c>
      <c r="AU51" s="3">
        <v>91.107292175292997</v>
      </c>
      <c r="AV51" s="3">
        <v>91.176521301269503</v>
      </c>
      <c r="AW51" s="3">
        <v>91.349479675292997</v>
      </c>
      <c r="AX51" s="3">
        <v>91.443557739257798</v>
      </c>
      <c r="AY51" s="4"/>
      <c r="AZ51" s="4"/>
      <c r="BA51" s="4"/>
      <c r="BB51" s="4"/>
      <c r="BC51" s="4"/>
      <c r="BD51" s="4"/>
    </row>
    <row r="52" spans="1:56" ht="16" x14ac:dyDescent="0.2">
      <c r="A52" s="2" t="s">
        <v>117</v>
      </c>
      <c r="B52" s="25" t="s">
        <v>116</v>
      </c>
      <c r="C52" s="3" t="s">
        <v>678</v>
      </c>
      <c r="D52" s="3" t="s">
        <v>679</v>
      </c>
      <c r="E52" s="4"/>
      <c r="F52" s="4"/>
      <c r="G52" s="4"/>
      <c r="H52" s="4"/>
      <c r="I52" s="4"/>
      <c r="J52" s="4"/>
      <c r="K52" s="4"/>
      <c r="L52" s="4"/>
      <c r="M52" s="4"/>
      <c r="N52" s="4"/>
      <c r="O52" s="4"/>
      <c r="P52" s="3">
        <v>97.846649169921903</v>
      </c>
      <c r="Q52" s="4"/>
      <c r="R52" s="4"/>
      <c r="S52" s="4"/>
      <c r="T52" s="4"/>
      <c r="U52" s="4"/>
      <c r="V52" s="4"/>
      <c r="W52" s="4"/>
      <c r="X52" s="4"/>
      <c r="Y52" s="4"/>
      <c r="Z52" s="4"/>
      <c r="AA52" s="4"/>
      <c r="AB52" s="4"/>
      <c r="AC52" s="4"/>
      <c r="AD52" s="4"/>
      <c r="AE52" s="4"/>
      <c r="AF52" s="4"/>
      <c r="AG52" s="4"/>
      <c r="AH52" s="4"/>
      <c r="AI52" s="4"/>
      <c r="AJ52" s="4"/>
      <c r="AK52" s="3">
        <v>99.799072265625</v>
      </c>
      <c r="AL52" s="4"/>
      <c r="AM52" s="4"/>
      <c r="AN52" s="4"/>
      <c r="AO52" s="4"/>
      <c r="AP52" s="4"/>
      <c r="AQ52" s="4"/>
      <c r="AR52" s="4"/>
      <c r="AS52" s="4"/>
      <c r="AT52" s="4"/>
      <c r="AU52" s="3">
        <v>99.752532958984403</v>
      </c>
      <c r="AV52" s="4"/>
      <c r="AW52" s="4"/>
      <c r="AX52" s="4"/>
      <c r="AY52" s="4"/>
      <c r="AZ52" s="4"/>
      <c r="BA52" s="4"/>
      <c r="BB52" s="4"/>
      <c r="BC52" s="4"/>
      <c r="BD52" s="4"/>
    </row>
    <row r="53" spans="1:56" ht="16" x14ac:dyDescent="0.2">
      <c r="A53" s="2" t="s">
        <v>533</v>
      </c>
      <c r="B53" s="25" t="s">
        <v>118</v>
      </c>
      <c r="C53" s="3" t="s">
        <v>678</v>
      </c>
      <c r="D53" s="3" t="s">
        <v>679</v>
      </c>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row>
    <row r="54" spans="1:56" ht="16" x14ac:dyDescent="0.2">
      <c r="A54" s="2" t="s">
        <v>120</v>
      </c>
      <c r="B54" s="25" t="s">
        <v>119</v>
      </c>
      <c r="C54" s="3" t="s">
        <v>678</v>
      </c>
      <c r="D54" s="3" t="s">
        <v>679</v>
      </c>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3">
        <v>98.867820739746094</v>
      </c>
      <c r="AQ54" s="4"/>
      <c r="AR54" s="4"/>
      <c r="AS54" s="4"/>
      <c r="AT54" s="4"/>
      <c r="AU54" s="4"/>
      <c r="AV54" s="4"/>
      <c r="AW54" s="4"/>
      <c r="AX54" s="4"/>
      <c r="AY54" s="4"/>
      <c r="AZ54" s="4"/>
      <c r="BA54" s="4"/>
      <c r="BB54" s="4"/>
      <c r="BC54" s="4"/>
      <c r="BD54" s="4"/>
    </row>
    <row r="55" spans="1:56" ht="16" x14ac:dyDescent="0.2">
      <c r="A55" s="2" t="s">
        <v>122</v>
      </c>
      <c r="B55" s="25" t="s">
        <v>121</v>
      </c>
      <c r="C55" s="3" t="s">
        <v>678</v>
      </c>
      <c r="D55" s="3" t="s">
        <v>679</v>
      </c>
      <c r="E55" s="4"/>
      <c r="F55" s="4"/>
      <c r="G55" s="4"/>
      <c r="H55" s="4"/>
      <c r="I55" s="4"/>
      <c r="J55" s="4"/>
      <c r="K55" s="4"/>
      <c r="L55" s="4"/>
      <c r="M55" s="4"/>
      <c r="N55" s="4"/>
      <c r="O55" s="4"/>
      <c r="P55" s="4"/>
      <c r="Q55" s="4"/>
      <c r="R55" s="4"/>
      <c r="S55" s="4"/>
      <c r="T55" s="4"/>
      <c r="U55" s="4"/>
      <c r="V55" s="4"/>
      <c r="W55" s="4"/>
      <c r="X55" s="4"/>
      <c r="Y55" s="4"/>
      <c r="Z55" s="4"/>
      <c r="AA55" s="3">
        <v>94.362472534179702</v>
      </c>
      <c r="AB55" s="4"/>
      <c r="AC55" s="4"/>
      <c r="AD55" s="4"/>
      <c r="AE55" s="4"/>
      <c r="AF55" s="4"/>
      <c r="AG55" s="4"/>
      <c r="AH55" s="4"/>
      <c r="AI55" s="4"/>
      <c r="AJ55" s="3">
        <v>96.803627014160199</v>
      </c>
      <c r="AK55" s="4"/>
      <c r="AL55" s="4"/>
      <c r="AM55" s="4"/>
      <c r="AN55" s="4"/>
      <c r="AO55" s="4"/>
      <c r="AP55" s="4"/>
      <c r="AQ55" s="4"/>
      <c r="AR55" s="4"/>
      <c r="AS55" s="4"/>
      <c r="AT55" s="3">
        <v>98.678428649902301</v>
      </c>
      <c r="AU55" s="4"/>
      <c r="AV55" s="4"/>
      <c r="AW55" s="4"/>
      <c r="AX55" s="4"/>
      <c r="AY55" s="4"/>
      <c r="AZ55" s="4"/>
      <c r="BA55" s="4"/>
      <c r="BB55" s="4"/>
      <c r="BC55" s="4"/>
      <c r="BD55" s="4"/>
    </row>
    <row r="56" spans="1:56" ht="16" x14ac:dyDescent="0.2">
      <c r="A56" s="2" t="s">
        <v>124</v>
      </c>
      <c r="B56" s="25" t="s">
        <v>123</v>
      </c>
      <c r="C56" s="3" t="s">
        <v>678</v>
      </c>
      <c r="D56" s="3" t="s">
        <v>679</v>
      </c>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row>
    <row r="57" spans="1:56" ht="16" x14ac:dyDescent="0.2">
      <c r="A57" s="2" t="s">
        <v>126</v>
      </c>
      <c r="B57" s="25" t="s">
        <v>125</v>
      </c>
      <c r="C57" s="3" t="s">
        <v>678</v>
      </c>
      <c r="D57" s="3" t="s">
        <v>679</v>
      </c>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row>
    <row r="58" spans="1:56" ht="16" x14ac:dyDescent="0.2">
      <c r="A58" s="2" t="s">
        <v>128</v>
      </c>
      <c r="B58" s="25" t="s">
        <v>127</v>
      </c>
      <c r="C58" s="3" t="s">
        <v>678</v>
      </c>
      <c r="D58" s="3" t="s">
        <v>679</v>
      </c>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row>
    <row r="59" spans="1:56" ht="16" x14ac:dyDescent="0.2">
      <c r="A59" s="2" t="s">
        <v>130</v>
      </c>
      <c r="B59" s="25" t="s">
        <v>129</v>
      </c>
      <c r="C59" s="3" t="s">
        <v>678</v>
      </c>
      <c r="D59" s="3" t="s">
        <v>679</v>
      </c>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row>
    <row r="60" spans="1:56" ht="16" x14ac:dyDescent="0.2">
      <c r="A60" s="2" t="s">
        <v>132</v>
      </c>
      <c r="B60" s="25" t="s">
        <v>131</v>
      </c>
      <c r="C60" s="3" t="s">
        <v>678</v>
      </c>
      <c r="D60" s="3" t="s">
        <v>679</v>
      </c>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row>
    <row r="61" spans="1:56" ht="16" x14ac:dyDescent="0.2">
      <c r="A61" s="2" t="s">
        <v>134</v>
      </c>
      <c r="B61" s="25" t="s">
        <v>133</v>
      </c>
      <c r="C61" s="3" t="s">
        <v>678</v>
      </c>
      <c r="D61" s="3" t="s">
        <v>679</v>
      </c>
      <c r="E61" s="4"/>
      <c r="F61" s="4"/>
      <c r="G61" s="4"/>
      <c r="H61" s="4"/>
      <c r="I61" s="4"/>
      <c r="J61" s="4"/>
      <c r="K61" s="4"/>
      <c r="L61" s="4"/>
      <c r="M61" s="4"/>
      <c r="N61" s="4"/>
      <c r="O61" s="4"/>
      <c r="P61" s="3">
        <v>73.064567565917997</v>
      </c>
      <c r="Q61" s="4"/>
      <c r="R61" s="4"/>
      <c r="S61" s="4"/>
      <c r="T61" s="4"/>
      <c r="U61" s="4"/>
      <c r="V61" s="4"/>
      <c r="W61" s="4"/>
      <c r="X61" s="4"/>
      <c r="Y61" s="4"/>
      <c r="Z61" s="4"/>
      <c r="AA61" s="4"/>
      <c r="AB61" s="4"/>
      <c r="AC61" s="4"/>
      <c r="AD61" s="4"/>
      <c r="AE61" s="4"/>
      <c r="AF61" s="4"/>
      <c r="AG61" s="4"/>
      <c r="AH61" s="4"/>
      <c r="AI61" s="4"/>
      <c r="AJ61" s="4"/>
      <c r="AK61" s="3">
        <v>86.996467590332003</v>
      </c>
      <c r="AL61" s="4"/>
      <c r="AM61" s="4"/>
      <c r="AN61" s="4"/>
      <c r="AO61" s="4"/>
      <c r="AP61" s="3">
        <v>88.244461059570298</v>
      </c>
      <c r="AQ61" s="4"/>
      <c r="AR61" s="4"/>
      <c r="AS61" s="3">
        <v>89.538726806640597</v>
      </c>
      <c r="AT61" s="3">
        <v>90.106376647949205</v>
      </c>
      <c r="AU61" s="3">
        <v>90.155181884765597</v>
      </c>
      <c r="AV61" s="3">
        <v>90.858146667480497</v>
      </c>
      <c r="AW61" s="3">
        <v>91.763763427734403</v>
      </c>
      <c r="AX61" s="3">
        <v>91.9912109375</v>
      </c>
      <c r="AY61" s="3">
        <v>93.778457641601605</v>
      </c>
      <c r="AZ61" s="4"/>
      <c r="BA61" s="4"/>
      <c r="BB61" s="4"/>
      <c r="BC61" s="4"/>
      <c r="BD61" s="4"/>
    </row>
    <row r="62" spans="1:56" ht="16" x14ac:dyDescent="0.2">
      <c r="A62" s="2" t="s">
        <v>136</v>
      </c>
      <c r="B62" s="25" t="s">
        <v>135</v>
      </c>
      <c r="C62" s="3" t="s">
        <v>678</v>
      </c>
      <c r="D62" s="3" t="s">
        <v>679</v>
      </c>
      <c r="E62" s="4"/>
      <c r="F62" s="4"/>
      <c r="G62" s="4"/>
      <c r="H62" s="4"/>
      <c r="I62" s="4"/>
      <c r="J62" s="4"/>
      <c r="K62" s="4"/>
      <c r="L62" s="4"/>
      <c r="M62" s="4"/>
      <c r="N62" s="4"/>
      <c r="O62" s="4"/>
      <c r="P62" s="4"/>
      <c r="Q62" s="4"/>
      <c r="R62" s="4"/>
      <c r="S62" s="4"/>
      <c r="T62" s="4"/>
      <c r="U62" s="4"/>
      <c r="V62" s="3">
        <v>49.6308784484863</v>
      </c>
      <c r="W62" s="4"/>
      <c r="X62" s="4"/>
      <c r="Y62" s="4"/>
      <c r="Z62" s="4"/>
      <c r="AA62" s="4"/>
      <c r="AB62" s="4"/>
      <c r="AC62" s="4"/>
      <c r="AD62" s="4"/>
      <c r="AE62" s="4"/>
      <c r="AF62" s="4"/>
      <c r="AG62" s="4"/>
      <c r="AH62" s="4"/>
      <c r="AI62" s="4"/>
      <c r="AJ62" s="4"/>
      <c r="AK62" s="3">
        <v>69.873497009277301</v>
      </c>
      <c r="AL62" s="4"/>
      <c r="AM62" s="4"/>
      <c r="AN62" s="4"/>
      <c r="AO62" s="3">
        <v>72.648681640625</v>
      </c>
      <c r="AP62" s="4"/>
      <c r="AQ62" s="3">
        <v>75.136047363281307</v>
      </c>
      <c r="AR62" s="4"/>
      <c r="AS62" s="4"/>
      <c r="AT62" s="4"/>
      <c r="AU62" s="4"/>
      <c r="AV62" s="4"/>
      <c r="AW62" s="4"/>
      <c r="AX62" s="4"/>
      <c r="AY62" s="4"/>
      <c r="AZ62" s="4"/>
      <c r="BA62" s="3">
        <v>81.4078369140625</v>
      </c>
      <c r="BB62" s="4"/>
      <c r="BC62" s="4"/>
      <c r="BD62" s="4"/>
    </row>
    <row r="63" spans="1:56" ht="16" x14ac:dyDescent="0.2">
      <c r="A63" s="2" t="s">
        <v>138</v>
      </c>
      <c r="B63" s="25" t="s">
        <v>137</v>
      </c>
      <c r="C63" s="3" t="s">
        <v>678</v>
      </c>
      <c r="D63" s="3" t="s">
        <v>679</v>
      </c>
      <c r="E63" s="4"/>
      <c r="F63" s="4"/>
      <c r="G63" s="4"/>
      <c r="H63" s="4"/>
      <c r="I63" s="4"/>
      <c r="J63" s="4"/>
      <c r="K63" s="3">
        <v>63.8146781921387</v>
      </c>
      <c r="L63" s="3">
        <v>63.986579895019503</v>
      </c>
      <c r="M63" s="3">
        <v>65.108268737792997</v>
      </c>
      <c r="N63" s="3">
        <v>66.222229003906307</v>
      </c>
      <c r="O63" s="3">
        <v>66.794128417968807</v>
      </c>
      <c r="P63" s="3">
        <v>68.485069274902301</v>
      </c>
      <c r="Q63" s="3">
        <v>69.345733642578097</v>
      </c>
      <c r="R63" s="3">
        <v>70.6539306640625</v>
      </c>
      <c r="S63" s="3">
        <v>71.704559326171903</v>
      </c>
      <c r="T63" s="3">
        <v>72.709930419921903</v>
      </c>
      <c r="U63" s="3">
        <v>73.600502014160199</v>
      </c>
      <c r="V63" s="3">
        <v>74.843612670898395</v>
      </c>
      <c r="W63" s="3">
        <v>79.205390930175795</v>
      </c>
      <c r="X63" s="3">
        <v>79.9052734375</v>
      </c>
      <c r="Y63" s="3">
        <v>79.787483215332003</v>
      </c>
      <c r="Z63" s="3">
        <v>81.129257202148395</v>
      </c>
      <c r="AA63" s="3">
        <v>81.694892883300795</v>
      </c>
      <c r="AB63" s="3">
        <v>82.215339660644503</v>
      </c>
      <c r="AC63" s="3">
        <v>82.810699462890597</v>
      </c>
      <c r="AD63" s="3">
        <v>83.399810791015597</v>
      </c>
      <c r="AE63" s="3">
        <v>83.919296264648395</v>
      </c>
      <c r="AF63" s="3">
        <v>89.554786682128906</v>
      </c>
      <c r="AG63" s="3">
        <v>89.920959472656307</v>
      </c>
      <c r="AH63" s="3">
        <v>90.249092102050795</v>
      </c>
      <c r="AI63" s="3">
        <v>90.556472778320298</v>
      </c>
      <c r="AJ63" s="3">
        <v>91.006553649902301</v>
      </c>
      <c r="AK63" s="3">
        <v>91.384696960449205</v>
      </c>
      <c r="AL63" s="3">
        <v>91.755767822265597</v>
      </c>
      <c r="AM63" s="3">
        <v>92.092819213867202</v>
      </c>
      <c r="AN63" s="3">
        <v>92.460899353027301</v>
      </c>
      <c r="AO63" s="3">
        <v>92.883987426757798</v>
      </c>
      <c r="AP63" s="3">
        <v>93.961471557617202</v>
      </c>
      <c r="AQ63" s="3">
        <v>94.198600769042997</v>
      </c>
      <c r="AR63" s="3">
        <v>94.518829345703097</v>
      </c>
      <c r="AS63" s="3">
        <v>94.607742309570298</v>
      </c>
      <c r="AT63" s="3">
        <v>94.455909729003906</v>
      </c>
      <c r="AU63" s="3">
        <v>94.677940368652301</v>
      </c>
      <c r="AV63" s="3">
        <v>94.779022216796903</v>
      </c>
      <c r="AW63" s="3">
        <v>95.195671081542997</v>
      </c>
      <c r="AX63" s="3">
        <v>95.409233093261705</v>
      </c>
      <c r="AY63" s="3">
        <v>95.53955078125</v>
      </c>
      <c r="AZ63" s="3">
        <v>95.729286193847699</v>
      </c>
      <c r="BA63" s="3">
        <v>95.879119873046903</v>
      </c>
      <c r="BB63" s="3">
        <v>96.026786804199205</v>
      </c>
      <c r="BC63" s="3">
        <v>96.173149108886705</v>
      </c>
      <c r="BD63" s="3"/>
    </row>
    <row r="64" spans="1:56" ht="16" x14ac:dyDescent="0.2">
      <c r="A64" s="2" t="s">
        <v>140</v>
      </c>
      <c r="B64" s="25" t="s">
        <v>139</v>
      </c>
      <c r="C64" s="3" t="s">
        <v>678</v>
      </c>
      <c r="D64" s="3" t="s">
        <v>679</v>
      </c>
      <c r="E64" s="4"/>
      <c r="F64" s="4"/>
      <c r="G64" s="4"/>
      <c r="H64" s="4"/>
      <c r="I64" s="4"/>
      <c r="J64" s="3">
        <v>48.847339630127003</v>
      </c>
      <c r="K64" s="3">
        <v>49.084560394287102</v>
      </c>
      <c r="L64" s="3">
        <v>49.721580505371101</v>
      </c>
      <c r="M64" s="3">
        <v>50.353511810302699</v>
      </c>
      <c r="N64" s="3">
        <v>50.9587211608887</v>
      </c>
      <c r="O64" s="3">
        <v>51.046058654785199</v>
      </c>
      <c r="P64" s="3">
        <v>51.826778411865199</v>
      </c>
      <c r="Q64" s="3">
        <v>52.794898986816399</v>
      </c>
      <c r="R64" s="3">
        <v>53.415550231933601</v>
      </c>
      <c r="S64" s="3">
        <v>54.211921691894503</v>
      </c>
      <c r="T64" s="3">
        <v>54.86669921875</v>
      </c>
      <c r="U64" s="3">
        <v>55.497268676757798</v>
      </c>
      <c r="V64" s="3">
        <v>56.385318756103501</v>
      </c>
      <c r="W64" s="3">
        <v>57.123291015625</v>
      </c>
      <c r="X64" s="3">
        <v>57.804351806640597</v>
      </c>
      <c r="Y64" s="3">
        <v>58.65625</v>
      </c>
      <c r="Z64" s="3">
        <v>59.137950897216797</v>
      </c>
      <c r="AA64" s="3">
        <v>60.162960052490199</v>
      </c>
      <c r="AB64" s="3">
        <v>60.948978424072301</v>
      </c>
      <c r="AC64" s="3">
        <v>61.7447509765625</v>
      </c>
      <c r="AD64" s="3">
        <v>62.538318634033203</v>
      </c>
      <c r="AE64" s="3">
        <v>63.273601531982401</v>
      </c>
      <c r="AF64" s="3">
        <v>63.934009552002003</v>
      </c>
      <c r="AG64" s="3">
        <v>66.960922241210895</v>
      </c>
      <c r="AH64" s="3">
        <v>67.573600769042997</v>
      </c>
      <c r="AI64" s="3">
        <v>68.250221252441406</v>
      </c>
      <c r="AJ64" s="3">
        <v>68.678558349609403</v>
      </c>
      <c r="AK64" s="3">
        <v>69.372428894042997</v>
      </c>
      <c r="AL64" s="3">
        <v>70.404441833496094</v>
      </c>
      <c r="AM64" s="3">
        <v>71.193893432617202</v>
      </c>
      <c r="AN64" s="3">
        <v>70.986480712890597</v>
      </c>
      <c r="AO64" s="3">
        <v>71.246017456054702</v>
      </c>
      <c r="AP64" s="3">
        <v>72.051818847656307</v>
      </c>
      <c r="AQ64" s="3">
        <v>73.280670166015597</v>
      </c>
      <c r="AR64" s="3">
        <v>74.142578125</v>
      </c>
      <c r="AS64" s="3">
        <v>75.282920837402301</v>
      </c>
      <c r="AT64" s="3">
        <v>75.288002014160199</v>
      </c>
      <c r="AU64" s="3">
        <v>75.919319152832003</v>
      </c>
      <c r="AV64" s="3">
        <v>76.421897888183594</v>
      </c>
      <c r="AW64" s="3">
        <v>77.237373352050795</v>
      </c>
      <c r="AX64" s="3">
        <v>77.955780029296903</v>
      </c>
      <c r="AY64" s="3">
        <v>78.578102111816406</v>
      </c>
      <c r="AZ64" s="3">
        <v>79.016998291015597</v>
      </c>
      <c r="BA64" s="3">
        <v>79.354133605957003</v>
      </c>
      <c r="BB64" s="3">
        <v>79.840988159179702</v>
      </c>
      <c r="BC64" s="3">
        <v>80.307258605957003</v>
      </c>
      <c r="BD64" s="3"/>
    </row>
    <row r="65" spans="1:56" ht="16" x14ac:dyDescent="0.2">
      <c r="A65" s="2" t="s">
        <v>37</v>
      </c>
      <c r="B65" s="25" t="s">
        <v>141</v>
      </c>
      <c r="C65" s="3" t="s">
        <v>678</v>
      </c>
      <c r="D65" s="3" t="s">
        <v>679</v>
      </c>
      <c r="E65" s="4"/>
      <c r="F65" s="4"/>
      <c r="G65" s="4"/>
      <c r="H65" s="4"/>
      <c r="I65" s="4"/>
      <c r="J65" s="4"/>
      <c r="K65" s="3">
        <v>65.940490722656307</v>
      </c>
      <c r="L65" s="3">
        <v>66.131790161132798</v>
      </c>
      <c r="M65" s="3">
        <v>67.146751403808594</v>
      </c>
      <c r="N65" s="3">
        <v>68.149032592773395</v>
      </c>
      <c r="O65" s="3">
        <v>68.643890380859403</v>
      </c>
      <c r="P65" s="3">
        <v>70.215492248535199</v>
      </c>
      <c r="Q65" s="3">
        <v>70.953208923339801</v>
      </c>
      <c r="R65" s="3">
        <v>72.120582580566406</v>
      </c>
      <c r="S65" s="3">
        <v>73.063362121582003</v>
      </c>
      <c r="T65" s="3">
        <v>73.969337463378906</v>
      </c>
      <c r="U65" s="3">
        <v>74.767868041992202</v>
      </c>
      <c r="V65" s="3">
        <v>75.942047119140597</v>
      </c>
      <c r="W65" s="3">
        <v>79.854103088378906</v>
      </c>
      <c r="X65" s="3">
        <v>80.502357482910199</v>
      </c>
      <c r="Y65" s="3">
        <v>80.412437438964801</v>
      </c>
      <c r="Z65" s="3">
        <v>81.634246826171903</v>
      </c>
      <c r="AA65" s="3">
        <v>82.161956787109403</v>
      </c>
      <c r="AB65" s="3">
        <v>82.644309997558594</v>
      </c>
      <c r="AC65" s="3">
        <v>83.215736389160199</v>
      </c>
      <c r="AD65" s="3">
        <v>83.779151916503906</v>
      </c>
      <c r="AE65" s="3">
        <v>84.271926879882798</v>
      </c>
      <c r="AF65" s="3">
        <v>89.320953369140597</v>
      </c>
      <c r="AG65" s="3">
        <v>89.671989440917997</v>
      </c>
      <c r="AH65" s="3">
        <v>90.021743774414105</v>
      </c>
      <c r="AI65" s="3">
        <v>90.313850402832003</v>
      </c>
      <c r="AJ65" s="3">
        <v>90.739479064941406</v>
      </c>
      <c r="AK65" s="3">
        <v>91.123733520507798</v>
      </c>
      <c r="AL65" s="3">
        <v>91.514869689941406</v>
      </c>
      <c r="AM65" s="3">
        <v>91.866851806640597</v>
      </c>
      <c r="AN65" s="3">
        <v>92.248687744140597</v>
      </c>
      <c r="AO65" s="3">
        <v>92.671112060546903</v>
      </c>
      <c r="AP65" s="3">
        <v>93.660026550292997</v>
      </c>
      <c r="AQ65" s="3">
        <v>93.925689697265597</v>
      </c>
      <c r="AR65" s="3">
        <v>94.246910095214801</v>
      </c>
      <c r="AS65" s="3">
        <v>94.267990112304702</v>
      </c>
      <c r="AT65" s="3">
        <v>94.075241088867202</v>
      </c>
      <c r="AU65" s="3">
        <v>94.313362121582003</v>
      </c>
      <c r="AV65" s="3">
        <v>94.420372009277301</v>
      </c>
      <c r="AW65" s="3">
        <v>94.917732238769503</v>
      </c>
      <c r="AX65" s="3">
        <v>95.138267517089801</v>
      </c>
      <c r="AY65" s="3">
        <v>95.275382995605497</v>
      </c>
      <c r="AZ65" s="3">
        <v>95.471427917480497</v>
      </c>
      <c r="BA65" s="3">
        <v>95.625320434570298</v>
      </c>
      <c r="BB65" s="3">
        <v>95.774009704589801</v>
      </c>
      <c r="BC65" s="3">
        <v>95.919792175292997</v>
      </c>
      <c r="BD65" s="3"/>
    </row>
    <row r="66" spans="1:56" ht="16" x14ac:dyDescent="0.2">
      <c r="A66" s="2" t="s">
        <v>143</v>
      </c>
      <c r="B66" s="25" t="s">
        <v>142</v>
      </c>
      <c r="C66" s="3" t="s">
        <v>678</v>
      </c>
      <c r="D66" s="3" t="s">
        <v>679</v>
      </c>
      <c r="E66" s="4"/>
      <c r="F66" s="4"/>
      <c r="G66" s="4"/>
      <c r="H66" s="4"/>
      <c r="I66" s="4"/>
      <c r="J66" s="4"/>
      <c r="K66" s="4"/>
      <c r="L66" s="4"/>
      <c r="M66" s="4"/>
      <c r="N66" s="4"/>
      <c r="O66" s="4"/>
      <c r="P66" s="4"/>
      <c r="Q66" s="4"/>
      <c r="R66" s="3">
        <v>93.997581481933594</v>
      </c>
      <c r="S66" s="3">
        <v>94.703987121582003</v>
      </c>
      <c r="T66" s="3">
        <v>94.910881042480497</v>
      </c>
      <c r="U66" s="3">
        <v>94.961608886718807</v>
      </c>
      <c r="V66" s="3">
        <v>95.098121643066406</v>
      </c>
      <c r="W66" s="3">
        <v>95.237380981445298</v>
      </c>
      <c r="X66" s="3">
        <v>95.312896728515597</v>
      </c>
      <c r="Y66" s="3">
        <v>95.512107849121094</v>
      </c>
      <c r="Z66" s="3">
        <v>95.543190002441406</v>
      </c>
      <c r="AA66" s="3">
        <v>95.662551879882798</v>
      </c>
      <c r="AB66" s="3">
        <v>95.783058166503906</v>
      </c>
      <c r="AC66" s="3">
        <v>95.901123046875</v>
      </c>
      <c r="AD66" s="3">
        <v>96.021888732910199</v>
      </c>
      <c r="AE66" s="3">
        <v>96.205642700195298</v>
      </c>
      <c r="AF66" s="3">
        <v>96.317787170410199</v>
      </c>
      <c r="AG66" s="3">
        <v>96.652290344238295</v>
      </c>
      <c r="AH66" s="3">
        <v>96.748596191406307</v>
      </c>
      <c r="AI66" s="3">
        <v>96.866653442382798</v>
      </c>
      <c r="AJ66" s="3">
        <v>96.945503234863295</v>
      </c>
      <c r="AK66" s="3">
        <v>97.031776428222699</v>
      </c>
      <c r="AL66" s="3">
        <v>97.105659484863295</v>
      </c>
      <c r="AM66" s="3">
        <v>97.282768249511705</v>
      </c>
      <c r="AN66" s="3">
        <v>97.496421813964801</v>
      </c>
      <c r="AO66" s="3">
        <v>97.455017089843807</v>
      </c>
      <c r="AP66" s="3">
        <v>97.550949096679702</v>
      </c>
      <c r="AQ66" s="3">
        <v>97.554977416992202</v>
      </c>
      <c r="AR66" s="3">
        <v>98.063369750976605</v>
      </c>
      <c r="AS66" s="3">
        <v>98.378677368164105</v>
      </c>
      <c r="AT66" s="3">
        <v>98.634689331054702</v>
      </c>
      <c r="AU66" s="3">
        <v>98.768218994140597</v>
      </c>
      <c r="AV66" s="3">
        <v>98.816719055175795</v>
      </c>
      <c r="AW66" s="3">
        <v>98.849807739257798</v>
      </c>
      <c r="AX66" s="3">
        <v>98.878463745117202</v>
      </c>
      <c r="AY66" s="3">
        <v>98.998878479003906</v>
      </c>
      <c r="AZ66" s="3">
        <v>98.972457885742202</v>
      </c>
      <c r="BA66" s="3">
        <v>99.007736206054702</v>
      </c>
      <c r="BB66" s="3">
        <v>99.043487548828097</v>
      </c>
      <c r="BC66" s="3">
        <v>99.077468872070298</v>
      </c>
      <c r="BD66" s="3"/>
    </row>
    <row r="67" spans="1:56" ht="16" x14ac:dyDescent="0.2">
      <c r="A67" s="2" t="s">
        <v>22</v>
      </c>
      <c r="B67" s="25" t="s">
        <v>144</v>
      </c>
      <c r="C67" s="3" t="s">
        <v>678</v>
      </c>
      <c r="D67" s="3" t="s">
        <v>679</v>
      </c>
      <c r="E67" s="4"/>
      <c r="F67" s="4"/>
      <c r="G67" s="4"/>
      <c r="H67" s="4"/>
      <c r="I67" s="4"/>
      <c r="J67" s="4"/>
      <c r="K67" s="4"/>
      <c r="L67" s="4"/>
      <c r="M67" s="4"/>
      <c r="N67" s="4"/>
      <c r="O67" s="4"/>
      <c r="P67" s="4"/>
      <c r="Q67" s="4"/>
      <c r="R67" s="4"/>
      <c r="S67" s="4"/>
      <c r="T67" s="4"/>
      <c r="U67" s="4"/>
      <c r="V67" s="4"/>
      <c r="W67" s="4"/>
      <c r="X67" s="4"/>
      <c r="Y67" s="4"/>
      <c r="Z67" s="4"/>
      <c r="AA67" s="4"/>
      <c r="AB67" s="4"/>
      <c r="AC67" s="3">
        <v>95.672332763671903</v>
      </c>
      <c r="AD67" s="3">
        <v>95.811393737792997</v>
      </c>
      <c r="AE67" s="3">
        <v>95.972938537597699</v>
      </c>
      <c r="AF67" s="3">
        <v>96.099128723144503</v>
      </c>
      <c r="AG67" s="3">
        <v>96.246551513671903</v>
      </c>
      <c r="AH67" s="3">
        <v>96.360939025878906</v>
      </c>
      <c r="AI67" s="3">
        <v>96.420761108398395</v>
      </c>
      <c r="AJ67" s="3">
        <v>96.516960144042997</v>
      </c>
      <c r="AK67" s="3">
        <v>96.696121215820298</v>
      </c>
      <c r="AL67" s="3">
        <v>96.790199279785199</v>
      </c>
      <c r="AM67" s="3">
        <v>96.919143676757798</v>
      </c>
      <c r="AN67" s="3">
        <v>96.924468994140597</v>
      </c>
      <c r="AO67" s="3">
        <v>97.076911926269503</v>
      </c>
      <c r="AP67" s="3">
        <v>97.087471008300795</v>
      </c>
      <c r="AQ67" s="3">
        <v>97.2470703125</v>
      </c>
      <c r="AR67" s="3">
        <v>97.417526245117202</v>
      </c>
      <c r="AS67" s="3">
        <v>97.580947875976605</v>
      </c>
      <c r="AT67" s="3">
        <v>97.8936767578125</v>
      </c>
      <c r="AU67" s="3">
        <v>97.998222351074205</v>
      </c>
      <c r="AV67" s="3">
        <v>98.068641662597699</v>
      </c>
      <c r="AW67" s="3">
        <v>98.116348266601605</v>
      </c>
      <c r="AX67" s="3">
        <v>98.164871215820298</v>
      </c>
      <c r="AY67" s="3">
        <v>98.254791259765597</v>
      </c>
      <c r="AZ67" s="3">
        <v>98.271919250488295</v>
      </c>
      <c r="BA67" s="3">
        <v>98.333518981933594</v>
      </c>
      <c r="BB67" s="3">
        <v>98.378967285156307</v>
      </c>
      <c r="BC67" s="3">
        <v>98.428283691406307</v>
      </c>
      <c r="BD67" s="3"/>
    </row>
    <row r="68" spans="1:56" ht="16" x14ac:dyDescent="0.2">
      <c r="A68" s="2" t="s">
        <v>146</v>
      </c>
      <c r="B68" s="25" t="s">
        <v>145</v>
      </c>
      <c r="C68" s="3" t="s">
        <v>678</v>
      </c>
      <c r="D68" s="3" t="s">
        <v>679</v>
      </c>
      <c r="E68" s="4"/>
      <c r="F68" s="4"/>
      <c r="G68" s="4"/>
      <c r="H68" s="4"/>
      <c r="I68" s="4"/>
      <c r="J68" s="4"/>
      <c r="K68" s="4"/>
      <c r="L68" s="4"/>
      <c r="M68" s="4"/>
      <c r="N68" s="4"/>
      <c r="O68" s="4"/>
      <c r="P68" s="4"/>
      <c r="Q68" s="3">
        <v>83.552688598632798</v>
      </c>
      <c r="R68" s="4"/>
      <c r="S68" s="4"/>
      <c r="T68" s="4"/>
      <c r="U68" s="4"/>
      <c r="V68" s="4"/>
      <c r="W68" s="4"/>
      <c r="X68" s="4"/>
      <c r="Y68" s="3">
        <v>88.298759460449205</v>
      </c>
      <c r="Z68" s="4"/>
      <c r="AA68" s="4"/>
      <c r="AB68" s="4"/>
      <c r="AC68" s="4"/>
      <c r="AD68" s="4"/>
      <c r="AE68" s="4"/>
      <c r="AF68" s="4"/>
      <c r="AG68" s="4"/>
      <c r="AH68" s="4"/>
      <c r="AI68" s="4"/>
      <c r="AJ68" s="3">
        <v>90.984031677246094</v>
      </c>
      <c r="AK68" s="4"/>
      <c r="AL68" s="4"/>
      <c r="AM68" s="4"/>
      <c r="AN68" s="4"/>
      <c r="AO68" s="4"/>
      <c r="AP68" s="3">
        <v>92.096786499023395</v>
      </c>
      <c r="AQ68" s="3">
        <v>92.390052795410199</v>
      </c>
      <c r="AR68" s="3">
        <v>92.249763488769503</v>
      </c>
      <c r="AS68" s="3">
        <v>91.854042053222699</v>
      </c>
      <c r="AT68" s="3">
        <v>91.586898803710895</v>
      </c>
      <c r="AU68" s="3">
        <v>92.064727783203097</v>
      </c>
      <c r="AV68" s="3">
        <v>93.294631958007798</v>
      </c>
      <c r="AW68" s="3">
        <v>94.222640991210895</v>
      </c>
      <c r="AX68" s="3">
        <v>94.455657958984403</v>
      </c>
      <c r="AY68" s="3">
        <v>94.350227355957003</v>
      </c>
      <c r="AZ68" s="3">
        <v>92.829788208007798</v>
      </c>
      <c r="BA68" s="4"/>
      <c r="BB68" s="4"/>
      <c r="BC68" s="3">
        <v>93.6260986328125</v>
      </c>
      <c r="BD68" s="3"/>
    </row>
    <row r="69" spans="1:56" ht="16" x14ac:dyDescent="0.2">
      <c r="A69" s="2" t="s">
        <v>148</v>
      </c>
      <c r="B69" s="25" t="s">
        <v>147</v>
      </c>
      <c r="C69" s="3" t="s">
        <v>678</v>
      </c>
      <c r="D69" s="3" t="s">
        <v>679</v>
      </c>
      <c r="E69" s="4"/>
      <c r="F69" s="4"/>
      <c r="G69" s="4"/>
      <c r="H69" s="4"/>
      <c r="I69" s="4"/>
      <c r="J69" s="4"/>
      <c r="K69" s="3">
        <v>38.1967582702637</v>
      </c>
      <c r="L69" s="4"/>
      <c r="M69" s="4"/>
      <c r="N69" s="4"/>
      <c r="O69" s="4"/>
      <c r="P69" s="4"/>
      <c r="Q69" s="4"/>
      <c r="R69" s="4"/>
      <c r="S69" s="4"/>
      <c r="T69" s="4"/>
      <c r="U69" s="3">
        <v>44.423988342285199</v>
      </c>
      <c r="V69" s="4"/>
      <c r="W69" s="4"/>
      <c r="X69" s="4"/>
      <c r="Y69" s="4"/>
      <c r="Z69" s="4"/>
      <c r="AA69" s="4"/>
      <c r="AB69" s="4"/>
      <c r="AC69" s="4"/>
      <c r="AD69" s="4"/>
      <c r="AE69" s="3">
        <v>55.587001800537102</v>
      </c>
      <c r="AF69" s="4"/>
      <c r="AG69" s="4"/>
      <c r="AH69" s="4"/>
      <c r="AI69" s="4"/>
      <c r="AJ69" s="4"/>
      <c r="AK69" s="4"/>
      <c r="AL69" s="4"/>
      <c r="AM69" s="4"/>
      <c r="AN69" s="3">
        <v>67.331871032714801</v>
      </c>
      <c r="AO69" s="3">
        <v>66.369911193847699</v>
      </c>
      <c r="AP69" s="4"/>
      <c r="AQ69" s="4"/>
      <c r="AR69" s="4"/>
      <c r="AS69" s="3">
        <v>72.0478515625</v>
      </c>
      <c r="AT69" s="4"/>
      <c r="AU69" s="3">
        <v>73.865592956542997</v>
      </c>
      <c r="AV69" s="3">
        <v>72.442497253417997</v>
      </c>
      <c r="AW69" s="4"/>
      <c r="AX69" s="4"/>
      <c r="AY69" s="4"/>
      <c r="AZ69" s="3">
        <v>71.168251037597699</v>
      </c>
      <c r="BA69" s="4"/>
      <c r="BB69" s="4"/>
      <c r="BC69" s="4"/>
      <c r="BD69" s="4"/>
    </row>
    <row r="70" spans="1:56" ht="16" x14ac:dyDescent="0.2">
      <c r="A70" s="2" t="s">
        <v>150</v>
      </c>
      <c r="B70" s="25" t="s">
        <v>149</v>
      </c>
      <c r="C70" s="3" t="s">
        <v>678</v>
      </c>
      <c r="D70" s="3" t="s">
        <v>679</v>
      </c>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row>
    <row r="71" spans="1:56" ht="16" x14ac:dyDescent="0.2">
      <c r="A71" s="2" t="s">
        <v>152</v>
      </c>
      <c r="B71" s="25" t="s">
        <v>151</v>
      </c>
      <c r="C71" s="3" t="s">
        <v>678</v>
      </c>
      <c r="D71" s="3" t="s">
        <v>679</v>
      </c>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3">
        <v>52.513950347900398</v>
      </c>
      <c r="AL71" s="4"/>
      <c r="AM71" s="4"/>
      <c r="AN71" s="4"/>
      <c r="AO71" s="4"/>
      <c r="AP71" s="4"/>
      <c r="AQ71" s="3">
        <v>64.662971496582003</v>
      </c>
      <c r="AR71" s="4"/>
      <c r="AS71" s="4"/>
      <c r="AT71" s="4"/>
      <c r="AU71" s="4"/>
      <c r="AV71" s="4"/>
      <c r="AW71" s="4"/>
      <c r="AX71" s="4"/>
      <c r="AY71" s="4"/>
      <c r="AZ71" s="4"/>
      <c r="BA71" s="3">
        <v>76.570518493652301</v>
      </c>
      <c r="BB71" s="4"/>
      <c r="BC71" s="4"/>
      <c r="BD71" s="4"/>
    </row>
    <row r="72" spans="1:56" ht="16" x14ac:dyDescent="0.2">
      <c r="A72" s="2" t="s">
        <v>154</v>
      </c>
      <c r="B72" s="25" t="s">
        <v>153</v>
      </c>
      <c r="C72" s="3" t="s">
        <v>678</v>
      </c>
      <c r="D72" s="3" t="s">
        <v>679</v>
      </c>
      <c r="E72" s="4"/>
      <c r="F72" s="4"/>
      <c r="G72" s="4"/>
      <c r="H72" s="4"/>
      <c r="I72" s="4"/>
      <c r="J72" s="4"/>
      <c r="K72" s="4"/>
      <c r="L72" s="4"/>
      <c r="M72" s="4"/>
      <c r="N72" s="4"/>
      <c r="O72" s="4"/>
      <c r="P72" s="3">
        <v>92.809768676757798</v>
      </c>
      <c r="Q72" s="4"/>
      <c r="R72" s="4"/>
      <c r="S72" s="4"/>
      <c r="T72" s="4"/>
      <c r="U72" s="4"/>
      <c r="V72" s="4"/>
      <c r="W72" s="4"/>
      <c r="X72" s="4"/>
      <c r="Y72" s="4"/>
      <c r="Z72" s="3">
        <v>96.494972229003906</v>
      </c>
      <c r="AA72" s="4"/>
      <c r="AB72" s="4"/>
      <c r="AC72" s="4"/>
      <c r="AD72" s="4"/>
      <c r="AE72" s="4"/>
      <c r="AF72" s="4"/>
      <c r="AG72" s="4"/>
      <c r="AH72" s="4"/>
      <c r="AI72" s="4"/>
      <c r="AJ72" s="4"/>
      <c r="AK72" s="4"/>
      <c r="AL72" s="4"/>
      <c r="AM72" s="3">
        <v>97.165122985839801</v>
      </c>
      <c r="AN72" s="3">
        <v>97.750686645507798</v>
      </c>
      <c r="AO72" s="3">
        <v>97.752136230468807</v>
      </c>
      <c r="AP72" s="3">
        <v>97.9388427734375</v>
      </c>
      <c r="AQ72" s="3">
        <v>97.630607604980497</v>
      </c>
      <c r="AR72" s="3">
        <v>97.679267883300795</v>
      </c>
      <c r="AS72" s="3">
        <v>97.7489013671875</v>
      </c>
      <c r="AT72" s="3">
        <v>97.783752441406307</v>
      </c>
      <c r="AU72" s="3">
        <v>97.894538879394503</v>
      </c>
      <c r="AV72" s="3">
        <v>98.079132080078097</v>
      </c>
      <c r="AW72" s="3">
        <v>98.093719482421903</v>
      </c>
      <c r="AX72" s="3">
        <v>98.143257141113295</v>
      </c>
      <c r="AY72" s="3">
        <v>98.250511169433594</v>
      </c>
      <c r="AZ72" s="4"/>
      <c r="BA72" s="3">
        <v>98.436500549316406</v>
      </c>
      <c r="BB72" s="4"/>
      <c r="BC72" s="3">
        <v>98.594459533691406</v>
      </c>
      <c r="BD72" s="3"/>
    </row>
    <row r="73" spans="1:56" ht="16" x14ac:dyDescent="0.2">
      <c r="A73" s="2" t="s">
        <v>156</v>
      </c>
      <c r="B73" s="25" t="s">
        <v>155</v>
      </c>
      <c r="C73" s="3" t="s">
        <v>678</v>
      </c>
      <c r="D73" s="3" t="s">
        <v>679</v>
      </c>
      <c r="E73" s="4"/>
      <c r="F73" s="4"/>
      <c r="G73" s="4"/>
      <c r="H73" s="4"/>
      <c r="I73" s="4"/>
      <c r="J73" s="4"/>
      <c r="K73" s="4"/>
      <c r="L73" s="4"/>
      <c r="M73" s="4"/>
      <c r="N73" s="4"/>
      <c r="O73" s="4"/>
      <c r="P73" s="4"/>
      <c r="Q73" s="4"/>
      <c r="R73" s="4"/>
      <c r="S73" s="4"/>
      <c r="T73" s="4"/>
      <c r="U73" s="4"/>
      <c r="V73" s="4"/>
      <c r="W73" s="4"/>
      <c r="X73" s="3">
        <v>99.7264404296875</v>
      </c>
      <c r="Y73" s="4"/>
      <c r="Z73" s="4"/>
      <c r="AA73" s="4"/>
      <c r="AB73" s="4"/>
      <c r="AC73" s="4"/>
      <c r="AD73" s="4"/>
      <c r="AE73" s="4"/>
      <c r="AF73" s="4"/>
      <c r="AG73" s="4"/>
      <c r="AH73" s="4"/>
      <c r="AI73" s="3">
        <v>99.767196655273395</v>
      </c>
      <c r="AJ73" s="4"/>
      <c r="AK73" s="4"/>
      <c r="AL73" s="4"/>
      <c r="AM73" s="4"/>
      <c r="AN73" s="4"/>
      <c r="AO73" s="4"/>
      <c r="AP73" s="4"/>
      <c r="AQ73" s="4"/>
      <c r="AR73" s="4"/>
      <c r="AS73" s="4"/>
      <c r="AT73" s="3">
        <v>99.885787963867202</v>
      </c>
      <c r="AU73" s="4"/>
      <c r="AV73" s="4"/>
      <c r="AW73" s="4"/>
      <c r="AX73" s="4"/>
      <c r="AY73" s="4"/>
      <c r="AZ73" s="4"/>
      <c r="BA73" s="4"/>
      <c r="BB73" s="4"/>
      <c r="BC73" s="4"/>
      <c r="BD73" s="4"/>
    </row>
    <row r="74" spans="1:56" ht="16" x14ac:dyDescent="0.2">
      <c r="A74" s="2" t="s">
        <v>158</v>
      </c>
      <c r="B74" s="25" t="s">
        <v>157</v>
      </c>
      <c r="C74" s="3" t="s">
        <v>678</v>
      </c>
      <c r="D74" s="3" t="s">
        <v>679</v>
      </c>
      <c r="E74" s="4"/>
      <c r="F74" s="4"/>
      <c r="G74" s="4"/>
      <c r="H74" s="4"/>
      <c r="I74" s="4"/>
      <c r="J74" s="4"/>
      <c r="K74" s="4"/>
      <c r="L74" s="4"/>
      <c r="M74" s="4"/>
      <c r="N74" s="4"/>
      <c r="O74" s="4"/>
      <c r="P74" s="4"/>
      <c r="Q74" s="4"/>
      <c r="R74" s="4"/>
      <c r="S74" s="4"/>
      <c r="T74" s="4"/>
      <c r="U74" s="4"/>
      <c r="V74" s="4"/>
      <c r="W74" s="4"/>
      <c r="X74" s="4"/>
      <c r="Y74" s="4"/>
      <c r="Z74" s="4"/>
      <c r="AA74" s="4"/>
      <c r="AB74" s="4"/>
      <c r="AC74" s="3">
        <v>27.011350631713899</v>
      </c>
      <c r="AD74" s="4"/>
      <c r="AE74" s="4"/>
      <c r="AF74" s="4"/>
      <c r="AG74" s="4"/>
      <c r="AH74" s="4"/>
      <c r="AI74" s="4"/>
      <c r="AJ74" s="4"/>
      <c r="AK74" s="4"/>
      <c r="AL74" s="4"/>
      <c r="AM74" s="3">
        <v>35.900001525878899</v>
      </c>
      <c r="AN74" s="3">
        <v>29.820339202880898</v>
      </c>
      <c r="AO74" s="4"/>
      <c r="AP74" s="3">
        <v>38.995979309082003</v>
      </c>
      <c r="AQ74" s="4"/>
      <c r="AR74" s="4"/>
      <c r="AS74" s="4"/>
      <c r="AT74" s="4"/>
      <c r="AU74" s="4"/>
      <c r="AV74" s="4"/>
      <c r="AW74" s="4"/>
      <c r="AX74" s="4"/>
      <c r="AY74" s="4"/>
      <c r="AZ74" s="3">
        <v>51.7711791992188</v>
      </c>
      <c r="BA74" s="4"/>
      <c r="BB74" s="4"/>
      <c r="BC74" s="4"/>
      <c r="BD74" s="4"/>
    </row>
    <row r="75" spans="1:56" ht="16" x14ac:dyDescent="0.2">
      <c r="A75" s="2" t="s">
        <v>160</v>
      </c>
      <c r="B75" s="25" t="s">
        <v>159</v>
      </c>
      <c r="C75" s="3" t="s">
        <v>678</v>
      </c>
      <c r="D75" s="3" t="s">
        <v>679</v>
      </c>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row>
    <row r="76" spans="1:56" ht="16" x14ac:dyDescent="0.2">
      <c r="A76" s="2" t="s">
        <v>162</v>
      </c>
      <c r="B76" s="25" t="s">
        <v>161</v>
      </c>
      <c r="C76" s="3" t="s">
        <v>678</v>
      </c>
      <c r="D76" s="3" t="s">
        <v>679</v>
      </c>
      <c r="E76" s="4"/>
      <c r="F76" s="4"/>
      <c r="G76" s="4"/>
      <c r="H76" s="4"/>
      <c r="I76" s="4"/>
      <c r="J76" s="4"/>
      <c r="K76" s="4"/>
      <c r="L76" s="4"/>
      <c r="M76" s="4"/>
      <c r="N76" s="4"/>
      <c r="O76" s="4"/>
      <c r="P76" s="4"/>
      <c r="Q76" s="4"/>
      <c r="R76" s="3">
        <v>52.846530914306598</v>
      </c>
      <c r="S76" s="3">
        <v>53.291000366210902</v>
      </c>
      <c r="T76" s="3">
        <v>53.757289886474602</v>
      </c>
      <c r="U76" s="3">
        <v>54.139728546142599</v>
      </c>
      <c r="V76" s="3">
        <v>54.875778198242202</v>
      </c>
      <c r="W76" s="3">
        <v>55.590629577636697</v>
      </c>
      <c r="X76" s="3">
        <v>56.086700439453097</v>
      </c>
      <c r="Y76" s="3">
        <v>56.676578521728501</v>
      </c>
      <c r="Z76" s="3">
        <v>57.373008728027301</v>
      </c>
      <c r="AA76" s="3">
        <v>57.823001861572301</v>
      </c>
      <c r="AB76" s="3">
        <v>58.289459228515597</v>
      </c>
      <c r="AC76" s="3">
        <v>59.220691680908203</v>
      </c>
      <c r="AD76" s="3">
        <v>60.096260070800803</v>
      </c>
      <c r="AE76" s="3">
        <v>60.725311279296903</v>
      </c>
      <c r="AF76" s="3">
        <v>61.585399627685497</v>
      </c>
      <c r="AG76" s="3">
        <v>62.458511352539098</v>
      </c>
      <c r="AH76" s="3">
        <v>63.126621246337898</v>
      </c>
      <c r="AI76" s="3">
        <v>60.7493286132813</v>
      </c>
      <c r="AJ76" s="3">
        <v>61.561538696289098</v>
      </c>
      <c r="AK76" s="3">
        <v>62.020919799804702</v>
      </c>
      <c r="AL76" s="3">
        <v>61.986408233642599</v>
      </c>
      <c r="AM76" s="3">
        <v>63.128421783447301</v>
      </c>
      <c r="AN76" s="3">
        <v>63.339199066162102</v>
      </c>
      <c r="AO76" s="3">
        <v>64.623367309570298</v>
      </c>
      <c r="AP76" s="3">
        <v>60.513278961181598</v>
      </c>
      <c r="AQ76" s="3">
        <v>60.533649444580099</v>
      </c>
      <c r="AR76" s="3">
        <v>60.022491455078097</v>
      </c>
      <c r="AS76" s="3">
        <v>60.287288665771499</v>
      </c>
      <c r="AT76" s="3">
        <v>60.1002807617188</v>
      </c>
      <c r="AU76" s="3">
        <v>62.011569976806598</v>
      </c>
      <c r="AV76" s="3">
        <v>62.438228607177699</v>
      </c>
      <c r="AW76" s="3">
        <v>63.407360076904297</v>
      </c>
      <c r="AX76" s="3">
        <v>62.148891448974602</v>
      </c>
      <c r="AY76" s="3">
        <v>64.272003173828097</v>
      </c>
      <c r="AZ76" s="3">
        <v>65.006019592285199</v>
      </c>
      <c r="BA76" s="3">
        <v>63.4959907531738</v>
      </c>
      <c r="BB76" s="3">
        <v>63.7493705749512</v>
      </c>
      <c r="BC76" s="3">
        <v>63.981880187988303</v>
      </c>
      <c r="BD76" s="3"/>
    </row>
    <row r="77" spans="1:56" ht="16" x14ac:dyDescent="0.2">
      <c r="A77" s="2" t="s">
        <v>164</v>
      </c>
      <c r="B77" s="25" t="s">
        <v>163</v>
      </c>
      <c r="C77" s="3" t="s">
        <v>678</v>
      </c>
      <c r="D77" s="3" t="s">
        <v>679</v>
      </c>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row>
    <row r="78" spans="1:56" ht="16" x14ac:dyDescent="0.2">
      <c r="A78" s="2" t="s">
        <v>166</v>
      </c>
      <c r="B78" s="25" t="s">
        <v>165</v>
      </c>
      <c r="C78" s="3" t="s">
        <v>678</v>
      </c>
      <c r="D78" s="3" t="s">
        <v>679</v>
      </c>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row>
    <row r="79" spans="1:56" ht="16" x14ac:dyDescent="0.2">
      <c r="A79" s="2" t="s">
        <v>168</v>
      </c>
      <c r="B79" s="25" t="s">
        <v>167</v>
      </c>
      <c r="C79" s="3" t="s">
        <v>678</v>
      </c>
      <c r="D79" s="3" t="s">
        <v>679</v>
      </c>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row>
    <row r="80" spans="1:56" ht="16" x14ac:dyDescent="0.2">
      <c r="A80" s="2" t="s">
        <v>170</v>
      </c>
      <c r="B80" s="25" t="s">
        <v>169</v>
      </c>
      <c r="C80" s="3" t="s">
        <v>678</v>
      </c>
      <c r="D80" s="3" t="s">
        <v>679</v>
      </c>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row>
    <row r="81" spans="1:56" ht="16" x14ac:dyDescent="0.2">
      <c r="A81" s="2" t="s">
        <v>172</v>
      </c>
      <c r="B81" s="25" t="s">
        <v>171</v>
      </c>
      <c r="C81" s="3" t="s">
        <v>678</v>
      </c>
      <c r="D81" s="3" t="s">
        <v>679</v>
      </c>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row>
    <row r="82" spans="1:56" ht="16" x14ac:dyDescent="0.2">
      <c r="A82" s="2" t="s">
        <v>174</v>
      </c>
      <c r="B82" s="25" t="s">
        <v>173</v>
      </c>
      <c r="C82" s="3" t="s">
        <v>678</v>
      </c>
      <c r="D82" s="3" t="s">
        <v>679</v>
      </c>
      <c r="E82" s="4"/>
      <c r="F82" s="4"/>
      <c r="G82" s="4"/>
      <c r="H82" s="4"/>
      <c r="I82" s="4"/>
      <c r="J82" s="4"/>
      <c r="K82" s="4"/>
      <c r="L82" s="4"/>
      <c r="M82" s="4"/>
      <c r="N82" s="4"/>
      <c r="O82" s="4"/>
      <c r="P82" s="4"/>
      <c r="Q82" s="4"/>
      <c r="R82" s="4"/>
      <c r="S82" s="4"/>
      <c r="T82" s="4"/>
      <c r="U82" s="4"/>
      <c r="V82" s="4"/>
      <c r="W82" s="4"/>
      <c r="X82" s="4"/>
      <c r="Y82" s="4"/>
      <c r="Z82" s="4"/>
      <c r="AA82" s="4"/>
      <c r="AB82" s="3">
        <v>72.233673095703097</v>
      </c>
      <c r="AC82" s="4"/>
      <c r="AD82" s="4"/>
      <c r="AE82" s="4"/>
      <c r="AF82" s="4"/>
      <c r="AG82" s="4"/>
      <c r="AH82" s="4"/>
      <c r="AI82" s="4"/>
      <c r="AJ82" s="4"/>
      <c r="AK82" s="4"/>
      <c r="AL82" s="4"/>
      <c r="AM82" s="4"/>
      <c r="AN82" s="4"/>
      <c r="AO82" s="4"/>
      <c r="AP82" s="4"/>
      <c r="AQ82" s="4"/>
      <c r="AR82" s="4"/>
      <c r="AS82" s="4"/>
      <c r="AT82" s="4"/>
      <c r="AU82" s="3">
        <v>82.283798217773395</v>
      </c>
      <c r="AV82" s="4"/>
      <c r="AW82" s="4"/>
      <c r="AX82" s="4"/>
      <c r="AY82" s="4"/>
      <c r="AZ82" s="4"/>
      <c r="BA82" s="3">
        <v>84.667160034179702</v>
      </c>
      <c r="BB82" s="4"/>
      <c r="BC82" s="4"/>
      <c r="BD82" s="4"/>
    </row>
    <row r="83" spans="1:56" ht="16" x14ac:dyDescent="0.2">
      <c r="A83" s="2" t="s">
        <v>176</v>
      </c>
      <c r="B83" s="25" t="s">
        <v>175</v>
      </c>
      <c r="C83" s="3" t="s">
        <v>678</v>
      </c>
      <c r="D83" s="3" t="s">
        <v>679</v>
      </c>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row>
    <row r="84" spans="1:56" ht="16" x14ac:dyDescent="0.2">
      <c r="A84" s="2" t="s">
        <v>178</v>
      </c>
      <c r="B84" s="25" t="s">
        <v>177</v>
      </c>
      <c r="C84" s="3" t="s">
        <v>678</v>
      </c>
      <c r="D84" s="3" t="s">
        <v>679</v>
      </c>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3">
        <v>99.652351379394503</v>
      </c>
      <c r="AL84" s="4"/>
      <c r="AM84" s="4"/>
      <c r="AN84" s="4"/>
      <c r="AO84" s="4"/>
      <c r="AP84" s="4"/>
      <c r="AQ84" s="4"/>
      <c r="AR84" s="4"/>
      <c r="AS84" s="4"/>
      <c r="AT84" s="4"/>
      <c r="AU84" s="4"/>
      <c r="AV84" s="4"/>
      <c r="AW84" s="3">
        <v>99.586189270019503</v>
      </c>
      <c r="AX84" s="4"/>
      <c r="AY84" s="4"/>
      <c r="AZ84" s="3">
        <v>99.3642578125</v>
      </c>
      <c r="BA84" s="4"/>
      <c r="BB84" s="3">
        <v>99.558441162109403</v>
      </c>
      <c r="BC84" s="4"/>
      <c r="BD84" s="4"/>
    </row>
    <row r="85" spans="1:56" ht="16" x14ac:dyDescent="0.2">
      <c r="A85" s="2" t="s">
        <v>180</v>
      </c>
      <c r="B85" s="25" t="s">
        <v>179</v>
      </c>
      <c r="C85" s="3" t="s">
        <v>678</v>
      </c>
      <c r="D85" s="3" t="s">
        <v>679</v>
      </c>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3">
        <v>57.897468566894503</v>
      </c>
      <c r="AJ85" s="4"/>
      <c r="AK85" s="4"/>
      <c r="AL85" s="4"/>
      <c r="AM85" s="4"/>
      <c r="AN85" s="4"/>
      <c r="AO85" s="4"/>
      <c r="AP85" s="4"/>
      <c r="AQ85" s="4"/>
      <c r="AR85" s="4"/>
      <c r="AS85" s="3">
        <v>71.4970703125</v>
      </c>
      <c r="AT85" s="4"/>
      <c r="AU85" s="4"/>
      <c r="AV85" s="4"/>
      <c r="AW85" s="4"/>
      <c r="AX85" s="4"/>
      <c r="AY85" s="4"/>
      <c r="AZ85" s="4"/>
      <c r="BA85" s="3">
        <v>79.039642333984403</v>
      </c>
      <c r="BB85" s="4"/>
      <c r="BC85" s="4"/>
      <c r="BD85" s="4"/>
    </row>
    <row r="86" spans="1:56" ht="16" x14ac:dyDescent="0.2">
      <c r="A86" s="2" t="s">
        <v>182</v>
      </c>
      <c r="B86" s="25" t="s">
        <v>181</v>
      </c>
      <c r="C86" s="3" t="s">
        <v>678</v>
      </c>
      <c r="D86" s="3" t="s">
        <v>679</v>
      </c>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row>
    <row r="87" spans="1:56" ht="16" x14ac:dyDescent="0.2">
      <c r="A87" s="2" t="s">
        <v>184</v>
      </c>
      <c r="B87" s="25" t="s">
        <v>183</v>
      </c>
      <c r="C87" s="3" t="s">
        <v>678</v>
      </c>
      <c r="D87" s="3" t="s">
        <v>679</v>
      </c>
      <c r="E87" s="4"/>
      <c r="F87" s="4"/>
      <c r="G87" s="4"/>
      <c r="H87" s="4"/>
      <c r="I87" s="4"/>
      <c r="J87" s="4"/>
      <c r="K87" s="4"/>
      <c r="L87" s="4"/>
      <c r="M87" s="4"/>
      <c r="N87" s="4"/>
      <c r="O87" s="4"/>
      <c r="P87" s="4"/>
      <c r="Q87" s="4"/>
      <c r="R87" s="4"/>
      <c r="S87" s="4"/>
      <c r="T87" s="4"/>
      <c r="U87" s="4"/>
      <c r="V87" s="4"/>
      <c r="W87" s="4"/>
      <c r="X87" s="4"/>
      <c r="Y87" s="4"/>
      <c r="Z87" s="4"/>
      <c r="AA87" s="4"/>
      <c r="AB87" s="4"/>
      <c r="AC87" s="4"/>
      <c r="AD87" s="4"/>
      <c r="AE87" s="3">
        <v>20.553749084472699</v>
      </c>
      <c r="AF87" s="4"/>
      <c r="AG87" s="4"/>
      <c r="AH87" s="4"/>
      <c r="AI87" s="4"/>
      <c r="AJ87" s="4"/>
      <c r="AK87" s="4"/>
      <c r="AL87" s="3">
        <v>29.7040195465088</v>
      </c>
      <c r="AM87" s="4"/>
      <c r="AN87" s="4"/>
      <c r="AO87" s="4"/>
      <c r="AP87" s="4"/>
      <c r="AQ87" s="4"/>
      <c r="AR87" s="4"/>
      <c r="AS87" s="3">
        <v>25.3077392578125</v>
      </c>
      <c r="AT87" s="4"/>
      <c r="AU87" s="4"/>
      <c r="AV87" s="4"/>
      <c r="AW87" s="3">
        <v>32.003841400146499</v>
      </c>
      <c r="AX87" s="4"/>
      <c r="AY87" s="4"/>
      <c r="AZ87" s="4"/>
      <c r="BA87" s="3">
        <v>39.617679595947301</v>
      </c>
      <c r="BB87" s="4"/>
      <c r="BC87" s="4"/>
      <c r="BD87" s="4"/>
    </row>
    <row r="88" spans="1:56" ht="16" x14ac:dyDescent="0.2">
      <c r="A88" s="2" t="s">
        <v>186</v>
      </c>
      <c r="B88" s="25" t="s">
        <v>185</v>
      </c>
      <c r="C88" s="3" t="s">
        <v>678</v>
      </c>
      <c r="D88" s="3" t="s">
        <v>679</v>
      </c>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3">
        <v>36.8177299499512</v>
      </c>
      <c r="AJ88" s="4"/>
      <c r="AK88" s="4"/>
      <c r="AL88" s="4"/>
      <c r="AM88" s="4"/>
      <c r="AN88" s="4"/>
      <c r="AO88" s="4"/>
      <c r="AP88" s="4"/>
      <c r="AQ88" s="4"/>
      <c r="AR88" s="4"/>
      <c r="AS88" s="4"/>
      <c r="AT88" s="4"/>
      <c r="AU88" s="4"/>
      <c r="AV88" s="3">
        <v>41.950050354003899</v>
      </c>
      <c r="AW88" s="4"/>
      <c r="AX88" s="3">
        <v>50.777969360351598</v>
      </c>
      <c r="AY88" s="4"/>
      <c r="AZ88" s="4"/>
      <c r="BA88" s="4"/>
      <c r="BB88" s="4"/>
      <c r="BC88" s="4"/>
      <c r="BD88" s="4"/>
    </row>
    <row r="89" spans="1:56" ht="16" x14ac:dyDescent="0.2">
      <c r="A89" s="2" t="s">
        <v>188</v>
      </c>
      <c r="B89" s="25" t="s">
        <v>187</v>
      </c>
      <c r="C89" s="3" t="s">
        <v>678</v>
      </c>
      <c r="D89" s="3" t="s">
        <v>679</v>
      </c>
      <c r="E89" s="4"/>
      <c r="F89" s="4"/>
      <c r="G89" s="4"/>
      <c r="H89" s="4"/>
      <c r="I89" s="4"/>
      <c r="J89" s="4"/>
      <c r="K89" s="4"/>
      <c r="L89" s="4"/>
      <c r="M89" s="4"/>
      <c r="N89" s="3">
        <v>19.958250045776399</v>
      </c>
      <c r="O89" s="4"/>
      <c r="P89" s="4"/>
      <c r="Q89" s="4"/>
      <c r="R89" s="4"/>
      <c r="S89" s="4"/>
      <c r="T89" s="4"/>
      <c r="U89" s="4"/>
      <c r="V89" s="4"/>
      <c r="W89" s="4"/>
      <c r="X89" s="4"/>
      <c r="Y89" s="4"/>
      <c r="Z89" s="4"/>
      <c r="AA89" s="4"/>
      <c r="AB89" s="4"/>
      <c r="AC89" s="4"/>
      <c r="AD89" s="4"/>
      <c r="AE89" s="4"/>
      <c r="AF89" s="4"/>
      <c r="AG89" s="4"/>
      <c r="AH89" s="4"/>
      <c r="AI89" s="3">
        <v>41.3577690124512</v>
      </c>
      <c r="AJ89" s="4"/>
      <c r="AK89" s="4"/>
      <c r="AL89" s="4"/>
      <c r="AM89" s="4"/>
      <c r="AN89" s="4"/>
      <c r="AO89" s="4"/>
      <c r="AP89" s="4"/>
      <c r="AQ89" s="4"/>
      <c r="AR89" s="4"/>
      <c r="AS89" s="4"/>
      <c r="AT89" s="4"/>
      <c r="AU89" s="4"/>
      <c r="AV89" s="4"/>
      <c r="AW89" s="3">
        <v>45.581161499023402</v>
      </c>
      <c r="AX89" s="4"/>
      <c r="AY89" s="4"/>
      <c r="AZ89" s="4"/>
      <c r="BA89" s="4"/>
      <c r="BB89" s="4"/>
      <c r="BC89" s="4"/>
      <c r="BD89" s="4"/>
    </row>
    <row r="90" spans="1:56" ht="16" x14ac:dyDescent="0.2">
      <c r="A90" s="2" t="s">
        <v>190</v>
      </c>
      <c r="B90" s="25" t="s">
        <v>189</v>
      </c>
      <c r="C90" s="3" t="s">
        <v>678</v>
      </c>
      <c r="D90" s="3" t="s">
        <v>679</v>
      </c>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3">
        <v>88.308296203613295</v>
      </c>
      <c r="AJ90" s="4"/>
      <c r="AK90" s="4"/>
      <c r="AL90" s="4"/>
      <c r="AM90" s="4"/>
      <c r="AN90" s="4"/>
      <c r="AO90" s="4"/>
      <c r="AP90" s="4"/>
      <c r="AQ90" s="4"/>
      <c r="AR90" s="4"/>
      <c r="AS90" s="3">
        <v>94.370536804199205</v>
      </c>
      <c r="AT90" s="4"/>
      <c r="AU90" s="4"/>
      <c r="AV90" s="4"/>
      <c r="AW90" s="4"/>
      <c r="AX90" s="4"/>
      <c r="AY90" s="4"/>
      <c r="AZ90" s="4"/>
      <c r="BA90" s="4"/>
      <c r="BB90" s="4"/>
      <c r="BC90" s="4"/>
      <c r="BD90" s="4"/>
    </row>
    <row r="91" spans="1:56" ht="16" x14ac:dyDescent="0.2">
      <c r="A91" s="2" t="s">
        <v>192</v>
      </c>
      <c r="B91" s="25" t="s">
        <v>191</v>
      </c>
      <c r="C91" s="3" t="s">
        <v>678</v>
      </c>
      <c r="D91" s="3" t="s">
        <v>679</v>
      </c>
      <c r="E91" s="4"/>
      <c r="F91" s="4"/>
      <c r="G91" s="4"/>
      <c r="H91" s="4"/>
      <c r="I91" s="4"/>
      <c r="J91" s="4"/>
      <c r="K91" s="4"/>
      <c r="L91" s="4"/>
      <c r="M91" s="4"/>
      <c r="N91" s="4"/>
      <c r="O91" s="4"/>
      <c r="P91" s="3">
        <v>90.512321472167997</v>
      </c>
      <c r="Q91" s="4"/>
      <c r="R91" s="4"/>
      <c r="S91" s="4"/>
      <c r="T91" s="4"/>
      <c r="U91" s="4"/>
      <c r="V91" s="4"/>
      <c r="W91" s="4"/>
      <c r="X91" s="4"/>
      <c r="Y91" s="4"/>
      <c r="Z91" s="3">
        <v>92.610450744628906</v>
      </c>
      <c r="AA91" s="4"/>
      <c r="AB91" s="4"/>
      <c r="AC91" s="4"/>
      <c r="AD91" s="4"/>
      <c r="AE91" s="4"/>
      <c r="AF91" s="4"/>
      <c r="AG91" s="4"/>
      <c r="AH91" s="4"/>
      <c r="AI91" s="4"/>
      <c r="AJ91" s="3">
        <v>95.994361877441406</v>
      </c>
      <c r="AK91" s="4"/>
      <c r="AL91" s="4"/>
      <c r="AM91" s="4"/>
      <c r="AN91" s="3">
        <v>93.0443115234375</v>
      </c>
      <c r="AO91" s="4"/>
      <c r="AP91" s="3">
        <v>93.931549072265597</v>
      </c>
      <c r="AQ91" s="4"/>
      <c r="AR91" s="3">
        <v>93.905113220214801</v>
      </c>
      <c r="AS91" s="4"/>
      <c r="AT91" s="3">
        <v>97.368736267089801</v>
      </c>
      <c r="AU91" s="4"/>
      <c r="AV91" s="4"/>
      <c r="AW91" s="4"/>
      <c r="AX91" s="4"/>
      <c r="AY91" s="4"/>
      <c r="AZ91" s="4"/>
      <c r="BA91" s="3">
        <v>97.935951232910199</v>
      </c>
      <c r="BB91" s="4"/>
      <c r="BC91" s="4"/>
      <c r="BD91" s="4"/>
    </row>
    <row r="92" spans="1:56" ht="16" x14ac:dyDescent="0.2">
      <c r="A92" s="2" t="s">
        <v>194</v>
      </c>
      <c r="B92" s="25" t="s">
        <v>193</v>
      </c>
      <c r="C92" s="3" t="s">
        <v>678</v>
      </c>
      <c r="D92" s="3" t="s">
        <v>679</v>
      </c>
      <c r="E92" s="3">
        <v>97.794471740722699</v>
      </c>
      <c r="F92" s="4"/>
      <c r="G92" s="4"/>
      <c r="H92" s="4"/>
      <c r="I92" s="4"/>
      <c r="J92" s="4"/>
      <c r="K92" s="4"/>
      <c r="L92" s="4"/>
      <c r="M92" s="4"/>
      <c r="N92" s="4"/>
      <c r="O92" s="4"/>
      <c r="P92" s="4"/>
      <c r="Q92" s="4"/>
      <c r="R92" s="4"/>
      <c r="S92" s="3">
        <v>98.599998474121094</v>
      </c>
      <c r="T92" s="4"/>
      <c r="U92" s="4"/>
      <c r="V92" s="4"/>
      <c r="W92" s="4"/>
      <c r="X92" s="4"/>
      <c r="Y92" s="4"/>
      <c r="Z92" s="4"/>
      <c r="AA92" s="4"/>
      <c r="AB92" s="4"/>
      <c r="AC92" s="3">
        <v>98.599998474121094</v>
      </c>
      <c r="AD92" s="4"/>
      <c r="AE92" s="4"/>
      <c r="AF92" s="4"/>
      <c r="AG92" s="4"/>
      <c r="AH92" s="4"/>
      <c r="AI92" s="4"/>
      <c r="AJ92" s="4"/>
      <c r="AK92" s="4"/>
      <c r="AL92" s="4"/>
      <c r="AM92" s="3">
        <v>98.599998474121094</v>
      </c>
      <c r="AN92" s="4"/>
      <c r="AO92" s="4"/>
      <c r="AP92" s="4"/>
      <c r="AQ92" s="4"/>
      <c r="AR92" s="4"/>
      <c r="AS92" s="4"/>
      <c r="AT92" s="4"/>
      <c r="AU92" s="4"/>
      <c r="AV92" s="4"/>
      <c r="AW92" s="3">
        <v>98.599998474121094</v>
      </c>
      <c r="AX92" s="4"/>
      <c r="AY92" s="4"/>
      <c r="AZ92" s="4"/>
      <c r="BA92" s="4"/>
      <c r="BB92" s="4"/>
      <c r="BC92" s="4"/>
      <c r="BD92" s="4"/>
    </row>
    <row r="93" spans="1:56" ht="16" x14ac:dyDescent="0.2">
      <c r="A93" s="2" t="s">
        <v>196</v>
      </c>
      <c r="B93" s="25" t="s">
        <v>195</v>
      </c>
      <c r="C93" s="3" t="s">
        <v>678</v>
      </c>
      <c r="D93" s="3" t="s">
        <v>679</v>
      </c>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row>
    <row r="94" spans="1:56" ht="16" x14ac:dyDescent="0.2">
      <c r="A94" s="2" t="s">
        <v>198</v>
      </c>
      <c r="B94" s="25" t="s">
        <v>197</v>
      </c>
      <c r="C94" s="3" t="s">
        <v>678</v>
      </c>
      <c r="D94" s="3" t="s">
        <v>679</v>
      </c>
      <c r="E94" s="4"/>
      <c r="F94" s="4"/>
      <c r="G94" s="4"/>
      <c r="H94" s="4"/>
      <c r="I94" s="4"/>
      <c r="J94" s="4"/>
      <c r="K94" s="4"/>
      <c r="L94" s="4"/>
      <c r="M94" s="4"/>
      <c r="N94" s="4"/>
      <c r="O94" s="4"/>
      <c r="P94" s="4"/>
      <c r="Q94" s="4"/>
      <c r="R94" s="4"/>
      <c r="S94" s="4"/>
      <c r="T94" s="4"/>
      <c r="U94" s="4"/>
      <c r="V94" s="4"/>
      <c r="W94" s="4"/>
      <c r="X94" s="4"/>
      <c r="Y94" s="4"/>
      <c r="Z94" s="4"/>
      <c r="AA94" s="4"/>
      <c r="AB94" s="4"/>
      <c r="AC94" s="3">
        <v>64.211639404296903</v>
      </c>
      <c r="AD94" s="4"/>
      <c r="AE94" s="4"/>
      <c r="AF94" s="4"/>
      <c r="AG94" s="4"/>
      <c r="AH94" s="4"/>
      <c r="AI94" s="4"/>
      <c r="AJ94" s="4"/>
      <c r="AK94" s="3">
        <v>69.101730346679702</v>
      </c>
      <c r="AL94" s="4"/>
      <c r="AM94" s="4"/>
      <c r="AN94" s="4"/>
      <c r="AO94" s="4"/>
      <c r="AP94" s="4"/>
      <c r="AQ94" s="4"/>
      <c r="AR94" s="4"/>
      <c r="AS94" s="4"/>
      <c r="AT94" s="4"/>
      <c r="AU94" s="3">
        <v>78.264862060546903</v>
      </c>
      <c r="AV94" s="3">
        <v>77.038673400878906</v>
      </c>
      <c r="AW94" s="3">
        <v>81.285896301269503</v>
      </c>
      <c r="AX94" s="4"/>
      <c r="AY94" s="4"/>
      <c r="AZ94" s="4"/>
      <c r="BA94" s="3">
        <v>80.810676574707003</v>
      </c>
      <c r="BB94" s="4"/>
      <c r="BC94" s="4"/>
      <c r="BD94" s="4"/>
    </row>
    <row r="95" spans="1:56" ht="16" x14ac:dyDescent="0.2">
      <c r="A95" s="2" t="s">
        <v>200</v>
      </c>
      <c r="B95" s="25" t="s">
        <v>199</v>
      </c>
      <c r="C95" s="3" t="s">
        <v>678</v>
      </c>
      <c r="D95" s="3" t="s">
        <v>679</v>
      </c>
      <c r="E95" s="4"/>
      <c r="F95" s="4"/>
      <c r="G95" s="4"/>
      <c r="H95" s="4"/>
      <c r="I95" s="4"/>
      <c r="J95" s="4"/>
      <c r="K95" s="4"/>
      <c r="L95" s="4"/>
      <c r="M95" s="4"/>
      <c r="N95" s="4"/>
      <c r="O95" s="3">
        <v>96.420646667480497</v>
      </c>
      <c r="P95" s="4"/>
      <c r="Q95" s="4"/>
      <c r="R95" s="4"/>
      <c r="S95" s="4"/>
      <c r="T95" s="4"/>
      <c r="U95" s="4"/>
      <c r="V95" s="4"/>
      <c r="W95" s="4"/>
      <c r="X95" s="4"/>
      <c r="Y95" s="3">
        <v>99.369148254394503</v>
      </c>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row>
    <row r="96" spans="1:56" ht="16" x14ac:dyDescent="0.2">
      <c r="A96" s="2" t="s">
        <v>202</v>
      </c>
      <c r="B96" s="25" t="s">
        <v>201</v>
      </c>
      <c r="C96" s="3" t="s">
        <v>678</v>
      </c>
      <c r="D96" s="3" t="s">
        <v>679</v>
      </c>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3">
        <v>84.994010925292997</v>
      </c>
      <c r="AS96" s="4"/>
      <c r="AT96" s="4"/>
      <c r="AU96" s="4"/>
      <c r="AV96" s="4"/>
      <c r="AW96" s="3">
        <v>85.639732360839801</v>
      </c>
      <c r="AX96" s="4"/>
      <c r="AY96" s="4"/>
      <c r="AZ96" s="4"/>
      <c r="BA96" s="4"/>
      <c r="BB96" s="4"/>
      <c r="BC96" s="4"/>
      <c r="BD96" s="4"/>
    </row>
    <row r="97" spans="1:56" ht="16" x14ac:dyDescent="0.2">
      <c r="A97" s="2" t="s">
        <v>7</v>
      </c>
      <c r="B97" s="25" t="s">
        <v>203</v>
      </c>
      <c r="C97" s="3" t="s">
        <v>678</v>
      </c>
      <c r="D97" s="3" t="s">
        <v>679</v>
      </c>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row>
    <row r="98" spans="1:56" ht="16" x14ac:dyDescent="0.2">
      <c r="A98" s="2" t="s">
        <v>205</v>
      </c>
      <c r="B98" s="25" t="s">
        <v>204</v>
      </c>
      <c r="C98" s="3" t="s">
        <v>678</v>
      </c>
      <c r="D98" s="3" t="s">
        <v>679</v>
      </c>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row>
    <row r="99" spans="1:56" ht="16" x14ac:dyDescent="0.2">
      <c r="A99" s="2" t="s">
        <v>207</v>
      </c>
      <c r="B99" s="25" t="s">
        <v>206</v>
      </c>
      <c r="C99" s="3" t="s">
        <v>678</v>
      </c>
      <c r="D99" s="3" t="s">
        <v>679</v>
      </c>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3">
        <v>80.011032104492202</v>
      </c>
      <c r="AK99" s="4"/>
      <c r="AL99" s="4"/>
      <c r="AM99" s="4"/>
      <c r="AN99" s="4"/>
      <c r="AO99" s="4"/>
      <c r="AP99" s="3">
        <v>83.5889892578125</v>
      </c>
      <c r="AQ99" s="4"/>
      <c r="AR99" s="4"/>
      <c r="AS99" s="3">
        <v>84.755363464355497</v>
      </c>
      <c r="AT99" s="3">
        <v>85.123298645019503</v>
      </c>
      <c r="AU99" s="3">
        <v>85.355552673339801</v>
      </c>
      <c r="AV99" s="3">
        <v>85.464416503906307</v>
      </c>
      <c r="AW99" s="3">
        <v>87.197532653808594</v>
      </c>
      <c r="AX99" s="3">
        <v>87.906829833984403</v>
      </c>
      <c r="AY99" s="3">
        <v>88.987480163574205</v>
      </c>
      <c r="AZ99" s="4"/>
      <c r="BA99" s="3">
        <v>87.205238342285199</v>
      </c>
      <c r="BB99" s="3">
        <v>88.507431030273395</v>
      </c>
      <c r="BC99" s="4"/>
      <c r="BD99" s="4"/>
    </row>
    <row r="100" spans="1:56" ht="16" x14ac:dyDescent="0.2">
      <c r="A100" s="2" t="s">
        <v>209</v>
      </c>
      <c r="B100" s="25" t="s">
        <v>208</v>
      </c>
      <c r="C100" s="3" t="s">
        <v>678</v>
      </c>
      <c r="D100" s="3" t="s">
        <v>679</v>
      </c>
      <c r="E100" s="4"/>
      <c r="F100" s="4"/>
      <c r="G100" s="4"/>
      <c r="H100" s="4"/>
      <c r="I100" s="4"/>
      <c r="J100" s="4"/>
      <c r="K100" s="4"/>
      <c r="L100" s="4"/>
      <c r="M100" s="4"/>
      <c r="N100" s="4"/>
      <c r="O100" s="4"/>
      <c r="P100" s="4"/>
      <c r="Q100" s="4"/>
      <c r="R100" s="4"/>
      <c r="S100" s="4"/>
      <c r="T100" s="4"/>
      <c r="U100" s="3">
        <v>42.914669036865199</v>
      </c>
      <c r="V100" s="3">
        <v>43.543968200683601</v>
      </c>
      <c r="W100" s="3">
        <v>43.919139862060497</v>
      </c>
      <c r="X100" s="3">
        <v>44.5571899414063</v>
      </c>
      <c r="Y100" s="3">
        <v>45.122959136962898</v>
      </c>
      <c r="Z100" s="3">
        <v>45.381729125976598</v>
      </c>
      <c r="AA100" s="3">
        <v>45.681838989257798</v>
      </c>
      <c r="AB100" s="3">
        <v>46.0618286132813</v>
      </c>
      <c r="AC100" s="3">
        <v>46.669288635253899</v>
      </c>
      <c r="AD100" s="3">
        <v>46.653831481933601</v>
      </c>
      <c r="AE100" s="3">
        <v>47.148960113525398</v>
      </c>
      <c r="AF100" s="3">
        <v>47.967239379882798</v>
      </c>
      <c r="AG100" s="3">
        <v>48.645301818847699</v>
      </c>
      <c r="AH100" s="3">
        <v>49.4282417297363</v>
      </c>
      <c r="AI100" s="3">
        <v>50.1425590515137</v>
      </c>
      <c r="AJ100" s="3">
        <v>51.0013618469238</v>
      </c>
      <c r="AK100" s="3">
        <v>51.454231262207003</v>
      </c>
      <c r="AL100" s="3">
        <v>52.277408599853501</v>
      </c>
      <c r="AM100" s="3">
        <v>53.715568542480497</v>
      </c>
      <c r="AN100" s="3">
        <v>52.954551696777301</v>
      </c>
      <c r="AO100" s="3">
        <v>51.336589813232401</v>
      </c>
      <c r="AP100" s="3">
        <v>52.866168975830099</v>
      </c>
      <c r="AQ100" s="3">
        <v>53.108718872070298</v>
      </c>
      <c r="AR100" s="3">
        <v>53.258338928222699</v>
      </c>
      <c r="AS100" s="3">
        <v>54.0748901367188</v>
      </c>
      <c r="AT100" s="3">
        <v>56.105110168457003</v>
      </c>
      <c r="AU100" s="3">
        <v>57.333400726318402</v>
      </c>
      <c r="AV100" s="3">
        <v>58.326179504394503</v>
      </c>
      <c r="AW100" s="3">
        <v>59.164840698242202</v>
      </c>
      <c r="AX100" s="3">
        <v>59.646759033203097</v>
      </c>
      <c r="AY100" s="3">
        <v>60.458808898925803</v>
      </c>
      <c r="AZ100" s="3">
        <v>61.388931274414098</v>
      </c>
      <c r="BA100" s="3">
        <v>61.882888793945298</v>
      </c>
      <c r="BB100" s="3">
        <v>62.505191802978501</v>
      </c>
      <c r="BC100" s="3">
        <v>63.050411224365199</v>
      </c>
      <c r="BD100" s="3"/>
    </row>
    <row r="101" spans="1:56" ht="16" x14ac:dyDescent="0.2">
      <c r="A101" s="2" t="s">
        <v>211</v>
      </c>
      <c r="B101" s="25" t="s">
        <v>210</v>
      </c>
      <c r="C101" s="3" t="s">
        <v>678</v>
      </c>
      <c r="D101" s="3" t="s">
        <v>679</v>
      </c>
      <c r="E101" s="4"/>
      <c r="F101" s="4"/>
      <c r="G101" s="4"/>
      <c r="H101" s="4"/>
      <c r="I101" s="4"/>
      <c r="J101" s="4"/>
      <c r="K101" s="4"/>
      <c r="L101" s="4"/>
      <c r="M101" s="4"/>
      <c r="N101" s="4"/>
      <c r="O101" s="4"/>
      <c r="P101" s="4"/>
      <c r="Q101" s="4"/>
      <c r="R101" s="4"/>
      <c r="S101" s="4"/>
      <c r="T101" s="4"/>
      <c r="U101" s="4"/>
      <c r="V101" s="4"/>
      <c r="W101" s="4"/>
      <c r="X101" s="4"/>
      <c r="Y101" s="4"/>
      <c r="Z101" s="3">
        <v>96.701553344726605</v>
      </c>
      <c r="AA101" s="4"/>
      <c r="AB101" s="4"/>
      <c r="AC101" s="4"/>
      <c r="AD101" s="4"/>
      <c r="AE101" s="4"/>
      <c r="AF101" s="4"/>
      <c r="AG101" s="4"/>
      <c r="AH101" s="4"/>
      <c r="AI101" s="4"/>
      <c r="AJ101" s="3">
        <v>98.146682739257798</v>
      </c>
      <c r="AK101" s="4"/>
      <c r="AL101" s="4"/>
      <c r="AM101" s="4"/>
      <c r="AN101" s="4"/>
      <c r="AO101" s="4"/>
      <c r="AP101" s="4"/>
      <c r="AQ101" s="4"/>
      <c r="AR101" s="4"/>
      <c r="AS101" s="4"/>
      <c r="AT101" s="3">
        <v>99.125358581542997</v>
      </c>
      <c r="AU101" s="4"/>
      <c r="AV101" s="4"/>
      <c r="AW101" s="4"/>
      <c r="AX101" s="4"/>
      <c r="AY101" s="4"/>
      <c r="AZ101" s="4"/>
      <c r="BA101" s="4"/>
      <c r="BB101" s="4"/>
      <c r="BC101" s="4"/>
      <c r="BD101" s="4"/>
    </row>
    <row r="102" spans="1:56" ht="16" x14ac:dyDescent="0.2">
      <c r="A102" s="2" t="s">
        <v>213</v>
      </c>
      <c r="B102" s="25" t="s">
        <v>212</v>
      </c>
      <c r="C102" s="3" t="s">
        <v>678</v>
      </c>
      <c r="D102" s="3" t="s">
        <v>679</v>
      </c>
      <c r="E102" s="4"/>
      <c r="F102" s="4"/>
      <c r="G102" s="4"/>
      <c r="H102" s="4"/>
      <c r="I102" s="4"/>
      <c r="J102" s="4"/>
      <c r="K102" s="4"/>
      <c r="L102" s="4"/>
      <c r="M102" s="4"/>
      <c r="N102" s="4"/>
      <c r="O102" s="4"/>
      <c r="P102" s="4"/>
      <c r="Q102" s="3">
        <v>34.734691619872997</v>
      </c>
      <c r="R102" s="4"/>
      <c r="S102" s="4"/>
      <c r="T102" s="4"/>
      <c r="U102" s="4"/>
      <c r="V102" s="4"/>
      <c r="W102" s="4"/>
      <c r="X102" s="4"/>
      <c r="Y102" s="4"/>
      <c r="Z102" s="4"/>
      <c r="AA102" s="4"/>
      <c r="AB102" s="4"/>
      <c r="AC102" s="4"/>
      <c r="AD102" s="4"/>
      <c r="AE102" s="4"/>
      <c r="AF102" s="4"/>
      <c r="AG102" s="4"/>
      <c r="AH102" s="4"/>
      <c r="AI102" s="4"/>
      <c r="AJ102" s="4"/>
      <c r="AK102" s="4"/>
      <c r="AL102" s="3">
        <v>58.743900299072301</v>
      </c>
      <c r="AM102" s="4"/>
      <c r="AN102" s="4"/>
      <c r="AO102" s="3">
        <v>48.685020446777301</v>
      </c>
      <c r="AP102" s="4"/>
      <c r="AQ102" s="4"/>
      <c r="AR102" s="4"/>
      <c r="AS102" s="4"/>
      <c r="AT102" s="4"/>
      <c r="AU102" s="4"/>
      <c r="AV102" s="4"/>
      <c r="AW102" s="4"/>
      <c r="AX102" s="4"/>
      <c r="AY102" s="3">
        <v>61.691349029541001</v>
      </c>
      <c r="AZ102" s="4"/>
      <c r="BA102" s="4"/>
      <c r="BB102" s="4"/>
      <c r="BC102" s="4"/>
      <c r="BD102" s="4"/>
    </row>
    <row r="103" spans="1:56" ht="16" x14ac:dyDescent="0.2">
      <c r="A103" s="2" t="s">
        <v>215</v>
      </c>
      <c r="B103" s="25" t="s">
        <v>214</v>
      </c>
      <c r="C103" s="3" t="s">
        <v>678</v>
      </c>
      <c r="D103" s="3" t="s">
        <v>679</v>
      </c>
      <c r="E103" s="4"/>
      <c r="F103" s="4"/>
      <c r="G103" s="4"/>
      <c r="H103" s="4"/>
      <c r="I103" s="4"/>
      <c r="J103" s="4"/>
      <c r="K103" s="4"/>
      <c r="L103" s="4"/>
      <c r="M103" s="4"/>
      <c r="N103" s="4"/>
      <c r="O103" s="3">
        <v>98.858291625976605</v>
      </c>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3">
        <v>99.099998474121094</v>
      </c>
      <c r="AX103" s="4"/>
      <c r="AY103" s="4"/>
      <c r="AZ103" s="4"/>
      <c r="BA103" s="4"/>
      <c r="BB103" s="4"/>
      <c r="BC103" s="4"/>
      <c r="BD103" s="4"/>
    </row>
    <row r="104" spans="1:56" ht="16" x14ac:dyDescent="0.2">
      <c r="A104" s="2" t="s">
        <v>217</v>
      </c>
      <c r="B104" s="25" t="s">
        <v>216</v>
      </c>
      <c r="C104" s="3" t="s">
        <v>678</v>
      </c>
      <c r="D104" s="3" t="s">
        <v>679</v>
      </c>
      <c r="E104" s="4"/>
      <c r="F104" s="4"/>
      <c r="G104" s="4"/>
      <c r="H104" s="4"/>
      <c r="I104" s="4"/>
      <c r="J104" s="3">
        <v>63.0772514343262</v>
      </c>
      <c r="K104" s="3">
        <v>63.173801422119098</v>
      </c>
      <c r="L104" s="3">
        <v>63.442829132080099</v>
      </c>
      <c r="M104" s="3">
        <v>64.156898498535199</v>
      </c>
      <c r="N104" s="3">
        <v>64.840080261230497</v>
      </c>
      <c r="O104" s="3">
        <v>65.286872863769503</v>
      </c>
      <c r="P104" s="3">
        <v>66.091461181640597</v>
      </c>
      <c r="Q104" s="3">
        <v>66.840812683105497</v>
      </c>
      <c r="R104" s="3">
        <v>67.646492004394503</v>
      </c>
      <c r="S104" s="3">
        <v>68.427070617675795</v>
      </c>
      <c r="T104" s="3">
        <v>69.128021240234403</v>
      </c>
      <c r="U104" s="3">
        <v>69.775428771972699</v>
      </c>
      <c r="V104" s="3">
        <v>70.576683044433594</v>
      </c>
      <c r="W104" s="3">
        <v>72.879722595214801</v>
      </c>
      <c r="X104" s="3">
        <v>73.463363647460895</v>
      </c>
      <c r="Y104" s="3">
        <v>73.731483459472699</v>
      </c>
      <c r="Z104" s="3">
        <v>74.531410217285199</v>
      </c>
      <c r="AA104" s="3">
        <v>75.149009704589801</v>
      </c>
      <c r="AB104" s="3">
        <v>75.666526794433594</v>
      </c>
      <c r="AC104" s="3">
        <v>76.176483154296903</v>
      </c>
      <c r="AD104" s="3">
        <v>76.715507507324205</v>
      </c>
      <c r="AE104" s="3">
        <v>77.241432189941406</v>
      </c>
      <c r="AF104" s="3">
        <v>80.170402526855497</v>
      </c>
      <c r="AG104" s="3">
        <v>81.739707946777301</v>
      </c>
      <c r="AH104" s="3">
        <v>82.112419128417997</v>
      </c>
      <c r="AI104" s="3">
        <v>82.493301391601605</v>
      </c>
      <c r="AJ104" s="3">
        <v>82.840728759765597</v>
      </c>
      <c r="AK104" s="3">
        <v>83.269989013671903</v>
      </c>
      <c r="AL104" s="3">
        <v>83.934967041015597</v>
      </c>
      <c r="AM104" s="3">
        <v>84.329566955566406</v>
      </c>
      <c r="AN104" s="3">
        <v>84.363288879394503</v>
      </c>
      <c r="AO104" s="3">
        <v>84.423393249511705</v>
      </c>
      <c r="AP104" s="3">
        <v>85.496009826660199</v>
      </c>
      <c r="AQ104" s="3">
        <v>85.847213745117202</v>
      </c>
      <c r="AR104" s="3">
        <v>86.255043029785199</v>
      </c>
      <c r="AS104" s="3">
        <v>86.834930419921903</v>
      </c>
      <c r="AT104" s="3">
        <v>87.195327758789105</v>
      </c>
      <c r="AU104" s="3">
        <v>87.699562072753906</v>
      </c>
      <c r="AV104" s="3">
        <v>87.869560241699205</v>
      </c>
      <c r="AW104" s="3">
        <v>88.340957641601605</v>
      </c>
      <c r="AX104" s="3">
        <v>88.451377868652301</v>
      </c>
      <c r="AY104" s="3">
        <v>88.8177490234375</v>
      </c>
      <c r="AZ104" s="3">
        <v>89.044357299804702</v>
      </c>
      <c r="BA104" s="3">
        <v>89.066543579101605</v>
      </c>
      <c r="BB104" s="3">
        <v>89.365531921386705</v>
      </c>
      <c r="BC104" s="3">
        <v>89.626640319824205</v>
      </c>
      <c r="BD104" s="3"/>
    </row>
    <row r="105" spans="1:56" ht="16" x14ac:dyDescent="0.2">
      <c r="A105" s="2" t="s">
        <v>219</v>
      </c>
      <c r="B105" s="25" t="s">
        <v>218</v>
      </c>
      <c r="C105" s="3" t="s">
        <v>678</v>
      </c>
      <c r="D105" s="3" t="s">
        <v>679</v>
      </c>
      <c r="E105" s="4"/>
      <c r="F105" s="4"/>
      <c r="G105" s="4"/>
      <c r="H105" s="4"/>
      <c r="I105" s="4"/>
      <c r="J105" s="3">
        <v>59.759498596191399</v>
      </c>
      <c r="K105" s="3">
        <v>59.858631134033203</v>
      </c>
      <c r="L105" s="3">
        <v>60.129871368408203</v>
      </c>
      <c r="M105" s="3">
        <v>60.772300720214801</v>
      </c>
      <c r="N105" s="3">
        <v>61.389080047607401</v>
      </c>
      <c r="O105" s="3">
        <v>61.809810638427699</v>
      </c>
      <c r="P105" s="3">
        <v>62.527698516845703</v>
      </c>
      <c r="Q105" s="3">
        <v>63.218959808349602</v>
      </c>
      <c r="R105" s="3">
        <v>63.948390960693402</v>
      </c>
      <c r="S105" s="3">
        <v>64.660919189453097</v>
      </c>
      <c r="T105" s="3">
        <v>65.305366516113295</v>
      </c>
      <c r="U105" s="3">
        <v>65.899261474609403</v>
      </c>
      <c r="V105" s="3">
        <v>66.646759033203097</v>
      </c>
      <c r="W105" s="3">
        <v>68.691848754882798</v>
      </c>
      <c r="X105" s="3">
        <v>69.251388549804702</v>
      </c>
      <c r="Y105" s="3">
        <v>69.545997619628906</v>
      </c>
      <c r="Z105" s="3">
        <v>70.2490234375</v>
      </c>
      <c r="AA105" s="3">
        <v>70.878662109375</v>
      </c>
      <c r="AB105" s="3">
        <v>71.418869018554702</v>
      </c>
      <c r="AC105" s="3">
        <v>71.945053100585895</v>
      </c>
      <c r="AD105" s="3">
        <v>72.451431274414105</v>
      </c>
      <c r="AE105" s="3">
        <v>72.973342895507798</v>
      </c>
      <c r="AF105" s="3">
        <v>75.492156982421903</v>
      </c>
      <c r="AG105" s="3">
        <v>76.976020812988295</v>
      </c>
      <c r="AH105" s="3">
        <v>77.376922607421903</v>
      </c>
      <c r="AI105" s="3">
        <v>77.553237915039105</v>
      </c>
      <c r="AJ105" s="3">
        <v>77.941802978515597</v>
      </c>
      <c r="AK105" s="3">
        <v>78.390068054199205</v>
      </c>
      <c r="AL105" s="3">
        <v>79.030517578125</v>
      </c>
      <c r="AM105" s="3">
        <v>79.534210205078097</v>
      </c>
      <c r="AN105" s="3">
        <v>79.465408325195298</v>
      </c>
      <c r="AO105" s="3">
        <v>79.735237121582003</v>
      </c>
      <c r="AP105" s="3">
        <v>80.109733581542997</v>
      </c>
      <c r="AQ105" s="3">
        <v>80.683433532714801</v>
      </c>
      <c r="AR105" s="3">
        <v>81.052642822265597</v>
      </c>
      <c r="AS105" s="3">
        <v>81.570137023925795</v>
      </c>
      <c r="AT105" s="3">
        <v>81.8302001953125</v>
      </c>
      <c r="AU105" s="3">
        <v>82.357360839843807</v>
      </c>
      <c r="AV105" s="3">
        <v>82.594673156738295</v>
      </c>
      <c r="AW105" s="3">
        <v>83.070610046386705</v>
      </c>
      <c r="AX105" s="3">
        <v>83.2806396484375</v>
      </c>
      <c r="AY105" s="3">
        <v>83.815582275390597</v>
      </c>
      <c r="AZ105" s="3">
        <v>84.096412658691406</v>
      </c>
      <c r="BA105" s="3">
        <v>84.125137329101605</v>
      </c>
      <c r="BB105" s="3">
        <v>84.406951904296903</v>
      </c>
      <c r="BC105" s="3">
        <v>84.653793334960895</v>
      </c>
      <c r="BD105" s="3"/>
    </row>
    <row r="106" spans="1:56" ht="16" x14ac:dyDescent="0.2">
      <c r="A106" s="2" t="s">
        <v>221</v>
      </c>
      <c r="B106" s="25" t="s">
        <v>220</v>
      </c>
      <c r="C106" s="3" t="s">
        <v>678</v>
      </c>
      <c r="D106" s="3" t="s">
        <v>679</v>
      </c>
      <c r="E106" s="4"/>
      <c r="F106" s="4"/>
      <c r="G106" s="4"/>
      <c r="H106" s="4"/>
      <c r="I106" s="4"/>
      <c r="J106" s="4"/>
      <c r="K106" s="4"/>
      <c r="L106" s="4"/>
      <c r="M106" s="4"/>
      <c r="N106" s="4"/>
      <c r="O106" s="4"/>
      <c r="P106" s="3">
        <v>44.315559387207003</v>
      </c>
      <c r="Q106" s="3">
        <v>44.7098197937012</v>
      </c>
      <c r="R106" s="3">
        <v>45.065559387207003</v>
      </c>
      <c r="S106" s="3">
        <v>45.460979461669901</v>
      </c>
      <c r="T106" s="3">
        <v>45.8648681640625</v>
      </c>
      <c r="U106" s="3">
        <v>46.233131408691399</v>
      </c>
      <c r="V106" s="3">
        <v>46.773391723632798</v>
      </c>
      <c r="W106" s="3">
        <v>47.583728790283203</v>
      </c>
      <c r="X106" s="3">
        <v>48.148590087890597</v>
      </c>
      <c r="Y106" s="3">
        <v>48.732120513916001</v>
      </c>
      <c r="Z106" s="3">
        <v>49.136489868164098</v>
      </c>
      <c r="AA106" s="3">
        <v>50.012241363525398</v>
      </c>
      <c r="AB106" s="3">
        <v>50.856338500976598</v>
      </c>
      <c r="AC106" s="3">
        <v>51.670631408691399</v>
      </c>
      <c r="AD106" s="3">
        <v>52.248519897460902</v>
      </c>
      <c r="AE106" s="3">
        <v>52.895320892333999</v>
      </c>
      <c r="AF106" s="3">
        <v>53.6539115905762</v>
      </c>
      <c r="AG106" s="3">
        <v>54.969291687011697</v>
      </c>
      <c r="AH106" s="3">
        <v>55.727748870849602</v>
      </c>
      <c r="AI106" s="3">
        <v>55.170600891113303</v>
      </c>
      <c r="AJ106" s="3">
        <v>55.948760986328097</v>
      </c>
      <c r="AK106" s="3">
        <v>56.656059265136697</v>
      </c>
      <c r="AL106" s="3">
        <v>57.351779937744098</v>
      </c>
      <c r="AM106" s="3">
        <v>58.517948150634801</v>
      </c>
      <c r="AN106" s="3">
        <v>58.211849212646499</v>
      </c>
      <c r="AO106" s="3">
        <v>59.597988128662102</v>
      </c>
      <c r="AP106" s="3">
        <v>57.216339111328097</v>
      </c>
      <c r="AQ106" s="3">
        <v>59.006511688232401</v>
      </c>
      <c r="AR106" s="3">
        <v>59.4889106750488</v>
      </c>
      <c r="AS106" s="3">
        <v>60.021171569824197</v>
      </c>
      <c r="AT106" s="3">
        <v>60.142940521240199</v>
      </c>
      <c r="AU106" s="3">
        <v>61.037319183349602</v>
      </c>
      <c r="AV106" s="3">
        <v>61.819530487060497</v>
      </c>
      <c r="AW106" s="3">
        <v>62.5942192077637</v>
      </c>
      <c r="AX106" s="3">
        <v>63.475959777832003</v>
      </c>
      <c r="AY106" s="3">
        <v>64.929267883300795</v>
      </c>
      <c r="AZ106" s="3">
        <v>65.690513610839801</v>
      </c>
      <c r="BA106" s="3">
        <v>66.024307250976605</v>
      </c>
      <c r="BB106" s="3">
        <v>66.526329040527301</v>
      </c>
      <c r="BC106" s="3">
        <v>67.007369995117202</v>
      </c>
      <c r="BD106" s="3"/>
    </row>
    <row r="107" spans="1:56" ht="16" x14ac:dyDescent="0.2">
      <c r="A107" s="2" t="s">
        <v>223</v>
      </c>
      <c r="B107" s="25" t="s">
        <v>222</v>
      </c>
      <c r="C107" s="3" t="s">
        <v>678</v>
      </c>
      <c r="D107" s="3" t="s">
        <v>679</v>
      </c>
      <c r="E107" s="4"/>
      <c r="F107" s="4"/>
      <c r="G107" s="4"/>
      <c r="H107" s="4"/>
      <c r="I107" s="4"/>
      <c r="J107" s="4"/>
      <c r="K107" s="4"/>
      <c r="L107" s="4"/>
      <c r="M107" s="4"/>
      <c r="N107" s="4"/>
      <c r="O107" s="3">
        <v>47.405281066894503</v>
      </c>
      <c r="P107" s="3">
        <v>47.506179809570298</v>
      </c>
      <c r="Q107" s="3">
        <v>47.9353218078613</v>
      </c>
      <c r="R107" s="3">
        <v>48.231590270996101</v>
      </c>
      <c r="S107" s="3">
        <v>48.520118713378899</v>
      </c>
      <c r="T107" s="3">
        <v>48.825859069824197</v>
      </c>
      <c r="U107" s="3">
        <v>49.144020080566399</v>
      </c>
      <c r="V107" s="3">
        <v>49.814140319824197</v>
      </c>
      <c r="W107" s="3">
        <v>50.500370025634801</v>
      </c>
      <c r="X107" s="3">
        <v>51.053680419921903</v>
      </c>
      <c r="Y107" s="3">
        <v>51.755748748779297</v>
      </c>
      <c r="Z107" s="3">
        <v>52.647190093994098</v>
      </c>
      <c r="AA107" s="3">
        <v>54.285369873046903</v>
      </c>
      <c r="AB107" s="3">
        <v>55.998069763183601</v>
      </c>
      <c r="AC107" s="3">
        <v>56.795230865478501</v>
      </c>
      <c r="AD107" s="3">
        <v>57.576381683349602</v>
      </c>
      <c r="AE107" s="3">
        <v>58.448280334472699</v>
      </c>
      <c r="AF107" s="3">
        <v>59.2787895202637</v>
      </c>
      <c r="AG107" s="3">
        <v>60.265750885009801</v>
      </c>
      <c r="AH107" s="3">
        <v>60.896030426025398</v>
      </c>
      <c r="AI107" s="3">
        <v>57.862499237060497</v>
      </c>
      <c r="AJ107" s="3">
        <v>58.790401458740199</v>
      </c>
      <c r="AK107" s="3">
        <v>59.472099304199197</v>
      </c>
      <c r="AL107" s="3">
        <v>60.087600708007798</v>
      </c>
      <c r="AM107" s="3">
        <v>61.307289123535199</v>
      </c>
      <c r="AN107" s="3">
        <v>60.705638885497997</v>
      </c>
      <c r="AO107" s="3">
        <v>66.533683776855497</v>
      </c>
      <c r="AP107" s="3">
        <v>59.772781372070298</v>
      </c>
      <c r="AQ107" s="3">
        <v>61.009151458740199</v>
      </c>
      <c r="AR107" s="3">
        <v>61.942588806152301</v>
      </c>
      <c r="AS107" s="3">
        <v>62.397048950195298</v>
      </c>
      <c r="AT107" s="3">
        <v>62.470458984375</v>
      </c>
      <c r="AU107" s="3">
        <v>63.876308441162102</v>
      </c>
      <c r="AV107" s="3">
        <v>63.735828399658203</v>
      </c>
      <c r="AW107" s="3">
        <v>64.5992431640625</v>
      </c>
      <c r="AX107" s="3">
        <v>65.027740478515597</v>
      </c>
      <c r="AY107" s="3">
        <v>65.728057861328097</v>
      </c>
      <c r="AZ107" s="3">
        <v>66.583831787109403</v>
      </c>
      <c r="BA107" s="3">
        <v>66.569351196289105</v>
      </c>
      <c r="BB107" s="3">
        <v>66.981452941894503</v>
      </c>
      <c r="BC107" s="3">
        <v>67.392326354980497</v>
      </c>
      <c r="BD107" s="3"/>
    </row>
    <row r="108" spans="1:56" ht="16" x14ac:dyDescent="0.2">
      <c r="A108" s="2" t="s">
        <v>225</v>
      </c>
      <c r="B108" s="25" t="s">
        <v>224</v>
      </c>
      <c r="C108" s="3" t="s">
        <v>678</v>
      </c>
      <c r="D108" s="3" t="s">
        <v>679</v>
      </c>
      <c r="E108" s="4"/>
      <c r="F108" s="4"/>
      <c r="G108" s="4"/>
      <c r="H108" s="4"/>
      <c r="I108" s="4"/>
      <c r="J108" s="4"/>
      <c r="K108" s="4"/>
      <c r="L108" s="4"/>
      <c r="M108" s="4"/>
      <c r="N108" s="4"/>
      <c r="O108" s="3">
        <v>67.312667846679702</v>
      </c>
      <c r="P108" s="4"/>
      <c r="Q108" s="4"/>
      <c r="R108" s="4"/>
      <c r="S108" s="4"/>
      <c r="T108" s="4"/>
      <c r="U108" s="4"/>
      <c r="V108" s="4"/>
      <c r="W108" s="4"/>
      <c r="X108" s="4"/>
      <c r="Y108" s="3">
        <v>81.519851684570298</v>
      </c>
      <c r="Z108" s="4"/>
      <c r="AA108" s="4"/>
      <c r="AB108" s="4"/>
      <c r="AC108" s="4"/>
      <c r="AD108" s="4"/>
      <c r="AE108" s="4"/>
      <c r="AF108" s="4"/>
      <c r="AG108" s="4"/>
      <c r="AH108" s="4"/>
      <c r="AI108" s="4"/>
      <c r="AJ108" s="4"/>
      <c r="AK108" s="4"/>
      <c r="AL108" s="4"/>
      <c r="AM108" s="3">
        <v>90.384788513183594</v>
      </c>
      <c r="AN108" s="4"/>
      <c r="AO108" s="3">
        <v>91.982269287109403</v>
      </c>
      <c r="AP108" s="4"/>
      <c r="AQ108" s="3">
        <v>92.192298889160199</v>
      </c>
      <c r="AR108" s="3">
        <v>92.581703186035199</v>
      </c>
      <c r="AS108" s="4"/>
      <c r="AT108" s="3">
        <v>92.811912536621094</v>
      </c>
      <c r="AU108" s="4"/>
      <c r="AV108" s="4"/>
      <c r="AW108" s="3">
        <v>95.116218566894503</v>
      </c>
      <c r="AX108" s="3">
        <v>95.217933654785199</v>
      </c>
      <c r="AY108" s="3">
        <v>95.376968383789105</v>
      </c>
      <c r="AZ108" s="4"/>
      <c r="BA108" s="3">
        <v>95.658561706542997</v>
      </c>
      <c r="BB108" s="4"/>
      <c r="BC108" s="3">
        <v>95.999008178710895</v>
      </c>
      <c r="BD108" s="3"/>
    </row>
    <row r="109" spans="1:56" ht="16" x14ac:dyDescent="0.2">
      <c r="A109" s="2" t="s">
        <v>227</v>
      </c>
      <c r="B109" s="25" t="s">
        <v>226</v>
      </c>
      <c r="C109" s="3" t="s">
        <v>678</v>
      </c>
      <c r="D109" s="3" t="s">
        <v>679</v>
      </c>
      <c r="E109" s="4"/>
      <c r="F109" s="4"/>
      <c r="G109" s="4"/>
      <c r="H109" s="4"/>
      <c r="I109" s="4"/>
      <c r="J109" s="4"/>
      <c r="K109" s="4"/>
      <c r="L109" s="4"/>
      <c r="M109" s="4"/>
      <c r="N109" s="4"/>
      <c r="O109" s="4"/>
      <c r="P109" s="3">
        <v>41.9629096984863</v>
      </c>
      <c r="Q109" s="3">
        <v>42.347820281982401</v>
      </c>
      <c r="R109" s="3">
        <v>42.742759704589801</v>
      </c>
      <c r="S109" s="3">
        <v>43.202369689941399</v>
      </c>
      <c r="T109" s="3">
        <v>43.663398742675803</v>
      </c>
      <c r="U109" s="3">
        <v>44.064620971679702</v>
      </c>
      <c r="V109" s="3">
        <v>44.55078125</v>
      </c>
      <c r="W109" s="3">
        <v>45.440231323242202</v>
      </c>
      <c r="X109" s="3">
        <v>46.025619506835902</v>
      </c>
      <c r="Y109" s="3">
        <v>46.565681457519503</v>
      </c>
      <c r="Z109" s="3">
        <v>46.743690490722699</v>
      </c>
      <c r="AA109" s="3">
        <v>47.261829376220703</v>
      </c>
      <c r="AB109" s="3">
        <v>47.695358276367202</v>
      </c>
      <c r="AC109" s="3">
        <v>48.544509887695298</v>
      </c>
      <c r="AD109" s="3">
        <v>49.042518615722699</v>
      </c>
      <c r="AE109" s="3">
        <v>49.590328216552699</v>
      </c>
      <c r="AF109" s="3">
        <v>50.342231750488303</v>
      </c>
      <c r="AG109" s="3">
        <v>51.8423881530762</v>
      </c>
      <c r="AH109" s="3">
        <v>52.677520751953097</v>
      </c>
      <c r="AI109" s="3">
        <v>53.373031616210902</v>
      </c>
      <c r="AJ109" s="3">
        <v>54.082729339599602</v>
      </c>
      <c r="AK109" s="3">
        <v>54.813018798828097</v>
      </c>
      <c r="AL109" s="3">
        <v>55.556121826171903</v>
      </c>
      <c r="AM109" s="3">
        <v>56.710121154785199</v>
      </c>
      <c r="AN109" s="3">
        <v>56.554779052734403</v>
      </c>
      <c r="AO109" s="3">
        <v>55.709968566894503</v>
      </c>
      <c r="AP109" s="3">
        <v>55.525501251220703</v>
      </c>
      <c r="AQ109" s="3">
        <v>57.6196899414063</v>
      </c>
      <c r="AR109" s="3">
        <v>57.881340026855497</v>
      </c>
      <c r="AS109" s="3">
        <v>58.464431762695298</v>
      </c>
      <c r="AT109" s="3">
        <v>58.618640899658203</v>
      </c>
      <c r="AU109" s="3">
        <v>59.265769958496101</v>
      </c>
      <c r="AV109" s="3">
        <v>60.530361175537102</v>
      </c>
      <c r="AW109" s="3">
        <v>61.271560668945298</v>
      </c>
      <c r="AX109" s="3">
        <v>62.397869110107401</v>
      </c>
      <c r="AY109" s="3">
        <v>64.252952575683594</v>
      </c>
      <c r="AZ109" s="3">
        <v>64.979278564453097</v>
      </c>
      <c r="BA109" s="3">
        <v>65.498870849609403</v>
      </c>
      <c r="BB109" s="3">
        <v>66.056571960449205</v>
      </c>
      <c r="BC109" s="3">
        <v>66.582649230957003</v>
      </c>
      <c r="BD109" s="3"/>
    </row>
    <row r="110" spans="1:56" ht="16" x14ac:dyDescent="0.2">
      <c r="A110" s="2" t="s">
        <v>229</v>
      </c>
      <c r="B110" s="25" t="s">
        <v>228</v>
      </c>
      <c r="C110" s="3" t="s">
        <v>678</v>
      </c>
      <c r="D110" s="3" t="s">
        <v>679</v>
      </c>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row>
    <row r="111" spans="1:56" ht="16" x14ac:dyDescent="0.2">
      <c r="A111" s="2" t="s">
        <v>231</v>
      </c>
      <c r="B111" s="25" t="s">
        <v>230</v>
      </c>
      <c r="C111" s="3" t="s">
        <v>678</v>
      </c>
      <c r="D111" s="3" t="s">
        <v>679</v>
      </c>
      <c r="E111" s="4"/>
      <c r="F111" s="4"/>
      <c r="G111" s="4"/>
      <c r="H111" s="4"/>
      <c r="I111" s="4"/>
      <c r="J111" s="4"/>
      <c r="K111" s="4"/>
      <c r="L111" s="4"/>
      <c r="M111" s="4"/>
      <c r="N111" s="4"/>
      <c r="O111" s="4"/>
      <c r="P111" s="3">
        <v>40.763591766357401</v>
      </c>
      <c r="Q111" s="4"/>
      <c r="R111" s="4"/>
      <c r="S111" s="4"/>
      <c r="T111" s="4"/>
      <c r="U111" s="4"/>
      <c r="V111" s="4"/>
      <c r="W111" s="4"/>
      <c r="X111" s="4"/>
      <c r="Y111" s="4"/>
      <c r="Z111" s="3">
        <v>48.222068786621101</v>
      </c>
      <c r="AA111" s="4"/>
      <c r="AB111" s="4"/>
      <c r="AC111" s="4"/>
      <c r="AD111" s="4"/>
      <c r="AE111" s="4"/>
      <c r="AF111" s="4"/>
      <c r="AG111" s="4"/>
      <c r="AH111" s="4"/>
      <c r="AI111" s="4"/>
      <c r="AJ111" s="3">
        <v>61.014560699462898</v>
      </c>
      <c r="AK111" s="4"/>
      <c r="AL111" s="4"/>
      <c r="AM111" s="4"/>
      <c r="AN111" s="4"/>
      <c r="AO111" s="3">
        <v>62.754470825195298</v>
      </c>
      <c r="AP111" s="4"/>
      <c r="AQ111" s="4"/>
      <c r="AR111" s="4"/>
      <c r="AS111" s="4"/>
      <c r="AT111" s="3">
        <v>69.302558898925795</v>
      </c>
      <c r="AU111" s="4"/>
      <c r="AV111" s="4"/>
      <c r="AW111" s="4"/>
      <c r="AX111" s="4"/>
      <c r="AY111" s="4"/>
      <c r="AZ111" s="4"/>
      <c r="BA111" s="3">
        <v>74.372993469238295</v>
      </c>
      <c r="BB111" s="4"/>
      <c r="BC111" s="4"/>
      <c r="BD111" s="4"/>
    </row>
    <row r="112" spans="1:56" ht="16" x14ac:dyDescent="0.2">
      <c r="A112" s="2" t="s">
        <v>534</v>
      </c>
      <c r="B112" s="25" t="s">
        <v>535</v>
      </c>
      <c r="C112" s="3" t="s">
        <v>678</v>
      </c>
      <c r="D112" s="3" t="s">
        <v>679</v>
      </c>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row>
    <row r="113" spans="1:56" ht="16" x14ac:dyDescent="0.2">
      <c r="A113" s="2" t="s">
        <v>233</v>
      </c>
      <c r="B113" s="25" t="s">
        <v>232</v>
      </c>
      <c r="C113" s="3" t="s">
        <v>678</v>
      </c>
      <c r="D113" s="3" t="s">
        <v>679</v>
      </c>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row>
    <row r="114" spans="1:56" ht="16" x14ac:dyDescent="0.2">
      <c r="A114" s="2" t="s">
        <v>235</v>
      </c>
      <c r="B114" s="25" t="s">
        <v>234</v>
      </c>
      <c r="C114" s="3" t="s">
        <v>678</v>
      </c>
      <c r="D114" s="3" t="s">
        <v>679</v>
      </c>
      <c r="E114" s="4"/>
      <c r="F114" s="4"/>
      <c r="G114" s="4"/>
      <c r="H114" s="4"/>
      <c r="I114" s="4"/>
      <c r="J114" s="4"/>
      <c r="K114" s="3">
        <v>36.518398284912102</v>
      </c>
      <c r="L114" s="4"/>
      <c r="M114" s="4"/>
      <c r="N114" s="4"/>
      <c r="O114" s="4"/>
      <c r="P114" s="4"/>
      <c r="Q114" s="4"/>
      <c r="R114" s="4"/>
      <c r="S114" s="4"/>
      <c r="T114" s="4"/>
      <c r="U114" s="3">
        <v>52.319759368896499</v>
      </c>
      <c r="V114" s="4"/>
      <c r="W114" s="4"/>
      <c r="X114" s="4"/>
      <c r="Y114" s="4"/>
      <c r="Z114" s="3">
        <v>65.531402587890597</v>
      </c>
      <c r="AA114" s="4"/>
      <c r="AB114" s="4"/>
      <c r="AC114" s="4"/>
      <c r="AD114" s="4"/>
      <c r="AE114" s="3">
        <v>73.060249328613295</v>
      </c>
      <c r="AF114" s="4"/>
      <c r="AG114" s="4"/>
      <c r="AH114" s="4"/>
      <c r="AI114" s="4"/>
      <c r="AJ114" s="4"/>
      <c r="AK114" s="3">
        <v>77</v>
      </c>
      <c r="AL114" s="4"/>
      <c r="AM114" s="4"/>
      <c r="AN114" s="3">
        <v>82.441200256347699</v>
      </c>
      <c r="AO114" s="3">
        <v>82.331321716308594</v>
      </c>
      <c r="AP114" s="4"/>
      <c r="AQ114" s="3">
        <v>82.962303161621094</v>
      </c>
      <c r="AR114" s="4"/>
      <c r="AS114" s="4"/>
      <c r="AT114" s="4"/>
      <c r="AU114" s="3">
        <v>83.625991821289105</v>
      </c>
      <c r="AV114" s="3">
        <v>84.626800537109403</v>
      </c>
      <c r="AW114" s="3">
        <v>84.705238342285199</v>
      </c>
      <c r="AX114" s="4"/>
      <c r="AY114" s="3">
        <v>85.544250488281307</v>
      </c>
      <c r="AZ114" s="4"/>
      <c r="BA114" s="4"/>
      <c r="BB114" s="4"/>
      <c r="BC114" s="4"/>
      <c r="BD114" s="4"/>
    </row>
    <row r="115" spans="1:56" ht="16" x14ac:dyDescent="0.2">
      <c r="A115" s="2" t="s">
        <v>237</v>
      </c>
      <c r="B115" s="25" t="s">
        <v>236</v>
      </c>
      <c r="C115" s="3" t="s">
        <v>678</v>
      </c>
      <c r="D115" s="3" t="s">
        <v>679</v>
      </c>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3">
        <v>74.052200317382798</v>
      </c>
      <c r="AJ115" s="4"/>
      <c r="AK115" s="4"/>
      <c r="AL115" s="4"/>
      <c r="AM115" s="4"/>
      <c r="AN115" s="4"/>
      <c r="AO115" s="4"/>
      <c r="AP115" s="4"/>
      <c r="AQ115" s="4"/>
      <c r="AR115" s="4"/>
      <c r="AS115" s="4"/>
      <c r="AT115" s="4"/>
      <c r="AU115" s="3">
        <v>77.199996948242202</v>
      </c>
      <c r="AV115" s="3">
        <v>72.699996948242202</v>
      </c>
      <c r="AW115" s="3">
        <v>82.199996948242202</v>
      </c>
      <c r="AX115" s="4"/>
      <c r="AY115" s="3">
        <v>83.300003051757798</v>
      </c>
      <c r="AZ115" s="3">
        <v>85.599998474121094</v>
      </c>
      <c r="BA115" s="4"/>
      <c r="BB115" s="4"/>
      <c r="BC115" s="4"/>
      <c r="BD115" s="4"/>
    </row>
    <row r="116" spans="1:56" ht="16" x14ac:dyDescent="0.2">
      <c r="A116" s="2" t="s">
        <v>239</v>
      </c>
      <c r="B116" s="25" t="s">
        <v>238</v>
      </c>
      <c r="C116" s="3" t="s">
        <v>678</v>
      </c>
      <c r="D116" s="3" t="s">
        <v>679</v>
      </c>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row>
    <row r="117" spans="1:56" ht="16" x14ac:dyDescent="0.2">
      <c r="A117" s="2" t="s">
        <v>241</v>
      </c>
      <c r="B117" s="25" t="s">
        <v>240</v>
      </c>
      <c r="C117" s="3" t="s">
        <v>678</v>
      </c>
      <c r="D117" s="3" t="s">
        <v>679</v>
      </c>
      <c r="E117" s="4"/>
      <c r="F117" s="4"/>
      <c r="G117" s="4"/>
      <c r="H117" s="4"/>
      <c r="I117" s="4"/>
      <c r="J117" s="4"/>
      <c r="K117" s="4"/>
      <c r="L117" s="4"/>
      <c r="M117" s="4"/>
      <c r="N117" s="4"/>
      <c r="O117" s="4"/>
      <c r="P117" s="4"/>
      <c r="Q117" s="4"/>
      <c r="R117" s="3">
        <v>91.751411437988295</v>
      </c>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row>
    <row r="118" spans="1:56" ht="16" x14ac:dyDescent="0.2">
      <c r="A118" s="2" t="s">
        <v>243</v>
      </c>
      <c r="B118" s="25" t="s">
        <v>242</v>
      </c>
      <c r="C118" s="3" t="s">
        <v>678</v>
      </c>
      <c r="D118" s="3" t="s">
        <v>679</v>
      </c>
      <c r="E118" s="4"/>
      <c r="F118" s="4"/>
      <c r="G118" s="4"/>
      <c r="H118" s="4"/>
      <c r="I118" s="4"/>
      <c r="J118" s="4"/>
      <c r="K118" s="4"/>
      <c r="L118" s="4"/>
      <c r="M118" s="4"/>
      <c r="N118" s="4"/>
      <c r="O118" s="4"/>
      <c r="P118" s="3">
        <v>96.460540771484403</v>
      </c>
      <c r="Q118" s="4"/>
      <c r="R118" s="4"/>
      <c r="S118" s="4"/>
      <c r="T118" s="4"/>
      <c r="U118" s="4"/>
      <c r="V118" s="4"/>
      <c r="W118" s="4"/>
      <c r="X118" s="4"/>
      <c r="Y118" s="4"/>
      <c r="Z118" s="4"/>
      <c r="AA118" s="4"/>
      <c r="AB118" s="4"/>
      <c r="AC118" s="4"/>
      <c r="AD118" s="4"/>
      <c r="AE118" s="4"/>
      <c r="AF118" s="4"/>
      <c r="AG118" s="4"/>
      <c r="AH118" s="4"/>
      <c r="AI118" s="4"/>
      <c r="AJ118" s="3">
        <v>98.416618347167997</v>
      </c>
      <c r="AK118" s="4"/>
      <c r="AL118" s="4"/>
      <c r="AM118" s="4"/>
      <c r="AN118" s="4"/>
      <c r="AO118" s="4"/>
      <c r="AP118" s="4"/>
      <c r="AQ118" s="4"/>
      <c r="AR118" s="4"/>
      <c r="AS118" s="4"/>
      <c r="AT118" s="3">
        <v>98.848281860351605</v>
      </c>
      <c r="AU118" s="4"/>
      <c r="AV118" s="4"/>
      <c r="AW118" s="4"/>
      <c r="AX118" s="4"/>
      <c r="AY118" s="4"/>
      <c r="AZ118" s="4"/>
      <c r="BA118" s="3">
        <v>99.15576171875</v>
      </c>
      <c r="BB118" s="4"/>
      <c r="BC118" s="4"/>
      <c r="BD118" s="4"/>
    </row>
    <row r="119" spans="1:56" ht="16" x14ac:dyDescent="0.2">
      <c r="A119" s="2" t="s">
        <v>245</v>
      </c>
      <c r="B119" s="25" t="s">
        <v>244</v>
      </c>
      <c r="C119" s="3" t="s">
        <v>678</v>
      </c>
      <c r="D119" s="3" t="s">
        <v>679</v>
      </c>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3">
        <v>79.920120239257798</v>
      </c>
      <c r="AI119" s="4"/>
      <c r="AJ119" s="4"/>
      <c r="AK119" s="4"/>
      <c r="AL119" s="4"/>
      <c r="AM119" s="4"/>
      <c r="AN119" s="4"/>
      <c r="AO119" s="4"/>
      <c r="AP119" s="4"/>
      <c r="AQ119" s="4"/>
      <c r="AR119" s="4"/>
      <c r="AS119" s="4"/>
      <c r="AT119" s="4"/>
      <c r="AU119" s="4"/>
      <c r="AV119" s="4"/>
      <c r="AW119" s="3">
        <v>88.099998474121094</v>
      </c>
      <c r="AX119" s="4"/>
      <c r="AY119" s="4"/>
      <c r="AZ119" s="4"/>
      <c r="BA119" s="4"/>
      <c r="BB119" s="4"/>
      <c r="BC119" s="4"/>
      <c r="BD119" s="4"/>
    </row>
    <row r="120" spans="1:56" ht="16" x14ac:dyDescent="0.2">
      <c r="A120" s="2" t="s">
        <v>247</v>
      </c>
      <c r="B120" s="25" t="s">
        <v>246</v>
      </c>
      <c r="C120" s="3" t="s">
        <v>678</v>
      </c>
      <c r="D120" s="3" t="s">
        <v>679</v>
      </c>
      <c r="E120" s="4"/>
      <c r="F120" s="4"/>
      <c r="G120" s="4"/>
      <c r="H120" s="4"/>
      <c r="I120" s="4"/>
      <c r="J120" s="4"/>
      <c r="K120" s="4"/>
      <c r="L120" s="4"/>
      <c r="M120" s="4"/>
      <c r="N120" s="3">
        <v>66.796806335449205</v>
      </c>
      <c r="O120" s="4"/>
      <c r="P120" s="4"/>
      <c r="Q120" s="4"/>
      <c r="R120" s="4"/>
      <c r="S120" s="4"/>
      <c r="T120" s="4"/>
      <c r="U120" s="4"/>
      <c r="V120" s="4"/>
      <c r="W120" s="4"/>
      <c r="X120" s="4"/>
      <c r="Y120" s="4"/>
      <c r="Z120" s="4"/>
      <c r="AA120" s="4"/>
      <c r="AB120" s="4"/>
      <c r="AC120" s="4"/>
      <c r="AD120" s="4"/>
      <c r="AE120" s="4"/>
      <c r="AF120" s="4"/>
      <c r="AG120" s="4"/>
      <c r="AH120" s="4"/>
      <c r="AI120" s="4"/>
      <c r="AJ120" s="4"/>
      <c r="AK120" s="4"/>
      <c r="AL120" s="3">
        <v>89.892318725585895</v>
      </c>
      <c r="AM120" s="4"/>
      <c r="AN120" s="3">
        <v>91.130752563476605</v>
      </c>
      <c r="AO120" s="4"/>
      <c r="AP120" s="3">
        <v>92.199577331542997</v>
      </c>
      <c r="AQ120" s="4"/>
      <c r="AR120" s="4"/>
      <c r="AS120" s="3">
        <v>92.551040649414105</v>
      </c>
      <c r="AT120" s="3">
        <v>95.904449462890597</v>
      </c>
      <c r="AU120" s="3">
        <v>97.890319824218807</v>
      </c>
      <c r="AV120" s="4"/>
      <c r="AW120" s="4"/>
      <c r="AX120" s="4"/>
      <c r="AY120" s="4"/>
      <c r="AZ120" s="4"/>
      <c r="BA120" s="3">
        <v>98.227111816406307</v>
      </c>
      <c r="BB120" s="4"/>
      <c r="BC120" s="4"/>
      <c r="BD120" s="4"/>
    </row>
    <row r="121" spans="1:56" ht="16" x14ac:dyDescent="0.2">
      <c r="A121" s="2" t="s">
        <v>249</v>
      </c>
      <c r="B121" s="25" t="s">
        <v>248</v>
      </c>
      <c r="C121" s="3" t="s">
        <v>678</v>
      </c>
      <c r="D121" s="3" t="s">
        <v>679</v>
      </c>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row>
    <row r="122" spans="1:56" ht="16" x14ac:dyDescent="0.2">
      <c r="A122" s="2" t="s">
        <v>251</v>
      </c>
      <c r="B122" s="25" t="s">
        <v>250</v>
      </c>
      <c r="C122" s="3" t="s">
        <v>678</v>
      </c>
      <c r="D122" s="3" t="s">
        <v>679</v>
      </c>
      <c r="E122" s="4"/>
      <c r="F122" s="4"/>
      <c r="G122" s="4"/>
      <c r="H122" s="4"/>
      <c r="I122" s="4"/>
      <c r="J122" s="4"/>
      <c r="K122" s="4"/>
      <c r="L122" s="4"/>
      <c r="M122" s="4"/>
      <c r="N122" s="4"/>
      <c r="O122" s="4"/>
      <c r="P122" s="4"/>
      <c r="Q122" s="4"/>
      <c r="R122" s="4"/>
      <c r="S122" s="4"/>
      <c r="T122" s="4"/>
      <c r="U122" s="4"/>
      <c r="V122" s="4"/>
      <c r="W122" s="4"/>
      <c r="X122" s="3">
        <v>97.529380798339801</v>
      </c>
      <c r="Y122" s="4"/>
      <c r="Z122" s="4"/>
      <c r="AA122" s="4"/>
      <c r="AB122" s="4"/>
      <c r="AC122" s="4"/>
      <c r="AD122" s="4"/>
      <c r="AE122" s="4"/>
      <c r="AF122" s="4"/>
      <c r="AG122" s="4"/>
      <c r="AH122" s="3">
        <v>99.512657165527301</v>
      </c>
      <c r="AI122" s="4"/>
      <c r="AJ122" s="4"/>
      <c r="AK122" s="4"/>
      <c r="AL122" s="4"/>
      <c r="AM122" s="4"/>
      <c r="AN122" s="4"/>
      <c r="AO122" s="4"/>
      <c r="AP122" s="4"/>
      <c r="AQ122" s="4"/>
      <c r="AR122" s="3">
        <v>99.732406616210895</v>
      </c>
      <c r="AS122" s="3">
        <v>99.781631469726605</v>
      </c>
      <c r="AT122" s="4"/>
      <c r="AU122" s="4"/>
      <c r="AV122" s="4"/>
      <c r="AW122" s="4"/>
      <c r="AX122" s="4"/>
      <c r="AY122" s="4"/>
      <c r="AZ122" s="4"/>
      <c r="BA122" s="3">
        <v>99.781631469726605</v>
      </c>
      <c r="BB122" s="4"/>
      <c r="BC122" s="4"/>
      <c r="BD122" s="4"/>
    </row>
    <row r="123" spans="1:56" ht="16" x14ac:dyDescent="0.2">
      <c r="A123" s="2" t="s">
        <v>253</v>
      </c>
      <c r="B123" s="25" t="s">
        <v>252</v>
      </c>
      <c r="C123" s="3" t="s">
        <v>678</v>
      </c>
      <c r="D123" s="3" t="s">
        <v>679</v>
      </c>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3">
        <v>82.229080200195298</v>
      </c>
      <c r="AJ123" s="4"/>
      <c r="AK123" s="4"/>
      <c r="AL123" s="4"/>
      <c r="AM123" s="4"/>
      <c r="AN123" s="4"/>
      <c r="AO123" s="4"/>
      <c r="AP123" s="3">
        <v>72.157028198242202</v>
      </c>
      <c r="AQ123" s="4"/>
      <c r="AR123" s="4"/>
      <c r="AS123" s="4"/>
      <c r="AT123" s="4"/>
      <c r="AU123" s="4"/>
      <c r="AV123" s="4"/>
      <c r="AW123" s="3">
        <v>78.733039855957003</v>
      </c>
      <c r="AX123" s="4"/>
      <c r="AY123" s="4"/>
      <c r="AZ123" s="4"/>
      <c r="BA123" s="3">
        <v>81.534973144531307</v>
      </c>
      <c r="BB123" s="4"/>
      <c r="BC123" s="4"/>
      <c r="BD123" s="4"/>
    </row>
    <row r="124" spans="1:56" ht="16" x14ac:dyDescent="0.2">
      <c r="A124" s="2" t="s">
        <v>255</v>
      </c>
      <c r="B124" s="25" t="s">
        <v>254</v>
      </c>
      <c r="C124" s="3" t="s">
        <v>678</v>
      </c>
      <c r="D124" s="3" t="s">
        <v>679</v>
      </c>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3">
        <v>98.701606750488295</v>
      </c>
      <c r="AI124" s="4"/>
      <c r="AJ124" s="4"/>
      <c r="AK124" s="4"/>
      <c r="AL124" s="4"/>
      <c r="AM124" s="4"/>
      <c r="AN124" s="4"/>
      <c r="AO124" s="4"/>
      <c r="AP124" s="4"/>
      <c r="AQ124" s="4"/>
      <c r="AR124" s="3">
        <v>99.243431091308594</v>
      </c>
      <c r="AS124" s="4"/>
      <c r="AT124" s="4"/>
      <c r="AU124" s="4"/>
      <c r="AV124" s="4"/>
      <c r="AW124" s="4"/>
      <c r="AX124" s="4"/>
      <c r="AY124" s="4"/>
      <c r="AZ124" s="4"/>
      <c r="BA124" s="3">
        <v>99.585998535156307</v>
      </c>
      <c r="BB124" s="4"/>
      <c r="BC124" s="4"/>
      <c r="BD124" s="4"/>
    </row>
    <row r="125" spans="1:56" ht="16" x14ac:dyDescent="0.2">
      <c r="A125" s="2" t="s">
        <v>257</v>
      </c>
      <c r="B125" s="25" t="s">
        <v>256</v>
      </c>
      <c r="C125" s="3" t="s">
        <v>678</v>
      </c>
      <c r="D125" s="3" t="s">
        <v>679</v>
      </c>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3">
        <v>67.335029602050795</v>
      </c>
      <c r="AH125" s="4"/>
      <c r="AI125" s="4"/>
      <c r="AJ125" s="4"/>
      <c r="AK125" s="4"/>
      <c r="AL125" s="4"/>
      <c r="AM125" s="3">
        <v>73.609947204589801</v>
      </c>
      <c r="AN125" s="4"/>
      <c r="AO125" s="4"/>
      <c r="AP125" s="4"/>
      <c r="AQ125" s="3">
        <v>76.871292114257798</v>
      </c>
      <c r="AR125" s="3">
        <v>76.137962341308594</v>
      </c>
      <c r="AS125" s="4"/>
      <c r="AT125" s="4"/>
      <c r="AU125" s="4"/>
      <c r="AV125" s="4"/>
      <c r="AW125" s="3">
        <v>78.055091857910199</v>
      </c>
      <c r="AX125" s="3">
        <v>80.5264892578125</v>
      </c>
      <c r="AY125" s="4"/>
      <c r="AZ125" s="4"/>
      <c r="BA125" s="4"/>
      <c r="BB125" s="4"/>
      <c r="BC125" s="4"/>
      <c r="BD125" s="4"/>
    </row>
    <row r="126" spans="1:56" ht="16" x14ac:dyDescent="0.2">
      <c r="A126" s="2" t="s">
        <v>259</v>
      </c>
      <c r="B126" s="25" t="s">
        <v>258</v>
      </c>
      <c r="C126" s="3" t="s">
        <v>678</v>
      </c>
      <c r="D126" s="3" t="s">
        <v>679</v>
      </c>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row>
    <row r="127" spans="1:56" ht="16" x14ac:dyDescent="0.2">
      <c r="A127" s="2" t="s">
        <v>261</v>
      </c>
      <c r="B127" s="25" t="s">
        <v>260</v>
      </c>
      <c r="C127" s="3" t="s">
        <v>678</v>
      </c>
      <c r="D127" s="3" t="s">
        <v>679</v>
      </c>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row>
    <row r="128" spans="1:56" ht="16" x14ac:dyDescent="0.2">
      <c r="A128" s="2" t="s">
        <v>263</v>
      </c>
      <c r="B128" s="25" t="s">
        <v>262</v>
      </c>
      <c r="C128" s="3" t="s">
        <v>678</v>
      </c>
      <c r="D128" s="3" t="s">
        <v>679</v>
      </c>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3">
        <v>97.9659423828125</v>
      </c>
      <c r="AR128" s="4"/>
      <c r="AS128" s="4"/>
      <c r="AT128" s="4"/>
      <c r="AU128" s="4"/>
      <c r="AV128" s="4"/>
      <c r="AW128" s="4"/>
      <c r="AX128" s="4"/>
      <c r="AY128" s="4"/>
      <c r="AZ128" s="4"/>
      <c r="BA128" s="4"/>
      <c r="BB128" s="4"/>
      <c r="BC128" s="4"/>
      <c r="BD128" s="4"/>
    </row>
    <row r="129" spans="1:56" ht="16" x14ac:dyDescent="0.2">
      <c r="A129" s="2" t="s">
        <v>265</v>
      </c>
      <c r="B129" s="25" t="s">
        <v>264</v>
      </c>
      <c r="C129" s="3" t="s">
        <v>678</v>
      </c>
      <c r="D129" s="3" t="s">
        <v>679</v>
      </c>
      <c r="E129" s="4"/>
      <c r="F129" s="4"/>
      <c r="G129" s="4"/>
      <c r="H129" s="4"/>
      <c r="I129" s="4"/>
      <c r="J129" s="3">
        <v>59.564388275146499</v>
      </c>
      <c r="K129" s="4"/>
      <c r="L129" s="4"/>
      <c r="M129" s="4"/>
      <c r="N129" s="4"/>
      <c r="O129" s="3">
        <v>67.517662048339801</v>
      </c>
      <c r="P129" s="4"/>
      <c r="Q129" s="4"/>
      <c r="R129" s="4"/>
      <c r="S129" s="4"/>
      <c r="T129" s="3">
        <v>74.490867614746094</v>
      </c>
      <c r="U129" s="4"/>
      <c r="V129" s="4"/>
      <c r="W129" s="4"/>
      <c r="X129" s="4"/>
      <c r="Y129" s="4"/>
      <c r="Z129" s="4"/>
      <c r="AA129" s="4"/>
      <c r="AB129" s="4"/>
      <c r="AC129" s="4"/>
      <c r="AD129" s="3">
        <v>78.395500183105497</v>
      </c>
      <c r="AE129" s="4"/>
      <c r="AF129" s="4"/>
      <c r="AG129" s="4"/>
      <c r="AH129" s="4"/>
      <c r="AI129" s="4"/>
      <c r="AJ129" s="4"/>
      <c r="AK129" s="4"/>
      <c r="AL129" s="4"/>
      <c r="AM129" s="4"/>
      <c r="AN129" s="3">
        <v>93.274459838867202</v>
      </c>
      <c r="AO129" s="3">
        <v>93.282119750976605</v>
      </c>
      <c r="AP129" s="3">
        <v>93.664192199707003</v>
      </c>
      <c r="AQ129" s="3">
        <v>93.898300170898395</v>
      </c>
      <c r="AR129" s="4"/>
      <c r="AS129" s="3">
        <v>94.469009399414105</v>
      </c>
      <c r="AT129" s="4"/>
      <c r="AU129" s="3">
        <v>95.513168334960895</v>
      </c>
      <c r="AV129" s="3">
        <v>95.585823059082003</v>
      </c>
      <c r="AW129" s="4"/>
      <c r="AX129" s="3">
        <v>95.685447692871094</v>
      </c>
      <c r="AY129" s="4"/>
      <c r="AZ129" s="3">
        <v>96.035949707031307</v>
      </c>
      <c r="BA129" s="3">
        <v>96.056472778320298</v>
      </c>
      <c r="BB129" s="4"/>
      <c r="BC129" s="3">
        <v>96.457542419433594</v>
      </c>
      <c r="BD129" s="3"/>
    </row>
    <row r="130" spans="1:56" ht="16" x14ac:dyDescent="0.2">
      <c r="A130" s="2" t="s">
        <v>267</v>
      </c>
      <c r="B130" s="25" t="s">
        <v>266</v>
      </c>
      <c r="C130" s="3" t="s">
        <v>678</v>
      </c>
      <c r="D130" s="3" t="s">
        <v>679</v>
      </c>
      <c r="E130" s="4"/>
      <c r="F130" s="4"/>
      <c r="G130" s="4"/>
      <c r="H130" s="4"/>
      <c r="I130" s="3">
        <v>78.014472961425795</v>
      </c>
      <c r="J130" s="3">
        <v>78.015266418457003</v>
      </c>
      <c r="K130" s="3">
        <v>78.368537902832003</v>
      </c>
      <c r="L130" s="3">
        <v>78.785186767578097</v>
      </c>
      <c r="M130" s="3">
        <v>79.223716735839801</v>
      </c>
      <c r="N130" s="3">
        <v>79.619338989257798</v>
      </c>
      <c r="O130" s="3">
        <v>79.989021301269503</v>
      </c>
      <c r="P130" s="3">
        <v>80.372589111328097</v>
      </c>
      <c r="Q130" s="3">
        <v>80.754333496093807</v>
      </c>
      <c r="R130" s="3">
        <v>81.152587890625</v>
      </c>
      <c r="S130" s="3">
        <v>81.530448913574205</v>
      </c>
      <c r="T130" s="3">
        <v>81.897613525390597</v>
      </c>
      <c r="U130" s="3">
        <v>82.257820129394503</v>
      </c>
      <c r="V130" s="3">
        <v>82.563919067382798</v>
      </c>
      <c r="W130" s="3">
        <v>83.070022583007798</v>
      </c>
      <c r="X130" s="3">
        <v>83.490989685058594</v>
      </c>
      <c r="Y130" s="3">
        <v>83.843070983886705</v>
      </c>
      <c r="Z130" s="3">
        <v>84.436302185058594</v>
      </c>
      <c r="AA130" s="3">
        <v>85.090301513671903</v>
      </c>
      <c r="AB130" s="3">
        <v>85.755599975585895</v>
      </c>
      <c r="AC130" s="3">
        <v>86.348106384277301</v>
      </c>
      <c r="AD130" s="3">
        <v>86.981307983398395</v>
      </c>
      <c r="AE130" s="3">
        <v>87.325286865234403</v>
      </c>
      <c r="AF130" s="3">
        <v>87.621803283691406</v>
      </c>
      <c r="AG130" s="3">
        <v>88.122428894042997</v>
      </c>
      <c r="AH130" s="3">
        <v>88.4356689453125</v>
      </c>
      <c r="AI130" s="3">
        <v>88.6890869140625</v>
      </c>
      <c r="AJ130" s="3">
        <v>88.782859802246094</v>
      </c>
      <c r="AK130" s="3">
        <v>88.895088195800795</v>
      </c>
      <c r="AL130" s="3">
        <v>89.706298828125</v>
      </c>
      <c r="AM130" s="3">
        <v>89.680122375488295</v>
      </c>
      <c r="AN130" s="3">
        <v>90.179382324218807</v>
      </c>
      <c r="AO130" s="3">
        <v>90.180831909179702</v>
      </c>
      <c r="AP130" s="3">
        <v>90.708183288574205</v>
      </c>
      <c r="AQ130" s="3">
        <v>90.983428955078097</v>
      </c>
      <c r="AR130" s="3">
        <v>91.383712768554702</v>
      </c>
      <c r="AS130" s="3">
        <v>91.390289306640597</v>
      </c>
      <c r="AT130" s="3">
        <v>92.013999938964801</v>
      </c>
      <c r="AU130" s="3">
        <v>92.238487243652301</v>
      </c>
      <c r="AV130" s="3">
        <v>92.310379028320298</v>
      </c>
      <c r="AW130" s="3">
        <v>92.764190673828097</v>
      </c>
      <c r="AX130" s="3">
        <v>92.951797485351605</v>
      </c>
      <c r="AY130" s="3">
        <v>93.425590515136705</v>
      </c>
      <c r="AZ130" s="3">
        <v>93.570281982421903</v>
      </c>
      <c r="BA130" s="3">
        <v>93.727531433105497</v>
      </c>
      <c r="BB130" s="3">
        <v>94.170280456542997</v>
      </c>
      <c r="BC130" s="3">
        <v>94.331527709960895</v>
      </c>
      <c r="BD130" s="3"/>
    </row>
    <row r="131" spans="1:56" ht="16" x14ac:dyDescent="0.2">
      <c r="A131" s="2" t="s">
        <v>269</v>
      </c>
      <c r="B131" s="25" t="s">
        <v>268</v>
      </c>
      <c r="C131" s="3" t="s">
        <v>678</v>
      </c>
      <c r="D131" s="3" t="s">
        <v>679</v>
      </c>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3">
        <v>60.251331329345703</v>
      </c>
      <c r="AE131" s="4"/>
      <c r="AF131" s="4"/>
      <c r="AG131" s="4"/>
      <c r="AH131" s="4"/>
      <c r="AI131" s="3">
        <v>69.583122253417997</v>
      </c>
      <c r="AJ131" s="3">
        <v>68.734390258789105</v>
      </c>
      <c r="AK131" s="4"/>
      <c r="AL131" s="4"/>
      <c r="AM131" s="4"/>
      <c r="AN131" s="3">
        <v>72.702262878417997</v>
      </c>
      <c r="AO131" s="4"/>
      <c r="AP131" s="4"/>
      <c r="AQ131" s="4"/>
      <c r="AR131" s="4"/>
      <c r="AS131" s="4"/>
      <c r="AT131" s="3">
        <v>58.287940979003899</v>
      </c>
      <c r="AU131" s="4"/>
      <c r="AV131" s="4"/>
      <c r="AW131" s="4"/>
      <c r="AX131" s="3">
        <v>84.661041259765597</v>
      </c>
      <c r="AY131" s="4"/>
      <c r="AZ131" s="4"/>
      <c r="BA131" s="4"/>
      <c r="BB131" s="4"/>
      <c r="BC131" s="4"/>
      <c r="BD131" s="4"/>
    </row>
    <row r="132" spans="1:56" ht="16" x14ac:dyDescent="0.2">
      <c r="A132" s="2" t="s">
        <v>271</v>
      </c>
      <c r="B132" s="25" t="s">
        <v>270</v>
      </c>
      <c r="C132" s="3" t="s">
        <v>678</v>
      </c>
      <c r="D132" s="3" t="s">
        <v>679</v>
      </c>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3">
        <v>89.612442016601605</v>
      </c>
      <c r="AQ132" s="4"/>
      <c r="AR132" s="3">
        <v>91.184188842773395</v>
      </c>
      <c r="AS132" s="4"/>
      <c r="AT132" s="4"/>
      <c r="AU132" s="4"/>
      <c r="AV132" s="4"/>
      <c r="AW132" s="4"/>
      <c r="AX132" s="4"/>
      <c r="AY132" s="4"/>
      <c r="AZ132" s="4"/>
      <c r="BA132" s="3">
        <v>95.069442749023395</v>
      </c>
      <c r="BB132" s="4"/>
      <c r="BC132" s="4"/>
      <c r="BD132" s="4"/>
    </row>
    <row r="133" spans="1:56" ht="16" x14ac:dyDescent="0.2">
      <c r="A133" s="2" t="s">
        <v>273</v>
      </c>
      <c r="B133" s="25" t="s">
        <v>272</v>
      </c>
      <c r="C133" s="3" t="s">
        <v>678</v>
      </c>
      <c r="D133" s="3" t="s">
        <v>679</v>
      </c>
      <c r="E133" s="4"/>
      <c r="F133" s="4"/>
      <c r="G133" s="4"/>
      <c r="H133" s="4"/>
      <c r="I133" s="4"/>
      <c r="J133" s="4"/>
      <c r="K133" s="4"/>
      <c r="L133" s="4"/>
      <c r="M133" s="4"/>
      <c r="N133" s="4"/>
      <c r="O133" s="4"/>
      <c r="P133" s="4"/>
      <c r="Q133" s="4"/>
      <c r="R133" s="4"/>
      <c r="S133" s="3">
        <v>32.106769561767599</v>
      </c>
      <c r="T133" s="4"/>
      <c r="U133" s="4"/>
      <c r="V133" s="4"/>
      <c r="W133" s="4"/>
      <c r="X133" s="4"/>
      <c r="Y133" s="4"/>
      <c r="Z133" s="4"/>
      <c r="AA133" s="4"/>
      <c r="AB133" s="4"/>
      <c r="AC133" s="4"/>
      <c r="AD133" s="4"/>
      <c r="AE133" s="4"/>
      <c r="AF133" s="4"/>
      <c r="AG133" s="4"/>
      <c r="AH133" s="4"/>
      <c r="AI133" s="4"/>
      <c r="AJ133" s="4"/>
      <c r="AK133" s="4"/>
      <c r="AL133" s="4"/>
      <c r="AM133" s="4"/>
      <c r="AN133" s="4"/>
      <c r="AO133" s="4"/>
      <c r="AP133" s="3">
        <v>42.941078186035199</v>
      </c>
      <c r="AQ133" s="4"/>
      <c r="AR133" s="4"/>
      <c r="AS133" s="4"/>
      <c r="AT133" s="4"/>
      <c r="AU133" s="4"/>
      <c r="AV133" s="4"/>
      <c r="AW133" s="4"/>
      <c r="AX133" s="4"/>
      <c r="AY133" s="4"/>
      <c r="AZ133" s="3">
        <v>48.301361083984403</v>
      </c>
      <c r="BA133" s="4"/>
      <c r="BB133" s="4"/>
      <c r="BC133" s="4"/>
      <c r="BD133" s="4"/>
    </row>
    <row r="134" spans="1:56" ht="16" x14ac:dyDescent="0.2">
      <c r="A134" s="2" t="s">
        <v>275</v>
      </c>
      <c r="B134" s="25" t="s">
        <v>274</v>
      </c>
      <c r="C134" s="3" t="s">
        <v>678</v>
      </c>
      <c r="D134" s="3" t="s">
        <v>679</v>
      </c>
      <c r="E134" s="4"/>
      <c r="F134" s="4"/>
      <c r="G134" s="4"/>
      <c r="H134" s="4"/>
      <c r="I134" s="4"/>
      <c r="J134" s="4"/>
      <c r="K134" s="4"/>
      <c r="L134" s="4"/>
      <c r="M134" s="4"/>
      <c r="N134" s="4"/>
      <c r="O134" s="4"/>
      <c r="P134" s="4"/>
      <c r="Q134" s="4"/>
      <c r="R134" s="4"/>
      <c r="S134" s="3">
        <v>60.164390563964801</v>
      </c>
      <c r="T134" s="4"/>
      <c r="U134" s="4"/>
      <c r="V134" s="4"/>
      <c r="W134" s="4"/>
      <c r="X134" s="4"/>
      <c r="Y134" s="4"/>
      <c r="Z134" s="4"/>
      <c r="AA134" s="4"/>
      <c r="AB134" s="4"/>
      <c r="AC134" s="3">
        <v>76.5</v>
      </c>
      <c r="AD134" s="4"/>
      <c r="AE134" s="4"/>
      <c r="AF134" s="4"/>
      <c r="AG134" s="4"/>
      <c r="AH134" s="4"/>
      <c r="AI134" s="4"/>
      <c r="AJ134" s="4"/>
      <c r="AK134" s="4"/>
      <c r="AL134" s="4"/>
      <c r="AM134" s="3">
        <v>86.099998474121094</v>
      </c>
      <c r="AN134" s="4"/>
      <c r="AO134" s="4"/>
      <c r="AP134" s="4"/>
      <c r="AQ134" s="4"/>
      <c r="AR134" s="4"/>
      <c r="AS134" s="4"/>
      <c r="AT134" s="4"/>
      <c r="AU134" s="4"/>
      <c r="AV134" s="4"/>
      <c r="AW134" s="4"/>
      <c r="AX134" s="4"/>
      <c r="AY134" s="4"/>
      <c r="AZ134" s="4"/>
      <c r="BA134" s="4"/>
      <c r="BB134" s="4"/>
      <c r="BC134" s="4"/>
      <c r="BD134" s="4"/>
    </row>
    <row r="135" spans="1:56" ht="16" x14ac:dyDescent="0.2">
      <c r="A135" s="2" t="s">
        <v>277</v>
      </c>
      <c r="B135" s="25" t="s">
        <v>276</v>
      </c>
      <c r="C135" s="3" t="s">
        <v>678</v>
      </c>
      <c r="D135" s="3" t="s">
        <v>679</v>
      </c>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row>
    <row r="136" spans="1:56" ht="16" x14ac:dyDescent="0.2">
      <c r="A136" s="2" t="s">
        <v>6</v>
      </c>
      <c r="B136" s="25" t="s">
        <v>278</v>
      </c>
      <c r="C136" s="3" t="s">
        <v>678</v>
      </c>
      <c r="D136" s="3" t="s">
        <v>679</v>
      </c>
      <c r="E136" s="4"/>
      <c r="F136" s="4"/>
      <c r="G136" s="4"/>
      <c r="H136" s="4"/>
      <c r="I136" s="3">
        <v>78.825828552246094</v>
      </c>
      <c r="J136" s="3">
        <v>78.821533203125</v>
      </c>
      <c r="K136" s="3">
        <v>79.152076721191406</v>
      </c>
      <c r="L136" s="3">
        <v>79.542526245117202</v>
      </c>
      <c r="M136" s="3">
        <v>79.964988708496094</v>
      </c>
      <c r="N136" s="3">
        <v>80.346397399902301</v>
      </c>
      <c r="O136" s="3">
        <v>80.698097229003906</v>
      </c>
      <c r="P136" s="3">
        <v>81.071510314941406</v>
      </c>
      <c r="Q136" s="3">
        <v>81.433097839355497</v>
      </c>
      <c r="R136" s="3">
        <v>81.817237854003906</v>
      </c>
      <c r="S136" s="3">
        <v>82.179878234863295</v>
      </c>
      <c r="T136" s="3">
        <v>82.532417297363295</v>
      </c>
      <c r="U136" s="3">
        <v>82.879158020019503</v>
      </c>
      <c r="V136" s="3">
        <v>83.161430358886705</v>
      </c>
      <c r="W136" s="3">
        <v>83.643241882324205</v>
      </c>
      <c r="X136" s="3">
        <v>84.078338623046903</v>
      </c>
      <c r="Y136" s="3">
        <v>84.415672302246094</v>
      </c>
      <c r="Z136" s="3">
        <v>84.979766845703097</v>
      </c>
      <c r="AA136" s="3">
        <v>85.599830627441406</v>
      </c>
      <c r="AB136" s="3">
        <v>86.233123779296903</v>
      </c>
      <c r="AC136" s="3">
        <v>86.797042846679702</v>
      </c>
      <c r="AD136" s="3">
        <v>87.399139404296903</v>
      </c>
      <c r="AE136" s="3">
        <v>87.728660583496094</v>
      </c>
      <c r="AF136" s="3">
        <v>88.018119812011705</v>
      </c>
      <c r="AG136" s="3">
        <v>88.495521545410199</v>
      </c>
      <c r="AH136" s="3">
        <v>88.790092468261705</v>
      </c>
      <c r="AI136" s="3">
        <v>89.033149719238295</v>
      </c>
      <c r="AJ136" s="3">
        <v>89.128700256347699</v>
      </c>
      <c r="AK136" s="3">
        <v>89.238761901855497</v>
      </c>
      <c r="AL136" s="3">
        <v>90.004669189453097</v>
      </c>
      <c r="AM136" s="3">
        <v>89.986251831054702</v>
      </c>
      <c r="AN136" s="3">
        <v>90.463882446289105</v>
      </c>
      <c r="AO136" s="3">
        <v>90.476936340332003</v>
      </c>
      <c r="AP136" s="3">
        <v>91.050559997558594</v>
      </c>
      <c r="AQ136" s="3">
        <v>91.289367675781307</v>
      </c>
      <c r="AR136" s="3">
        <v>91.668510437011705</v>
      </c>
      <c r="AS136" s="3">
        <v>91.645858764648395</v>
      </c>
      <c r="AT136" s="3">
        <v>92.237960815429702</v>
      </c>
      <c r="AU136" s="3">
        <v>92.461158752441406</v>
      </c>
      <c r="AV136" s="3">
        <v>92.507057189941406</v>
      </c>
      <c r="AW136" s="3">
        <v>92.948211669921903</v>
      </c>
      <c r="AX136" s="3">
        <v>93.132751464843807</v>
      </c>
      <c r="AY136" s="3">
        <v>93.594963073730497</v>
      </c>
      <c r="AZ136" s="3">
        <v>93.708747863769503</v>
      </c>
      <c r="BA136" s="3">
        <v>93.868659973144503</v>
      </c>
      <c r="BB136" s="3">
        <v>94.294509887695298</v>
      </c>
      <c r="BC136" s="3">
        <v>94.451232910156307</v>
      </c>
      <c r="BD136" s="3"/>
    </row>
    <row r="137" spans="1:56" ht="16" x14ac:dyDescent="0.2">
      <c r="A137" s="2" t="s">
        <v>280</v>
      </c>
      <c r="B137" s="25" t="s">
        <v>279</v>
      </c>
      <c r="C137" s="3" t="s">
        <v>678</v>
      </c>
      <c r="D137" s="3" t="s">
        <v>679</v>
      </c>
      <c r="E137" s="4"/>
      <c r="F137" s="4"/>
      <c r="G137" s="4"/>
      <c r="H137" s="4"/>
      <c r="I137" s="4"/>
      <c r="J137" s="4"/>
      <c r="K137" s="4"/>
      <c r="L137" s="4"/>
      <c r="M137" s="4"/>
      <c r="N137" s="4"/>
      <c r="O137" s="4"/>
      <c r="P137" s="3">
        <v>40.178798675537102</v>
      </c>
      <c r="Q137" s="3">
        <v>40.557418823242202</v>
      </c>
      <c r="R137" s="3">
        <v>40.954109191894503</v>
      </c>
      <c r="S137" s="3">
        <v>41.404781341552699</v>
      </c>
      <c r="T137" s="3">
        <v>41.85546875</v>
      </c>
      <c r="U137" s="3">
        <v>42.2387886047363</v>
      </c>
      <c r="V137" s="3">
        <v>42.715728759765597</v>
      </c>
      <c r="W137" s="3">
        <v>43.613620758056598</v>
      </c>
      <c r="X137" s="3">
        <v>44.225120544433601</v>
      </c>
      <c r="Y137" s="3">
        <v>44.770099639892599</v>
      </c>
      <c r="Z137" s="3">
        <v>44.918800354003899</v>
      </c>
      <c r="AA137" s="3">
        <v>45.4445190429688</v>
      </c>
      <c r="AB137" s="3">
        <v>45.877239227294901</v>
      </c>
      <c r="AC137" s="3">
        <v>46.763389587402301</v>
      </c>
      <c r="AD137" s="3">
        <v>47.483451843261697</v>
      </c>
      <c r="AE137" s="3">
        <v>48.0152587890625</v>
      </c>
      <c r="AF137" s="3">
        <v>48.766151428222699</v>
      </c>
      <c r="AG137" s="3">
        <v>50.315479278564503</v>
      </c>
      <c r="AH137" s="3">
        <v>51.186080932617202</v>
      </c>
      <c r="AI137" s="3">
        <v>51.647331237792997</v>
      </c>
      <c r="AJ137" s="3">
        <v>52.295421600341797</v>
      </c>
      <c r="AK137" s="3">
        <v>52.946788787841797</v>
      </c>
      <c r="AL137" s="3">
        <v>53.793628692627003</v>
      </c>
      <c r="AM137" s="3">
        <v>55.007808685302699</v>
      </c>
      <c r="AN137" s="3">
        <v>54.781021118164098</v>
      </c>
      <c r="AO137" s="3">
        <v>53.785438537597699</v>
      </c>
      <c r="AP137" s="3">
        <v>53.341831207275398</v>
      </c>
      <c r="AQ137" s="3">
        <v>55.555938720703097</v>
      </c>
      <c r="AR137" s="3">
        <v>56.154628753662102</v>
      </c>
      <c r="AS137" s="3">
        <v>56.650798797607401</v>
      </c>
      <c r="AT137" s="3">
        <v>56.767711639404297</v>
      </c>
      <c r="AU137" s="3">
        <v>57.506320953369098</v>
      </c>
      <c r="AV137" s="3">
        <v>58.874988555908203</v>
      </c>
      <c r="AW137" s="3">
        <v>59.625640869140597</v>
      </c>
      <c r="AX137" s="3">
        <v>60.876121520996101</v>
      </c>
      <c r="AY137" s="3">
        <v>62.892410278320298</v>
      </c>
      <c r="AZ137" s="3">
        <v>63.682941436767599</v>
      </c>
      <c r="BA137" s="3">
        <v>64.27587890625</v>
      </c>
      <c r="BB137" s="3">
        <v>64.857803344726605</v>
      </c>
      <c r="BC137" s="3">
        <v>65.415779113769503</v>
      </c>
      <c r="BD137" s="3"/>
    </row>
    <row r="138" spans="1:56" ht="16" x14ac:dyDescent="0.2">
      <c r="A138" s="2" t="s">
        <v>13</v>
      </c>
      <c r="B138" s="25" t="s">
        <v>281</v>
      </c>
      <c r="C138" s="3" t="s">
        <v>678</v>
      </c>
      <c r="D138" s="3" t="s">
        <v>679</v>
      </c>
      <c r="E138" s="4"/>
      <c r="F138" s="4"/>
      <c r="G138" s="4"/>
      <c r="H138" s="4"/>
      <c r="I138" s="4"/>
      <c r="J138" s="4"/>
      <c r="K138" s="4"/>
      <c r="L138" s="4"/>
      <c r="M138" s="4"/>
      <c r="N138" s="4"/>
      <c r="O138" s="4"/>
      <c r="P138" s="4"/>
      <c r="Q138" s="4"/>
      <c r="R138" s="4"/>
      <c r="S138" s="4"/>
      <c r="T138" s="4"/>
      <c r="U138" s="4"/>
      <c r="V138" s="4"/>
      <c r="W138" s="3">
        <v>45.9244995117188</v>
      </c>
      <c r="X138" s="3">
        <v>46.3632202148438</v>
      </c>
      <c r="Y138" s="3">
        <v>46.819789886474602</v>
      </c>
      <c r="Z138" s="3">
        <v>46.988540649414098</v>
      </c>
      <c r="AA138" s="3">
        <v>47.131599426269503</v>
      </c>
      <c r="AB138" s="3">
        <v>47.3432006835938</v>
      </c>
      <c r="AC138" s="3">
        <v>47.794391632080099</v>
      </c>
      <c r="AD138" s="3">
        <v>47.983978271484403</v>
      </c>
      <c r="AE138" s="3">
        <v>48.358291625976598</v>
      </c>
      <c r="AF138" s="3">
        <v>49.102088928222699</v>
      </c>
      <c r="AG138" s="3">
        <v>49.7646293640137</v>
      </c>
      <c r="AH138" s="3">
        <v>50.346328735351598</v>
      </c>
      <c r="AI138" s="3">
        <v>50.643589019775398</v>
      </c>
      <c r="AJ138" s="3">
        <v>51.4402885437012</v>
      </c>
      <c r="AK138" s="3">
        <v>52.095588684082003</v>
      </c>
      <c r="AL138" s="3">
        <v>52.5735893249512</v>
      </c>
      <c r="AM138" s="3">
        <v>54.101619720458999</v>
      </c>
      <c r="AN138" s="3">
        <v>53.389720916747997</v>
      </c>
      <c r="AO138" s="3">
        <v>51.524509429931598</v>
      </c>
      <c r="AP138" s="3">
        <v>52.864078521728501</v>
      </c>
      <c r="AQ138" s="3">
        <v>53.292751312255902</v>
      </c>
      <c r="AR138" s="3">
        <v>53.795669555664098</v>
      </c>
      <c r="AS138" s="3">
        <v>54.252159118652301</v>
      </c>
      <c r="AT138" s="3">
        <v>56.160621643066399</v>
      </c>
      <c r="AU138" s="3">
        <v>56.632938385009801</v>
      </c>
      <c r="AV138" s="3">
        <v>57.6202201843262</v>
      </c>
      <c r="AW138" s="3">
        <v>58.027050018310497</v>
      </c>
      <c r="AX138" s="3">
        <v>58.580020904541001</v>
      </c>
      <c r="AY138" s="3">
        <v>59.285388946533203</v>
      </c>
      <c r="AZ138" s="3">
        <v>60.105148315429702</v>
      </c>
      <c r="BA138" s="3">
        <v>60.496711730957003</v>
      </c>
      <c r="BB138" s="3">
        <v>60.958049774169901</v>
      </c>
      <c r="BC138" s="3">
        <v>61.368900299072301</v>
      </c>
      <c r="BD138" s="3"/>
    </row>
    <row r="139" spans="1:56" ht="16" x14ac:dyDescent="0.2">
      <c r="A139" s="2" t="s">
        <v>283</v>
      </c>
      <c r="B139" s="25" t="s">
        <v>282</v>
      </c>
      <c r="C139" s="3" t="s">
        <v>678</v>
      </c>
      <c r="D139" s="3" t="s">
        <v>679</v>
      </c>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row>
    <row r="140" spans="1:56" ht="16" x14ac:dyDescent="0.2">
      <c r="A140" s="2" t="s">
        <v>285</v>
      </c>
      <c r="B140" s="25" t="s">
        <v>284</v>
      </c>
      <c r="C140" s="3" t="s">
        <v>678</v>
      </c>
      <c r="D140" s="3" t="s">
        <v>679</v>
      </c>
      <c r="E140" s="4"/>
      <c r="F140" s="4"/>
      <c r="G140" s="4"/>
      <c r="H140" s="4"/>
      <c r="I140" s="4"/>
      <c r="J140" s="4"/>
      <c r="K140" s="4"/>
      <c r="L140" s="4"/>
      <c r="M140" s="4"/>
      <c r="N140" s="4"/>
      <c r="O140" s="4"/>
      <c r="P140" s="3">
        <v>86.777923583984403</v>
      </c>
      <c r="Q140" s="4"/>
      <c r="R140" s="4"/>
      <c r="S140" s="4"/>
      <c r="T140" s="4"/>
      <c r="U140" s="4"/>
      <c r="V140" s="4"/>
      <c r="W140" s="4"/>
      <c r="X140" s="4"/>
      <c r="Y140" s="4"/>
      <c r="Z140" s="4"/>
      <c r="AA140" s="4"/>
      <c r="AB140" s="4"/>
      <c r="AC140" s="4"/>
      <c r="AD140" s="4"/>
      <c r="AE140" s="4"/>
      <c r="AF140" s="4"/>
      <c r="AG140" s="4"/>
      <c r="AH140" s="4"/>
      <c r="AI140" s="4"/>
      <c r="AJ140" s="3">
        <v>90.682746887207003</v>
      </c>
      <c r="AK140" s="4"/>
      <c r="AL140" s="4"/>
      <c r="AM140" s="4"/>
      <c r="AN140" s="4"/>
      <c r="AO140" s="3">
        <v>90.808830261230497</v>
      </c>
      <c r="AP140" s="4"/>
      <c r="AQ140" s="3">
        <v>90.557952880859403</v>
      </c>
      <c r="AR140" s="4"/>
      <c r="AS140" s="3">
        <v>91.181358337402301</v>
      </c>
      <c r="AT140" s="4"/>
      <c r="AU140" s="4"/>
      <c r="AV140" s="4"/>
      <c r="AW140" s="4"/>
      <c r="AX140" s="4"/>
      <c r="AY140" s="3">
        <v>92.386901855468807</v>
      </c>
      <c r="AZ140" s="3">
        <v>91.895751953125</v>
      </c>
      <c r="BA140" s="3">
        <v>91.709823608398395</v>
      </c>
      <c r="BB140" s="3">
        <v>92.252960205078097</v>
      </c>
      <c r="BC140" s="4"/>
      <c r="BD140" s="4"/>
    </row>
    <row r="141" spans="1:56" ht="16" x14ac:dyDescent="0.2">
      <c r="A141" s="2" t="s">
        <v>19</v>
      </c>
      <c r="B141" s="25" t="s">
        <v>286</v>
      </c>
      <c r="C141" s="3" t="s">
        <v>678</v>
      </c>
      <c r="D141" s="3" t="s">
        <v>679</v>
      </c>
      <c r="E141" s="4"/>
      <c r="F141" s="4"/>
      <c r="G141" s="4"/>
      <c r="H141" s="4"/>
      <c r="I141" s="4"/>
      <c r="J141" s="3">
        <v>47.384128570556598</v>
      </c>
      <c r="K141" s="3">
        <v>47.454208374023402</v>
      </c>
      <c r="L141" s="3">
        <v>47.917579650878899</v>
      </c>
      <c r="M141" s="3">
        <v>48.397720336914098</v>
      </c>
      <c r="N141" s="3">
        <v>48.849521636962898</v>
      </c>
      <c r="O141" s="3">
        <v>49.3119087219238</v>
      </c>
      <c r="P141" s="3">
        <v>49.394718170166001</v>
      </c>
      <c r="Q141" s="3">
        <v>50.246738433837898</v>
      </c>
      <c r="R141" s="3">
        <v>50.677581787109403</v>
      </c>
      <c r="S141" s="3">
        <v>51.2041015625</v>
      </c>
      <c r="T141" s="3">
        <v>51.7376098632813</v>
      </c>
      <c r="U141" s="3">
        <v>52.212429046630902</v>
      </c>
      <c r="V141" s="3">
        <v>52.989540100097699</v>
      </c>
      <c r="W141" s="3">
        <v>53.613998413085902</v>
      </c>
      <c r="X141" s="3">
        <v>54.276580810546903</v>
      </c>
      <c r="Y141" s="3">
        <v>54.898590087890597</v>
      </c>
      <c r="Z141" s="3">
        <v>55.362709045410199</v>
      </c>
      <c r="AA141" s="3">
        <v>56.357349395752003</v>
      </c>
      <c r="AB141" s="3">
        <v>57.121971130371101</v>
      </c>
      <c r="AC141" s="3">
        <v>57.870441436767599</v>
      </c>
      <c r="AD141" s="3">
        <v>58.575508117675803</v>
      </c>
      <c r="AE141" s="3">
        <v>59.326011657714801</v>
      </c>
      <c r="AF141" s="3">
        <v>59.988468170166001</v>
      </c>
      <c r="AG141" s="3">
        <v>63.336139678955099</v>
      </c>
      <c r="AH141" s="3">
        <v>63.9881782531738</v>
      </c>
      <c r="AI141" s="3">
        <v>64.113067626953097</v>
      </c>
      <c r="AJ141" s="3">
        <v>64.611976623535199</v>
      </c>
      <c r="AK141" s="3">
        <v>65.448539733886705</v>
      </c>
      <c r="AL141" s="3">
        <v>66.375572204589801</v>
      </c>
      <c r="AM141" s="3">
        <v>67.1263427734375</v>
      </c>
      <c r="AN141" s="3">
        <v>66.750808715820298</v>
      </c>
      <c r="AO141" s="3">
        <v>67.547073364257798</v>
      </c>
      <c r="AP141" s="3">
        <v>67.339027404785199</v>
      </c>
      <c r="AQ141" s="3">
        <v>68.596321105957003</v>
      </c>
      <c r="AR141" s="3">
        <v>69.2816162109375</v>
      </c>
      <c r="AS141" s="3">
        <v>70.500183105468807</v>
      </c>
      <c r="AT141" s="3">
        <v>70.710121154785199</v>
      </c>
      <c r="AU141" s="3">
        <v>71.586273193359403</v>
      </c>
      <c r="AV141" s="3">
        <v>72.107070922851605</v>
      </c>
      <c r="AW141" s="3">
        <v>72.863578796386705</v>
      </c>
      <c r="AX141" s="3">
        <v>73.638267517089801</v>
      </c>
      <c r="AY141" s="3">
        <v>74.353286743164105</v>
      </c>
      <c r="AZ141" s="3">
        <v>75.004142761230497</v>
      </c>
      <c r="BA141" s="3">
        <v>75.431632995605497</v>
      </c>
      <c r="BB141" s="3">
        <v>75.967567443847699</v>
      </c>
      <c r="BC141" s="3">
        <v>76.488456726074205</v>
      </c>
      <c r="BD141" s="3"/>
    </row>
    <row r="142" spans="1:56" ht="16" x14ac:dyDescent="0.2">
      <c r="A142" s="2" t="s">
        <v>288</v>
      </c>
      <c r="B142" s="25" t="s">
        <v>287</v>
      </c>
      <c r="C142" s="3" t="s">
        <v>678</v>
      </c>
      <c r="D142" s="3" t="s">
        <v>679</v>
      </c>
      <c r="E142" s="4"/>
      <c r="F142" s="4"/>
      <c r="G142" s="4"/>
      <c r="H142" s="4"/>
      <c r="I142" s="4"/>
      <c r="J142" s="3">
        <v>59.013229370117202</v>
      </c>
      <c r="K142" s="3">
        <v>59.126750946044901</v>
      </c>
      <c r="L142" s="3">
        <v>59.418258666992202</v>
      </c>
      <c r="M142" s="3">
        <v>60.088741302490199</v>
      </c>
      <c r="N142" s="3">
        <v>60.732830047607401</v>
      </c>
      <c r="O142" s="3">
        <v>61.176361083984403</v>
      </c>
      <c r="P142" s="3">
        <v>61.924179077148402</v>
      </c>
      <c r="Q142" s="3">
        <v>62.643051147460902</v>
      </c>
      <c r="R142" s="3">
        <v>63.398361206054702</v>
      </c>
      <c r="S142" s="3">
        <v>64.136451721191406</v>
      </c>
      <c r="T142" s="3">
        <v>64.805427551269503</v>
      </c>
      <c r="U142" s="3">
        <v>65.4190673828125</v>
      </c>
      <c r="V142" s="3">
        <v>66.191383361816406</v>
      </c>
      <c r="W142" s="3">
        <v>68.283927917480497</v>
      </c>
      <c r="X142" s="3">
        <v>68.856918334960895</v>
      </c>
      <c r="Y142" s="3">
        <v>69.162498474121094</v>
      </c>
      <c r="Z142" s="3">
        <v>69.881317138671903</v>
      </c>
      <c r="AA142" s="3">
        <v>70.524543762207003</v>
      </c>
      <c r="AB142" s="3">
        <v>71.076286315917997</v>
      </c>
      <c r="AC142" s="3">
        <v>71.613441467285199</v>
      </c>
      <c r="AD142" s="3">
        <v>72.130531311035199</v>
      </c>
      <c r="AE142" s="3">
        <v>72.663482666015597</v>
      </c>
      <c r="AF142" s="3">
        <v>75.218429565429702</v>
      </c>
      <c r="AG142" s="3">
        <v>76.725051879882798</v>
      </c>
      <c r="AH142" s="3">
        <v>77.137451171875</v>
      </c>
      <c r="AI142" s="3">
        <v>77.319160461425795</v>
      </c>
      <c r="AJ142" s="3">
        <v>77.715202331542997</v>
      </c>
      <c r="AK142" s="3">
        <v>78.172752380371094</v>
      </c>
      <c r="AL142" s="3">
        <v>78.824478149414105</v>
      </c>
      <c r="AM142" s="3">
        <v>79.336639404296903</v>
      </c>
      <c r="AN142" s="3">
        <v>79.269950866699205</v>
      </c>
      <c r="AO142" s="3">
        <v>79.544960021972699</v>
      </c>
      <c r="AP142" s="3">
        <v>79.919471740722699</v>
      </c>
      <c r="AQ142" s="3">
        <v>80.504699707031307</v>
      </c>
      <c r="AR142" s="3">
        <v>80.877059936523395</v>
      </c>
      <c r="AS142" s="3">
        <v>81.406227111816406</v>
      </c>
      <c r="AT142" s="3">
        <v>81.672447204589801</v>
      </c>
      <c r="AU142" s="3">
        <v>82.206703186035199</v>
      </c>
      <c r="AV142" s="3">
        <v>82.451522827148395</v>
      </c>
      <c r="AW142" s="3">
        <v>82.933456420898395</v>
      </c>
      <c r="AX142" s="3">
        <v>83.147201538085895</v>
      </c>
      <c r="AY142" s="3">
        <v>83.688018798828097</v>
      </c>
      <c r="AZ142" s="3">
        <v>83.976837158203097</v>
      </c>
      <c r="BA142" s="3">
        <v>84.007087707519503</v>
      </c>
      <c r="BB142" s="3">
        <v>84.2930908203125</v>
      </c>
      <c r="BC142" s="3">
        <v>84.543670654296903</v>
      </c>
      <c r="BD142" s="3"/>
    </row>
    <row r="143" spans="1:56" ht="16" x14ac:dyDescent="0.2">
      <c r="A143" s="2" t="s">
        <v>290</v>
      </c>
      <c r="B143" s="25" t="s">
        <v>289</v>
      </c>
      <c r="C143" s="3" t="s">
        <v>678</v>
      </c>
      <c r="D143" s="3" t="s">
        <v>679</v>
      </c>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3">
        <v>86.254432678222699</v>
      </c>
      <c r="AJ143" s="4"/>
      <c r="AK143" s="4"/>
      <c r="AL143" s="4"/>
      <c r="AM143" s="4"/>
      <c r="AN143" s="4"/>
      <c r="AO143" s="4"/>
      <c r="AP143" s="4"/>
      <c r="AQ143" s="4"/>
      <c r="AR143" s="3">
        <v>75.800201416015597</v>
      </c>
      <c r="AS143" s="4"/>
      <c r="AT143" s="4"/>
      <c r="AU143" s="4"/>
      <c r="AV143" s="4"/>
      <c r="AW143" s="3">
        <v>76.635200500488295</v>
      </c>
      <c r="AX143" s="4"/>
      <c r="AY143" s="4"/>
      <c r="AZ143" s="4"/>
      <c r="BA143" s="4"/>
      <c r="BB143" s="4"/>
      <c r="BC143" s="4"/>
      <c r="BD143" s="4"/>
    </row>
    <row r="144" spans="1:56" ht="16" x14ac:dyDescent="0.2">
      <c r="A144" s="2" t="s">
        <v>292</v>
      </c>
      <c r="B144" s="25" t="s">
        <v>291</v>
      </c>
      <c r="C144" s="3" t="s">
        <v>678</v>
      </c>
      <c r="D144" s="3" t="s">
        <v>679</v>
      </c>
      <c r="E144" s="4"/>
      <c r="F144" s="4"/>
      <c r="G144" s="4"/>
      <c r="H144" s="4"/>
      <c r="I144" s="4"/>
      <c r="J144" s="4"/>
      <c r="K144" s="3">
        <v>70.435028076171903</v>
      </c>
      <c r="L144" s="3">
        <v>70.451591491699205</v>
      </c>
      <c r="M144" s="3">
        <v>71.247627258300795</v>
      </c>
      <c r="N144" s="3">
        <v>72.024513244628906</v>
      </c>
      <c r="O144" s="3">
        <v>72.833717346191406</v>
      </c>
      <c r="P144" s="3">
        <v>73.609970092773395</v>
      </c>
      <c r="Q144" s="3">
        <v>74.185791015625</v>
      </c>
      <c r="R144" s="3">
        <v>75.146339416503906</v>
      </c>
      <c r="S144" s="3">
        <v>75.901878356933594</v>
      </c>
      <c r="T144" s="3">
        <v>76.642463684082003</v>
      </c>
      <c r="U144" s="3">
        <v>77.303749084472699</v>
      </c>
      <c r="V144" s="3">
        <v>78.006729125976605</v>
      </c>
      <c r="W144" s="3">
        <v>81.608383178710895</v>
      </c>
      <c r="X144" s="3">
        <v>82.153282165527301</v>
      </c>
      <c r="Y144" s="3">
        <v>82.020957946777301</v>
      </c>
      <c r="Z144" s="3">
        <v>83.154983520507798</v>
      </c>
      <c r="AA144" s="3">
        <v>83.645057678222699</v>
      </c>
      <c r="AB144" s="3">
        <v>84.125473022460895</v>
      </c>
      <c r="AC144" s="3">
        <v>84.579513549804702</v>
      </c>
      <c r="AD144" s="3">
        <v>85.050003051757798</v>
      </c>
      <c r="AE144" s="3">
        <v>85.479522705078097</v>
      </c>
      <c r="AF144" s="3">
        <v>90.338470458984403</v>
      </c>
      <c r="AG144" s="3">
        <v>90.679649353027301</v>
      </c>
      <c r="AH144" s="3">
        <v>90.982856750488295</v>
      </c>
      <c r="AI144" s="3">
        <v>91.184143066406307</v>
      </c>
      <c r="AJ144" s="3">
        <v>91.586410522460895</v>
      </c>
      <c r="AK144" s="3">
        <v>91.904617309570298</v>
      </c>
      <c r="AL144" s="3">
        <v>92.297309875488295</v>
      </c>
      <c r="AM144" s="3">
        <v>92.546730041503906</v>
      </c>
      <c r="AN144" s="3">
        <v>92.872566223144503</v>
      </c>
      <c r="AO144" s="3">
        <v>93.098670959472699</v>
      </c>
      <c r="AP144" s="3">
        <v>94.086822509765597</v>
      </c>
      <c r="AQ144" s="3">
        <v>94.304252624511705</v>
      </c>
      <c r="AR144" s="3">
        <v>94.584587097167997</v>
      </c>
      <c r="AS144" s="3">
        <v>94.607749938964801</v>
      </c>
      <c r="AT144" s="3">
        <v>95.128318786621094</v>
      </c>
      <c r="AU144" s="3">
        <v>95.300201416015597</v>
      </c>
      <c r="AV144" s="3">
        <v>95.365699768066406</v>
      </c>
      <c r="AW144" s="3">
        <v>95.531173706054702</v>
      </c>
      <c r="AX144" s="3">
        <v>95.678260803222699</v>
      </c>
      <c r="AY144" s="3">
        <v>95.875602722167997</v>
      </c>
      <c r="AZ144" s="3">
        <v>96.011039733886705</v>
      </c>
      <c r="BA144" s="3">
        <v>96.156059265136705</v>
      </c>
      <c r="BB144" s="3">
        <v>96.340080261230497</v>
      </c>
      <c r="BC144" s="3">
        <v>96.472198486328097</v>
      </c>
      <c r="BD144" s="3"/>
    </row>
    <row r="145" spans="1:56" ht="16" x14ac:dyDescent="0.2">
      <c r="A145" s="2" t="s">
        <v>294</v>
      </c>
      <c r="B145" s="25" t="s">
        <v>293</v>
      </c>
      <c r="C145" s="3" t="s">
        <v>678</v>
      </c>
      <c r="D145" s="3" t="s">
        <v>679</v>
      </c>
      <c r="E145" s="4"/>
      <c r="F145" s="4"/>
      <c r="G145" s="4"/>
      <c r="H145" s="4"/>
      <c r="I145" s="4"/>
      <c r="J145" s="4"/>
      <c r="K145" s="4"/>
      <c r="L145" s="4"/>
      <c r="M145" s="4"/>
      <c r="N145" s="4"/>
      <c r="O145" s="4"/>
      <c r="P145" s="4"/>
      <c r="Q145" s="4"/>
      <c r="R145" s="4"/>
      <c r="S145" s="4"/>
      <c r="T145" s="4"/>
      <c r="U145" s="4"/>
      <c r="V145" s="4"/>
      <c r="W145" s="4"/>
      <c r="X145" s="3">
        <v>98.441268920898395</v>
      </c>
      <c r="Y145" s="4"/>
      <c r="Z145" s="4"/>
      <c r="AA145" s="4"/>
      <c r="AB145" s="4"/>
      <c r="AC145" s="4"/>
      <c r="AD145" s="4"/>
      <c r="AE145" s="4"/>
      <c r="AF145" s="4"/>
      <c r="AG145" s="4"/>
      <c r="AH145" s="4"/>
      <c r="AI145" s="4"/>
      <c r="AJ145" s="3">
        <v>99.645751953125</v>
      </c>
      <c r="AK145" s="4"/>
      <c r="AL145" s="4"/>
      <c r="AM145" s="4"/>
      <c r="AN145" s="4"/>
      <c r="AO145" s="4"/>
      <c r="AP145" s="4"/>
      <c r="AQ145" s="4"/>
      <c r="AR145" s="4"/>
      <c r="AS145" s="4"/>
      <c r="AT145" s="3">
        <v>99.815597534179702</v>
      </c>
      <c r="AU145" s="4"/>
      <c r="AV145" s="4"/>
      <c r="AW145" s="4"/>
      <c r="AX145" s="4"/>
      <c r="AY145" s="4"/>
      <c r="AZ145" s="4"/>
      <c r="BA145" s="4"/>
      <c r="BB145" s="4"/>
      <c r="BC145" s="4"/>
      <c r="BD145" s="4"/>
    </row>
    <row r="146" spans="1:56" ht="16" x14ac:dyDescent="0.2">
      <c r="A146" s="2" t="s">
        <v>296</v>
      </c>
      <c r="B146" s="25" t="s">
        <v>295</v>
      </c>
      <c r="C146" s="3" t="s">
        <v>678</v>
      </c>
      <c r="D146" s="3" t="s">
        <v>679</v>
      </c>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row>
    <row r="147" spans="1:56" ht="16" x14ac:dyDescent="0.2">
      <c r="A147" s="2" t="s">
        <v>298</v>
      </c>
      <c r="B147" s="25" t="s">
        <v>297</v>
      </c>
      <c r="C147" s="3" t="s">
        <v>678</v>
      </c>
      <c r="D147" s="3" t="s">
        <v>679</v>
      </c>
      <c r="E147" s="4"/>
      <c r="F147" s="4"/>
      <c r="G147" s="4"/>
      <c r="H147" s="4"/>
      <c r="I147" s="4"/>
      <c r="J147" s="4"/>
      <c r="K147" s="4"/>
      <c r="L147" s="4"/>
      <c r="M147" s="4"/>
      <c r="N147" s="4"/>
      <c r="O147" s="4"/>
      <c r="P147" s="4"/>
      <c r="Q147" s="4"/>
      <c r="R147" s="4"/>
      <c r="S147" s="4"/>
      <c r="T147" s="4"/>
      <c r="U147" s="4"/>
      <c r="V147" s="4"/>
      <c r="W147" s="4"/>
      <c r="X147" s="3">
        <v>99.452301025390597</v>
      </c>
      <c r="Y147" s="4"/>
      <c r="Z147" s="4"/>
      <c r="AA147" s="4"/>
      <c r="AB147" s="4"/>
      <c r="AC147" s="4"/>
      <c r="AD147" s="4"/>
      <c r="AE147" s="4"/>
      <c r="AF147" s="4"/>
      <c r="AG147" s="4"/>
      <c r="AH147" s="4"/>
      <c r="AI147" s="3">
        <v>99.746566772460895</v>
      </c>
      <c r="AJ147" s="4"/>
      <c r="AK147" s="4"/>
      <c r="AL147" s="4"/>
      <c r="AM147" s="4"/>
      <c r="AN147" s="4"/>
      <c r="AO147" s="4"/>
      <c r="AP147" s="4"/>
      <c r="AQ147" s="4"/>
      <c r="AR147" s="4"/>
      <c r="AS147" s="4"/>
      <c r="AT147" s="3">
        <v>99.895896911621094</v>
      </c>
      <c r="AU147" s="4"/>
      <c r="AV147" s="4"/>
      <c r="AW147" s="4"/>
      <c r="AX147" s="4"/>
      <c r="AY147" s="4"/>
      <c r="AZ147" s="4"/>
      <c r="BA147" s="3">
        <v>99.889312744140597</v>
      </c>
      <c r="BB147" s="4"/>
      <c r="BC147" s="4"/>
      <c r="BD147" s="4"/>
    </row>
    <row r="148" spans="1:56" ht="16" x14ac:dyDescent="0.2">
      <c r="A148" s="2" t="s">
        <v>300</v>
      </c>
      <c r="B148" s="25" t="s">
        <v>299</v>
      </c>
      <c r="C148" s="3" t="s">
        <v>678</v>
      </c>
      <c r="D148" s="3" t="s">
        <v>679</v>
      </c>
      <c r="E148" s="4"/>
      <c r="F148" s="4"/>
      <c r="G148" s="4"/>
      <c r="H148" s="4"/>
      <c r="I148" s="4"/>
      <c r="J148" s="4"/>
      <c r="K148" s="4"/>
      <c r="L148" s="4"/>
      <c r="M148" s="4"/>
      <c r="N148" s="4"/>
      <c r="O148" s="4"/>
      <c r="P148" s="3">
        <v>90.378181457519503</v>
      </c>
      <c r="Q148" s="4"/>
      <c r="R148" s="4"/>
      <c r="S148" s="4"/>
      <c r="T148" s="4"/>
      <c r="U148" s="4"/>
      <c r="V148" s="4"/>
      <c r="W148" s="4"/>
      <c r="X148" s="4"/>
      <c r="Y148" s="4"/>
      <c r="Z148" s="4"/>
      <c r="AA148" s="4"/>
      <c r="AB148" s="4"/>
      <c r="AC148" s="4"/>
      <c r="AD148" s="4"/>
      <c r="AE148" s="4"/>
      <c r="AF148" s="4"/>
      <c r="AG148" s="4"/>
      <c r="AH148" s="4"/>
      <c r="AI148" s="4"/>
      <c r="AJ148" s="3">
        <v>91.295372009277301</v>
      </c>
      <c r="AK148" s="4"/>
      <c r="AL148" s="4"/>
      <c r="AM148" s="4"/>
      <c r="AN148" s="4"/>
      <c r="AO148" s="3">
        <v>93.499748229980497</v>
      </c>
      <c r="AP148" s="4"/>
      <c r="AQ148" s="4"/>
      <c r="AR148" s="4"/>
      <c r="AS148" s="4"/>
      <c r="AT148" s="3">
        <v>95.640037536621094</v>
      </c>
      <c r="AU148" s="4"/>
      <c r="AV148" s="4"/>
      <c r="AW148" s="4"/>
      <c r="AX148" s="4"/>
      <c r="AY148" s="3">
        <v>96.538490295410199</v>
      </c>
      <c r="AZ148" s="4"/>
      <c r="BA148" s="4"/>
      <c r="BB148" s="4"/>
      <c r="BC148" s="4"/>
      <c r="BD148" s="4"/>
    </row>
    <row r="149" spans="1:56" ht="16" x14ac:dyDescent="0.2">
      <c r="A149" s="2" t="s">
        <v>302</v>
      </c>
      <c r="B149" s="25" t="s">
        <v>301</v>
      </c>
      <c r="C149" s="3" t="s">
        <v>678</v>
      </c>
      <c r="D149" s="3" t="s">
        <v>679</v>
      </c>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row>
    <row r="150" spans="1:56" ht="16" x14ac:dyDescent="0.2">
      <c r="A150" s="2" t="s">
        <v>304</v>
      </c>
      <c r="B150" s="25" t="s">
        <v>303</v>
      </c>
      <c r="C150" s="3" t="s">
        <v>678</v>
      </c>
      <c r="D150" s="3" t="s">
        <v>679</v>
      </c>
      <c r="E150" s="4"/>
      <c r="F150" s="4"/>
      <c r="G150" s="4"/>
      <c r="H150" s="4"/>
      <c r="I150" s="4"/>
      <c r="J150" s="4"/>
      <c r="K150" s="4"/>
      <c r="L150" s="4"/>
      <c r="M150" s="4"/>
      <c r="N150" s="4"/>
      <c r="O150" s="4"/>
      <c r="P150" s="4"/>
      <c r="Q150" s="3">
        <v>30.257799148559599</v>
      </c>
      <c r="R150" s="4"/>
      <c r="S150" s="4"/>
      <c r="T150" s="4"/>
      <c r="U150" s="4"/>
      <c r="V150" s="4"/>
      <c r="W150" s="4"/>
      <c r="X150" s="4"/>
      <c r="Y150" s="4"/>
      <c r="Z150" s="4"/>
      <c r="AA150" s="4"/>
      <c r="AB150" s="4"/>
      <c r="AC150" s="3">
        <v>41.594108581542997</v>
      </c>
      <c r="AD150" s="4"/>
      <c r="AE150" s="4"/>
      <c r="AF150" s="4"/>
      <c r="AG150" s="4"/>
      <c r="AH150" s="4"/>
      <c r="AI150" s="4"/>
      <c r="AJ150" s="4"/>
      <c r="AK150" s="4"/>
      <c r="AL150" s="4"/>
      <c r="AM150" s="3">
        <v>52.306259155273402</v>
      </c>
      <c r="AN150" s="4"/>
      <c r="AO150" s="4"/>
      <c r="AP150" s="4"/>
      <c r="AQ150" s="3">
        <v>55.147918701171903</v>
      </c>
      <c r="AR150" s="3">
        <v>56.083671569824197</v>
      </c>
      <c r="AS150" s="4"/>
      <c r="AT150" s="3">
        <v>67.084159851074205</v>
      </c>
      <c r="AU150" s="3">
        <v>69.425392150878906</v>
      </c>
      <c r="AV150" s="4"/>
      <c r="AW150" s="3">
        <v>75.586196899414105</v>
      </c>
      <c r="AX150" s="4"/>
      <c r="AY150" s="4"/>
      <c r="AZ150" s="4"/>
      <c r="BA150" s="3">
        <v>73.750007629394503</v>
      </c>
      <c r="BB150" s="4"/>
      <c r="BC150" s="4"/>
      <c r="BD150" s="4"/>
    </row>
    <row r="151" spans="1:56" ht="16" x14ac:dyDescent="0.2">
      <c r="A151" s="2" t="s">
        <v>306</v>
      </c>
      <c r="B151" s="25" t="s">
        <v>305</v>
      </c>
      <c r="C151" s="3" t="s">
        <v>678</v>
      </c>
      <c r="D151" s="3" t="s">
        <v>679</v>
      </c>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row>
    <row r="152" spans="1:56" ht="16" x14ac:dyDescent="0.2">
      <c r="A152" s="2" t="s">
        <v>308</v>
      </c>
      <c r="B152" s="25" t="s">
        <v>307</v>
      </c>
      <c r="C152" s="3" t="s">
        <v>678</v>
      </c>
      <c r="D152" s="3" t="s">
        <v>679</v>
      </c>
      <c r="E152" s="4"/>
      <c r="F152" s="4"/>
      <c r="G152" s="4"/>
      <c r="H152" s="4"/>
      <c r="I152" s="4"/>
      <c r="J152" s="4"/>
      <c r="K152" s="4"/>
      <c r="L152" s="4"/>
      <c r="M152" s="4"/>
      <c r="N152" s="4"/>
      <c r="O152" s="4"/>
      <c r="P152" s="4"/>
      <c r="Q152" s="4"/>
      <c r="R152" s="4"/>
      <c r="S152" s="4"/>
      <c r="T152" s="4"/>
      <c r="U152" s="4"/>
      <c r="V152" s="4"/>
      <c r="W152" s="4"/>
      <c r="X152" s="3">
        <v>96.377548217773395</v>
      </c>
      <c r="Y152" s="4"/>
      <c r="Z152" s="4"/>
      <c r="AA152" s="4"/>
      <c r="AB152" s="4"/>
      <c r="AC152" s="4"/>
      <c r="AD152" s="4"/>
      <c r="AE152" s="4"/>
      <c r="AF152" s="4"/>
      <c r="AG152" s="4"/>
      <c r="AH152" s="4"/>
      <c r="AI152" s="3">
        <v>96.653800964355497</v>
      </c>
      <c r="AJ152" s="4"/>
      <c r="AK152" s="4"/>
      <c r="AL152" s="4"/>
      <c r="AM152" s="4"/>
      <c r="AN152" s="4"/>
      <c r="AO152" s="4"/>
      <c r="AP152" s="4"/>
      <c r="AQ152" s="4"/>
      <c r="AR152" s="4"/>
      <c r="AS152" s="4"/>
      <c r="AT152" s="4"/>
      <c r="AU152" s="4"/>
      <c r="AV152" s="4"/>
      <c r="AW152" s="3">
        <v>99.359893798828097</v>
      </c>
      <c r="AX152" s="4"/>
      <c r="AY152" s="4"/>
      <c r="AZ152" s="4"/>
      <c r="BA152" s="4"/>
      <c r="BB152" s="4"/>
      <c r="BC152" s="4"/>
      <c r="BD152" s="4"/>
    </row>
    <row r="153" spans="1:56" ht="16" x14ac:dyDescent="0.2">
      <c r="A153" s="2" t="s">
        <v>310</v>
      </c>
      <c r="B153" s="25" t="s">
        <v>309</v>
      </c>
      <c r="C153" s="3" t="s">
        <v>678</v>
      </c>
      <c r="D153" s="3" t="s">
        <v>679</v>
      </c>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3">
        <v>70.686172485351605</v>
      </c>
      <c r="AJ153" s="4"/>
      <c r="AK153" s="4"/>
      <c r="AL153" s="4"/>
      <c r="AM153" s="4"/>
      <c r="AN153" s="3">
        <v>58.935939788818402</v>
      </c>
      <c r="AO153" s="4"/>
      <c r="AP153" s="4"/>
      <c r="AQ153" s="4"/>
      <c r="AR153" s="3">
        <v>64.480911254882798</v>
      </c>
      <c r="AS153" s="4"/>
      <c r="AT153" s="4"/>
      <c r="AU153" s="3">
        <v>71.572616577148395</v>
      </c>
      <c r="AV153" s="4"/>
      <c r="AW153" s="4"/>
      <c r="AX153" s="4"/>
      <c r="AY153" s="4"/>
      <c r="AZ153" s="4"/>
      <c r="BA153" s="3">
        <v>76.679679870605497</v>
      </c>
      <c r="BB153" s="4"/>
      <c r="BC153" s="4"/>
      <c r="BD153" s="4"/>
    </row>
    <row r="154" spans="1:56" ht="16" x14ac:dyDescent="0.2">
      <c r="A154" s="2" t="s">
        <v>312</v>
      </c>
      <c r="B154" s="25" t="s">
        <v>311</v>
      </c>
      <c r="C154" s="3" t="s">
        <v>678</v>
      </c>
      <c r="D154" s="3" t="s">
        <v>679</v>
      </c>
      <c r="E154" s="4"/>
      <c r="F154" s="4"/>
      <c r="G154" s="4"/>
      <c r="H154" s="4"/>
      <c r="I154" s="4"/>
      <c r="J154" s="4"/>
      <c r="K154" s="4"/>
      <c r="L154" s="3">
        <v>82.299957275390597</v>
      </c>
      <c r="M154" s="4"/>
      <c r="N154" s="4"/>
      <c r="O154" s="4"/>
      <c r="P154" s="4"/>
      <c r="Q154" s="4"/>
      <c r="R154" s="4"/>
      <c r="S154" s="4"/>
      <c r="T154" s="3">
        <v>92.230049133300795</v>
      </c>
      <c r="U154" s="4"/>
      <c r="V154" s="4"/>
      <c r="W154" s="4"/>
      <c r="X154" s="4"/>
      <c r="Y154" s="3">
        <v>96.018257141113295</v>
      </c>
      <c r="Z154" s="4"/>
      <c r="AA154" s="4"/>
      <c r="AB154" s="4"/>
      <c r="AC154" s="4"/>
      <c r="AD154" s="3">
        <v>96.326499938964801</v>
      </c>
      <c r="AE154" s="4"/>
      <c r="AF154" s="4"/>
      <c r="AG154" s="4"/>
      <c r="AH154" s="4"/>
      <c r="AI154" s="4"/>
      <c r="AJ154" s="4"/>
      <c r="AK154" s="4"/>
      <c r="AL154" s="4"/>
      <c r="AM154" s="4"/>
      <c r="AN154" s="4"/>
      <c r="AO154" s="3">
        <v>98.397903442382798</v>
      </c>
      <c r="AP154" s="4"/>
      <c r="AQ154" s="4"/>
      <c r="AR154" s="4"/>
      <c r="AS154" s="4"/>
      <c r="AT154" s="4"/>
      <c r="AU154" s="4"/>
      <c r="AV154" s="4"/>
      <c r="AW154" s="3">
        <v>98.610122680664105</v>
      </c>
      <c r="AX154" s="4"/>
      <c r="AY154" s="3">
        <v>97.734947204589801</v>
      </c>
      <c r="AZ154" s="4"/>
      <c r="BA154" s="4"/>
      <c r="BB154" s="4"/>
      <c r="BC154" s="4"/>
      <c r="BD154" s="4"/>
    </row>
    <row r="155" spans="1:56" ht="16" x14ac:dyDescent="0.2">
      <c r="A155" s="2" t="s">
        <v>30</v>
      </c>
      <c r="B155" s="25" t="s">
        <v>313</v>
      </c>
      <c r="C155" s="3" t="s">
        <v>678</v>
      </c>
      <c r="D155" s="3" t="s">
        <v>679</v>
      </c>
      <c r="E155" s="4"/>
      <c r="F155" s="4"/>
      <c r="G155" s="4"/>
      <c r="H155" s="3">
        <v>42.932308197021499</v>
      </c>
      <c r="I155" s="3">
        <v>43.427989959716797</v>
      </c>
      <c r="J155" s="3">
        <v>43.956310272216797</v>
      </c>
      <c r="K155" s="3">
        <v>44.482368469238303</v>
      </c>
      <c r="L155" s="3">
        <v>45.08251953125</v>
      </c>
      <c r="M155" s="3">
        <v>45.765300750732401</v>
      </c>
      <c r="N155" s="3">
        <v>46.4770317077637</v>
      </c>
      <c r="O155" s="3">
        <v>47.246040344238303</v>
      </c>
      <c r="P155" s="3">
        <v>47.998489379882798</v>
      </c>
      <c r="Q155" s="3">
        <v>48.794391632080099</v>
      </c>
      <c r="R155" s="3">
        <v>49.529781341552699</v>
      </c>
      <c r="S155" s="3">
        <v>50.4935111999512</v>
      </c>
      <c r="T155" s="3">
        <v>51.477741241455099</v>
      </c>
      <c r="U155" s="3">
        <v>52.557369232177699</v>
      </c>
      <c r="V155" s="3">
        <v>53.3332710266113</v>
      </c>
      <c r="W155" s="3">
        <v>54.454471588134801</v>
      </c>
      <c r="X155" s="3">
        <v>55.506160736083999</v>
      </c>
      <c r="Y155" s="3">
        <v>57.937240600585902</v>
      </c>
      <c r="Z155" s="3">
        <v>59.191501617431598</v>
      </c>
      <c r="AA155" s="3">
        <v>60.194198608398402</v>
      </c>
      <c r="AB155" s="3">
        <v>61.062610626220703</v>
      </c>
      <c r="AC155" s="3">
        <v>62.034431457519503</v>
      </c>
      <c r="AD155" s="3">
        <v>63.544521331787102</v>
      </c>
      <c r="AE155" s="3">
        <v>64.884597778320298</v>
      </c>
      <c r="AF155" s="3">
        <v>65.821853637695298</v>
      </c>
      <c r="AG155" s="3">
        <v>67.024398803710895</v>
      </c>
      <c r="AH155" s="3">
        <v>68.092521667480497</v>
      </c>
      <c r="AI155" s="3">
        <v>69.105216979980497</v>
      </c>
      <c r="AJ155" s="3">
        <v>70.234771728515597</v>
      </c>
      <c r="AK155" s="3">
        <v>70.683807373046903</v>
      </c>
      <c r="AL155" s="3">
        <v>73.942611694335895</v>
      </c>
      <c r="AM155" s="3">
        <v>74.8511962890625</v>
      </c>
      <c r="AN155" s="3">
        <v>74.437118530273395</v>
      </c>
      <c r="AO155" s="3">
        <v>74.576652526855497</v>
      </c>
      <c r="AP155" s="3">
        <v>75.079040527343807</v>
      </c>
      <c r="AQ155" s="3">
        <v>75.768539428710895</v>
      </c>
      <c r="AR155" s="3">
        <v>75.667991638183594</v>
      </c>
      <c r="AS155" s="3">
        <v>76.480918884277301</v>
      </c>
      <c r="AT155" s="3">
        <v>77.268020629882798</v>
      </c>
      <c r="AU155" s="3">
        <v>79.893821716308594</v>
      </c>
      <c r="AV155" s="3">
        <v>79.694862365722699</v>
      </c>
      <c r="AW155" s="3">
        <v>81.142341613769503</v>
      </c>
      <c r="AX155" s="3">
        <v>79.432426452636705</v>
      </c>
      <c r="AY155" s="3">
        <v>80.455192565917997</v>
      </c>
      <c r="AZ155" s="3">
        <v>81.525398254394503</v>
      </c>
      <c r="BA155" s="3">
        <v>78.981430053710895</v>
      </c>
      <c r="BB155" s="3">
        <v>79.310142517089801</v>
      </c>
      <c r="BC155" s="3">
        <v>79.648681640625</v>
      </c>
      <c r="BD155" s="3"/>
    </row>
    <row r="156" spans="1:56" ht="16" x14ac:dyDescent="0.2">
      <c r="A156" s="2" t="s">
        <v>315</v>
      </c>
      <c r="B156" s="25" t="s">
        <v>314</v>
      </c>
      <c r="C156" s="3" t="s">
        <v>678</v>
      </c>
      <c r="D156" s="3" t="s">
        <v>679</v>
      </c>
      <c r="E156" s="4"/>
      <c r="F156" s="4"/>
      <c r="G156" s="4"/>
      <c r="H156" s="4"/>
      <c r="I156" s="4"/>
      <c r="J156" s="4"/>
      <c r="K156" s="4"/>
      <c r="L156" s="4"/>
      <c r="M156" s="4"/>
      <c r="N156" s="4"/>
      <c r="O156" s="3">
        <v>82.989242553710895</v>
      </c>
      <c r="P156" s="4"/>
      <c r="Q156" s="4"/>
      <c r="R156" s="4"/>
      <c r="S156" s="4"/>
      <c r="T156" s="4"/>
      <c r="U156" s="4"/>
      <c r="V156" s="4"/>
      <c r="W156" s="4"/>
      <c r="X156" s="4"/>
      <c r="Y156" s="3">
        <v>87.55615234375</v>
      </c>
      <c r="Z156" s="4"/>
      <c r="AA156" s="4"/>
      <c r="AB156" s="4"/>
      <c r="AC156" s="4"/>
      <c r="AD156" s="4"/>
      <c r="AE156" s="4"/>
      <c r="AF156" s="4"/>
      <c r="AG156" s="4"/>
      <c r="AH156" s="4"/>
      <c r="AI156" s="3">
        <v>90.535621643066406</v>
      </c>
      <c r="AJ156" s="4"/>
      <c r="AK156" s="3">
        <v>90.274650573730497</v>
      </c>
      <c r="AL156" s="4"/>
      <c r="AM156" s="3">
        <v>90.953742980957003</v>
      </c>
      <c r="AN156" s="3">
        <v>91.630271911621094</v>
      </c>
      <c r="AO156" s="3">
        <v>91.734519958496094</v>
      </c>
      <c r="AP156" s="3">
        <v>92.795173645019503</v>
      </c>
      <c r="AQ156" s="3">
        <v>92.925598144531307</v>
      </c>
      <c r="AR156" s="3">
        <v>93.441879272460895</v>
      </c>
      <c r="AS156" s="3">
        <v>93.068939208984403</v>
      </c>
      <c r="AT156" s="3">
        <v>93.519981384277301</v>
      </c>
      <c r="AU156" s="3">
        <v>94.228401184082003</v>
      </c>
      <c r="AV156" s="3">
        <v>93.962852478027301</v>
      </c>
      <c r="AW156" s="3">
        <v>94.555877685546903</v>
      </c>
      <c r="AX156" s="3">
        <v>94.472282409667997</v>
      </c>
      <c r="AY156" s="3">
        <v>94.859619140625</v>
      </c>
      <c r="AZ156" s="3">
        <v>94.9727783203125</v>
      </c>
      <c r="BA156" s="3">
        <v>95.379913330078097</v>
      </c>
      <c r="BB156" s="4"/>
      <c r="BC156" s="3">
        <v>95.247848510742202</v>
      </c>
      <c r="BD156" s="3"/>
    </row>
    <row r="157" spans="1:56" ht="16" x14ac:dyDescent="0.2">
      <c r="A157" s="2" t="s">
        <v>317</v>
      </c>
      <c r="B157" s="25" t="s">
        <v>316</v>
      </c>
      <c r="C157" s="3" t="s">
        <v>678</v>
      </c>
      <c r="D157" s="3" t="s">
        <v>679</v>
      </c>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3">
        <v>98.265083312988295</v>
      </c>
      <c r="AU157" s="4"/>
      <c r="AV157" s="4"/>
      <c r="AW157" s="4"/>
      <c r="AX157" s="4"/>
      <c r="AY157" s="4"/>
      <c r="AZ157" s="4"/>
      <c r="BA157" s="4"/>
      <c r="BB157" s="4"/>
      <c r="BC157" s="4"/>
      <c r="BD157" s="4"/>
    </row>
    <row r="158" spans="1:56" ht="16" x14ac:dyDescent="0.2">
      <c r="A158" s="2" t="s">
        <v>319</v>
      </c>
      <c r="B158" s="25" t="s">
        <v>318</v>
      </c>
      <c r="C158" s="3" t="s">
        <v>678</v>
      </c>
      <c r="D158" s="3" t="s">
        <v>679</v>
      </c>
      <c r="E158" s="4"/>
      <c r="F158" s="4"/>
      <c r="G158" s="4"/>
      <c r="H158" s="4"/>
      <c r="I158" s="4"/>
      <c r="J158" s="3">
        <v>60.176639556884801</v>
      </c>
      <c r="K158" s="3">
        <v>60.281150817871101</v>
      </c>
      <c r="L158" s="3">
        <v>60.572250366210902</v>
      </c>
      <c r="M158" s="3">
        <v>61.267299652099602</v>
      </c>
      <c r="N158" s="3">
        <v>61.933719635009801</v>
      </c>
      <c r="O158" s="3">
        <v>62.380531311035199</v>
      </c>
      <c r="P158" s="3">
        <v>63.141689300537102</v>
      </c>
      <c r="Q158" s="3">
        <v>63.874820709228501</v>
      </c>
      <c r="R158" s="3">
        <v>64.645156860351605</v>
      </c>
      <c r="S158" s="3">
        <v>65.399887084960895</v>
      </c>
      <c r="T158" s="3">
        <v>66.0823974609375</v>
      </c>
      <c r="U158" s="3">
        <v>66.712890625</v>
      </c>
      <c r="V158" s="3">
        <v>67.502738952636705</v>
      </c>
      <c r="W158" s="3">
        <v>69.703559875488295</v>
      </c>
      <c r="X158" s="3">
        <v>70.291076660156307</v>
      </c>
      <c r="Y158" s="3">
        <v>70.594947814941406</v>
      </c>
      <c r="Z158" s="3">
        <v>71.361442565917997</v>
      </c>
      <c r="AA158" s="3">
        <v>72.050071716308594</v>
      </c>
      <c r="AB158" s="3">
        <v>72.637969970703097</v>
      </c>
      <c r="AC158" s="3">
        <v>73.1961669921875</v>
      </c>
      <c r="AD158" s="3">
        <v>73.752052307128906</v>
      </c>
      <c r="AE158" s="3">
        <v>74.303398132324205</v>
      </c>
      <c r="AF158" s="3">
        <v>76.992996215820298</v>
      </c>
      <c r="AG158" s="3">
        <v>78.572242736816406</v>
      </c>
      <c r="AH158" s="3">
        <v>78.988273620605497</v>
      </c>
      <c r="AI158" s="3">
        <v>79.176620483398395</v>
      </c>
      <c r="AJ158" s="3">
        <v>79.560951232910199</v>
      </c>
      <c r="AK158" s="3">
        <v>80.020492553710895</v>
      </c>
      <c r="AL158" s="3">
        <v>80.701187133789105</v>
      </c>
      <c r="AM158" s="3">
        <v>81.159088134765597</v>
      </c>
      <c r="AN158" s="3">
        <v>81.161087036132798</v>
      </c>
      <c r="AO158" s="3">
        <v>81.616470336914105</v>
      </c>
      <c r="AP158" s="3">
        <v>81.946128845214801</v>
      </c>
      <c r="AQ158" s="3">
        <v>82.572326660156307</v>
      </c>
      <c r="AR158" s="3">
        <v>82.965072631835895</v>
      </c>
      <c r="AS158" s="3">
        <v>83.530677795410199</v>
      </c>
      <c r="AT158" s="3">
        <v>83.696876525878906</v>
      </c>
      <c r="AU158" s="3">
        <v>84.265357971191406</v>
      </c>
      <c r="AV158" s="3">
        <v>84.479988098144503</v>
      </c>
      <c r="AW158" s="3">
        <v>84.999313354492202</v>
      </c>
      <c r="AX158" s="3">
        <v>85.217552185058594</v>
      </c>
      <c r="AY158" s="3">
        <v>85.777290344238295</v>
      </c>
      <c r="AZ158" s="3">
        <v>86.054550170898395</v>
      </c>
      <c r="BA158" s="3">
        <v>86.088661193847699</v>
      </c>
      <c r="BB158" s="3">
        <v>86.396263122558594</v>
      </c>
      <c r="BC158" s="3">
        <v>86.671310424804702</v>
      </c>
      <c r="BD158" s="3"/>
    </row>
    <row r="159" spans="1:56" ht="16" x14ac:dyDescent="0.2">
      <c r="A159" s="2" t="s">
        <v>321</v>
      </c>
      <c r="B159" s="25" t="s">
        <v>320</v>
      </c>
      <c r="C159" s="3" t="s">
        <v>678</v>
      </c>
      <c r="D159" s="3" t="s">
        <v>679</v>
      </c>
      <c r="E159" s="4"/>
      <c r="F159" s="4"/>
      <c r="G159" s="4"/>
      <c r="H159" s="4"/>
      <c r="I159" s="4"/>
      <c r="J159" s="4"/>
      <c r="K159" s="4"/>
      <c r="L159" s="4"/>
      <c r="M159" s="4"/>
      <c r="N159" s="4"/>
      <c r="O159" s="4"/>
      <c r="P159" s="4"/>
      <c r="Q159" s="4"/>
      <c r="R159" s="4"/>
      <c r="S159" s="4"/>
      <c r="T159" s="4"/>
      <c r="U159" s="4"/>
      <c r="V159" s="4"/>
      <c r="W159" s="4"/>
      <c r="X159" s="4"/>
      <c r="Y159" s="4"/>
      <c r="Z159" s="4"/>
      <c r="AA159" s="4"/>
      <c r="AB159" s="4"/>
      <c r="AC159" s="3">
        <v>94.058746337890597</v>
      </c>
      <c r="AD159" s="4"/>
      <c r="AE159" s="4"/>
      <c r="AF159" s="4"/>
      <c r="AG159" s="4"/>
      <c r="AH159" s="4"/>
      <c r="AI159" s="4"/>
      <c r="AJ159" s="4"/>
      <c r="AK159" s="3">
        <v>96.128929138183594</v>
      </c>
      <c r="AL159" s="4"/>
      <c r="AM159" s="4"/>
      <c r="AN159" s="4"/>
      <c r="AO159" s="4"/>
      <c r="AP159" s="4"/>
      <c r="AQ159" s="4"/>
      <c r="AR159" s="4"/>
      <c r="AS159" s="4"/>
      <c r="AT159" s="4"/>
      <c r="AU159" s="4"/>
      <c r="AV159" s="4"/>
      <c r="AW159" s="3">
        <v>97.800003051757798</v>
      </c>
      <c r="AX159" s="4"/>
      <c r="AY159" s="4"/>
      <c r="AZ159" s="4"/>
      <c r="BA159" s="4"/>
      <c r="BB159" s="4"/>
      <c r="BC159" s="3">
        <v>98.363571166992202</v>
      </c>
      <c r="BD159" s="3"/>
    </row>
    <row r="160" spans="1:56" ht="16" x14ac:dyDescent="0.2">
      <c r="A160" s="2" t="s">
        <v>323</v>
      </c>
      <c r="B160" s="25" t="s">
        <v>322</v>
      </c>
      <c r="C160" s="3" t="s">
        <v>678</v>
      </c>
      <c r="D160" s="3" t="s">
        <v>679</v>
      </c>
      <c r="E160" s="4"/>
      <c r="F160" s="4"/>
      <c r="G160" s="4"/>
      <c r="H160" s="4"/>
      <c r="I160" s="4"/>
      <c r="J160" s="4"/>
      <c r="K160" s="3">
        <v>9.4338102340698207</v>
      </c>
      <c r="L160" s="4"/>
      <c r="M160" s="4"/>
      <c r="N160" s="4"/>
      <c r="O160" s="4"/>
      <c r="P160" s="4"/>
      <c r="Q160" s="4"/>
      <c r="R160" s="4"/>
      <c r="S160" s="4"/>
      <c r="T160" s="4"/>
      <c r="U160" s="4"/>
      <c r="V160" s="4"/>
      <c r="W160" s="4"/>
      <c r="X160" s="4"/>
      <c r="Y160" s="4"/>
      <c r="Z160" s="4"/>
      <c r="AA160" s="4"/>
      <c r="AB160" s="4"/>
      <c r="AC160" s="4"/>
      <c r="AD160" s="4"/>
      <c r="AE160" s="4"/>
      <c r="AF160" s="4"/>
      <c r="AG160" s="3">
        <v>19.044969558715799</v>
      </c>
      <c r="AH160" s="4"/>
      <c r="AI160" s="4"/>
      <c r="AJ160" s="4"/>
      <c r="AK160" s="4"/>
      <c r="AL160" s="3">
        <v>24</v>
      </c>
      <c r="AM160" s="4"/>
      <c r="AN160" s="4"/>
      <c r="AO160" s="3">
        <v>26.176549911498999</v>
      </c>
      <c r="AP160" s="4"/>
      <c r="AQ160" s="4"/>
      <c r="AR160" s="4"/>
      <c r="AS160" s="3">
        <v>31.0997505187988</v>
      </c>
      <c r="AT160" s="3">
        <v>30.618669509887699</v>
      </c>
      <c r="AU160" s="4"/>
      <c r="AV160" s="4"/>
      <c r="AW160" s="4"/>
      <c r="AX160" s="3">
        <v>33.068889617919901</v>
      </c>
      <c r="AY160" s="4"/>
      <c r="AZ160" s="4"/>
      <c r="BA160" s="3">
        <v>35.473770141601598</v>
      </c>
      <c r="BB160" s="4"/>
      <c r="BC160" s="3">
        <v>30.761409759521499</v>
      </c>
      <c r="BD160" s="3"/>
    </row>
    <row r="161" spans="1:56" ht="16" x14ac:dyDescent="0.2">
      <c r="A161" s="2" t="s">
        <v>325</v>
      </c>
      <c r="B161" s="25" t="s">
        <v>324</v>
      </c>
      <c r="C161" s="3" t="s">
        <v>678</v>
      </c>
      <c r="D161" s="3" t="s">
        <v>679</v>
      </c>
      <c r="E161" s="4"/>
      <c r="F161" s="4"/>
      <c r="G161" s="4"/>
      <c r="H161" s="4"/>
      <c r="I161" s="4"/>
      <c r="J161" s="4"/>
      <c r="K161" s="4"/>
      <c r="L161" s="4"/>
      <c r="M161" s="4"/>
      <c r="N161" s="4"/>
      <c r="O161" s="4"/>
      <c r="P161" s="4"/>
      <c r="Q161" s="4"/>
      <c r="R161" s="4"/>
      <c r="S161" s="4"/>
      <c r="T161" s="3">
        <v>86.929840087890597</v>
      </c>
      <c r="U161" s="4"/>
      <c r="V161" s="4"/>
      <c r="W161" s="4"/>
      <c r="X161" s="4"/>
      <c r="Y161" s="4"/>
      <c r="Z161" s="4"/>
      <c r="AA161" s="4"/>
      <c r="AB161" s="4"/>
      <c r="AC161" s="4"/>
      <c r="AD161" s="3">
        <v>87.868698120117202</v>
      </c>
      <c r="AE161" s="4"/>
      <c r="AF161" s="4"/>
      <c r="AG161" s="4"/>
      <c r="AH161" s="4"/>
      <c r="AI161" s="4"/>
      <c r="AJ161" s="4"/>
      <c r="AK161" s="4"/>
      <c r="AL161" s="4"/>
      <c r="AM161" s="4"/>
      <c r="AN161" s="3">
        <v>92.363090515136705</v>
      </c>
      <c r="AO161" s="4"/>
      <c r="AP161" s="4"/>
      <c r="AQ161" s="4"/>
      <c r="AR161" s="4"/>
      <c r="AS161" s="4"/>
      <c r="AT161" s="3">
        <v>93.307357788085895</v>
      </c>
      <c r="AU161" s="4"/>
      <c r="AV161" s="4"/>
      <c r="AW161" s="4"/>
      <c r="AX161" s="4"/>
      <c r="AY161" s="4"/>
      <c r="AZ161" s="4"/>
      <c r="BA161" s="3">
        <v>94.503189086914105</v>
      </c>
      <c r="BB161" s="4"/>
      <c r="BC161" s="4"/>
      <c r="BD161" s="4"/>
    </row>
    <row r="162" spans="1:56" ht="16" x14ac:dyDescent="0.2">
      <c r="A162" s="2" t="s">
        <v>327</v>
      </c>
      <c r="B162" s="25" t="s">
        <v>326</v>
      </c>
      <c r="C162" s="3" t="s">
        <v>678</v>
      </c>
      <c r="D162" s="3" t="s">
        <v>679</v>
      </c>
      <c r="E162" s="4"/>
      <c r="F162" s="4"/>
      <c r="G162" s="4"/>
      <c r="H162" s="4"/>
      <c r="I162" s="4"/>
      <c r="J162" s="4"/>
      <c r="K162" s="4"/>
      <c r="L162" s="4"/>
      <c r="M162" s="4"/>
      <c r="N162" s="4"/>
      <c r="O162" s="4"/>
      <c r="P162" s="4"/>
      <c r="Q162" s="4"/>
      <c r="R162" s="3">
        <v>78.570411682128906</v>
      </c>
      <c r="S162" s="4"/>
      <c r="T162" s="4"/>
      <c r="U162" s="4"/>
      <c r="V162" s="4"/>
      <c r="W162" s="4"/>
      <c r="X162" s="4"/>
      <c r="Y162" s="4"/>
      <c r="Z162" s="4"/>
      <c r="AA162" s="4"/>
      <c r="AB162" s="4"/>
      <c r="AC162" s="4"/>
      <c r="AD162" s="4"/>
      <c r="AE162" s="4"/>
      <c r="AF162" s="4"/>
      <c r="AG162" s="4"/>
      <c r="AH162" s="4"/>
      <c r="AI162" s="3">
        <v>89.941757202148395</v>
      </c>
      <c r="AJ162" s="4"/>
      <c r="AK162" s="4"/>
      <c r="AL162" s="4"/>
      <c r="AM162" s="4"/>
      <c r="AN162" s="4"/>
      <c r="AO162" s="4"/>
      <c r="AP162" s="4"/>
      <c r="AQ162" s="4"/>
      <c r="AR162" s="4"/>
      <c r="AS162" s="4"/>
      <c r="AT162" s="4"/>
      <c r="AU162" s="4"/>
      <c r="AV162" s="4"/>
      <c r="AW162" s="4"/>
      <c r="AX162" s="4"/>
      <c r="AY162" s="3">
        <v>75.551200866699205</v>
      </c>
      <c r="AZ162" s="4"/>
      <c r="BA162" s="4"/>
      <c r="BB162" s="3">
        <v>89.0699462890625</v>
      </c>
      <c r="BC162" s="4"/>
      <c r="BD162" s="4"/>
    </row>
    <row r="163" spans="1:56" ht="16" x14ac:dyDescent="0.2">
      <c r="A163" s="2" t="s">
        <v>329</v>
      </c>
      <c r="B163" s="25" t="s">
        <v>328</v>
      </c>
      <c r="C163" s="3" t="s">
        <v>678</v>
      </c>
      <c r="D163" s="3" t="s">
        <v>679</v>
      </c>
      <c r="E163" s="4"/>
      <c r="F163" s="4"/>
      <c r="G163" s="3">
        <v>39.562610626220703</v>
      </c>
      <c r="H163" s="3">
        <v>40.051219940185497</v>
      </c>
      <c r="I163" s="3">
        <v>40.545188903808601</v>
      </c>
      <c r="J163" s="3">
        <v>41.078060150146499</v>
      </c>
      <c r="K163" s="3">
        <v>41.6008491516113</v>
      </c>
      <c r="L163" s="3">
        <v>42.203651428222699</v>
      </c>
      <c r="M163" s="3">
        <v>42.902000427246101</v>
      </c>
      <c r="N163" s="3">
        <v>43.622859954833999</v>
      </c>
      <c r="O163" s="3">
        <v>44.429130554199197</v>
      </c>
      <c r="P163" s="3">
        <v>45.2099609375</v>
      </c>
      <c r="Q163" s="3">
        <v>45.968498229980497</v>
      </c>
      <c r="R163" s="3">
        <v>46.744258880615199</v>
      </c>
      <c r="S163" s="3">
        <v>47.758701324462898</v>
      </c>
      <c r="T163" s="3">
        <v>48.821971893310497</v>
      </c>
      <c r="U163" s="3">
        <v>49.995700836181598</v>
      </c>
      <c r="V163" s="3">
        <v>50.827880859375</v>
      </c>
      <c r="W163" s="3">
        <v>51.950069427490199</v>
      </c>
      <c r="X163" s="3">
        <v>53.004829406738303</v>
      </c>
      <c r="Y163" s="3">
        <v>55.633571624755902</v>
      </c>
      <c r="Z163" s="3">
        <v>56.944091796875</v>
      </c>
      <c r="AA163" s="3">
        <v>58.013561248779297</v>
      </c>
      <c r="AB163" s="3">
        <v>58.937999725341797</v>
      </c>
      <c r="AC163" s="3">
        <v>59.956218719482401</v>
      </c>
      <c r="AD163" s="3">
        <v>61.580051422119098</v>
      </c>
      <c r="AE163" s="3">
        <v>62.986831665039098</v>
      </c>
      <c r="AF163" s="3">
        <v>63.9375</v>
      </c>
      <c r="AG163" s="3">
        <v>65.128379821777301</v>
      </c>
      <c r="AH163" s="3">
        <v>66.228401184082003</v>
      </c>
      <c r="AI163" s="3">
        <v>67.268661499023395</v>
      </c>
      <c r="AJ163" s="3">
        <v>68.421310424804702</v>
      </c>
      <c r="AK163" s="3">
        <v>68.736557006835895</v>
      </c>
      <c r="AL163" s="3">
        <v>72.393020629882798</v>
      </c>
      <c r="AM163" s="3">
        <v>73.291168212890597</v>
      </c>
      <c r="AN163" s="3">
        <v>72.704048156738295</v>
      </c>
      <c r="AO163" s="3">
        <v>72.697319030761705</v>
      </c>
      <c r="AP163" s="3">
        <v>73.115013122558594</v>
      </c>
      <c r="AQ163" s="3">
        <v>73.715446472167997</v>
      </c>
      <c r="AR163" s="3">
        <v>73.450408935546903</v>
      </c>
      <c r="AS163" s="3">
        <v>74.273880004882798</v>
      </c>
      <c r="AT163" s="3">
        <v>74.509109497070298</v>
      </c>
      <c r="AU163" s="3">
        <v>77.511909484863295</v>
      </c>
      <c r="AV163" s="3">
        <v>77.1405029296875</v>
      </c>
      <c r="AW163" s="3">
        <v>78.794631958007798</v>
      </c>
      <c r="AX163" s="3">
        <v>76.623321533203097</v>
      </c>
      <c r="AY163" s="3">
        <v>77.816558837890597</v>
      </c>
      <c r="AZ163" s="3">
        <v>79.034767150878906</v>
      </c>
      <c r="BA163" s="3">
        <v>75.964340209960895</v>
      </c>
      <c r="BB163" s="3">
        <v>76.3424072265625</v>
      </c>
      <c r="BC163" s="3">
        <v>76.718391418457003</v>
      </c>
      <c r="BD163" s="3"/>
    </row>
    <row r="164" spans="1:56" ht="16" x14ac:dyDescent="0.2">
      <c r="A164" s="2" t="s">
        <v>331</v>
      </c>
      <c r="B164" s="25" t="s">
        <v>330</v>
      </c>
      <c r="C164" s="3" t="s">
        <v>678</v>
      </c>
      <c r="D164" s="3" t="s">
        <v>679</v>
      </c>
      <c r="E164" s="4"/>
      <c r="F164" s="4"/>
      <c r="G164" s="4"/>
      <c r="H164" s="4"/>
      <c r="I164" s="4"/>
      <c r="J164" s="4"/>
      <c r="K164" s="4"/>
      <c r="L164" s="4"/>
      <c r="M164" s="4"/>
      <c r="N164" s="4"/>
      <c r="O164" s="4"/>
      <c r="P164" s="3">
        <v>89.635299682617202</v>
      </c>
      <c r="Q164" s="4"/>
      <c r="R164" s="4"/>
      <c r="S164" s="4"/>
      <c r="T164" s="4"/>
      <c r="U164" s="4"/>
      <c r="V164" s="4"/>
      <c r="W164" s="4"/>
      <c r="X164" s="4"/>
      <c r="Y164" s="4"/>
      <c r="Z164" s="3">
        <v>93.462738037109403</v>
      </c>
      <c r="AA164" s="4"/>
      <c r="AB164" s="4"/>
      <c r="AC164" s="4"/>
      <c r="AD164" s="4"/>
      <c r="AE164" s="4"/>
      <c r="AF164" s="4"/>
      <c r="AG164" s="4"/>
      <c r="AH164" s="4"/>
      <c r="AI164" s="4"/>
      <c r="AJ164" s="4"/>
      <c r="AK164" s="4"/>
      <c r="AL164" s="3">
        <v>97.773460388183594</v>
      </c>
      <c r="AM164" s="4"/>
      <c r="AN164" s="4"/>
      <c r="AO164" s="4"/>
      <c r="AP164" s="4"/>
      <c r="AQ164" s="4"/>
      <c r="AR164" s="4"/>
      <c r="AS164" s="4"/>
      <c r="AT164" s="3">
        <v>98.442207336425795</v>
      </c>
      <c r="AU164" s="4"/>
      <c r="AV164" s="4"/>
      <c r="AW164" s="4"/>
      <c r="AX164" s="4"/>
      <c r="AY164" s="4"/>
      <c r="AZ164" s="4"/>
      <c r="BA164" s="3">
        <v>98.847183227539105</v>
      </c>
      <c r="BB164" s="4"/>
      <c r="BC164" s="4"/>
      <c r="BD164" s="4"/>
    </row>
    <row r="165" spans="1:56" ht="16" x14ac:dyDescent="0.2">
      <c r="A165" s="2" t="s">
        <v>333</v>
      </c>
      <c r="B165" s="25" t="s">
        <v>332</v>
      </c>
      <c r="C165" s="3" t="s">
        <v>678</v>
      </c>
      <c r="D165" s="3" t="s">
        <v>679</v>
      </c>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3">
        <v>97.768852233886705</v>
      </c>
      <c r="AJ165" s="4"/>
      <c r="AK165" s="4"/>
      <c r="AL165" s="4"/>
      <c r="AM165" s="4"/>
      <c r="AN165" s="4"/>
      <c r="AO165" s="4"/>
      <c r="AP165" s="4"/>
      <c r="AQ165" s="4"/>
      <c r="AR165" s="4"/>
      <c r="AS165" s="3">
        <v>98.257003784179702</v>
      </c>
      <c r="AT165" s="4"/>
      <c r="AU165" s="4"/>
      <c r="AV165" s="4"/>
      <c r="AW165" s="4"/>
      <c r="AX165" s="4"/>
      <c r="AY165" s="4"/>
      <c r="AZ165" s="4"/>
      <c r="BA165" s="3">
        <v>98.423118591308594</v>
      </c>
      <c r="BB165" s="4"/>
      <c r="BC165" s="3">
        <v>99.183273315429702</v>
      </c>
      <c r="BD165" s="3"/>
    </row>
    <row r="166" spans="1:56" ht="16" x14ac:dyDescent="0.2">
      <c r="A166" s="2" t="s">
        <v>335</v>
      </c>
      <c r="B166" s="25" t="s">
        <v>334</v>
      </c>
      <c r="C166" s="3" t="s">
        <v>678</v>
      </c>
      <c r="D166" s="3" t="s">
        <v>679</v>
      </c>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row>
    <row r="167" spans="1:56" ht="16" x14ac:dyDescent="0.2">
      <c r="A167" s="2" t="s">
        <v>337</v>
      </c>
      <c r="B167" s="25" t="s">
        <v>336</v>
      </c>
      <c r="C167" s="3" t="s">
        <v>678</v>
      </c>
      <c r="D167" s="3" t="s">
        <v>679</v>
      </c>
      <c r="E167" s="4"/>
      <c r="F167" s="4"/>
      <c r="G167" s="4"/>
      <c r="H167" s="4"/>
      <c r="I167" s="4"/>
      <c r="J167" s="4"/>
      <c r="K167" s="4"/>
      <c r="L167" s="4"/>
      <c r="M167" s="4"/>
      <c r="N167" s="4"/>
      <c r="O167" s="3">
        <v>26.997709274291999</v>
      </c>
      <c r="P167" s="4"/>
      <c r="Q167" s="4"/>
      <c r="R167" s="4"/>
      <c r="S167" s="4"/>
      <c r="T167" s="4"/>
      <c r="U167" s="4"/>
      <c r="V167" s="4"/>
      <c r="W167" s="4"/>
      <c r="X167" s="4"/>
      <c r="Y167" s="4"/>
      <c r="Z167" s="4"/>
      <c r="AA167" s="4"/>
      <c r="AB167" s="4"/>
      <c r="AC167" s="4"/>
      <c r="AD167" s="4"/>
      <c r="AE167" s="4"/>
      <c r="AF167" s="3">
        <v>38.707878112792997</v>
      </c>
      <c r="AG167" s="4"/>
      <c r="AH167" s="4"/>
      <c r="AI167" s="4"/>
      <c r="AJ167" s="4"/>
      <c r="AK167" s="4"/>
      <c r="AL167" s="3">
        <v>48.158840179443402</v>
      </c>
      <c r="AM167" s="4"/>
      <c r="AN167" s="4"/>
      <c r="AO167" s="4"/>
      <c r="AP167" s="4"/>
      <c r="AQ167" s="4"/>
      <c r="AR167" s="3">
        <v>50.583808898925803</v>
      </c>
      <c r="AS167" s="4"/>
      <c r="AT167" s="4"/>
      <c r="AU167" s="4"/>
      <c r="AV167" s="4"/>
      <c r="AW167" s="4"/>
      <c r="AX167" s="3">
        <v>56.0390014648438</v>
      </c>
      <c r="AY167" s="4"/>
      <c r="AZ167" s="3">
        <v>60.655429840087898</v>
      </c>
      <c r="BA167" s="4"/>
      <c r="BB167" s="4"/>
      <c r="BC167" s="4"/>
      <c r="BD167" s="4"/>
    </row>
    <row r="168" spans="1:56" ht="16" x14ac:dyDescent="0.2">
      <c r="A168" s="2" t="s">
        <v>339</v>
      </c>
      <c r="B168" s="25" t="s">
        <v>338</v>
      </c>
      <c r="C168" s="3" t="s">
        <v>678</v>
      </c>
      <c r="D168" s="3" t="s">
        <v>679</v>
      </c>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3">
        <v>51.207679748535199</v>
      </c>
      <c r="AJ168" s="4"/>
      <c r="AK168" s="4"/>
      <c r="AL168" s="4"/>
      <c r="AM168" s="4"/>
      <c r="AN168" s="4"/>
      <c r="AO168" s="4"/>
      <c r="AP168" s="3">
        <v>45.503780364990199</v>
      </c>
      <c r="AQ168" s="4"/>
      <c r="AR168" s="4"/>
      <c r="AS168" s="4"/>
      <c r="AT168" s="4"/>
      <c r="AU168" s="4"/>
      <c r="AV168" s="3">
        <v>62.068748474121101</v>
      </c>
      <c r="AW168" s="4"/>
      <c r="AX168" s="4"/>
      <c r="AY168" s="4"/>
      <c r="AZ168" s="3">
        <v>53.497589111328097</v>
      </c>
      <c r="BA168" s="4"/>
      <c r="BB168" s="4"/>
      <c r="BC168" s="4"/>
      <c r="BD168" s="4"/>
    </row>
    <row r="169" spans="1:56" ht="16" x14ac:dyDescent="0.2">
      <c r="A169" s="2" t="s">
        <v>341</v>
      </c>
      <c r="B169" s="25" t="s">
        <v>340</v>
      </c>
      <c r="C169" s="3" t="s">
        <v>678</v>
      </c>
      <c r="D169" s="3" t="s">
        <v>679</v>
      </c>
      <c r="E169" s="4"/>
      <c r="F169" s="4"/>
      <c r="G169" s="4"/>
      <c r="H169" s="4"/>
      <c r="I169" s="4"/>
      <c r="J169" s="4"/>
      <c r="K169" s="4"/>
      <c r="L169" s="4"/>
      <c r="M169" s="4"/>
      <c r="N169" s="4"/>
      <c r="O169" s="4"/>
      <c r="P169" s="4"/>
      <c r="Q169" s="4"/>
      <c r="R169" s="4"/>
      <c r="S169" s="4"/>
      <c r="T169" s="4"/>
      <c r="U169" s="4"/>
      <c r="V169" s="4"/>
      <c r="W169" s="4"/>
      <c r="X169" s="4"/>
      <c r="Y169" s="3">
        <v>79.868659973144503</v>
      </c>
      <c r="Z169" s="4"/>
      <c r="AA169" s="4"/>
      <c r="AB169" s="4"/>
      <c r="AC169" s="4"/>
      <c r="AD169" s="4"/>
      <c r="AE169" s="4"/>
      <c r="AF169" s="4"/>
      <c r="AG169" s="4"/>
      <c r="AH169" s="4"/>
      <c r="AI169" s="3">
        <v>84.303092956542997</v>
      </c>
      <c r="AJ169" s="4"/>
      <c r="AK169" s="4"/>
      <c r="AL169" s="4"/>
      <c r="AM169" s="4"/>
      <c r="AN169" s="4"/>
      <c r="AO169" s="4"/>
      <c r="AP169" s="4"/>
      <c r="AQ169" s="4"/>
      <c r="AR169" s="4"/>
      <c r="AS169" s="4"/>
      <c r="AT169" s="3">
        <v>89.249839782714801</v>
      </c>
      <c r="AU169" s="3">
        <v>91.766006469726605</v>
      </c>
      <c r="AV169" s="3">
        <v>91.490028381347699</v>
      </c>
      <c r="AW169" s="3">
        <v>92.474761962890597</v>
      </c>
      <c r="AX169" s="3">
        <v>92.707603454589801</v>
      </c>
      <c r="AY169" s="3">
        <v>93.1578369140625</v>
      </c>
      <c r="AZ169" s="4"/>
      <c r="BA169" s="3">
        <v>91.325393676757798</v>
      </c>
      <c r="BB169" s="4"/>
      <c r="BC169" s="4"/>
      <c r="BD169" s="4"/>
    </row>
    <row r="170" spans="1:56" ht="16" x14ac:dyDescent="0.2">
      <c r="A170" s="2" t="s">
        <v>343</v>
      </c>
      <c r="B170" s="25" t="s">
        <v>342</v>
      </c>
      <c r="C170" s="3" t="s">
        <v>678</v>
      </c>
      <c r="D170" s="3" t="s">
        <v>679</v>
      </c>
      <c r="E170" s="4"/>
      <c r="F170" s="4"/>
      <c r="G170" s="4"/>
      <c r="H170" s="4"/>
      <c r="I170" s="4"/>
      <c r="J170" s="4"/>
      <c r="K170" s="4"/>
      <c r="L170" s="4"/>
      <c r="M170" s="4"/>
      <c r="N170" s="4"/>
      <c r="O170" s="4"/>
      <c r="P170" s="4"/>
      <c r="Q170" s="4"/>
      <c r="R170" s="4"/>
      <c r="S170" s="4"/>
      <c r="T170" s="4"/>
      <c r="U170" s="4"/>
      <c r="V170" s="3">
        <v>48.536651611328097</v>
      </c>
      <c r="W170" s="4"/>
      <c r="X170" s="4"/>
      <c r="Y170" s="4"/>
      <c r="Z170" s="4"/>
      <c r="AA170" s="4"/>
      <c r="AB170" s="4"/>
      <c r="AC170" s="4"/>
      <c r="AD170" s="4"/>
      <c r="AE170" s="4"/>
      <c r="AF170" s="4"/>
      <c r="AG170" s="3">
        <v>64.134246826171903</v>
      </c>
      <c r="AH170" s="4"/>
      <c r="AI170" s="4"/>
      <c r="AJ170" s="4"/>
      <c r="AK170" s="4"/>
      <c r="AL170" s="4"/>
      <c r="AM170" s="4"/>
      <c r="AN170" s="4"/>
      <c r="AO170" s="4"/>
      <c r="AP170" s="4"/>
      <c r="AQ170" s="4"/>
      <c r="AR170" s="4"/>
      <c r="AS170" s="3">
        <v>61.309719085693402</v>
      </c>
      <c r="AT170" s="4"/>
      <c r="AU170" s="4"/>
      <c r="AV170" s="4"/>
      <c r="AW170" s="3">
        <v>65.145370483398395</v>
      </c>
      <c r="AX170" s="3">
        <v>62.143539428710902</v>
      </c>
      <c r="AY170" s="4"/>
      <c r="AZ170" s="4"/>
      <c r="BA170" s="4"/>
      <c r="BB170" s="4"/>
      <c r="BC170" s="4"/>
      <c r="BD170" s="4"/>
    </row>
    <row r="171" spans="1:56" ht="16" x14ac:dyDescent="0.2">
      <c r="A171" s="2" t="s">
        <v>345</v>
      </c>
      <c r="B171" s="25" t="s">
        <v>344</v>
      </c>
      <c r="C171" s="3" t="s">
        <v>678</v>
      </c>
      <c r="D171" s="3" t="s">
        <v>679</v>
      </c>
      <c r="E171" s="4"/>
      <c r="F171" s="4"/>
      <c r="G171" s="4"/>
      <c r="H171" s="4"/>
      <c r="I171" s="4"/>
      <c r="J171" s="4"/>
      <c r="K171" s="4"/>
      <c r="L171" s="4"/>
      <c r="M171" s="4"/>
      <c r="N171" s="4"/>
      <c r="O171" s="3">
        <v>69.516326904296903</v>
      </c>
      <c r="P171" s="4"/>
      <c r="Q171" s="4"/>
      <c r="R171" s="4"/>
      <c r="S171" s="4"/>
      <c r="T171" s="4"/>
      <c r="U171" s="4"/>
      <c r="V171" s="4"/>
      <c r="W171" s="4"/>
      <c r="X171" s="4"/>
      <c r="Y171" s="4"/>
      <c r="Z171" s="3">
        <v>82.915367126464801</v>
      </c>
      <c r="AA171" s="4"/>
      <c r="AB171" s="4"/>
      <c r="AC171" s="4"/>
      <c r="AD171" s="4"/>
      <c r="AE171" s="4"/>
      <c r="AF171" s="4"/>
      <c r="AG171" s="4"/>
      <c r="AH171" s="4"/>
      <c r="AI171" s="3">
        <v>88.687759399414105</v>
      </c>
      <c r="AJ171" s="4"/>
      <c r="AK171" s="4"/>
      <c r="AL171" s="4"/>
      <c r="AM171" s="4"/>
      <c r="AN171" s="4"/>
      <c r="AO171" s="4"/>
      <c r="AP171" s="4"/>
      <c r="AQ171" s="4"/>
      <c r="AR171" s="4"/>
      <c r="AS171" s="3">
        <v>93.117889404296903</v>
      </c>
      <c r="AT171" s="4"/>
      <c r="AU171" s="4"/>
      <c r="AV171" s="4"/>
      <c r="AW171" s="4"/>
      <c r="AX171" s="4"/>
      <c r="AY171" s="3">
        <v>94.880577087402301</v>
      </c>
      <c r="AZ171" s="3">
        <v>95.082649230957003</v>
      </c>
      <c r="BA171" s="3">
        <v>94.854408264160199</v>
      </c>
      <c r="BB171" s="3">
        <v>94.971130371093807</v>
      </c>
      <c r="BC171" s="4"/>
      <c r="BD171" s="4"/>
    </row>
    <row r="172" spans="1:56" ht="16" x14ac:dyDescent="0.2">
      <c r="A172" s="2" t="s">
        <v>70</v>
      </c>
      <c r="B172" s="25" t="s">
        <v>346</v>
      </c>
      <c r="C172" s="3" t="s">
        <v>678</v>
      </c>
      <c r="D172" s="3" t="s">
        <v>679</v>
      </c>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row>
    <row r="173" spans="1:56" ht="16" x14ac:dyDescent="0.2">
      <c r="A173" s="2" t="s">
        <v>348</v>
      </c>
      <c r="B173" s="25" t="s">
        <v>347</v>
      </c>
      <c r="C173" s="3" t="s">
        <v>678</v>
      </c>
      <c r="D173" s="3" t="s">
        <v>679</v>
      </c>
      <c r="E173" s="4"/>
      <c r="F173" s="4"/>
      <c r="G173" s="4"/>
      <c r="H173" s="4"/>
      <c r="I173" s="4"/>
      <c r="J173" s="4"/>
      <c r="K173" s="4"/>
      <c r="L173" s="4"/>
      <c r="M173" s="4"/>
      <c r="N173" s="4"/>
      <c r="O173" s="4"/>
      <c r="P173" s="4"/>
      <c r="Q173" s="4"/>
      <c r="R173" s="4"/>
      <c r="S173" s="4"/>
      <c r="T173" s="4"/>
      <c r="U173" s="4"/>
      <c r="V173" s="4"/>
      <c r="W173" s="4"/>
      <c r="X173" s="4"/>
      <c r="Y173" s="4"/>
      <c r="Z173" s="3">
        <v>75.816581726074205</v>
      </c>
      <c r="AA173" s="4"/>
      <c r="AB173" s="4"/>
      <c r="AC173" s="4"/>
      <c r="AD173" s="4"/>
      <c r="AE173" s="4"/>
      <c r="AF173" s="4"/>
      <c r="AG173" s="4"/>
      <c r="AH173" s="4"/>
      <c r="AI173" s="4"/>
      <c r="AJ173" s="3">
        <v>84.944259643554702</v>
      </c>
      <c r="AK173" s="4"/>
      <c r="AL173" s="4"/>
      <c r="AM173" s="4"/>
      <c r="AN173" s="4"/>
      <c r="AO173" s="4"/>
      <c r="AP173" s="3">
        <v>76.486587524414105</v>
      </c>
      <c r="AQ173" s="4"/>
      <c r="AR173" s="4"/>
      <c r="AS173" s="4"/>
      <c r="AT173" s="3">
        <v>88.274627685546903</v>
      </c>
      <c r="AU173" s="4"/>
      <c r="AV173" s="4"/>
      <c r="AW173" s="4"/>
      <c r="AX173" s="4"/>
      <c r="AY173" s="4"/>
      <c r="AZ173" s="4"/>
      <c r="BA173" s="3">
        <v>91.527267456054702</v>
      </c>
      <c r="BB173" s="4"/>
      <c r="BC173" s="4"/>
      <c r="BD173" s="4"/>
    </row>
    <row r="174" spans="1:56" ht="16" x14ac:dyDescent="0.2">
      <c r="A174" s="2" t="s">
        <v>350</v>
      </c>
      <c r="B174" s="25" t="s">
        <v>349</v>
      </c>
      <c r="C174" s="3" t="s">
        <v>678</v>
      </c>
      <c r="D174" s="3" t="s">
        <v>679</v>
      </c>
      <c r="E174" s="4"/>
      <c r="F174" s="4"/>
      <c r="G174" s="4"/>
      <c r="H174" s="4"/>
      <c r="I174" s="4"/>
      <c r="J174" s="4"/>
      <c r="K174" s="3">
        <v>91.300369262695298</v>
      </c>
      <c r="L174" s="4"/>
      <c r="M174" s="4"/>
      <c r="N174" s="4"/>
      <c r="O174" s="4"/>
      <c r="P174" s="4"/>
      <c r="Q174" s="4"/>
      <c r="R174" s="4"/>
      <c r="S174" s="4"/>
      <c r="T174" s="4"/>
      <c r="U174" s="4"/>
      <c r="V174" s="4"/>
      <c r="W174" s="4"/>
      <c r="X174" s="3">
        <v>93.080627441406307</v>
      </c>
      <c r="Y174" s="4"/>
      <c r="Z174" s="4"/>
      <c r="AA174" s="4"/>
      <c r="AB174" s="4"/>
      <c r="AC174" s="4"/>
      <c r="AD174" s="4"/>
      <c r="AE174" s="3">
        <v>96.137916564941406</v>
      </c>
      <c r="AF174" s="4"/>
      <c r="AG174" s="4"/>
      <c r="AH174" s="4"/>
      <c r="AI174" s="4"/>
      <c r="AJ174" s="4"/>
      <c r="AK174" s="4"/>
      <c r="AL174" s="4"/>
      <c r="AM174" s="4"/>
      <c r="AN174" s="4"/>
      <c r="AO174" s="4"/>
      <c r="AP174" s="4"/>
      <c r="AQ174" s="4"/>
      <c r="AR174" s="4"/>
      <c r="AS174" s="4"/>
      <c r="AT174" s="4"/>
      <c r="AU174" s="4"/>
      <c r="AV174" s="4"/>
      <c r="AW174" s="3">
        <v>97.800003051757798</v>
      </c>
      <c r="AX174" s="4"/>
      <c r="AY174" s="4"/>
      <c r="AZ174" s="4"/>
      <c r="BA174" s="4"/>
      <c r="BB174" s="4"/>
      <c r="BC174" s="4"/>
      <c r="BD174" s="4"/>
    </row>
    <row r="175" spans="1:56" ht="16" x14ac:dyDescent="0.2">
      <c r="A175" s="2" t="s">
        <v>352</v>
      </c>
      <c r="B175" s="25" t="s">
        <v>351</v>
      </c>
      <c r="C175" s="3" t="s">
        <v>678</v>
      </c>
      <c r="D175" s="3" t="s">
        <v>679</v>
      </c>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3">
        <v>14.376040458679199</v>
      </c>
      <c r="AK175" s="4"/>
      <c r="AL175" s="4"/>
      <c r="AM175" s="4"/>
      <c r="AN175" s="3">
        <v>28.672420501708999</v>
      </c>
      <c r="AO175" s="4"/>
      <c r="AP175" s="4"/>
      <c r="AQ175" s="4"/>
      <c r="AR175" s="4"/>
      <c r="AS175" s="4"/>
      <c r="AT175" s="4"/>
      <c r="AU175" s="3">
        <v>30.560390472412099</v>
      </c>
      <c r="AV175" s="4"/>
      <c r="AW175" s="4"/>
      <c r="AX175" s="4"/>
      <c r="AY175" s="4"/>
      <c r="AZ175" s="4"/>
      <c r="BA175" s="3">
        <v>35.049999237060497</v>
      </c>
      <c r="BB175" s="4"/>
      <c r="BC175" s="4"/>
      <c r="BD175" s="4"/>
    </row>
    <row r="176" spans="1:56" ht="16" x14ac:dyDescent="0.2">
      <c r="A176" s="2" t="s">
        <v>354</v>
      </c>
      <c r="B176" s="25" t="s">
        <v>353</v>
      </c>
      <c r="C176" s="3" t="s">
        <v>678</v>
      </c>
      <c r="D176" s="3" t="s">
        <v>679</v>
      </c>
      <c r="E176" s="4"/>
      <c r="F176" s="4"/>
      <c r="G176" s="4"/>
      <c r="H176" s="4"/>
      <c r="I176" s="4"/>
      <c r="J176" s="4"/>
      <c r="K176" s="4"/>
      <c r="L176" s="4"/>
      <c r="M176" s="4"/>
      <c r="N176" s="4"/>
      <c r="O176" s="4"/>
      <c r="P176" s="4"/>
      <c r="Q176" s="4"/>
      <c r="R176" s="4"/>
      <c r="S176" s="4"/>
      <c r="T176" s="4"/>
      <c r="U176" s="4"/>
      <c r="V176" s="4"/>
      <c r="W176" s="4"/>
      <c r="X176" s="4"/>
      <c r="Y176" s="4"/>
      <c r="Z176" s="3">
        <v>55.446750640869098</v>
      </c>
      <c r="AA176" s="4"/>
      <c r="AB176" s="4"/>
      <c r="AC176" s="4"/>
      <c r="AD176" s="4"/>
      <c r="AE176" s="4"/>
      <c r="AF176" s="4"/>
      <c r="AG176" s="4"/>
      <c r="AH176" s="4"/>
      <c r="AI176" s="4"/>
      <c r="AJ176" s="4"/>
      <c r="AK176" s="4"/>
      <c r="AL176" s="3">
        <v>54.773178100585902</v>
      </c>
      <c r="AM176" s="4"/>
      <c r="AN176" s="4"/>
      <c r="AO176" s="3">
        <v>70.198348999023395</v>
      </c>
      <c r="AP176" s="4"/>
      <c r="AQ176" s="3">
        <v>51.077659606933601</v>
      </c>
      <c r="AR176" s="4"/>
      <c r="AS176" s="4"/>
      <c r="AT176" s="4"/>
      <c r="AU176" s="4"/>
      <c r="AV176" s="4"/>
      <c r="AW176" s="4"/>
      <c r="AX176" s="4"/>
      <c r="AY176" s="4"/>
      <c r="AZ176" s="4"/>
      <c r="BA176" s="3">
        <v>62.0160102844238</v>
      </c>
      <c r="BB176" s="4"/>
      <c r="BC176" s="4"/>
      <c r="BD176" s="4"/>
    </row>
    <row r="177" spans="1:56" ht="16" x14ac:dyDescent="0.2">
      <c r="A177" s="2" t="s">
        <v>356</v>
      </c>
      <c r="B177" s="25" t="s">
        <v>355</v>
      </c>
      <c r="C177" s="3" t="s">
        <v>678</v>
      </c>
      <c r="D177" s="3" t="s">
        <v>679</v>
      </c>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3">
        <v>76.677131652832003</v>
      </c>
      <c r="AK177" s="4"/>
      <c r="AL177" s="4"/>
      <c r="AM177" s="4"/>
      <c r="AN177" s="3">
        <v>78.002983093261705</v>
      </c>
      <c r="AO177" s="4"/>
      <c r="AP177" s="4"/>
      <c r="AQ177" s="4"/>
      <c r="AR177" s="4"/>
      <c r="AS177" s="4"/>
      <c r="AT177" s="4"/>
      <c r="AU177" s="4"/>
      <c r="AV177" s="4"/>
      <c r="AW177" s="4"/>
      <c r="AX177" s="3">
        <v>82.614547729492202</v>
      </c>
      <c r="AY177" s="4"/>
      <c r="AZ177" s="4"/>
      <c r="BA177" s="4"/>
      <c r="BB177" s="4"/>
      <c r="BC177" s="4"/>
      <c r="BD177" s="4"/>
    </row>
    <row r="178" spans="1:56" ht="16" x14ac:dyDescent="0.2">
      <c r="A178" s="2" t="s">
        <v>358</v>
      </c>
      <c r="B178" s="25" t="s">
        <v>357</v>
      </c>
      <c r="C178" s="3" t="s">
        <v>678</v>
      </c>
      <c r="D178" s="3" t="s">
        <v>679</v>
      </c>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row>
    <row r="179" spans="1:56" ht="16" x14ac:dyDescent="0.2">
      <c r="A179" s="2" t="s">
        <v>360</v>
      </c>
      <c r="B179" s="25" t="s">
        <v>359</v>
      </c>
      <c r="C179" s="3" t="s">
        <v>678</v>
      </c>
      <c r="D179" s="3" t="s">
        <v>679</v>
      </c>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row>
    <row r="180" spans="1:56" ht="16" x14ac:dyDescent="0.2">
      <c r="A180" s="2" t="s">
        <v>362</v>
      </c>
      <c r="B180" s="25" t="s">
        <v>361</v>
      </c>
      <c r="C180" s="3" t="s">
        <v>678</v>
      </c>
      <c r="D180" s="3" t="s">
        <v>679</v>
      </c>
      <c r="E180" s="4"/>
      <c r="F180" s="4"/>
      <c r="G180" s="4"/>
      <c r="H180" s="4"/>
      <c r="I180" s="4"/>
      <c r="J180" s="4"/>
      <c r="K180" s="4"/>
      <c r="L180" s="4"/>
      <c r="M180" s="4"/>
      <c r="N180" s="4"/>
      <c r="O180" s="4"/>
      <c r="P180" s="3">
        <v>20.5736694335938</v>
      </c>
      <c r="Q180" s="4"/>
      <c r="R180" s="4"/>
      <c r="S180" s="4"/>
      <c r="T180" s="4"/>
      <c r="U180" s="4"/>
      <c r="V180" s="4"/>
      <c r="W180" s="4"/>
      <c r="X180" s="4"/>
      <c r="Y180" s="4"/>
      <c r="Z180" s="3">
        <v>32.975589752197301</v>
      </c>
      <c r="AA180" s="4"/>
      <c r="AB180" s="4"/>
      <c r="AC180" s="4"/>
      <c r="AD180" s="4"/>
      <c r="AE180" s="4"/>
      <c r="AF180" s="4"/>
      <c r="AG180" s="4"/>
      <c r="AH180" s="4"/>
      <c r="AI180" s="4"/>
      <c r="AJ180" s="3">
        <v>48.608970642089801</v>
      </c>
      <c r="AK180" s="4"/>
      <c r="AL180" s="4"/>
      <c r="AM180" s="4"/>
      <c r="AN180" s="4"/>
      <c r="AO180" s="4"/>
      <c r="AP180" s="4"/>
      <c r="AQ180" s="4"/>
      <c r="AR180" s="4"/>
      <c r="AS180" s="4"/>
      <c r="AT180" s="3">
        <v>59.627250671386697</v>
      </c>
      <c r="AU180" s="4"/>
      <c r="AV180" s="4"/>
      <c r="AW180" s="4"/>
      <c r="AX180" s="4"/>
      <c r="AY180" s="4"/>
      <c r="AZ180" s="4"/>
      <c r="BA180" s="3">
        <v>67.908432006835895</v>
      </c>
      <c r="BB180" s="4"/>
      <c r="BC180" s="4"/>
      <c r="BD180" s="4"/>
    </row>
    <row r="181" spans="1:56" ht="16" x14ac:dyDescent="0.2">
      <c r="A181" s="2" t="s">
        <v>364</v>
      </c>
      <c r="B181" s="25" t="s">
        <v>363</v>
      </c>
      <c r="C181" s="3" t="s">
        <v>678</v>
      </c>
      <c r="D181" s="3" t="s">
        <v>679</v>
      </c>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row>
    <row r="182" spans="1:56" ht="16" x14ac:dyDescent="0.2">
      <c r="A182" s="2" t="s">
        <v>366</v>
      </c>
      <c r="B182" s="25" t="s">
        <v>365</v>
      </c>
      <c r="C182" s="3" t="s">
        <v>678</v>
      </c>
      <c r="D182" s="3" t="s">
        <v>679</v>
      </c>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row>
    <row r="183" spans="1:56" ht="16" x14ac:dyDescent="0.2">
      <c r="A183" s="2" t="s">
        <v>368</v>
      </c>
      <c r="B183" s="25" t="s">
        <v>367</v>
      </c>
      <c r="C183" s="3" t="s">
        <v>678</v>
      </c>
      <c r="D183" s="3" t="s">
        <v>679</v>
      </c>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row>
    <row r="184" spans="1:56" ht="16" x14ac:dyDescent="0.2">
      <c r="A184" s="2" t="s">
        <v>370</v>
      </c>
      <c r="B184" s="25" t="s">
        <v>369</v>
      </c>
      <c r="C184" s="3" t="s">
        <v>678</v>
      </c>
      <c r="D184" s="3" t="s">
        <v>679</v>
      </c>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3">
        <v>81.363311767578097</v>
      </c>
      <c r="AM184" s="4"/>
      <c r="AN184" s="4"/>
      <c r="AO184" s="4"/>
      <c r="AP184" s="4"/>
      <c r="AQ184" s="3">
        <v>86.621139526367202</v>
      </c>
      <c r="AR184" s="4"/>
      <c r="AS184" s="3">
        <v>86.939002990722699</v>
      </c>
      <c r="AT184" s="4"/>
      <c r="AU184" s="4"/>
      <c r="AV184" s="4"/>
      <c r="AW184" s="3">
        <v>91.981201171875</v>
      </c>
      <c r="AX184" s="3">
        <v>93.038612365722699</v>
      </c>
      <c r="AY184" s="3">
        <v>94.899986267089801</v>
      </c>
      <c r="AZ184" s="3">
        <v>95.575996398925795</v>
      </c>
      <c r="BA184" s="3">
        <v>95.651527404785199</v>
      </c>
      <c r="BB184" s="4"/>
      <c r="BC184" s="4"/>
      <c r="BD184" s="4"/>
    </row>
    <row r="185" spans="1:56" ht="16" x14ac:dyDescent="0.2">
      <c r="A185" s="2" t="s">
        <v>372</v>
      </c>
      <c r="B185" s="25" t="s">
        <v>371</v>
      </c>
      <c r="C185" s="3" t="s">
        <v>678</v>
      </c>
      <c r="D185" s="3" t="s">
        <v>679</v>
      </c>
      <c r="E185" s="4"/>
      <c r="F185" s="4"/>
      <c r="G185" s="4"/>
      <c r="H185" s="4"/>
      <c r="I185" s="4"/>
      <c r="J185" s="4"/>
      <c r="K185" s="4"/>
      <c r="L185" s="4"/>
      <c r="M185" s="4"/>
      <c r="N185" s="4"/>
      <c r="O185" s="4"/>
      <c r="P185" s="4"/>
      <c r="Q185" s="4"/>
      <c r="R185" s="3">
        <v>71.822883605957003</v>
      </c>
      <c r="S185" s="3">
        <v>72.002136230468807</v>
      </c>
      <c r="T185" s="3">
        <v>72.170700073242202</v>
      </c>
      <c r="U185" s="3">
        <v>72.401176452636705</v>
      </c>
      <c r="V185" s="3">
        <v>72.776420593261705</v>
      </c>
      <c r="W185" s="3">
        <v>73.271003723144503</v>
      </c>
      <c r="X185" s="3">
        <v>73.754646301269503</v>
      </c>
      <c r="Y185" s="3">
        <v>74.080856323242202</v>
      </c>
      <c r="Z185" s="3">
        <v>74.517570495605497</v>
      </c>
      <c r="AA185" s="3">
        <v>74.981552124023395</v>
      </c>
      <c r="AB185" s="3">
        <v>75.565223693847699</v>
      </c>
      <c r="AC185" s="3">
        <v>75.764877319335895</v>
      </c>
      <c r="AD185" s="3">
        <v>76.173233032226605</v>
      </c>
      <c r="AE185" s="3">
        <v>76.7969970703125</v>
      </c>
      <c r="AF185" s="3">
        <v>77.356613159179702</v>
      </c>
      <c r="AG185" s="3">
        <v>78.159942626953097</v>
      </c>
      <c r="AH185" s="3">
        <v>78.705131530761705</v>
      </c>
      <c r="AI185" s="3">
        <v>78.777671813964801</v>
      </c>
      <c r="AJ185" s="3">
        <v>79.475227355957003</v>
      </c>
      <c r="AK185" s="3">
        <v>80.306167602539105</v>
      </c>
      <c r="AL185" s="3">
        <v>81.005317687988295</v>
      </c>
      <c r="AM185" s="3">
        <v>81.330093383789105</v>
      </c>
      <c r="AN185" s="3">
        <v>81.957878112792997</v>
      </c>
      <c r="AO185" s="3">
        <v>81.533210754394503</v>
      </c>
      <c r="AP185" s="3">
        <v>80.547943115234403</v>
      </c>
      <c r="AQ185" s="3">
        <v>81.726341247558594</v>
      </c>
      <c r="AR185" s="3">
        <v>81.089149475097699</v>
      </c>
      <c r="AS185" s="3">
        <v>81.485900878906307</v>
      </c>
      <c r="AT185" s="3">
        <v>82.191909790039105</v>
      </c>
      <c r="AU185" s="3">
        <v>82.440032958984403</v>
      </c>
      <c r="AV185" s="3">
        <v>82.886001586914105</v>
      </c>
      <c r="AW185" s="3">
        <v>83.304252624511705</v>
      </c>
      <c r="AX185" s="3">
        <v>84.692321777343807</v>
      </c>
      <c r="AY185" s="3">
        <v>84.615119934082003</v>
      </c>
      <c r="AZ185" s="3">
        <v>84.829261779785199</v>
      </c>
      <c r="BA185" s="3">
        <v>85.069862365722699</v>
      </c>
      <c r="BB185" s="3">
        <v>85.364227294921903</v>
      </c>
      <c r="BC185" s="3">
        <v>85.637748718261705</v>
      </c>
      <c r="BD185" s="3"/>
    </row>
    <row r="186" spans="1:56" ht="16" x14ac:dyDescent="0.2">
      <c r="A186" s="2" t="s">
        <v>374</v>
      </c>
      <c r="B186" s="25" t="s">
        <v>373</v>
      </c>
      <c r="C186" s="3" t="s">
        <v>678</v>
      </c>
      <c r="D186" s="3" t="s">
        <v>679</v>
      </c>
      <c r="E186" s="4"/>
      <c r="F186" s="4"/>
      <c r="G186" s="4"/>
      <c r="H186" s="4"/>
      <c r="I186" s="4"/>
      <c r="J186" s="4"/>
      <c r="K186" s="4"/>
      <c r="L186" s="4"/>
      <c r="M186" s="4"/>
      <c r="N186" s="4"/>
      <c r="O186" s="4"/>
      <c r="P186" s="3">
        <v>25.7251892089844</v>
      </c>
      <c r="Q186" s="4"/>
      <c r="R186" s="4"/>
      <c r="S186" s="4"/>
      <c r="T186" s="4"/>
      <c r="U186" s="4"/>
      <c r="V186" s="4"/>
      <c r="W186" s="4"/>
      <c r="X186" s="4"/>
      <c r="Y186" s="4"/>
      <c r="Z186" s="4"/>
      <c r="AA186" s="4"/>
      <c r="AB186" s="4"/>
      <c r="AC186" s="4"/>
      <c r="AD186" s="4"/>
      <c r="AE186" s="4"/>
      <c r="AF186" s="4"/>
      <c r="AG186" s="3">
        <v>42.699310302734403</v>
      </c>
      <c r="AH186" s="4"/>
      <c r="AI186" s="4"/>
      <c r="AJ186" s="4"/>
      <c r="AK186" s="4"/>
      <c r="AL186" s="4"/>
      <c r="AM186" s="4"/>
      <c r="AN186" s="3">
        <v>49.8736381530762</v>
      </c>
      <c r="AO186" s="3">
        <v>54.151210784912102</v>
      </c>
      <c r="AP186" s="3">
        <v>52.136829376220703</v>
      </c>
      <c r="AQ186" s="3">
        <v>55.526371002197301</v>
      </c>
      <c r="AR186" s="3">
        <v>54.8926391601563</v>
      </c>
      <c r="AS186" s="3">
        <v>55.375190734863303</v>
      </c>
      <c r="AT186" s="3">
        <v>54.738021850585902</v>
      </c>
      <c r="AU186" s="3">
        <v>56.764339447021499</v>
      </c>
      <c r="AV186" s="3">
        <v>55.5949897766113</v>
      </c>
      <c r="AW186" s="3">
        <v>56.977149963378899</v>
      </c>
      <c r="AX186" s="4"/>
      <c r="AY186" s="4"/>
      <c r="AZ186" s="3">
        <v>59.132049560546903</v>
      </c>
      <c r="BA186" s="3">
        <v>57.010570526122997</v>
      </c>
      <c r="BB186" s="3">
        <v>57.998859405517599</v>
      </c>
      <c r="BC186" s="4"/>
      <c r="BD186" s="4"/>
    </row>
    <row r="187" spans="1:56" ht="16" x14ac:dyDescent="0.2">
      <c r="A187" s="2" t="s">
        <v>376</v>
      </c>
      <c r="B187" s="25" t="s">
        <v>375</v>
      </c>
      <c r="C187" s="3" t="s">
        <v>678</v>
      </c>
      <c r="D187" s="3" t="s">
        <v>679</v>
      </c>
      <c r="E187" s="4"/>
      <c r="F187" s="4"/>
      <c r="G187" s="4"/>
      <c r="H187" s="4"/>
      <c r="I187" s="4"/>
      <c r="J187" s="4"/>
      <c r="K187" s="4"/>
      <c r="L187" s="4"/>
      <c r="M187" s="4"/>
      <c r="N187" s="4"/>
      <c r="O187" s="3">
        <v>88.071739196777301</v>
      </c>
      <c r="P187" s="4"/>
      <c r="Q187" s="4"/>
      <c r="R187" s="4"/>
      <c r="S187" s="4"/>
      <c r="T187" s="4"/>
      <c r="U187" s="4"/>
      <c r="V187" s="4"/>
      <c r="W187" s="4"/>
      <c r="X187" s="4"/>
      <c r="Y187" s="3">
        <v>88.779861450195298</v>
      </c>
      <c r="Z187" s="4"/>
      <c r="AA187" s="4"/>
      <c r="AB187" s="4"/>
      <c r="AC187" s="4"/>
      <c r="AD187" s="4"/>
      <c r="AE187" s="4"/>
      <c r="AF187" s="4"/>
      <c r="AG187" s="4"/>
      <c r="AH187" s="4"/>
      <c r="AI187" s="3">
        <v>91.899620056152301</v>
      </c>
      <c r="AJ187" s="4"/>
      <c r="AK187" s="4"/>
      <c r="AL187" s="4"/>
      <c r="AM187" s="4"/>
      <c r="AN187" s="4"/>
      <c r="AO187" s="4"/>
      <c r="AP187" s="4"/>
      <c r="AQ187" s="4"/>
      <c r="AR187" s="4"/>
      <c r="AS187" s="3">
        <v>94.0941162109375</v>
      </c>
      <c r="AT187" s="4"/>
      <c r="AU187" s="4"/>
      <c r="AV187" s="4"/>
      <c r="AW187" s="4"/>
      <c r="AX187" s="4"/>
      <c r="AY187" s="4"/>
      <c r="AZ187" s="4"/>
      <c r="BA187" s="3">
        <v>95.411811828613295</v>
      </c>
      <c r="BB187" s="3">
        <v>95.736076354980497</v>
      </c>
      <c r="BC187" s="4"/>
      <c r="BD187" s="4"/>
    </row>
    <row r="188" spans="1:56" ht="16" x14ac:dyDescent="0.2">
      <c r="A188" s="2" t="s">
        <v>378</v>
      </c>
      <c r="B188" s="25" t="s">
        <v>377</v>
      </c>
      <c r="C188" s="3" t="s">
        <v>678</v>
      </c>
      <c r="D188" s="3" t="s">
        <v>679</v>
      </c>
      <c r="E188" s="4"/>
      <c r="F188" s="4"/>
      <c r="G188" s="4"/>
      <c r="H188" s="4"/>
      <c r="I188" s="4"/>
      <c r="J188" s="4"/>
      <c r="K188" s="4"/>
      <c r="L188" s="4"/>
      <c r="M188" s="4"/>
      <c r="N188" s="4"/>
      <c r="O188" s="4"/>
      <c r="P188" s="3">
        <v>81.91845703125</v>
      </c>
      <c r="Q188" s="4"/>
      <c r="R188" s="4"/>
      <c r="S188" s="4"/>
      <c r="T188" s="4"/>
      <c r="U188" s="4"/>
      <c r="V188" s="4"/>
      <c r="W188" s="4"/>
      <c r="X188" s="4"/>
      <c r="Y188" s="4"/>
      <c r="Z188" s="4"/>
      <c r="AA188" s="4"/>
      <c r="AB188" s="3">
        <v>87.150627136230497</v>
      </c>
      <c r="AC188" s="4"/>
      <c r="AD188" s="4"/>
      <c r="AE188" s="4"/>
      <c r="AF188" s="4"/>
      <c r="AG188" s="4"/>
      <c r="AH188" s="4"/>
      <c r="AI188" s="4"/>
      <c r="AJ188" s="4"/>
      <c r="AK188" s="4"/>
      <c r="AL188" s="4"/>
      <c r="AM188" s="3">
        <v>87.669853210449205</v>
      </c>
      <c r="AN188" s="3">
        <v>87.908668518066406</v>
      </c>
      <c r="AO188" s="3">
        <v>88.6993408203125</v>
      </c>
      <c r="AP188" s="3">
        <v>89.590812683105497</v>
      </c>
      <c r="AQ188" s="4"/>
      <c r="AR188" s="4"/>
      <c r="AS188" s="4"/>
      <c r="AT188" s="4"/>
      <c r="AU188" s="3">
        <v>93.841728210449205</v>
      </c>
      <c r="AV188" s="4"/>
      <c r="AW188" s="3">
        <v>93.707946777343807</v>
      </c>
      <c r="AX188" s="3">
        <v>94.162338256835895</v>
      </c>
      <c r="AY188" s="3">
        <v>94.173667907714801</v>
      </c>
      <c r="AZ188" s="3">
        <v>94.149612426757798</v>
      </c>
      <c r="BA188" s="3">
        <v>94.408271789550795</v>
      </c>
      <c r="BB188" s="4"/>
      <c r="BC188" s="3">
        <v>94.497932434082003</v>
      </c>
      <c r="BD188" s="3"/>
    </row>
    <row r="189" spans="1:56" ht="16" x14ac:dyDescent="0.2">
      <c r="A189" s="2" t="s">
        <v>380</v>
      </c>
      <c r="B189" s="25" t="s">
        <v>379</v>
      </c>
      <c r="C189" s="3" t="s">
        <v>678</v>
      </c>
      <c r="D189" s="3" t="s">
        <v>679</v>
      </c>
      <c r="E189" s="4"/>
      <c r="F189" s="4"/>
      <c r="G189" s="4"/>
      <c r="H189" s="4"/>
      <c r="I189" s="4"/>
      <c r="J189" s="4"/>
      <c r="K189" s="4"/>
      <c r="L189" s="4"/>
      <c r="M189" s="4"/>
      <c r="N189" s="4"/>
      <c r="O189" s="3">
        <v>83.317230224609403</v>
      </c>
      <c r="P189" s="4"/>
      <c r="Q189" s="4"/>
      <c r="R189" s="4"/>
      <c r="S189" s="4"/>
      <c r="T189" s="4"/>
      <c r="U189" s="4"/>
      <c r="V189" s="4"/>
      <c r="W189" s="4"/>
      <c r="X189" s="4"/>
      <c r="Y189" s="3">
        <v>93.573898315429702</v>
      </c>
      <c r="Z189" s="4"/>
      <c r="AA189" s="4"/>
      <c r="AB189" s="4"/>
      <c r="AC189" s="3">
        <v>93.915969848632798</v>
      </c>
      <c r="AD189" s="4"/>
      <c r="AE189" s="4"/>
      <c r="AF189" s="4"/>
      <c r="AG189" s="4"/>
      <c r="AH189" s="4"/>
      <c r="AI189" s="3">
        <v>92.600059509277301</v>
      </c>
      <c r="AJ189" s="4"/>
      <c r="AK189" s="4"/>
      <c r="AL189" s="3">
        <v>92.590690612792997</v>
      </c>
      <c r="AM189" s="4"/>
      <c r="AN189" s="4"/>
      <c r="AO189" s="4"/>
      <c r="AP189" s="4"/>
      <c r="AQ189" s="3">
        <v>95.420097351074205</v>
      </c>
      <c r="AR189" s="4"/>
      <c r="AS189" s="4"/>
      <c r="AT189" s="4"/>
      <c r="AU189" s="4"/>
      <c r="AV189" s="3">
        <v>96.398002624511705</v>
      </c>
      <c r="AW189" s="4"/>
      <c r="AX189" s="3">
        <v>98.182548522949205</v>
      </c>
      <c r="AY189" s="4"/>
      <c r="AZ189" s="4"/>
      <c r="BA189" s="4"/>
      <c r="BB189" s="3">
        <v>96.278167724609403</v>
      </c>
      <c r="BC189" s="4"/>
      <c r="BD189" s="4"/>
    </row>
    <row r="190" spans="1:56" ht="16" x14ac:dyDescent="0.2">
      <c r="A190" s="2" t="s">
        <v>382</v>
      </c>
      <c r="B190" s="25" t="s">
        <v>381</v>
      </c>
      <c r="C190" s="3" t="s">
        <v>678</v>
      </c>
      <c r="D190" s="3" t="s">
        <v>679</v>
      </c>
      <c r="E190" s="4"/>
      <c r="F190" s="4"/>
      <c r="G190" s="4"/>
      <c r="H190" s="4"/>
      <c r="I190" s="4"/>
      <c r="J190" s="4"/>
      <c r="K190" s="4"/>
      <c r="L190" s="4"/>
      <c r="M190" s="4"/>
      <c r="N190" s="4"/>
      <c r="O190" s="3">
        <v>91.921417236328097</v>
      </c>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3">
        <v>99.503128051757798</v>
      </c>
      <c r="AW190" s="4"/>
      <c r="AX190" s="3">
        <v>96.593742370605497</v>
      </c>
      <c r="AY190" s="4"/>
      <c r="AZ190" s="4"/>
      <c r="BA190" s="4"/>
      <c r="BB190" s="4"/>
      <c r="BC190" s="4"/>
      <c r="BD190" s="4"/>
    </row>
    <row r="191" spans="1:56" ht="16" x14ac:dyDescent="0.2">
      <c r="A191" s="2" t="s">
        <v>384</v>
      </c>
      <c r="B191" s="25" t="s">
        <v>383</v>
      </c>
      <c r="C191" s="3" t="s">
        <v>678</v>
      </c>
      <c r="D191" s="3" t="s">
        <v>679</v>
      </c>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3">
        <v>57.34326171875</v>
      </c>
      <c r="AJ191" s="4"/>
      <c r="AK191" s="4"/>
      <c r="AL191" s="4"/>
      <c r="AM191" s="4"/>
      <c r="AN191" s="4"/>
      <c r="AO191" s="4"/>
      <c r="AP191" s="4"/>
      <c r="AQ191" s="4"/>
      <c r="AR191" s="4"/>
      <c r="AS191" s="3">
        <v>61.599998474121101</v>
      </c>
      <c r="AT191" s="4"/>
      <c r="AU191" s="4"/>
      <c r="AV191" s="4"/>
      <c r="AW191" s="4"/>
      <c r="AX191" s="4"/>
      <c r="AY191" s="4"/>
      <c r="AZ191" s="4"/>
      <c r="BA191" s="4"/>
      <c r="BB191" s="4"/>
      <c r="BC191" s="4"/>
      <c r="BD191" s="4"/>
    </row>
    <row r="192" spans="1:56" ht="16" x14ac:dyDescent="0.2">
      <c r="A192" s="2" t="s">
        <v>386</v>
      </c>
      <c r="B192" s="25" t="s">
        <v>385</v>
      </c>
      <c r="C192" s="3" t="s">
        <v>678</v>
      </c>
      <c r="D192" s="3" t="s">
        <v>679</v>
      </c>
      <c r="E192" s="4"/>
      <c r="F192" s="4"/>
      <c r="G192" s="4"/>
      <c r="H192" s="4"/>
      <c r="I192" s="4"/>
      <c r="J192" s="4"/>
      <c r="K192" s="4"/>
      <c r="L192" s="4"/>
      <c r="M192" s="3">
        <v>98.742736816406307</v>
      </c>
      <c r="N192" s="4"/>
      <c r="O192" s="4"/>
      <c r="P192" s="4"/>
      <c r="Q192" s="4"/>
      <c r="R192" s="4"/>
      <c r="S192" s="4"/>
      <c r="T192" s="4"/>
      <c r="U192" s="4"/>
      <c r="V192" s="4"/>
      <c r="W192" s="3">
        <v>98.742736816406307</v>
      </c>
      <c r="X192" s="4"/>
      <c r="Y192" s="4"/>
      <c r="Z192" s="4"/>
      <c r="AA192" s="4"/>
      <c r="AB192" s="4"/>
      <c r="AC192" s="4"/>
      <c r="AD192" s="4"/>
      <c r="AE192" s="4"/>
      <c r="AF192" s="4"/>
      <c r="AG192" s="3">
        <v>98.742736816406307</v>
      </c>
      <c r="AH192" s="4"/>
      <c r="AI192" s="4"/>
      <c r="AJ192" s="4"/>
      <c r="AK192" s="4"/>
      <c r="AL192" s="4"/>
      <c r="AM192" s="4"/>
      <c r="AN192" s="4"/>
      <c r="AO192" s="4"/>
      <c r="AP192" s="4"/>
      <c r="AQ192" s="3">
        <v>98.742736816406307</v>
      </c>
      <c r="AR192" s="4"/>
      <c r="AS192" s="4"/>
      <c r="AT192" s="4"/>
      <c r="AU192" s="4"/>
      <c r="AV192" s="4"/>
      <c r="AW192" s="4"/>
      <c r="AX192" s="4"/>
      <c r="AY192" s="4"/>
      <c r="AZ192" s="4"/>
      <c r="BA192" s="4"/>
      <c r="BB192" s="4"/>
      <c r="BC192" s="4"/>
      <c r="BD192" s="4"/>
    </row>
    <row r="193" spans="1:56" ht="16" x14ac:dyDescent="0.2">
      <c r="A193" s="2" t="s">
        <v>388</v>
      </c>
      <c r="B193" s="25" t="s">
        <v>387</v>
      </c>
      <c r="C193" s="3" t="s">
        <v>678</v>
      </c>
      <c r="D193" s="3" t="s">
        <v>679</v>
      </c>
      <c r="E193" s="4"/>
      <c r="F193" s="4"/>
      <c r="G193" s="4"/>
      <c r="H193" s="4"/>
      <c r="I193" s="4"/>
      <c r="J193" s="4"/>
      <c r="K193" s="4"/>
      <c r="L193" s="4"/>
      <c r="M193" s="4"/>
      <c r="N193" s="4"/>
      <c r="O193" s="4"/>
      <c r="P193" s="4"/>
      <c r="Q193" s="4"/>
      <c r="R193" s="4"/>
      <c r="S193" s="4"/>
      <c r="T193" s="4"/>
      <c r="U193" s="3">
        <v>48.091079711914098</v>
      </c>
      <c r="V193" s="3">
        <v>48.856948852539098</v>
      </c>
      <c r="W193" s="3">
        <v>49.433750152587898</v>
      </c>
      <c r="X193" s="3">
        <v>50.199108123779297</v>
      </c>
      <c r="Y193" s="3">
        <v>50.843570709228501</v>
      </c>
      <c r="Z193" s="3">
        <v>51.363391876220703</v>
      </c>
      <c r="AA193" s="3">
        <v>51.703899383544901</v>
      </c>
      <c r="AB193" s="3">
        <v>52.277431488037102</v>
      </c>
      <c r="AC193" s="3">
        <v>52.869400024414098</v>
      </c>
      <c r="AD193" s="3">
        <v>53.243148803710902</v>
      </c>
      <c r="AE193" s="3">
        <v>53.9357299804688</v>
      </c>
      <c r="AF193" s="3">
        <v>54.887161254882798</v>
      </c>
      <c r="AG193" s="3">
        <v>55.559329986572301</v>
      </c>
      <c r="AH193" s="3">
        <v>56.457199096679702</v>
      </c>
      <c r="AI193" s="3">
        <v>54.762439727783203</v>
      </c>
      <c r="AJ193" s="3">
        <v>55.772548675537102</v>
      </c>
      <c r="AK193" s="3">
        <v>56.350719451904297</v>
      </c>
      <c r="AL193" s="3">
        <v>56.749309539794901</v>
      </c>
      <c r="AM193" s="3">
        <v>57.681690216064503</v>
      </c>
      <c r="AN193" s="3">
        <v>57.171710968017599</v>
      </c>
      <c r="AO193" s="3">
        <v>58.514690399169901</v>
      </c>
      <c r="AP193" s="3">
        <v>54.71630859375</v>
      </c>
      <c r="AQ193" s="3">
        <v>54.6610298156738</v>
      </c>
      <c r="AR193" s="3">
        <v>53.958641052246101</v>
      </c>
      <c r="AS193" s="3">
        <v>54.588619232177699</v>
      </c>
      <c r="AT193" s="3">
        <v>56.301361083984403</v>
      </c>
      <c r="AU193" s="3">
        <v>58.834068298339801</v>
      </c>
      <c r="AV193" s="3">
        <v>59.530529022216797</v>
      </c>
      <c r="AW193" s="3">
        <v>60.599998474121101</v>
      </c>
      <c r="AX193" s="3">
        <v>59.6622505187988</v>
      </c>
      <c r="AY193" s="3">
        <v>61.963470458984403</v>
      </c>
      <c r="AZ193" s="3">
        <v>62.929710388183601</v>
      </c>
      <c r="BA193" s="3">
        <v>62.001468658447301</v>
      </c>
      <c r="BB193" s="3">
        <v>62.559181213378899</v>
      </c>
      <c r="BC193" s="3">
        <v>63.079029083252003</v>
      </c>
      <c r="BD193" s="3"/>
    </row>
    <row r="194" spans="1:56" ht="16" x14ac:dyDescent="0.2">
      <c r="A194" s="2" t="s">
        <v>390</v>
      </c>
      <c r="B194" s="25" t="s">
        <v>389</v>
      </c>
      <c r="C194" s="3" t="s">
        <v>678</v>
      </c>
      <c r="D194" s="3" t="s">
        <v>679</v>
      </c>
      <c r="E194" s="4"/>
      <c r="F194" s="4"/>
      <c r="G194" s="4"/>
      <c r="H194" s="4"/>
      <c r="I194" s="4"/>
      <c r="J194" s="4"/>
      <c r="K194" s="4"/>
      <c r="L194" s="4"/>
      <c r="M194" s="4"/>
      <c r="N194" s="4"/>
      <c r="O194" s="3">
        <v>86.746063232421903</v>
      </c>
      <c r="P194" s="4"/>
      <c r="Q194" s="4"/>
      <c r="R194" s="4"/>
      <c r="S194" s="4"/>
      <c r="T194" s="4"/>
      <c r="U194" s="4"/>
      <c r="V194" s="4"/>
      <c r="W194" s="4"/>
      <c r="X194" s="4"/>
      <c r="Y194" s="3">
        <v>89.622497558593807</v>
      </c>
      <c r="Z194" s="4"/>
      <c r="AA194" s="4"/>
      <c r="AB194" s="4"/>
      <c r="AC194" s="4"/>
      <c r="AD194" s="4"/>
      <c r="AE194" s="4"/>
      <c r="AF194" s="4"/>
      <c r="AG194" s="4"/>
      <c r="AH194" s="4"/>
      <c r="AI194" s="4"/>
      <c r="AJ194" s="4"/>
      <c r="AK194" s="4"/>
      <c r="AL194" s="4"/>
      <c r="AM194" s="4"/>
      <c r="AN194" s="4"/>
      <c r="AO194" s="4"/>
      <c r="AP194" s="4"/>
      <c r="AQ194" s="4"/>
      <c r="AR194" s="4"/>
      <c r="AS194" s="3">
        <v>91.965232849121094</v>
      </c>
      <c r="AT194" s="4"/>
      <c r="AU194" s="4"/>
      <c r="AV194" s="4"/>
      <c r="AW194" s="4"/>
      <c r="AX194" s="4"/>
      <c r="AY194" s="4"/>
      <c r="AZ194" s="3">
        <v>92.389999389648395</v>
      </c>
      <c r="BA194" s="4"/>
      <c r="BB194" s="4"/>
      <c r="BC194" s="4"/>
      <c r="BD194" s="4"/>
    </row>
    <row r="195" spans="1:56" ht="16" x14ac:dyDescent="0.2">
      <c r="A195" s="2" t="s">
        <v>392</v>
      </c>
      <c r="B195" s="25" t="s">
        <v>391</v>
      </c>
      <c r="C195" s="3" t="s">
        <v>678</v>
      </c>
      <c r="D195" s="3" t="s">
        <v>679</v>
      </c>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3">
        <v>99.998191833496094</v>
      </c>
      <c r="AR195" s="4"/>
      <c r="AS195" s="4"/>
      <c r="AT195" s="4"/>
      <c r="AU195" s="4"/>
      <c r="AV195" s="4"/>
      <c r="AW195" s="4"/>
      <c r="AX195" s="4"/>
      <c r="AY195" s="4"/>
      <c r="AZ195" s="4"/>
      <c r="BA195" s="4"/>
      <c r="BB195" s="4"/>
      <c r="BC195" s="4"/>
      <c r="BD195" s="4"/>
    </row>
    <row r="196" spans="1:56" ht="16" x14ac:dyDescent="0.2">
      <c r="A196" s="2" t="s">
        <v>394</v>
      </c>
      <c r="B196" s="25" t="s">
        <v>393</v>
      </c>
      <c r="C196" s="3" t="s">
        <v>678</v>
      </c>
      <c r="D196" s="3" t="s">
        <v>679</v>
      </c>
      <c r="E196" s="4"/>
      <c r="F196" s="4"/>
      <c r="G196" s="4"/>
      <c r="H196" s="4"/>
      <c r="I196" s="4"/>
      <c r="J196" s="4"/>
      <c r="K196" s="4"/>
      <c r="L196" s="4"/>
      <c r="M196" s="4"/>
      <c r="N196" s="4"/>
      <c r="O196" s="4"/>
      <c r="P196" s="3">
        <v>79.435607910156307</v>
      </c>
      <c r="Q196" s="4"/>
      <c r="R196" s="4"/>
      <c r="S196" s="4"/>
      <c r="T196" s="4"/>
      <c r="U196" s="4"/>
      <c r="V196" s="4"/>
      <c r="W196" s="4"/>
      <c r="X196" s="4"/>
      <c r="Y196" s="4"/>
      <c r="Z196" s="3">
        <v>87.947853088378906</v>
      </c>
      <c r="AA196" s="4"/>
      <c r="AB196" s="4"/>
      <c r="AC196" s="4"/>
      <c r="AD196" s="4"/>
      <c r="AE196" s="4"/>
      <c r="AF196" s="4"/>
      <c r="AG196" s="4"/>
      <c r="AH196" s="4"/>
      <c r="AI196" s="4"/>
      <c r="AJ196" s="4"/>
      <c r="AK196" s="4"/>
      <c r="AL196" s="4"/>
      <c r="AM196" s="4"/>
      <c r="AN196" s="4"/>
      <c r="AO196" s="4"/>
      <c r="AP196" s="4"/>
      <c r="AQ196" s="4"/>
      <c r="AR196" s="4"/>
      <c r="AS196" s="4"/>
      <c r="AT196" s="3">
        <v>94.47705078125</v>
      </c>
      <c r="AU196" s="4"/>
      <c r="AV196" s="4"/>
      <c r="AW196" s="4"/>
      <c r="AX196" s="4"/>
      <c r="AY196" s="4"/>
      <c r="AZ196" s="4"/>
      <c r="BA196" s="3">
        <v>96.137588500976605</v>
      </c>
      <c r="BB196" s="4"/>
      <c r="BC196" s="4"/>
      <c r="BD196" s="4"/>
    </row>
    <row r="197" spans="1:56" ht="16" x14ac:dyDescent="0.2">
      <c r="A197" s="2" t="s">
        <v>396</v>
      </c>
      <c r="B197" s="25" t="s">
        <v>395</v>
      </c>
      <c r="C197" s="3" t="s">
        <v>678</v>
      </c>
      <c r="D197" s="3" t="s">
        <v>679</v>
      </c>
      <c r="E197" s="4"/>
      <c r="F197" s="4"/>
      <c r="G197" s="4"/>
      <c r="H197" s="4"/>
      <c r="I197" s="4"/>
      <c r="J197" s="4"/>
      <c r="K197" s="4"/>
      <c r="L197" s="4"/>
      <c r="M197" s="4"/>
      <c r="N197" s="4"/>
      <c r="O197" s="4"/>
      <c r="P197" s="4"/>
      <c r="Q197" s="3">
        <v>78.458610534667997</v>
      </c>
      <c r="R197" s="4"/>
      <c r="S197" s="4"/>
      <c r="T197" s="4"/>
      <c r="U197" s="4"/>
      <c r="V197" s="4"/>
      <c r="W197" s="4"/>
      <c r="X197" s="4"/>
      <c r="Y197" s="4"/>
      <c r="Z197" s="4"/>
      <c r="AA197" s="3">
        <v>90.271820068359403</v>
      </c>
      <c r="AB197" s="4"/>
      <c r="AC197" s="4"/>
      <c r="AD197" s="4"/>
      <c r="AE197" s="4"/>
      <c r="AF197" s="4"/>
      <c r="AG197" s="4"/>
      <c r="AH197" s="4"/>
      <c r="AI197" s="4"/>
      <c r="AJ197" s="4"/>
      <c r="AK197" s="4"/>
      <c r="AL197" s="4"/>
      <c r="AM197" s="4"/>
      <c r="AN197" s="4"/>
      <c r="AO197" s="4"/>
      <c r="AP197" s="3">
        <v>94.558219909667997</v>
      </c>
      <c r="AQ197" s="3">
        <v>93.292083740234403</v>
      </c>
      <c r="AR197" s="3">
        <v>93.754241943359403</v>
      </c>
      <c r="AS197" s="3">
        <v>93.870918273925795</v>
      </c>
      <c r="AT197" s="4"/>
      <c r="AU197" s="3">
        <v>94.197471618652301</v>
      </c>
      <c r="AV197" s="3">
        <v>95.059036254882798</v>
      </c>
      <c r="AW197" s="3">
        <v>95.034812927246094</v>
      </c>
      <c r="AX197" s="3">
        <v>95.554840087890597</v>
      </c>
      <c r="AY197" s="3">
        <v>94.650238037109403</v>
      </c>
      <c r="AZ197" s="4"/>
      <c r="BA197" s="3">
        <v>94.020797729492202</v>
      </c>
      <c r="BB197" s="3">
        <v>93.213531494140597</v>
      </c>
      <c r="BC197" s="3">
        <v>94.544548034667997</v>
      </c>
      <c r="BD197" s="3"/>
    </row>
    <row r="198" spans="1:56" ht="16" x14ac:dyDescent="0.2">
      <c r="A198" s="2" t="s">
        <v>398</v>
      </c>
      <c r="B198" s="25" t="s">
        <v>397</v>
      </c>
      <c r="C198" s="3" t="s">
        <v>678</v>
      </c>
      <c r="D198" s="3" t="s">
        <v>679</v>
      </c>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3">
        <v>86.076957702636705</v>
      </c>
      <c r="AG198" s="4"/>
      <c r="AH198" s="4"/>
      <c r="AI198" s="4"/>
      <c r="AJ198" s="4"/>
      <c r="AK198" s="4"/>
      <c r="AL198" s="4"/>
      <c r="AM198" s="3">
        <v>92.477508544921903</v>
      </c>
      <c r="AN198" s="4"/>
      <c r="AO198" s="3">
        <v>93.450866699218807</v>
      </c>
      <c r="AP198" s="3">
        <v>93.761703491210895</v>
      </c>
      <c r="AQ198" s="3">
        <v>94.009841918945298</v>
      </c>
      <c r="AR198" s="3">
        <v>94.430183410644503</v>
      </c>
      <c r="AS198" s="3">
        <v>94.717483520507798</v>
      </c>
      <c r="AT198" s="3">
        <v>95.025817871093807</v>
      </c>
      <c r="AU198" s="3">
        <v>95.671012878417997</v>
      </c>
      <c r="AV198" s="3">
        <v>96.046028137207003</v>
      </c>
      <c r="AW198" s="3">
        <v>96.212928771972699</v>
      </c>
      <c r="AX198" s="3">
        <v>96.477119445800795</v>
      </c>
      <c r="AY198" s="3">
        <v>96.719192504882798</v>
      </c>
      <c r="AZ198" s="3">
        <v>96.924400329589801</v>
      </c>
      <c r="BA198" s="3">
        <v>97.218612670898395</v>
      </c>
      <c r="BB198" s="3">
        <v>97.378257751464801</v>
      </c>
      <c r="BC198" s="3">
        <v>97.514457702636705</v>
      </c>
      <c r="BD198" s="3"/>
    </row>
    <row r="199" spans="1:56" ht="16" x14ac:dyDescent="0.2">
      <c r="A199" s="2" t="s">
        <v>400</v>
      </c>
      <c r="B199" s="25" t="s">
        <v>399</v>
      </c>
      <c r="C199" s="3" t="s">
        <v>678</v>
      </c>
      <c r="D199" s="3" t="s">
        <v>679</v>
      </c>
      <c r="E199" s="4"/>
      <c r="F199" s="4"/>
      <c r="G199" s="4"/>
      <c r="H199" s="4"/>
      <c r="I199" s="4"/>
      <c r="J199" s="4"/>
      <c r="K199" s="4"/>
      <c r="L199" s="4"/>
      <c r="M199" s="4"/>
      <c r="N199" s="4"/>
      <c r="O199" s="4"/>
      <c r="P199" s="4"/>
      <c r="Q199" s="4"/>
      <c r="R199" s="4"/>
      <c r="S199" s="4"/>
      <c r="T199" s="4"/>
      <c r="U199" s="4"/>
      <c r="V199" s="4"/>
      <c r="W199" s="4"/>
      <c r="X199" s="4"/>
      <c r="Y199" s="3">
        <v>86.966781616210895</v>
      </c>
      <c r="Z199" s="3">
        <v>86.998153686523395</v>
      </c>
      <c r="AA199" s="3">
        <v>87.230300903320298</v>
      </c>
      <c r="AB199" s="3">
        <v>87.469490051269503</v>
      </c>
      <c r="AC199" s="3">
        <v>87.711578369140597</v>
      </c>
      <c r="AD199" s="3">
        <v>87.950828552246094</v>
      </c>
      <c r="AE199" s="3">
        <v>88.120498657226605</v>
      </c>
      <c r="AF199" s="3">
        <v>88.380187988281307</v>
      </c>
      <c r="AG199" s="3">
        <v>88.597106933593807</v>
      </c>
      <c r="AH199" s="3">
        <v>88.801521301269503</v>
      </c>
      <c r="AI199" s="3">
        <v>88.980239868164105</v>
      </c>
      <c r="AJ199" s="3">
        <v>89.160812377929702</v>
      </c>
      <c r="AK199" s="3">
        <v>89.330291748046903</v>
      </c>
      <c r="AL199" s="3">
        <v>89.476623535156307</v>
      </c>
      <c r="AM199" s="3">
        <v>89.6314697265625</v>
      </c>
      <c r="AN199" s="3">
        <v>89.761383056640597</v>
      </c>
      <c r="AO199" s="3">
        <v>89.878669738769503</v>
      </c>
      <c r="AP199" s="3">
        <v>90.041969299316406</v>
      </c>
      <c r="AQ199" s="3">
        <v>90.214591979980497</v>
      </c>
      <c r="AR199" s="3">
        <v>90.383491516113295</v>
      </c>
      <c r="AS199" s="3">
        <v>90.560859680175795</v>
      </c>
      <c r="AT199" s="3">
        <v>90.686767578125</v>
      </c>
      <c r="AU199" s="3">
        <v>90.792213439941406</v>
      </c>
      <c r="AV199" s="3">
        <v>90.889457702636705</v>
      </c>
      <c r="AW199" s="3">
        <v>90.946678161621094</v>
      </c>
      <c r="AX199" s="3">
        <v>91.0159912109375</v>
      </c>
      <c r="AY199" s="3">
        <v>91.145103454589801</v>
      </c>
      <c r="AZ199" s="3">
        <v>91.277969360351605</v>
      </c>
      <c r="BA199" s="3">
        <v>91.293807983398395</v>
      </c>
      <c r="BB199" s="4"/>
      <c r="BC199" s="4"/>
      <c r="BD199" s="4"/>
    </row>
    <row r="200" spans="1:56" ht="16" x14ac:dyDescent="0.2">
      <c r="A200" s="2" t="s">
        <v>402</v>
      </c>
      <c r="B200" s="25" t="s">
        <v>401</v>
      </c>
      <c r="C200" s="3" t="s">
        <v>678</v>
      </c>
      <c r="D200" s="3" t="s">
        <v>679</v>
      </c>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row>
    <row r="201" spans="1:56" ht="16" x14ac:dyDescent="0.2">
      <c r="A201" s="2" t="s">
        <v>404</v>
      </c>
      <c r="B201" s="25" t="s">
        <v>403</v>
      </c>
      <c r="C201" s="3" t="s">
        <v>678</v>
      </c>
      <c r="D201" s="3" t="s">
        <v>679</v>
      </c>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row>
    <row r="202" spans="1:56" ht="16" x14ac:dyDescent="0.2">
      <c r="A202" s="2" t="s">
        <v>406</v>
      </c>
      <c r="B202" s="25" t="s">
        <v>405</v>
      </c>
      <c r="C202" s="3" t="s">
        <v>678</v>
      </c>
      <c r="D202" s="3" t="s">
        <v>679</v>
      </c>
      <c r="E202" s="4"/>
      <c r="F202" s="4"/>
      <c r="G202" s="4"/>
      <c r="H202" s="4"/>
      <c r="I202" s="4"/>
      <c r="J202" s="4"/>
      <c r="K202" s="4"/>
      <c r="L202" s="4"/>
      <c r="M202" s="4"/>
      <c r="N202" s="4"/>
      <c r="O202" s="4"/>
      <c r="P202" s="4"/>
      <c r="Q202" s="4"/>
      <c r="R202" s="4"/>
      <c r="S202" s="4"/>
      <c r="T202" s="4"/>
      <c r="U202" s="3">
        <v>75.635040283203097</v>
      </c>
      <c r="V202" s="4"/>
      <c r="W202" s="4"/>
      <c r="X202" s="4"/>
      <c r="Y202" s="4"/>
      <c r="Z202" s="4"/>
      <c r="AA202" s="4"/>
      <c r="AB202" s="4"/>
      <c r="AC202" s="4"/>
      <c r="AD202" s="4"/>
      <c r="AE202" s="4"/>
      <c r="AF202" s="3">
        <v>83.262161254882798</v>
      </c>
      <c r="AG202" s="4"/>
      <c r="AH202" s="4"/>
      <c r="AI202" s="4"/>
      <c r="AJ202" s="4"/>
      <c r="AK202" s="4"/>
      <c r="AL202" s="4"/>
      <c r="AM202" s="3">
        <v>86.731613159179702</v>
      </c>
      <c r="AN202" s="4"/>
      <c r="AO202" s="4"/>
      <c r="AP202" s="3">
        <v>90.060623168945298</v>
      </c>
      <c r="AQ202" s="3">
        <v>91.010757446289105</v>
      </c>
      <c r="AR202" s="3">
        <v>91.151420593261705</v>
      </c>
      <c r="AS202" s="3">
        <v>91.778846740722699</v>
      </c>
      <c r="AT202" s="3">
        <v>91.364082336425795</v>
      </c>
      <c r="AU202" s="3">
        <v>90.170059204101605</v>
      </c>
      <c r="AV202" s="3">
        <v>90.632987976074205</v>
      </c>
      <c r="AW202" s="3">
        <v>91.327217102050795</v>
      </c>
      <c r="AX202" s="4"/>
      <c r="AY202" s="3">
        <v>93.145301818847699</v>
      </c>
      <c r="AZ202" s="3">
        <v>93.463966369628906</v>
      </c>
      <c r="BA202" s="4"/>
      <c r="BB202" s="4"/>
      <c r="BC202" s="4"/>
      <c r="BD202" s="4"/>
    </row>
    <row r="203" spans="1:56" ht="16" x14ac:dyDescent="0.2">
      <c r="A203" s="2" t="s">
        <v>408</v>
      </c>
      <c r="B203" s="25" t="s">
        <v>407</v>
      </c>
      <c r="C203" s="3" t="s">
        <v>678</v>
      </c>
      <c r="D203" s="3" t="s">
        <v>679</v>
      </c>
      <c r="E203" s="4"/>
      <c r="F203" s="4"/>
      <c r="G203" s="4"/>
      <c r="H203" s="4"/>
      <c r="I203" s="4"/>
      <c r="J203" s="4"/>
      <c r="K203" s="4"/>
      <c r="L203" s="4"/>
      <c r="M203" s="4"/>
      <c r="N203" s="4"/>
      <c r="O203" s="4"/>
      <c r="P203" s="4"/>
      <c r="Q203" s="4"/>
      <c r="R203" s="4"/>
      <c r="S203" s="4"/>
      <c r="T203" s="4"/>
      <c r="U203" s="4"/>
      <c r="V203" s="4"/>
      <c r="W203" s="4"/>
      <c r="X203" s="4"/>
      <c r="Y203" s="4"/>
      <c r="Z203" s="4"/>
      <c r="AA203" s="3">
        <v>96.709976196289105</v>
      </c>
      <c r="AB203" s="4"/>
      <c r="AC203" s="4"/>
      <c r="AD203" s="4"/>
      <c r="AE203" s="4"/>
      <c r="AF203" s="4"/>
      <c r="AG203" s="4"/>
      <c r="AH203" s="4"/>
      <c r="AI203" s="4"/>
      <c r="AJ203" s="4"/>
      <c r="AK203" s="3">
        <v>97.297592163085895</v>
      </c>
      <c r="AL203" s="4"/>
      <c r="AM203" s="4"/>
      <c r="AN203" s="4"/>
      <c r="AO203" s="4"/>
      <c r="AP203" s="4"/>
      <c r="AQ203" s="4"/>
      <c r="AR203" s="4"/>
      <c r="AS203" s="4"/>
      <c r="AT203" s="3">
        <v>98.604286193847699</v>
      </c>
      <c r="AU203" s="4"/>
      <c r="AV203" s="4"/>
      <c r="AW203" s="4"/>
      <c r="AX203" s="4"/>
      <c r="AY203" s="4"/>
      <c r="AZ203" s="4"/>
      <c r="BA203" s="3">
        <v>98.844497680664105</v>
      </c>
      <c r="BB203" s="4"/>
      <c r="BC203" s="4"/>
      <c r="BD203" s="4"/>
    </row>
    <row r="204" spans="1:56" ht="16" x14ac:dyDescent="0.2">
      <c r="A204" s="2" t="s">
        <v>410</v>
      </c>
      <c r="B204" s="25" t="s">
        <v>409</v>
      </c>
      <c r="C204" s="3" t="s">
        <v>678</v>
      </c>
      <c r="D204" s="3" t="s">
        <v>679</v>
      </c>
      <c r="E204" s="4"/>
      <c r="F204" s="4"/>
      <c r="G204" s="4"/>
      <c r="H204" s="4"/>
      <c r="I204" s="4"/>
      <c r="J204" s="4"/>
      <c r="K204" s="4"/>
      <c r="L204" s="4"/>
      <c r="M204" s="4"/>
      <c r="N204" s="4"/>
      <c r="O204" s="4"/>
      <c r="P204" s="4"/>
      <c r="Q204" s="4"/>
      <c r="R204" s="4"/>
      <c r="S204" s="4"/>
      <c r="T204" s="4"/>
      <c r="U204" s="4"/>
      <c r="V204" s="4"/>
      <c r="W204" s="4"/>
      <c r="X204" s="3">
        <v>97.986053466796903</v>
      </c>
      <c r="Y204" s="4"/>
      <c r="Z204" s="4"/>
      <c r="AA204" s="4"/>
      <c r="AB204" s="4"/>
      <c r="AC204" s="4"/>
      <c r="AD204" s="4"/>
      <c r="AE204" s="4"/>
      <c r="AF204" s="4"/>
      <c r="AG204" s="4"/>
      <c r="AH204" s="4"/>
      <c r="AI204" s="4"/>
      <c r="AJ204" s="4"/>
      <c r="AK204" s="3">
        <v>99.440971374511705</v>
      </c>
      <c r="AL204" s="4"/>
      <c r="AM204" s="4"/>
      <c r="AN204" s="4"/>
      <c r="AO204" s="4"/>
      <c r="AP204" s="4"/>
      <c r="AQ204" s="4"/>
      <c r="AR204" s="4"/>
      <c r="AS204" s="3">
        <v>99.684272766113295</v>
      </c>
      <c r="AT204" s="4"/>
      <c r="AU204" s="4"/>
      <c r="AV204" s="4"/>
      <c r="AW204" s="4"/>
      <c r="AX204" s="4"/>
      <c r="AY204" s="4"/>
      <c r="AZ204" s="4"/>
      <c r="BA204" s="3">
        <v>99.730056762695298</v>
      </c>
      <c r="BB204" s="4"/>
      <c r="BC204" s="4"/>
      <c r="BD204" s="4"/>
    </row>
    <row r="205" spans="1:56" ht="16" x14ac:dyDescent="0.2">
      <c r="A205" s="2" t="s">
        <v>412</v>
      </c>
      <c r="B205" s="25" t="s">
        <v>411</v>
      </c>
      <c r="C205" s="3" t="s">
        <v>678</v>
      </c>
      <c r="D205" s="3" t="s">
        <v>679</v>
      </c>
      <c r="E205" s="4"/>
      <c r="F205" s="4"/>
      <c r="G205" s="4"/>
      <c r="H205" s="4"/>
      <c r="I205" s="4"/>
      <c r="J205" s="4"/>
      <c r="K205" s="4"/>
      <c r="L205" s="4"/>
      <c r="M205" s="3">
        <v>38.243431091308601</v>
      </c>
      <c r="N205" s="4"/>
      <c r="O205" s="4"/>
      <c r="P205" s="4"/>
      <c r="Q205" s="4"/>
      <c r="R205" s="4"/>
      <c r="S205" s="4"/>
      <c r="T205" s="4"/>
      <c r="U205" s="4"/>
      <c r="V205" s="4"/>
      <c r="W205" s="4"/>
      <c r="X205" s="4"/>
      <c r="Y205" s="4"/>
      <c r="Z205" s="3">
        <v>57.853488922119098</v>
      </c>
      <c r="AA205" s="4"/>
      <c r="AB205" s="4"/>
      <c r="AC205" s="4"/>
      <c r="AD205" s="4"/>
      <c r="AE205" s="4"/>
      <c r="AF205" s="4"/>
      <c r="AG205" s="4"/>
      <c r="AH205" s="4"/>
      <c r="AI205" s="3">
        <v>64.888603210449205</v>
      </c>
      <c r="AJ205" s="4"/>
      <c r="AK205" s="4"/>
      <c r="AL205" s="4"/>
      <c r="AM205" s="4"/>
      <c r="AN205" s="4"/>
      <c r="AO205" s="4"/>
      <c r="AP205" s="4"/>
      <c r="AQ205" s="4"/>
      <c r="AR205" s="4"/>
      <c r="AS205" s="3">
        <v>65.852272033691406</v>
      </c>
      <c r="AT205" s="4"/>
      <c r="AU205" s="3">
        <v>68.331031799316406</v>
      </c>
      <c r="AV205" s="4"/>
      <c r="AW205" s="3">
        <v>70.804130554199205</v>
      </c>
      <c r="AX205" s="4"/>
      <c r="AY205" s="4"/>
      <c r="AZ205" s="4"/>
      <c r="BA205" s="3">
        <v>73.215591430664105</v>
      </c>
      <c r="BB205" s="4"/>
      <c r="BC205" s="4"/>
      <c r="BD205" s="4"/>
    </row>
    <row r="206" spans="1:56" ht="16" x14ac:dyDescent="0.2">
      <c r="A206" s="2" t="s">
        <v>12</v>
      </c>
      <c r="B206" s="25" t="s">
        <v>413</v>
      </c>
      <c r="C206" s="3" t="s">
        <v>678</v>
      </c>
      <c r="D206" s="3" t="s">
        <v>679</v>
      </c>
      <c r="E206" s="4"/>
      <c r="F206" s="4"/>
      <c r="G206" s="4"/>
      <c r="H206" s="4"/>
      <c r="I206" s="4"/>
      <c r="J206" s="3">
        <v>36.247791290283203</v>
      </c>
      <c r="K206" s="3">
        <v>36.260898590087898</v>
      </c>
      <c r="L206" s="3">
        <v>36.916099548339801</v>
      </c>
      <c r="M206" s="3">
        <v>37.5623588562012</v>
      </c>
      <c r="N206" s="3">
        <v>38.189899444580099</v>
      </c>
      <c r="O206" s="3">
        <v>38.806720733642599</v>
      </c>
      <c r="P206" s="3">
        <v>38.803970336914098</v>
      </c>
      <c r="Q206" s="3">
        <v>40.031791687011697</v>
      </c>
      <c r="R206" s="3">
        <v>40.678230285644503</v>
      </c>
      <c r="S206" s="3">
        <v>41.323989868164098</v>
      </c>
      <c r="T206" s="3">
        <v>41.971271514892599</v>
      </c>
      <c r="U206" s="3">
        <v>42.614910125732401</v>
      </c>
      <c r="V206" s="3">
        <v>43.261829376220703</v>
      </c>
      <c r="W206" s="3">
        <v>43.9989204406738</v>
      </c>
      <c r="X206" s="3">
        <v>44.749469757080099</v>
      </c>
      <c r="Y206" s="3">
        <v>45.473709106445298</v>
      </c>
      <c r="Z206" s="3">
        <v>45.856441497802699</v>
      </c>
      <c r="AA206" s="3">
        <v>47.147708892822301</v>
      </c>
      <c r="AB206" s="3">
        <v>48.123489379882798</v>
      </c>
      <c r="AC206" s="3">
        <v>48.895099639892599</v>
      </c>
      <c r="AD206" s="3">
        <v>49.683269500732401</v>
      </c>
      <c r="AE206" s="3">
        <v>50.480789184570298</v>
      </c>
      <c r="AF206" s="3">
        <v>51.282268524169901</v>
      </c>
      <c r="AG206" s="3">
        <v>56.162181854247997</v>
      </c>
      <c r="AH206" s="3">
        <v>56.916168212890597</v>
      </c>
      <c r="AI206" s="3">
        <v>57.6893501281738</v>
      </c>
      <c r="AJ206" s="3">
        <v>58.130039215087898</v>
      </c>
      <c r="AK206" s="3">
        <v>59.212078094482401</v>
      </c>
      <c r="AL206" s="3">
        <v>60.101001739502003</v>
      </c>
      <c r="AM206" s="3">
        <v>60.872451782226598</v>
      </c>
      <c r="AN206" s="3">
        <v>60.642929077148402</v>
      </c>
      <c r="AO206" s="3">
        <v>60.8131103515625</v>
      </c>
      <c r="AP206" s="3">
        <v>61.714481353759801</v>
      </c>
      <c r="AQ206" s="3">
        <v>63.638351440429702</v>
      </c>
      <c r="AR206" s="3">
        <v>64.337692260742202</v>
      </c>
      <c r="AS206" s="3">
        <v>66.019012451171903</v>
      </c>
      <c r="AT206" s="3">
        <v>66.513191223144503</v>
      </c>
      <c r="AU206" s="3">
        <v>67.267776489257798</v>
      </c>
      <c r="AV206" s="3">
        <v>68.013107299804702</v>
      </c>
      <c r="AW206" s="3">
        <v>68.734786987304702</v>
      </c>
      <c r="AX206" s="3">
        <v>69.6573486328125</v>
      </c>
      <c r="AY206" s="3">
        <v>70.999168395996094</v>
      </c>
      <c r="AZ206" s="3">
        <v>71.695152282714801</v>
      </c>
      <c r="BA206" s="3">
        <v>72.243881225585895</v>
      </c>
      <c r="BB206" s="3">
        <v>72.951446533203097</v>
      </c>
      <c r="BC206" s="3">
        <v>73.654518127441406</v>
      </c>
      <c r="BD206" s="3"/>
    </row>
    <row r="207" spans="1:56" ht="16" x14ac:dyDescent="0.2">
      <c r="A207" s="2" t="s">
        <v>415</v>
      </c>
      <c r="B207" s="25" t="s">
        <v>414</v>
      </c>
      <c r="C207" s="3" t="s">
        <v>678</v>
      </c>
      <c r="D207" s="3" t="s">
        <v>679</v>
      </c>
      <c r="E207" s="4"/>
      <c r="F207" s="4"/>
      <c r="G207" s="4"/>
      <c r="H207" s="4"/>
      <c r="I207" s="4"/>
      <c r="J207" s="4"/>
      <c r="K207" s="4"/>
      <c r="L207" s="4"/>
      <c r="M207" s="4"/>
      <c r="N207" s="4"/>
      <c r="O207" s="4"/>
      <c r="P207" s="4"/>
      <c r="Q207" s="4"/>
      <c r="R207" s="4"/>
      <c r="S207" s="4"/>
      <c r="T207" s="4"/>
      <c r="U207" s="4"/>
      <c r="V207" s="4"/>
      <c r="W207" s="4"/>
      <c r="X207" s="4"/>
      <c r="Y207" s="4"/>
      <c r="Z207" s="4"/>
      <c r="AA207" s="3">
        <v>70.821647644042997</v>
      </c>
      <c r="AB207" s="4"/>
      <c r="AC207" s="4"/>
      <c r="AD207" s="4"/>
      <c r="AE207" s="4"/>
      <c r="AF207" s="4"/>
      <c r="AG207" s="4"/>
      <c r="AH207" s="4"/>
      <c r="AI207" s="3">
        <v>79.350936889648395</v>
      </c>
      <c r="AJ207" s="4"/>
      <c r="AK207" s="4"/>
      <c r="AL207" s="4"/>
      <c r="AM207" s="3">
        <v>82.857742309570298</v>
      </c>
      <c r="AN207" s="4"/>
      <c r="AO207" s="4"/>
      <c r="AP207" s="4"/>
      <c r="AQ207" s="4"/>
      <c r="AR207" s="4"/>
      <c r="AS207" s="4"/>
      <c r="AT207" s="4"/>
      <c r="AU207" s="4"/>
      <c r="AV207" s="3">
        <v>94.426338195800795</v>
      </c>
      <c r="AW207" s="4"/>
      <c r="AX207" s="4"/>
      <c r="AY207" s="4"/>
      <c r="AZ207" s="3">
        <v>95.328628540039105</v>
      </c>
      <c r="BA207" s="4"/>
      <c r="BB207" s="4"/>
      <c r="BC207" s="3">
        <v>97.585067749023395</v>
      </c>
      <c r="BD207" s="3"/>
    </row>
    <row r="208" spans="1:56" ht="16" x14ac:dyDescent="0.2">
      <c r="A208" s="2" t="s">
        <v>417</v>
      </c>
      <c r="B208" s="25" t="s">
        <v>416</v>
      </c>
      <c r="C208" s="3" t="s">
        <v>678</v>
      </c>
      <c r="D208" s="3" t="s">
        <v>679</v>
      </c>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3">
        <v>61.345870971679702</v>
      </c>
      <c r="AJ208" s="4"/>
      <c r="AK208" s="4"/>
      <c r="AL208" s="4"/>
      <c r="AM208" s="4"/>
      <c r="AN208" s="4"/>
      <c r="AO208" s="4"/>
      <c r="AP208" s="4"/>
      <c r="AQ208" s="3">
        <v>53.517379760742202</v>
      </c>
      <c r="AR208" s="4"/>
      <c r="AS208" s="4"/>
      <c r="AT208" s="4"/>
      <c r="AU208" s="4"/>
      <c r="AV208" s="4"/>
      <c r="AW208" s="4"/>
      <c r="AX208" s="4"/>
      <c r="AY208" s="4"/>
      <c r="AZ208" s="4"/>
      <c r="BA208" s="3">
        <v>60.697181701660199</v>
      </c>
      <c r="BB208" s="4"/>
      <c r="BC208" s="4"/>
      <c r="BD208" s="4"/>
    </row>
    <row r="209" spans="1:56" ht="16" x14ac:dyDescent="0.2">
      <c r="A209" s="2" t="s">
        <v>419</v>
      </c>
      <c r="B209" s="25" t="s">
        <v>418</v>
      </c>
      <c r="C209" s="3" t="s">
        <v>678</v>
      </c>
      <c r="D209" s="3" t="s">
        <v>679</v>
      </c>
      <c r="E209" s="4"/>
      <c r="F209" s="4"/>
      <c r="G209" s="4"/>
      <c r="H209" s="4"/>
      <c r="I209" s="4"/>
      <c r="J209" s="4"/>
      <c r="K209" s="4"/>
      <c r="L209" s="4"/>
      <c r="M209" s="4"/>
      <c r="N209" s="4"/>
      <c r="O209" s="4"/>
      <c r="P209" s="4"/>
      <c r="Q209" s="4"/>
      <c r="R209" s="4"/>
      <c r="S209" s="4"/>
      <c r="T209" s="4"/>
      <c r="U209" s="4"/>
      <c r="V209" s="4"/>
      <c r="W209" s="3">
        <v>26.868850708007798</v>
      </c>
      <c r="X209" s="4"/>
      <c r="Y209" s="4"/>
      <c r="Z209" s="4"/>
      <c r="AA209" s="4"/>
      <c r="AB209" s="4"/>
      <c r="AC209" s="4"/>
      <c r="AD209" s="4"/>
      <c r="AE209" s="4"/>
      <c r="AF209" s="4"/>
      <c r="AG209" s="4"/>
      <c r="AH209" s="4"/>
      <c r="AI209" s="4"/>
      <c r="AJ209" s="4"/>
      <c r="AK209" s="3">
        <v>39.2752494812012</v>
      </c>
      <c r="AL209" s="4"/>
      <c r="AM209" s="4"/>
      <c r="AN209" s="4"/>
      <c r="AO209" s="3">
        <v>41.891151428222699</v>
      </c>
      <c r="AP209" s="4"/>
      <c r="AQ209" s="4"/>
      <c r="AR209" s="3">
        <v>48.036781311035199</v>
      </c>
      <c r="AS209" s="4"/>
      <c r="AT209" s="3">
        <v>51.814548492431598</v>
      </c>
      <c r="AU209" s="4"/>
      <c r="AV209" s="3">
        <v>43.534500122070298</v>
      </c>
      <c r="AW209" s="4"/>
      <c r="AX209" s="4"/>
      <c r="AY209" s="4"/>
      <c r="AZ209" s="3">
        <v>51.900421142578097</v>
      </c>
      <c r="BA209" s="4"/>
      <c r="BB209" s="4"/>
      <c r="BC209" s="4"/>
      <c r="BD209" s="4"/>
    </row>
    <row r="210" spans="1:56" ht="16" x14ac:dyDescent="0.2">
      <c r="A210" s="2" t="s">
        <v>421</v>
      </c>
      <c r="B210" s="25" t="s">
        <v>420</v>
      </c>
      <c r="C210" s="3" t="s">
        <v>678</v>
      </c>
      <c r="D210" s="3" t="s">
        <v>679</v>
      </c>
      <c r="E210" s="4"/>
      <c r="F210" s="4"/>
      <c r="G210" s="4"/>
      <c r="H210" s="4"/>
      <c r="I210" s="4"/>
      <c r="J210" s="4"/>
      <c r="K210" s="4"/>
      <c r="L210" s="4"/>
      <c r="M210" s="4"/>
      <c r="N210" s="4"/>
      <c r="O210" s="3">
        <v>82.906051635742202</v>
      </c>
      <c r="P210" s="4"/>
      <c r="Q210" s="4"/>
      <c r="R210" s="4"/>
      <c r="S210" s="4"/>
      <c r="T210" s="4"/>
      <c r="U210" s="4"/>
      <c r="V210" s="4"/>
      <c r="W210" s="4"/>
      <c r="X210" s="4"/>
      <c r="Y210" s="3">
        <v>89.096000671386705</v>
      </c>
      <c r="Z210" s="4"/>
      <c r="AA210" s="4"/>
      <c r="AB210" s="4"/>
      <c r="AC210" s="4"/>
      <c r="AD210" s="4"/>
      <c r="AE210" s="4"/>
      <c r="AF210" s="4"/>
      <c r="AG210" s="4"/>
      <c r="AH210" s="4"/>
      <c r="AI210" s="3">
        <v>92.549400329589801</v>
      </c>
      <c r="AJ210" s="4"/>
      <c r="AK210" s="4"/>
      <c r="AL210" s="4"/>
      <c r="AM210" s="4"/>
      <c r="AN210" s="4"/>
      <c r="AO210" s="4"/>
      <c r="AP210" s="4"/>
      <c r="AQ210" s="4"/>
      <c r="AR210" s="4"/>
      <c r="AS210" s="3">
        <v>95.857330322265597</v>
      </c>
      <c r="AT210" s="3">
        <v>96.186042785644503</v>
      </c>
      <c r="AU210" s="3">
        <v>96.369789123535199</v>
      </c>
      <c r="AV210" s="3">
        <v>96.548019409179702</v>
      </c>
      <c r="AW210" s="3">
        <v>96.716690063476605</v>
      </c>
      <c r="AX210" s="3">
        <v>96.825492858886705</v>
      </c>
      <c r="AY210" s="3">
        <v>97.049560546875</v>
      </c>
      <c r="AZ210" s="3">
        <v>97.202217102050795</v>
      </c>
      <c r="BA210" s="3">
        <v>97.344856262207003</v>
      </c>
      <c r="BB210" s="3">
        <v>97.479583740234403</v>
      </c>
      <c r="BC210" s="4"/>
      <c r="BD210" s="4"/>
    </row>
    <row r="211" spans="1:56" ht="16" x14ac:dyDescent="0.2">
      <c r="A211" s="2" t="s">
        <v>423</v>
      </c>
      <c r="B211" s="25" t="s">
        <v>422</v>
      </c>
      <c r="C211" s="3" t="s">
        <v>678</v>
      </c>
      <c r="D211" s="3" t="s">
        <v>679</v>
      </c>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3">
        <v>76.599998474121094</v>
      </c>
      <c r="AI211" s="4"/>
      <c r="AJ211" s="4"/>
      <c r="AK211" s="4"/>
      <c r="AL211" s="4"/>
      <c r="AM211" s="4"/>
      <c r="AN211" s="4"/>
      <c r="AO211" s="4"/>
      <c r="AP211" s="4"/>
      <c r="AQ211" s="4"/>
      <c r="AR211" s="3">
        <v>76.599998474121094</v>
      </c>
      <c r="AS211" s="4"/>
      <c r="AT211" s="4"/>
      <c r="AU211" s="4"/>
      <c r="AV211" s="4"/>
      <c r="AW211" s="4"/>
      <c r="AX211" s="4"/>
      <c r="AY211" s="4"/>
      <c r="AZ211" s="4"/>
      <c r="BA211" s="4"/>
      <c r="BB211" s="4"/>
      <c r="BC211" s="4"/>
      <c r="BD211" s="4"/>
    </row>
    <row r="212" spans="1:56" ht="16" x14ac:dyDescent="0.2">
      <c r="A212" s="2" t="s">
        <v>425</v>
      </c>
      <c r="B212" s="25" t="s">
        <v>424</v>
      </c>
      <c r="C212" s="3" t="s">
        <v>678</v>
      </c>
      <c r="D212" s="3" t="s">
        <v>679</v>
      </c>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3">
        <v>34.826789855957003</v>
      </c>
      <c r="AN212" s="4"/>
      <c r="AO212" s="4"/>
      <c r="AP212" s="4"/>
      <c r="AQ212" s="4"/>
      <c r="AR212" s="4"/>
      <c r="AS212" s="4"/>
      <c r="AT212" s="4"/>
      <c r="AU212" s="4"/>
      <c r="AV212" s="3">
        <v>32.426170349121101</v>
      </c>
      <c r="AW212" s="4"/>
      <c r="AX212" s="4"/>
      <c r="AY212" s="4"/>
      <c r="AZ212" s="4"/>
      <c r="BA212" s="3">
        <v>43.206329345703097</v>
      </c>
      <c r="BB212" s="4"/>
      <c r="BC212" s="4"/>
      <c r="BD212" s="4"/>
    </row>
    <row r="213" spans="1:56" ht="16" x14ac:dyDescent="0.2">
      <c r="A213" s="2" t="s">
        <v>427</v>
      </c>
      <c r="B213" s="25" t="s">
        <v>426</v>
      </c>
      <c r="C213" s="3" t="s">
        <v>678</v>
      </c>
      <c r="D213" s="3" t="s">
        <v>679</v>
      </c>
      <c r="E213" s="4"/>
      <c r="F213" s="4"/>
      <c r="G213" s="4"/>
      <c r="H213" s="4"/>
      <c r="I213" s="4"/>
      <c r="J213" s="4"/>
      <c r="K213" s="4"/>
      <c r="L213" s="4"/>
      <c r="M213" s="4"/>
      <c r="N213" s="4"/>
      <c r="O213" s="4"/>
      <c r="P213" s="4"/>
      <c r="Q213" s="4"/>
      <c r="R213" s="4"/>
      <c r="S213" s="4"/>
      <c r="T213" s="4"/>
      <c r="U213" s="4"/>
      <c r="V213" s="4"/>
      <c r="W213" s="4"/>
      <c r="X213" s="4"/>
      <c r="Y213" s="4"/>
      <c r="Z213" s="4"/>
      <c r="AA213" s="3">
        <v>74.143157958984403</v>
      </c>
      <c r="AB213" s="4"/>
      <c r="AC213" s="4"/>
      <c r="AD213" s="4"/>
      <c r="AE213" s="4"/>
      <c r="AF213" s="4"/>
      <c r="AG213" s="4"/>
      <c r="AH213" s="4"/>
      <c r="AI213" s="4"/>
      <c r="AJ213" s="4"/>
      <c r="AK213" s="4"/>
      <c r="AL213" s="4"/>
      <c r="AM213" s="4"/>
      <c r="AN213" s="4"/>
      <c r="AO213" s="3">
        <v>83.559463500976605</v>
      </c>
      <c r="AP213" s="3">
        <v>82.028633117675795</v>
      </c>
      <c r="AQ213" s="3">
        <v>83.951301574707003</v>
      </c>
      <c r="AR213" s="3">
        <v>84.102890014648395</v>
      </c>
      <c r="AS213" s="3">
        <v>84.492721557617202</v>
      </c>
      <c r="AT213" s="3">
        <v>85.493988037109403</v>
      </c>
      <c r="AU213" s="4"/>
      <c r="AV213" s="3">
        <v>86.767578125</v>
      </c>
      <c r="AW213" s="4"/>
      <c r="AX213" s="3">
        <v>87.9698486328125</v>
      </c>
      <c r="AY213" s="3">
        <v>88.141769409179702</v>
      </c>
      <c r="AZ213" s="3">
        <v>88.482711791992202</v>
      </c>
      <c r="BA213" s="3">
        <v>89.008598327636705</v>
      </c>
      <c r="BB213" s="3">
        <v>89.137916564941406</v>
      </c>
      <c r="BC213" s="4"/>
      <c r="BD213" s="4"/>
    </row>
    <row r="214" spans="1:56" ht="16" x14ac:dyDescent="0.2">
      <c r="A214" s="2" t="s">
        <v>429</v>
      </c>
      <c r="B214" s="25" t="s">
        <v>428</v>
      </c>
      <c r="C214" s="3" t="s">
        <v>678</v>
      </c>
      <c r="D214" s="3" t="s">
        <v>679</v>
      </c>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row>
    <row r="215" spans="1:56" ht="16" x14ac:dyDescent="0.2">
      <c r="A215" s="2" t="s">
        <v>431</v>
      </c>
      <c r="B215" s="25" t="s">
        <v>430</v>
      </c>
      <c r="C215" s="3" t="s">
        <v>678</v>
      </c>
      <c r="D215" s="3" t="s">
        <v>679</v>
      </c>
      <c r="E215" s="4"/>
      <c r="F215" s="4"/>
      <c r="G215" s="3">
        <v>5.4046502113342303</v>
      </c>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row>
    <row r="216" spans="1:56" ht="16" x14ac:dyDescent="0.2">
      <c r="A216" s="2" t="s">
        <v>433</v>
      </c>
      <c r="B216" s="25" t="s">
        <v>432</v>
      </c>
      <c r="C216" s="3" t="s">
        <v>678</v>
      </c>
      <c r="D216" s="3" t="s">
        <v>679</v>
      </c>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3">
        <v>96.397239685058594</v>
      </c>
      <c r="AM216" s="4"/>
      <c r="AN216" s="4"/>
      <c r="AO216" s="4"/>
      <c r="AP216" s="4"/>
      <c r="AQ216" s="4"/>
      <c r="AR216" s="4"/>
      <c r="AS216" s="4"/>
      <c r="AT216" s="3">
        <v>97.962409973144503</v>
      </c>
      <c r="AU216" s="4"/>
      <c r="AV216" s="4"/>
      <c r="AW216" s="4"/>
      <c r="AX216" s="4"/>
      <c r="AY216" s="3">
        <v>98.841506958007798</v>
      </c>
      <c r="AZ216" s="4"/>
      <c r="BA216" s="4"/>
      <c r="BB216" s="3">
        <v>99.482528686523395</v>
      </c>
      <c r="BC216" s="4"/>
      <c r="BD216" s="4"/>
    </row>
    <row r="217" spans="1:56" ht="16" x14ac:dyDescent="0.2">
      <c r="A217" s="2" t="s">
        <v>435</v>
      </c>
      <c r="B217" s="25" t="s">
        <v>434</v>
      </c>
      <c r="C217" s="3" t="s">
        <v>678</v>
      </c>
      <c r="D217" s="3" t="s">
        <v>679</v>
      </c>
      <c r="E217" s="4"/>
      <c r="F217" s="4"/>
      <c r="G217" s="4"/>
      <c r="H217" s="4"/>
      <c r="I217" s="4"/>
      <c r="J217" s="4"/>
      <c r="K217" s="4"/>
      <c r="L217" s="4"/>
      <c r="M217" s="4"/>
      <c r="N217" s="4"/>
      <c r="O217" s="4"/>
      <c r="P217" s="4"/>
      <c r="Q217" s="4"/>
      <c r="R217" s="4"/>
      <c r="S217" s="4"/>
      <c r="T217" s="3">
        <v>48.961669921875</v>
      </c>
      <c r="U217" s="3">
        <v>49.3190307617188</v>
      </c>
      <c r="V217" s="3">
        <v>49.971580505371101</v>
      </c>
      <c r="W217" s="3">
        <v>50.474258422851598</v>
      </c>
      <c r="X217" s="3">
        <v>51.090141296386697</v>
      </c>
      <c r="Y217" s="3">
        <v>51.768230438232401</v>
      </c>
      <c r="Z217" s="3">
        <v>52.168399810791001</v>
      </c>
      <c r="AA217" s="3">
        <v>52.641429901122997</v>
      </c>
      <c r="AB217" s="3">
        <v>53.230670928955099</v>
      </c>
      <c r="AC217" s="3">
        <v>53.978931427002003</v>
      </c>
      <c r="AD217" s="3">
        <v>54.274440765380902</v>
      </c>
      <c r="AE217" s="3">
        <v>54.953521728515597</v>
      </c>
      <c r="AF217" s="3">
        <v>55.816169738769503</v>
      </c>
      <c r="AG217" s="3">
        <v>56.4633598327637</v>
      </c>
      <c r="AH217" s="3">
        <v>57.282241821289098</v>
      </c>
      <c r="AI217" s="3">
        <v>55.908809661865199</v>
      </c>
      <c r="AJ217" s="3">
        <v>56.895450592041001</v>
      </c>
      <c r="AK217" s="3">
        <v>57.394149780273402</v>
      </c>
      <c r="AL217" s="3">
        <v>57.840030670166001</v>
      </c>
      <c r="AM217" s="3">
        <v>59.440010070800803</v>
      </c>
      <c r="AN217" s="3">
        <v>58.458469390869098</v>
      </c>
      <c r="AO217" s="3">
        <v>59.701000213622997</v>
      </c>
      <c r="AP217" s="3">
        <v>57.216049194335902</v>
      </c>
      <c r="AQ217" s="3">
        <v>57.304378509521499</v>
      </c>
      <c r="AR217" s="3">
        <v>58.1097602844238</v>
      </c>
      <c r="AS217" s="3">
        <v>58.668140411377003</v>
      </c>
      <c r="AT217" s="3">
        <v>60.243911743164098</v>
      </c>
      <c r="AU217" s="3">
        <v>61.3761596679688</v>
      </c>
      <c r="AV217" s="3">
        <v>62.244338989257798</v>
      </c>
      <c r="AW217" s="3">
        <v>62.895591735839801</v>
      </c>
      <c r="AX217" s="3">
        <v>63.4928588867188</v>
      </c>
      <c r="AY217" s="3">
        <v>64.202911376953097</v>
      </c>
      <c r="AZ217" s="3">
        <v>64.468040466308594</v>
      </c>
      <c r="BA217" s="3">
        <v>64.991012573242202</v>
      </c>
      <c r="BB217" s="3">
        <v>65.421966552734403</v>
      </c>
      <c r="BC217" s="3">
        <v>65.813369750976605</v>
      </c>
      <c r="BD217" s="3"/>
    </row>
    <row r="218" spans="1:56" ht="16" x14ac:dyDescent="0.2">
      <c r="A218" s="2" t="s">
        <v>437</v>
      </c>
      <c r="B218" s="25" t="s">
        <v>436</v>
      </c>
      <c r="C218" s="3" t="s">
        <v>678</v>
      </c>
      <c r="D218" s="3" t="s">
        <v>679</v>
      </c>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3">
        <v>26.8312797546387</v>
      </c>
      <c r="AR218" s="4"/>
      <c r="AS218" s="4"/>
      <c r="AT218" s="4"/>
      <c r="AU218" s="4"/>
      <c r="AV218" s="4"/>
      <c r="AW218" s="4"/>
      <c r="AX218" s="4"/>
      <c r="AY218" s="4"/>
      <c r="AZ218" s="4"/>
      <c r="BA218" s="3">
        <v>34.522758483886697</v>
      </c>
      <c r="BB218" s="4"/>
      <c r="BC218" s="4"/>
      <c r="BD218" s="4"/>
    </row>
    <row r="219" spans="1:56" ht="16" x14ac:dyDescent="0.2">
      <c r="A219" s="2" t="s">
        <v>18</v>
      </c>
      <c r="B219" s="25" t="s">
        <v>438</v>
      </c>
      <c r="C219" s="3" t="s">
        <v>678</v>
      </c>
      <c r="D219" s="3" t="s">
        <v>679</v>
      </c>
      <c r="E219" s="4"/>
      <c r="F219" s="4"/>
      <c r="G219" s="4"/>
      <c r="H219" s="4"/>
      <c r="I219" s="4"/>
      <c r="J219" s="4"/>
      <c r="K219" s="4"/>
      <c r="L219" s="4"/>
      <c r="M219" s="4"/>
      <c r="N219" s="4"/>
      <c r="O219" s="4"/>
      <c r="P219" s="4"/>
      <c r="Q219" s="4"/>
      <c r="R219" s="4"/>
      <c r="S219" s="4"/>
      <c r="T219" s="3">
        <v>49.050251007080099</v>
      </c>
      <c r="U219" s="3">
        <v>49.407299041747997</v>
      </c>
      <c r="V219" s="3">
        <v>50.058380126953097</v>
      </c>
      <c r="W219" s="3">
        <v>50.559970855712898</v>
      </c>
      <c r="X219" s="3">
        <v>51.174301147460902</v>
      </c>
      <c r="Y219" s="3">
        <v>51.849788665771499</v>
      </c>
      <c r="Z219" s="3">
        <v>52.250278472900398</v>
      </c>
      <c r="AA219" s="3">
        <v>52.722339630127003</v>
      </c>
      <c r="AB219" s="3">
        <v>53.3101997375488</v>
      </c>
      <c r="AC219" s="3">
        <v>54.056510925292997</v>
      </c>
      <c r="AD219" s="3">
        <v>54.3514595031738</v>
      </c>
      <c r="AE219" s="3">
        <v>55.028781890869098</v>
      </c>
      <c r="AF219" s="3">
        <v>55.889129638671903</v>
      </c>
      <c r="AG219" s="3">
        <v>56.534950256347699</v>
      </c>
      <c r="AH219" s="3">
        <v>57.351879119872997</v>
      </c>
      <c r="AI219" s="3">
        <v>55.981758117675803</v>
      </c>
      <c r="AJ219" s="3">
        <v>56.966201782226598</v>
      </c>
      <c r="AK219" s="3">
        <v>57.463390350341797</v>
      </c>
      <c r="AL219" s="3">
        <v>57.907848358154297</v>
      </c>
      <c r="AM219" s="3">
        <v>59.503669738769503</v>
      </c>
      <c r="AN219" s="3">
        <v>58.5241889953613</v>
      </c>
      <c r="AO219" s="3">
        <v>59.7635688781738</v>
      </c>
      <c r="AP219" s="3">
        <v>57.284011840820298</v>
      </c>
      <c r="AQ219" s="3">
        <v>57.373950958252003</v>
      </c>
      <c r="AR219" s="3">
        <v>58.177150726318402</v>
      </c>
      <c r="AS219" s="3">
        <v>58.733730316162102</v>
      </c>
      <c r="AT219" s="3">
        <v>60.305519104003899</v>
      </c>
      <c r="AU219" s="3">
        <v>61.439048767089801</v>
      </c>
      <c r="AV219" s="3">
        <v>62.303611755371101</v>
      </c>
      <c r="AW219" s="3">
        <v>62.954090118408203</v>
      </c>
      <c r="AX219" s="3">
        <v>63.549358367919901</v>
      </c>
      <c r="AY219" s="3">
        <v>64.257659912109403</v>
      </c>
      <c r="AZ219" s="3">
        <v>64.517486572265597</v>
      </c>
      <c r="BA219" s="3">
        <v>65.038978576660199</v>
      </c>
      <c r="BB219" s="3">
        <v>65.468612670898395</v>
      </c>
      <c r="BC219" s="3">
        <v>65.858718872070298</v>
      </c>
      <c r="BD219" s="3"/>
    </row>
    <row r="220" spans="1:56" ht="16" x14ac:dyDescent="0.2">
      <c r="A220" s="2" t="s">
        <v>440</v>
      </c>
      <c r="B220" s="25" t="s">
        <v>439</v>
      </c>
      <c r="C220" s="3" t="s">
        <v>678</v>
      </c>
      <c r="D220" s="3" t="s">
        <v>679</v>
      </c>
      <c r="E220" s="4"/>
      <c r="F220" s="4"/>
      <c r="G220" s="4"/>
      <c r="H220" s="4"/>
      <c r="I220" s="4"/>
      <c r="J220" s="4"/>
      <c r="K220" s="4"/>
      <c r="L220" s="4"/>
      <c r="M220" s="4"/>
      <c r="N220" s="4"/>
      <c r="O220" s="4"/>
      <c r="P220" s="4"/>
      <c r="Q220" s="4"/>
      <c r="R220" s="4"/>
      <c r="S220" s="4"/>
      <c r="T220" s="4"/>
      <c r="U220" s="3">
        <v>76.871063232421903</v>
      </c>
      <c r="V220" s="3">
        <v>77.097587585449205</v>
      </c>
      <c r="W220" s="3">
        <v>77.406089782714801</v>
      </c>
      <c r="X220" s="3">
        <v>77.711837768554702</v>
      </c>
      <c r="Y220" s="3">
        <v>77.930480957031307</v>
      </c>
      <c r="Z220" s="3">
        <v>78.216926574707003</v>
      </c>
      <c r="AA220" s="3">
        <v>78.545379638671903</v>
      </c>
      <c r="AB220" s="3">
        <v>78.960998535156307</v>
      </c>
      <c r="AC220" s="3">
        <v>79.112823486328097</v>
      </c>
      <c r="AD220" s="3">
        <v>79.461357116699205</v>
      </c>
      <c r="AE220" s="3">
        <v>79.951683044433594</v>
      </c>
      <c r="AF220" s="3">
        <v>80.401252746582003</v>
      </c>
      <c r="AG220" s="3">
        <v>81.045417785644503</v>
      </c>
      <c r="AH220" s="3">
        <v>81.345520019531307</v>
      </c>
      <c r="AI220" s="3">
        <v>81.584419250488295</v>
      </c>
      <c r="AJ220" s="3">
        <v>82.139450073242202</v>
      </c>
      <c r="AK220" s="3">
        <v>82.785469055175795</v>
      </c>
      <c r="AL220" s="3">
        <v>83.334846496582003</v>
      </c>
      <c r="AM220" s="3">
        <v>83.618156433105497</v>
      </c>
      <c r="AN220" s="3">
        <v>84.118553161621094</v>
      </c>
      <c r="AO220" s="3">
        <v>83.836151123046903</v>
      </c>
      <c r="AP220" s="3">
        <v>83.234321594238295</v>
      </c>
      <c r="AQ220" s="3">
        <v>84.113243103027301</v>
      </c>
      <c r="AR220" s="3">
        <v>83.673049926757798</v>
      </c>
      <c r="AS220" s="3">
        <v>83.992362976074205</v>
      </c>
      <c r="AT220" s="3">
        <v>84.534317016601605</v>
      </c>
      <c r="AU220" s="3">
        <v>84.706031799316406</v>
      </c>
      <c r="AV220" s="3">
        <v>85.036819458007798</v>
      </c>
      <c r="AW220" s="3">
        <v>85.3680419921875</v>
      </c>
      <c r="AX220" s="3">
        <v>86.405212402343807</v>
      </c>
      <c r="AY220" s="3">
        <v>86.352371215820298</v>
      </c>
      <c r="AZ220" s="3">
        <v>86.514762878417997</v>
      </c>
      <c r="BA220" s="3">
        <v>86.691322326660199</v>
      </c>
      <c r="BB220" s="3">
        <v>86.905502319335895</v>
      </c>
      <c r="BC220" s="3">
        <v>87.106109619140597</v>
      </c>
      <c r="BD220" s="3"/>
    </row>
    <row r="221" spans="1:56" ht="16" x14ac:dyDescent="0.2">
      <c r="A221" s="2" t="s">
        <v>536</v>
      </c>
      <c r="B221" s="25" t="s">
        <v>441</v>
      </c>
      <c r="C221" s="3" t="s">
        <v>678</v>
      </c>
      <c r="D221" s="3" t="s">
        <v>679</v>
      </c>
      <c r="E221" s="4"/>
      <c r="F221" s="4"/>
      <c r="G221" s="4"/>
      <c r="H221" s="4"/>
      <c r="I221" s="4"/>
      <c r="J221" s="4"/>
      <c r="K221" s="4"/>
      <c r="L221" s="4"/>
      <c r="M221" s="4"/>
      <c r="N221" s="4"/>
      <c r="O221" s="4"/>
      <c r="P221" s="3">
        <v>57.324260711669901</v>
      </c>
      <c r="Q221" s="4"/>
      <c r="R221" s="4"/>
      <c r="S221" s="4"/>
      <c r="T221" s="4"/>
      <c r="U221" s="4"/>
      <c r="V221" s="4"/>
      <c r="W221" s="4"/>
      <c r="X221" s="4"/>
      <c r="Y221" s="4"/>
      <c r="Z221" s="3">
        <v>73.242416381835895</v>
      </c>
      <c r="AA221" s="4"/>
      <c r="AB221" s="4"/>
      <c r="AC221" s="4"/>
      <c r="AD221" s="4"/>
      <c r="AE221" s="4"/>
      <c r="AF221" s="4"/>
      <c r="AG221" s="4"/>
      <c r="AH221" s="4"/>
      <c r="AI221" s="4"/>
      <c r="AJ221" s="3">
        <v>84.908508300781307</v>
      </c>
      <c r="AK221" s="4"/>
      <c r="AL221" s="4"/>
      <c r="AM221" s="4"/>
      <c r="AN221" s="4"/>
      <c r="AO221" s="4"/>
      <c r="AP221" s="4"/>
      <c r="AQ221" s="3">
        <v>69.536392211914105</v>
      </c>
      <c r="AR221" s="4"/>
      <c r="AS221" s="4"/>
      <c r="AT221" s="4"/>
      <c r="AU221" s="3">
        <v>90.143096923828097</v>
      </c>
      <c r="AV221" s="4"/>
      <c r="AW221" s="4"/>
      <c r="AX221" s="4"/>
      <c r="AY221" s="4"/>
      <c r="AZ221" s="4"/>
      <c r="BA221" s="3">
        <v>92.816642761230497</v>
      </c>
      <c r="BB221" s="4"/>
      <c r="BC221" s="4"/>
      <c r="BD221" s="4"/>
    </row>
    <row r="222" spans="1:56" ht="16" x14ac:dyDescent="0.2">
      <c r="A222" s="2" t="s">
        <v>443</v>
      </c>
      <c r="B222" s="25" t="s">
        <v>442</v>
      </c>
      <c r="C222" s="3" t="s">
        <v>678</v>
      </c>
      <c r="D222" s="3" t="s">
        <v>679</v>
      </c>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3">
        <v>89.598060607910199</v>
      </c>
      <c r="AN222" s="4"/>
      <c r="AO222" s="4"/>
      <c r="AP222" s="4"/>
      <c r="AQ222" s="3">
        <v>94.620941162109403</v>
      </c>
      <c r="AR222" s="4"/>
      <c r="AS222" s="3">
        <v>94.675750732421903</v>
      </c>
      <c r="AT222" s="4"/>
      <c r="AU222" s="3">
        <v>92.868659973144503</v>
      </c>
      <c r="AV222" s="4"/>
      <c r="AW222" s="4"/>
      <c r="AX222" s="4"/>
      <c r="AY222" s="4"/>
      <c r="AZ222" s="4"/>
      <c r="BA222" s="3">
        <v>94.383270263671903</v>
      </c>
      <c r="BB222" s="4"/>
      <c r="BC222" s="4"/>
      <c r="BD222" s="4"/>
    </row>
    <row r="223" spans="1:56" ht="16" x14ac:dyDescent="0.2">
      <c r="A223" s="2" t="s">
        <v>445</v>
      </c>
      <c r="B223" s="25" t="s">
        <v>444</v>
      </c>
      <c r="C223" s="3" t="s">
        <v>678</v>
      </c>
      <c r="D223" s="3" t="s">
        <v>679</v>
      </c>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row>
    <row r="224" spans="1:56" ht="16" x14ac:dyDescent="0.2">
      <c r="A224" s="2" t="s">
        <v>447</v>
      </c>
      <c r="B224" s="25" t="s">
        <v>446</v>
      </c>
      <c r="C224" s="3" t="s">
        <v>678</v>
      </c>
      <c r="D224" s="3" t="s">
        <v>679</v>
      </c>
      <c r="E224" s="4"/>
      <c r="F224" s="4"/>
      <c r="G224" s="4"/>
      <c r="H224" s="4"/>
      <c r="I224" s="4"/>
      <c r="J224" s="4"/>
      <c r="K224" s="4"/>
      <c r="L224" s="4"/>
      <c r="M224" s="4"/>
      <c r="N224" s="4"/>
      <c r="O224" s="4"/>
      <c r="P224" s="4"/>
      <c r="Q224" s="4"/>
      <c r="R224" s="4"/>
      <c r="S224" s="4"/>
      <c r="T224" s="4"/>
      <c r="U224" s="4"/>
      <c r="V224" s="4"/>
      <c r="W224" s="4"/>
      <c r="X224" s="4"/>
      <c r="Y224" s="4"/>
      <c r="Z224" s="3">
        <v>99.524520874023395</v>
      </c>
      <c r="AA224" s="4"/>
      <c r="AB224" s="4"/>
      <c r="AC224" s="4"/>
      <c r="AD224" s="4"/>
      <c r="AE224" s="4"/>
      <c r="AF224" s="4"/>
      <c r="AG224" s="4"/>
      <c r="AH224" s="4"/>
      <c r="AI224" s="4"/>
      <c r="AJ224" s="4"/>
      <c r="AK224" s="4"/>
      <c r="AL224" s="4"/>
      <c r="AM224" s="3">
        <v>99.699996948242202</v>
      </c>
      <c r="AN224" s="4"/>
      <c r="AO224" s="4"/>
      <c r="AP224" s="4"/>
      <c r="AQ224" s="4"/>
      <c r="AR224" s="4"/>
      <c r="AS224" s="4"/>
      <c r="AT224" s="4"/>
      <c r="AU224" s="4"/>
      <c r="AV224" s="4"/>
      <c r="AW224" s="3">
        <v>99.699996948242202</v>
      </c>
      <c r="AX224" s="4"/>
      <c r="AY224" s="4"/>
      <c r="AZ224" s="4"/>
      <c r="BA224" s="4"/>
      <c r="BB224" s="4"/>
      <c r="BC224" s="4"/>
      <c r="BD224" s="4"/>
    </row>
    <row r="225" spans="1:56" ht="16" x14ac:dyDescent="0.2">
      <c r="A225" s="2" t="s">
        <v>449</v>
      </c>
      <c r="B225" s="25" t="s">
        <v>448</v>
      </c>
      <c r="C225" s="3" t="s">
        <v>678</v>
      </c>
      <c r="D225" s="3" t="s">
        <v>679</v>
      </c>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row>
    <row r="226" spans="1:56" ht="16" x14ac:dyDescent="0.2">
      <c r="A226" s="2" t="s">
        <v>451</v>
      </c>
      <c r="B226" s="25" t="s">
        <v>450</v>
      </c>
      <c r="C226" s="3" t="s">
        <v>678</v>
      </c>
      <c r="D226" s="3" t="s">
        <v>679</v>
      </c>
      <c r="E226" s="4"/>
      <c r="F226" s="4"/>
      <c r="G226" s="4"/>
      <c r="H226" s="4"/>
      <c r="I226" s="4"/>
      <c r="J226" s="4"/>
      <c r="K226" s="3">
        <v>55.325038909912102</v>
      </c>
      <c r="L226" s="4"/>
      <c r="M226" s="4"/>
      <c r="N226" s="4"/>
      <c r="O226" s="4"/>
      <c r="P226" s="4"/>
      <c r="Q226" s="4"/>
      <c r="R226" s="4"/>
      <c r="S226" s="4"/>
      <c r="T226" s="4"/>
      <c r="U226" s="3">
        <v>67.2393798828125</v>
      </c>
      <c r="V226" s="4"/>
      <c r="W226" s="4"/>
      <c r="X226" s="4"/>
      <c r="Y226" s="4"/>
      <c r="Z226" s="4"/>
      <c r="AA226" s="4"/>
      <c r="AB226" s="4"/>
      <c r="AC226" s="4"/>
      <c r="AD226" s="4"/>
      <c r="AE226" s="4"/>
      <c r="AF226" s="4"/>
      <c r="AG226" s="4"/>
      <c r="AH226" s="4"/>
      <c r="AI226" s="3">
        <v>81.660697937011705</v>
      </c>
      <c r="AJ226" s="4"/>
      <c r="AK226" s="4"/>
      <c r="AL226" s="4"/>
      <c r="AM226" s="4"/>
      <c r="AN226" s="4"/>
      <c r="AO226" s="4"/>
      <c r="AP226" s="4"/>
      <c r="AQ226" s="4"/>
      <c r="AR226" s="4"/>
      <c r="AS226" s="3">
        <v>83.098289489746094</v>
      </c>
      <c r="AT226" s="4"/>
      <c r="AU226" s="4"/>
      <c r="AV226" s="4"/>
      <c r="AW226" s="4"/>
      <c r="AX226" s="4"/>
      <c r="AY226" s="4"/>
      <c r="AZ226" s="4"/>
      <c r="BA226" s="3">
        <v>88.419380187988295</v>
      </c>
      <c r="BB226" s="4"/>
      <c r="BC226" s="4"/>
      <c r="BD226" s="4"/>
    </row>
    <row r="227" spans="1:56" ht="16" x14ac:dyDescent="0.2">
      <c r="A227" s="2" t="s">
        <v>453</v>
      </c>
      <c r="B227" s="25" t="s">
        <v>452</v>
      </c>
      <c r="C227" s="3" t="s">
        <v>678</v>
      </c>
      <c r="D227" s="3" t="s">
        <v>679</v>
      </c>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row>
    <row r="228" spans="1:56" ht="16" x14ac:dyDescent="0.2">
      <c r="A228" s="2" t="s">
        <v>455</v>
      </c>
      <c r="B228" s="25" t="s">
        <v>454</v>
      </c>
      <c r="C228" s="3" t="s">
        <v>678</v>
      </c>
      <c r="D228" s="3" t="s">
        <v>679</v>
      </c>
      <c r="E228" s="4"/>
      <c r="F228" s="4"/>
      <c r="G228" s="4"/>
      <c r="H228" s="4"/>
      <c r="I228" s="4"/>
      <c r="J228" s="4"/>
      <c r="K228" s="4"/>
      <c r="L228" s="4"/>
      <c r="M228" s="4"/>
      <c r="N228" s="4"/>
      <c r="O228" s="4"/>
      <c r="P228" s="4"/>
      <c r="Q228" s="4"/>
      <c r="R228" s="4"/>
      <c r="S228" s="4"/>
      <c r="T228" s="4"/>
      <c r="U228" s="4"/>
      <c r="V228" s="3">
        <v>84.229217529296903</v>
      </c>
      <c r="W228" s="4"/>
      <c r="X228" s="4"/>
      <c r="Y228" s="4"/>
      <c r="Z228" s="4"/>
      <c r="AA228" s="4"/>
      <c r="AB228" s="4"/>
      <c r="AC228" s="3">
        <v>87.811149597167997</v>
      </c>
      <c r="AD228" s="4"/>
      <c r="AE228" s="4"/>
      <c r="AF228" s="4"/>
      <c r="AG228" s="4"/>
      <c r="AH228" s="4"/>
      <c r="AI228" s="4"/>
      <c r="AJ228" s="4"/>
      <c r="AK228" s="3">
        <v>91.836456298828097</v>
      </c>
      <c r="AL228" s="4"/>
      <c r="AM228" s="4"/>
      <c r="AN228" s="4"/>
      <c r="AO228" s="4"/>
      <c r="AP228" s="4"/>
      <c r="AQ228" s="4"/>
      <c r="AR228" s="4"/>
      <c r="AS228" s="3">
        <v>93.954231262207003</v>
      </c>
      <c r="AT228" s="4"/>
      <c r="AU228" s="4"/>
      <c r="AV228" s="4"/>
      <c r="AW228" s="4"/>
      <c r="AX228" s="4"/>
      <c r="AY228" s="4"/>
      <c r="AZ228" s="4"/>
      <c r="BA228" s="3">
        <v>95.867706298828097</v>
      </c>
      <c r="BB228" s="4"/>
      <c r="BC228" s="4"/>
      <c r="BD228" s="4"/>
    </row>
    <row r="229" spans="1:56" ht="16" x14ac:dyDescent="0.2">
      <c r="A229" s="2" t="s">
        <v>457</v>
      </c>
      <c r="B229" s="25" t="s">
        <v>456</v>
      </c>
      <c r="C229" s="3" t="s">
        <v>678</v>
      </c>
      <c r="D229" s="3" t="s">
        <v>679</v>
      </c>
      <c r="E229" s="4"/>
      <c r="F229" s="4"/>
      <c r="G229" s="4"/>
      <c r="H229" s="4"/>
      <c r="I229" s="4"/>
      <c r="J229" s="4"/>
      <c r="K229" s="4"/>
      <c r="L229" s="4"/>
      <c r="M229" s="4"/>
      <c r="N229" s="4"/>
      <c r="O229" s="4"/>
      <c r="P229" s="3">
        <v>55.654499053955099</v>
      </c>
      <c r="Q229" s="4"/>
      <c r="R229" s="4"/>
      <c r="S229" s="4"/>
      <c r="T229" s="4"/>
      <c r="U229" s="4"/>
      <c r="V229" s="4"/>
      <c r="W229" s="4"/>
      <c r="X229" s="4"/>
      <c r="Y229" s="4"/>
      <c r="Z229" s="4"/>
      <c r="AA229" s="4"/>
      <c r="AB229" s="4"/>
      <c r="AC229" s="4"/>
      <c r="AD229" s="4"/>
      <c r="AE229" s="4"/>
      <c r="AF229" s="4"/>
      <c r="AG229" s="4"/>
      <c r="AH229" s="4"/>
      <c r="AI229" s="4"/>
      <c r="AJ229" s="4"/>
      <c r="AK229" s="3">
        <v>82.888252258300795</v>
      </c>
      <c r="AL229" s="4"/>
      <c r="AM229" s="3">
        <v>80.844520568847699</v>
      </c>
      <c r="AN229" s="4"/>
      <c r="AO229" s="4"/>
      <c r="AP229" s="4"/>
      <c r="AQ229" s="4"/>
      <c r="AR229" s="4"/>
      <c r="AS229" s="4"/>
      <c r="AT229" s="4"/>
      <c r="AU229" s="4"/>
      <c r="AV229" s="4"/>
      <c r="AW229" s="4"/>
      <c r="AX229" s="4"/>
      <c r="AY229" s="4"/>
      <c r="AZ229" s="4"/>
      <c r="BA229" s="4"/>
      <c r="BB229" s="4"/>
      <c r="BC229" s="4"/>
      <c r="BD229" s="4"/>
    </row>
    <row r="230" spans="1:56" ht="16" x14ac:dyDescent="0.2">
      <c r="A230" s="2" t="s">
        <v>459</v>
      </c>
      <c r="B230" s="25" t="s">
        <v>458</v>
      </c>
      <c r="C230" s="3" t="s">
        <v>678</v>
      </c>
      <c r="D230" s="3" t="s">
        <v>679</v>
      </c>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row>
    <row r="231" spans="1:56" ht="16" x14ac:dyDescent="0.2">
      <c r="A231" s="2" t="s">
        <v>461</v>
      </c>
      <c r="B231" s="25" t="s">
        <v>460</v>
      </c>
      <c r="C231" s="3" t="s">
        <v>678</v>
      </c>
      <c r="D231" s="3" t="s">
        <v>679</v>
      </c>
      <c r="E231" s="4"/>
      <c r="F231" s="4"/>
      <c r="G231" s="4"/>
      <c r="H231" s="4"/>
      <c r="I231" s="4"/>
      <c r="J231" s="4"/>
      <c r="K231" s="4"/>
      <c r="L231" s="4"/>
      <c r="M231" s="4"/>
      <c r="N231" s="4"/>
      <c r="O231" s="4"/>
      <c r="P231" s="4"/>
      <c r="Q231" s="4"/>
      <c r="R231" s="4"/>
      <c r="S231" s="4"/>
      <c r="T231" s="4"/>
      <c r="U231" s="4"/>
      <c r="V231" s="4"/>
      <c r="W231" s="4"/>
      <c r="X231" s="4"/>
      <c r="Y231" s="4"/>
      <c r="Z231" s="4"/>
      <c r="AA231" s="4"/>
      <c r="AB231" s="3">
        <v>10.894650459289601</v>
      </c>
      <c r="AC231" s="4"/>
      <c r="AD231" s="4"/>
      <c r="AE231" s="4"/>
      <c r="AF231" s="4"/>
      <c r="AG231" s="4"/>
      <c r="AH231" s="4"/>
      <c r="AI231" s="3">
        <v>25.654209136962901</v>
      </c>
      <c r="AJ231" s="4"/>
      <c r="AK231" s="4"/>
      <c r="AL231" s="4"/>
      <c r="AM231" s="3">
        <v>28.3814296722412</v>
      </c>
      <c r="AN231" s="4"/>
      <c r="AO231" s="4"/>
      <c r="AP231" s="4"/>
      <c r="AQ231" s="4"/>
      <c r="AR231" s="4"/>
      <c r="AS231" s="4"/>
      <c r="AT231" s="4"/>
      <c r="AU231" s="4"/>
      <c r="AV231" s="4"/>
      <c r="AW231" s="4"/>
      <c r="AX231" s="3">
        <v>26.0029907226563</v>
      </c>
      <c r="AY231" s="3">
        <v>22.311550140380898</v>
      </c>
      <c r="AZ231" s="4"/>
      <c r="BA231" s="4"/>
      <c r="BB231" s="4"/>
      <c r="BC231" s="4"/>
      <c r="BD231" s="4"/>
    </row>
    <row r="232" spans="1:56" ht="16" x14ac:dyDescent="0.2">
      <c r="A232" s="2" t="s">
        <v>537</v>
      </c>
      <c r="B232" s="25" t="s">
        <v>462</v>
      </c>
      <c r="C232" s="3" t="s">
        <v>678</v>
      </c>
      <c r="D232" s="3" t="s">
        <v>679</v>
      </c>
      <c r="E232" s="4"/>
      <c r="F232" s="4"/>
      <c r="G232" s="4"/>
      <c r="H232" s="4"/>
      <c r="I232" s="4"/>
      <c r="J232" s="4"/>
      <c r="K232" s="3">
        <v>63.336048126220703</v>
      </c>
      <c r="L232" s="3">
        <v>63.512069702148402</v>
      </c>
      <c r="M232" s="3">
        <v>64.651748657226605</v>
      </c>
      <c r="N232" s="3">
        <v>65.783020019531307</v>
      </c>
      <c r="O232" s="3">
        <v>66.363861083984403</v>
      </c>
      <c r="P232" s="3">
        <v>68.075729370117202</v>
      </c>
      <c r="Q232" s="3">
        <v>68.947280883789105</v>
      </c>
      <c r="R232" s="3">
        <v>70.2723388671875</v>
      </c>
      <c r="S232" s="3">
        <v>71.336082458496094</v>
      </c>
      <c r="T232" s="3">
        <v>72.353469848632798</v>
      </c>
      <c r="U232" s="3">
        <v>73.256568908691406</v>
      </c>
      <c r="V232" s="3">
        <v>74.515083312988295</v>
      </c>
      <c r="W232" s="3">
        <v>78.932518005371094</v>
      </c>
      <c r="X232" s="3">
        <v>79.640876770019503</v>
      </c>
      <c r="Y232" s="3">
        <v>79.521820068359403</v>
      </c>
      <c r="Z232" s="3">
        <v>80.879997253417997</v>
      </c>
      <c r="AA232" s="3">
        <v>81.453620910644503</v>
      </c>
      <c r="AB232" s="3">
        <v>81.982322692871094</v>
      </c>
      <c r="AC232" s="3">
        <v>82.586578369140597</v>
      </c>
      <c r="AD232" s="3">
        <v>83.183738708496094</v>
      </c>
      <c r="AE232" s="3">
        <v>83.711837768554702</v>
      </c>
      <c r="AF232" s="3">
        <v>89.420463562011705</v>
      </c>
      <c r="AG232" s="3">
        <v>89.791419982910199</v>
      </c>
      <c r="AH232" s="3">
        <v>90.124076843261705</v>
      </c>
      <c r="AI232" s="3">
        <v>90.436126708984403</v>
      </c>
      <c r="AJ232" s="3">
        <v>90.892341613769503</v>
      </c>
      <c r="AK232" s="3">
        <v>91.276069641113295</v>
      </c>
      <c r="AL232" s="3">
        <v>91.652748107910199</v>
      </c>
      <c r="AM232" s="3">
        <v>91.9947509765625</v>
      </c>
      <c r="AN232" s="3">
        <v>92.367820739746094</v>
      </c>
      <c r="AO232" s="3">
        <v>92.796539306640597</v>
      </c>
      <c r="AP232" s="3">
        <v>93.887397766113295</v>
      </c>
      <c r="AQ232" s="3">
        <v>94.127418518066406</v>
      </c>
      <c r="AR232" s="3">
        <v>94.451560974121094</v>
      </c>
      <c r="AS232" s="3">
        <v>94.541572570800795</v>
      </c>
      <c r="AT232" s="3">
        <v>94.3878173828125</v>
      </c>
      <c r="AU232" s="3">
        <v>94.612579345703097</v>
      </c>
      <c r="AV232" s="3">
        <v>94.714942932128906</v>
      </c>
      <c r="AW232" s="3">
        <v>95.136711120605497</v>
      </c>
      <c r="AX232" s="3">
        <v>95.352867126464801</v>
      </c>
      <c r="AY232" s="3">
        <v>95.484832763671903</v>
      </c>
      <c r="AZ232" s="3">
        <v>95.676910400390597</v>
      </c>
      <c r="BA232" s="3">
        <v>95.828598022460895</v>
      </c>
      <c r="BB232" s="3">
        <v>95.978103637695298</v>
      </c>
      <c r="BC232" s="3">
        <v>96.126319885253906</v>
      </c>
      <c r="BD232" s="3"/>
    </row>
    <row r="233" spans="1:56" ht="16" x14ac:dyDescent="0.2">
      <c r="A233" s="2" t="s">
        <v>538</v>
      </c>
      <c r="B233" s="25" t="s">
        <v>463</v>
      </c>
      <c r="C233" s="3" t="s">
        <v>678</v>
      </c>
      <c r="D233" s="3" t="s">
        <v>679</v>
      </c>
      <c r="E233" s="4"/>
      <c r="F233" s="4"/>
      <c r="G233" s="4"/>
      <c r="H233" s="4"/>
      <c r="I233" s="4"/>
      <c r="J233" s="4"/>
      <c r="K233" s="4"/>
      <c r="L233" s="4"/>
      <c r="M233" s="4"/>
      <c r="N233" s="4"/>
      <c r="O233" s="4"/>
      <c r="P233" s="4"/>
      <c r="Q233" s="4"/>
      <c r="R233" s="3">
        <v>94.593246459960895</v>
      </c>
      <c r="S233" s="3">
        <v>95.188270568847699</v>
      </c>
      <c r="T233" s="3">
        <v>95.364822387695298</v>
      </c>
      <c r="U233" s="3">
        <v>95.410209655761705</v>
      </c>
      <c r="V233" s="3">
        <v>95.529373168945298</v>
      </c>
      <c r="W233" s="3">
        <v>95.612640380859403</v>
      </c>
      <c r="X233" s="3">
        <v>95.687629699707003</v>
      </c>
      <c r="Y233" s="3">
        <v>95.866600036621094</v>
      </c>
      <c r="Z233" s="3">
        <v>95.903190612792997</v>
      </c>
      <c r="AA233" s="3">
        <v>96.014122009277301</v>
      </c>
      <c r="AB233" s="3">
        <v>96.124061584472699</v>
      </c>
      <c r="AC233" s="3">
        <v>96.233100891113295</v>
      </c>
      <c r="AD233" s="3">
        <v>96.344337463378906</v>
      </c>
      <c r="AE233" s="3">
        <v>96.506500244140597</v>
      </c>
      <c r="AF233" s="3">
        <v>96.608551025390597</v>
      </c>
      <c r="AG233" s="3">
        <v>96.900917053222699</v>
      </c>
      <c r="AH233" s="3">
        <v>96.9610595703125</v>
      </c>
      <c r="AI233" s="3">
        <v>97.066230773925795</v>
      </c>
      <c r="AJ233" s="3">
        <v>97.137550354003906</v>
      </c>
      <c r="AK233" s="3">
        <v>97.215957641601605</v>
      </c>
      <c r="AL233" s="3">
        <v>97.280342102050795</v>
      </c>
      <c r="AM233" s="3">
        <v>97.433563232421903</v>
      </c>
      <c r="AN233" s="3">
        <v>97.617851257324205</v>
      </c>
      <c r="AO233" s="3">
        <v>97.585441589355497</v>
      </c>
      <c r="AP233" s="3">
        <v>97.669273376464801</v>
      </c>
      <c r="AQ233" s="3">
        <v>97.678367614746094</v>
      </c>
      <c r="AR233" s="3">
        <v>98.157791137695298</v>
      </c>
      <c r="AS233" s="3">
        <v>98.428047180175795</v>
      </c>
      <c r="AT233" s="3">
        <v>98.647987365722699</v>
      </c>
      <c r="AU233" s="3">
        <v>98.763740539550795</v>
      </c>
      <c r="AV233" s="3">
        <v>98.807220458984403</v>
      </c>
      <c r="AW233" s="3">
        <v>98.837600708007798</v>
      </c>
      <c r="AX233" s="3">
        <v>98.864242553710895</v>
      </c>
      <c r="AY233" s="3">
        <v>98.969047546386705</v>
      </c>
      <c r="AZ233" s="3">
        <v>98.948348999023395</v>
      </c>
      <c r="BA233" s="3">
        <v>98.980506896972699</v>
      </c>
      <c r="BB233" s="3">
        <v>99.013153076171903</v>
      </c>
      <c r="BC233" s="3">
        <v>99.044281005859403</v>
      </c>
      <c r="BD233" s="3"/>
    </row>
    <row r="234" spans="1:56" ht="16" x14ac:dyDescent="0.2">
      <c r="A234" s="2" t="s">
        <v>465</v>
      </c>
      <c r="B234" s="25" t="s">
        <v>464</v>
      </c>
      <c r="C234" s="3" t="s">
        <v>678</v>
      </c>
      <c r="D234" s="3" t="s">
        <v>679</v>
      </c>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3">
        <v>53.177600860595703</v>
      </c>
      <c r="AJ234" s="4"/>
      <c r="AK234" s="4"/>
      <c r="AL234" s="4"/>
      <c r="AM234" s="4"/>
      <c r="AN234" s="4"/>
      <c r="AO234" s="3">
        <v>56.888370513916001</v>
      </c>
      <c r="AP234" s="4"/>
      <c r="AQ234" s="4"/>
      <c r="AR234" s="3">
        <v>57.093379974365199</v>
      </c>
      <c r="AS234" s="4"/>
      <c r="AT234" s="3">
        <v>60.409938812255902</v>
      </c>
      <c r="AU234" s="4"/>
      <c r="AV234" s="4"/>
      <c r="AW234" s="4"/>
      <c r="AX234" s="3">
        <v>63.745620727539098</v>
      </c>
      <c r="AY234" s="4"/>
      <c r="AZ234" s="4"/>
      <c r="BA234" s="4"/>
      <c r="BB234" s="3">
        <v>66.537078857421903</v>
      </c>
      <c r="BC234" s="4"/>
      <c r="BD234" s="4"/>
    </row>
    <row r="235" spans="1:56" ht="16" x14ac:dyDescent="0.2">
      <c r="A235" s="2" t="s">
        <v>467</v>
      </c>
      <c r="B235" s="25" t="s">
        <v>466</v>
      </c>
      <c r="C235" s="3" t="s">
        <v>678</v>
      </c>
      <c r="D235" s="3" t="s">
        <v>679</v>
      </c>
      <c r="E235" s="4"/>
      <c r="F235" s="4"/>
      <c r="G235" s="4"/>
      <c r="H235" s="4"/>
      <c r="I235" s="4"/>
      <c r="J235" s="4"/>
      <c r="K235" s="4"/>
      <c r="L235" s="4"/>
      <c r="M235" s="4"/>
      <c r="N235" s="4"/>
      <c r="O235" s="3">
        <v>87.981758117675795</v>
      </c>
      <c r="P235" s="4"/>
      <c r="Q235" s="4"/>
      <c r="R235" s="4"/>
      <c r="S235" s="4"/>
      <c r="T235" s="4"/>
      <c r="U235" s="4"/>
      <c r="V235" s="4"/>
      <c r="W235" s="4"/>
      <c r="X235" s="4"/>
      <c r="Y235" s="4"/>
      <c r="Z235" s="4"/>
      <c r="AA235" s="4"/>
      <c r="AB235" s="4"/>
      <c r="AC235" s="4"/>
      <c r="AD235" s="4"/>
      <c r="AE235" s="4"/>
      <c r="AF235" s="4"/>
      <c r="AG235" s="4"/>
      <c r="AH235" s="4"/>
      <c r="AI235" s="3">
        <v>92.646537780761705</v>
      </c>
      <c r="AJ235" s="4"/>
      <c r="AK235" s="4"/>
      <c r="AL235" s="4"/>
      <c r="AM235" s="4"/>
      <c r="AN235" s="3">
        <v>93.5064697265625</v>
      </c>
      <c r="AO235" s="4"/>
      <c r="AP235" s="4"/>
      <c r="AQ235" s="4"/>
      <c r="AR235" s="4"/>
      <c r="AS235" s="3">
        <v>96.430908203125</v>
      </c>
      <c r="AT235" s="4"/>
      <c r="AU235" s="4"/>
      <c r="AV235" s="3">
        <v>93.702072143554702</v>
      </c>
      <c r="AW235" s="4"/>
      <c r="AX235" s="3">
        <v>92.868309020996094</v>
      </c>
      <c r="AY235" s="4"/>
      <c r="AZ235" s="4"/>
      <c r="BA235" s="3">
        <v>93.767761230468807</v>
      </c>
      <c r="BB235" s="4"/>
      <c r="BC235" s="4"/>
      <c r="BD235" s="4"/>
    </row>
    <row r="236" spans="1:56" ht="16" x14ac:dyDescent="0.2">
      <c r="A236" s="2" t="s">
        <v>469</v>
      </c>
      <c r="B236" s="25" t="s">
        <v>468</v>
      </c>
      <c r="C236" s="3" t="s">
        <v>678</v>
      </c>
      <c r="D236" s="3" t="s">
        <v>679</v>
      </c>
      <c r="E236" s="4"/>
      <c r="F236" s="4"/>
      <c r="G236" s="4"/>
      <c r="H236" s="4"/>
      <c r="I236" s="4"/>
      <c r="J236" s="4"/>
      <c r="K236" s="4"/>
      <c r="L236" s="4"/>
      <c r="M236" s="4"/>
      <c r="N236" s="4"/>
      <c r="O236" s="4"/>
      <c r="P236" s="4"/>
      <c r="Q236" s="4"/>
      <c r="R236" s="4"/>
      <c r="S236" s="4"/>
      <c r="T236" s="4"/>
      <c r="U236" s="4"/>
      <c r="V236" s="4"/>
      <c r="W236" s="4"/>
      <c r="X236" s="3">
        <v>97.694023132324205</v>
      </c>
      <c r="Y236" s="4"/>
      <c r="Z236" s="4"/>
      <c r="AA236" s="4"/>
      <c r="AB236" s="4"/>
      <c r="AC236" s="4"/>
      <c r="AD236" s="4"/>
      <c r="AE236" s="4"/>
      <c r="AF236" s="4"/>
      <c r="AG236" s="4"/>
      <c r="AH236" s="4"/>
      <c r="AI236" s="3">
        <v>99.45068359375</v>
      </c>
      <c r="AJ236" s="4"/>
      <c r="AK236" s="4"/>
      <c r="AL236" s="4"/>
      <c r="AM236" s="4"/>
      <c r="AN236" s="4"/>
      <c r="AO236" s="4"/>
      <c r="AP236" s="4"/>
      <c r="AQ236" s="4"/>
      <c r="AR236" s="4"/>
      <c r="AS236" s="4"/>
      <c r="AT236" s="4"/>
      <c r="AU236" s="4"/>
      <c r="AV236" s="4"/>
      <c r="AW236" s="3">
        <v>99.800003051757798</v>
      </c>
      <c r="AX236" s="4"/>
      <c r="AY236" s="4"/>
      <c r="AZ236" s="4"/>
      <c r="BA236" s="4"/>
      <c r="BB236" s="4"/>
      <c r="BC236" s="4"/>
      <c r="BD236" s="4"/>
    </row>
    <row r="237" spans="1:56" ht="16" x14ac:dyDescent="0.2">
      <c r="A237" s="2" t="s">
        <v>471</v>
      </c>
      <c r="B237" s="25" t="s">
        <v>470</v>
      </c>
      <c r="C237" s="3" t="s">
        <v>678</v>
      </c>
      <c r="D237" s="3" t="s">
        <v>679</v>
      </c>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3">
        <v>98.7783203125</v>
      </c>
      <c r="AE237" s="4"/>
      <c r="AF237" s="4"/>
      <c r="AG237" s="4"/>
      <c r="AH237" s="4"/>
      <c r="AI237" s="4"/>
      <c r="AJ237" s="4"/>
      <c r="AK237" s="4"/>
      <c r="AL237" s="4"/>
      <c r="AM237" s="4"/>
      <c r="AN237" s="4"/>
      <c r="AO237" s="4"/>
      <c r="AP237" s="4"/>
      <c r="AQ237" s="4"/>
      <c r="AR237" s="4"/>
      <c r="AS237" s="4"/>
      <c r="AT237" s="4"/>
      <c r="AU237" s="4"/>
      <c r="AV237" s="4"/>
      <c r="AW237" s="3">
        <v>99.699996948242202</v>
      </c>
      <c r="AX237" s="4"/>
      <c r="AY237" s="4"/>
      <c r="AZ237" s="4"/>
      <c r="BA237" s="4"/>
      <c r="BB237" s="4"/>
      <c r="BC237" s="4"/>
      <c r="BD237" s="4"/>
    </row>
    <row r="238" spans="1:56" ht="16" x14ac:dyDescent="0.2">
      <c r="A238" s="2" t="s">
        <v>539</v>
      </c>
      <c r="B238" s="25" t="s">
        <v>472</v>
      </c>
      <c r="C238" s="3" t="s">
        <v>678</v>
      </c>
      <c r="D238" s="3" t="s">
        <v>679</v>
      </c>
      <c r="E238" s="4"/>
      <c r="F238" s="4"/>
      <c r="G238" s="4"/>
      <c r="H238" s="4"/>
      <c r="I238" s="3">
        <v>78.088432312011705</v>
      </c>
      <c r="J238" s="3">
        <v>78.090286254882798</v>
      </c>
      <c r="K238" s="3">
        <v>78.439758300781307</v>
      </c>
      <c r="L238" s="3">
        <v>78.847763061523395</v>
      </c>
      <c r="M238" s="3">
        <v>79.286979675292997</v>
      </c>
      <c r="N238" s="3">
        <v>79.684288024902301</v>
      </c>
      <c r="O238" s="3">
        <v>80.0560302734375</v>
      </c>
      <c r="P238" s="3">
        <v>80.441673278808594</v>
      </c>
      <c r="Q238" s="3">
        <v>80.817878723144503</v>
      </c>
      <c r="R238" s="3">
        <v>81.219047546386705</v>
      </c>
      <c r="S238" s="3">
        <v>81.596832275390597</v>
      </c>
      <c r="T238" s="3">
        <v>81.962219238281307</v>
      </c>
      <c r="U238" s="3">
        <v>82.322113037109403</v>
      </c>
      <c r="V238" s="3">
        <v>82.609626770019503</v>
      </c>
      <c r="W238" s="3">
        <v>83.109153747558594</v>
      </c>
      <c r="X238" s="3">
        <v>83.561050415039105</v>
      </c>
      <c r="Y238" s="3">
        <v>83.912322998046903</v>
      </c>
      <c r="Z238" s="3">
        <v>84.501548767089801</v>
      </c>
      <c r="AA238" s="3">
        <v>85.148712158203097</v>
      </c>
      <c r="AB238" s="3">
        <v>85.809669494628906</v>
      </c>
      <c r="AC238" s="3">
        <v>86.398307800292997</v>
      </c>
      <c r="AD238" s="3">
        <v>87.026222229003906</v>
      </c>
      <c r="AE238" s="3">
        <v>87.369400024414105</v>
      </c>
      <c r="AF238" s="3">
        <v>87.671569824218807</v>
      </c>
      <c r="AG238" s="3">
        <v>88.171340942382798</v>
      </c>
      <c r="AH238" s="3">
        <v>88.481002807617202</v>
      </c>
      <c r="AI238" s="3">
        <v>88.736137390136705</v>
      </c>
      <c r="AJ238" s="3">
        <v>88.837631225585895</v>
      </c>
      <c r="AK238" s="3">
        <v>88.953338623046903</v>
      </c>
      <c r="AL238" s="3">
        <v>89.746978759765597</v>
      </c>
      <c r="AM238" s="3">
        <v>89.729179382324205</v>
      </c>
      <c r="AN238" s="3">
        <v>90.224670410156307</v>
      </c>
      <c r="AO238" s="3">
        <v>90.240402221679702</v>
      </c>
      <c r="AP238" s="3">
        <v>90.834327697753906</v>
      </c>
      <c r="AQ238" s="3">
        <v>91.0823974609375</v>
      </c>
      <c r="AR238" s="3">
        <v>91.478492736816406</v>
      </c>
      <c r="AS238" s="3">
        <v>91.458251953125</v>
      </c>
      <c r="AT238" s="3">
        <v>92.067573547363295</v>
      </c>
      <c r="AU238" s="3">
        <v>92.297439575195298</v>
      </c>
      <c r="AV238" s="3">
        <v>92.346572875976605</v>
      </c>
      <c r="AW238" s="3">
        <v>92.801422119140597</v>
      </c>
      <c r="AX238" s="3">
        <v>92.995796203613295</v>
      </c>
      <c r="AY238" s="3">
        <v>93.472640991210895</v>
      </c>
      <c r="AZ238" s="3">
        <v>93.590782165527301</v>
      </c>
      <c r="BA238" s="3">
        <v>93.756126403808594</v>
      </c>
      <c r="BB238" s="3">
        <v>94.194488525390597</v>
      </c>
      <c r="BC238" s="3">
        <v>94.356307983398395</v>
      </c>
      <c r="BD238" s="3"/>
    </row>
    <row r="239" spans="1:56" ht="16" x14ac:dyDescent="0.2">
      <c r="A239" s="2" t="s">
        <v>474</v>
      </c>
      <c r="B239" s="25" t="s">
        <v>473</v>
      </c>
      <c r="C239" s="3" t="s">
        <v>678</v>
      </c>
      <c r="D239" s="3" t="s">
        <v>679</v>
      </c>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3">
        <v>37.599998474121101</v>
      </c>
      <c r="AK239" s="4"/>
      <c r="AL239" s="4"/>
      <c r="AM239" s="4"/>
      <c r="AN239" s="4"/>
      <c r="AO239" s="4"/>
      <c r="AP239" s="3">
        <v>50.599998474121101</v>
      </c>
      <c r="AQ239" s="4"/>
      <c r="AR239" s="4"/>
      <c r="AS239" s="3">
        <v>58.3089790344238</v>
      </c>
      <c r="AT239" s="4"/>
      <c r="AU239" s="4"/>
      <c r="AV239" s="4"/>
      <c r="AW239" s="4"/>
      <c r="AX239" s="4"/>
      <c r="AY239" s="4"/>
      <c r="AZ239" s="4"/>
      <c r="BA239" s="3">
        <v>68.066833496093807</v>
      </c>
      <c r="BB239" s="4"/>
      <c r="BC239" s="4"/>
      <c r="BD239" s="4"/>
    </row>
    <row r="240" spans="1:56" ht="16" x14ac:dyDescent="0.2">
      <c r="A240" s="2" t="s">
        <v>540</v>
      </c>
      <c r="B240" s="25" t="s">
        <v>475</v>
      </c>
      <c r="C240" s="3" t="s">
        <v>678</v>
      </c>
      <c r="D240" s="3" t="s">
        <v>679</v>
      </c>
      <c r="E240" s="4"/>
      <c r="F240" s="3">
        <v>38.724620819091797</v>
      </c>
      <c r="G240" s="3">
        <v>39.209300994872997</v>
      </c>
      <c r="H240" s="3">
        <v>39.699348449707003</v>
      </c>
      <c r="I240" s="3">
        <v>40.194549560546903</v>
      </c>
      <c r="J240" s="3">
        <v>40.7299194335938</v>
      </c>
      <c r="K240" s="3">
        <v>41.256210327148402</v>
      </c>
      <c r="L240" s="3">
        <v>41.864009857177699</v>
      </c>
      <c r="M240" s="3">
        <v>42.568538665771499</v>
      </c>
      <c r="N240" s="3">
        <v>43.295658111572301</v>
      </c>
      <c r="O240" s="3">
        <v>44.108509063720703</v>
      </c>
      <c r="P240" s="3">
        <v>44.8950805664063</v>
      </c>
      <c r="Q240" s="3">
        <v>45.65869140625</v>
      </c>
      <c r="R240" s="3">
        <v>46.439449310302699</v>
      </c>
      <c r="S240" s="3">
        <v>47.460990905761697</v>
      </c>
      <c r="T240" s="3">
        <v>48.532039642333999</v>
      </c>
      <c r="U240" s="3">
        <v>49.713771820068402</v>
      </c>
      <c r="V240" s="3">
        <v>50.551521301269503</v>
      </c>
      <c r="W240" s="3">
        <v>51.681751251220703</v>
      </c>
      <c r="X240" s="3">
        <v>52.743698120117202</v>
      </c>
      <c r="Y240" s="3">
        <v>55.392738342285199</v>
      </c>
      <c r="Z240" s="3">
        <v>56.7122802734375</v>
      </c>
      <c r="AA240" s="3">
        <v>57.788639068603501</v>
      </c>
      <c r="AB240" s="3">
        <v>58.711738586425803</v>
      </c>
      <c r="AC240" s="3">
        <v>59.729549407958999</v>
      </c>
      <c r="AD240" s="3">
        <v>61.358570098877003</v>
      </c>
      <c r="AE240" s="3">
        <v>62.769031524658203</v>
      </c>
      <c r="AF240" s="3">
        <v>63.731979370117202</v>
      </c>
      <c r="AG240" s="3">
        <v>64.911880493164105</v>
      </c>
      <c r="AH240" s="3">
        <v>66.014167785644503</v>
      </c>
      <c r="AI240" s="3">
        <v>67.057380676269503</v>
      </c>
      <c r="AJ240" s="3">
        <v>68.215248107910199</v>
      </c>
      <c r="AK240" s="3">
        <v>68.512641906738295</v>
      </c>
      <c r="AL240" s="3">
        <v>72.201148986816406</v>
      </c>
      <c r="AM240" s="3">
        <v>73.108680725097699</v>
      </c>
      <c r="AN240" s="3">
        <v>72.507301330566406</v>
      </c>
      <c r="AO240" s="3">
        <v>72.495033264160199</v>
      </c>
      <c r="AP240" s="3">
        <v>72.909858703613295</v>
      </c>
      <c r="AQ240" s="3">
        <v>73.511398315429702</v>
      </c>
      <c r="AR240" s="3">
        <v>73.234977722167997</v>
      </c>
      <c r="AS240" s="3">
        <v>74.060363769531307</v>
      </c>
      <c r="AT240" s="3">
        <v>74.292053222656307</v>
      </c>
      <c r="AU240" s="3">
        <v>77.317352294921903</v>
      </c>
      <c r="AV240" s="3">
        <v>76.9356689453125</v>
      </c>
      <c r="AW240" s="3">
        <v>78.603759765625</v>
      </c>
      <c r="AX240" s="3">
        <v>76.403541564941406</v>
      </c>
      <c r="AY240" s="3">
        <v>77.604568481445298</v>
      </c>
      <c r="AZ240" s="3">
        <v>78.831977844238295</v>
      </c>
      <c r="BA240" s="3">
        <v>75.722579956054702</v>
      </c>
      <c r="BB240" s="3">
        <v>76.099906921386705</v>
      </c>
      <c r="BC240" s="3">
        <v>76.476593017578097</v>
      </c>
      <c r="BD240" s="3"/>
    </row>
    <row r="241" spans="1:56" ht="16" x14ac:dyDescent="0.2">
      <c r="A241" s="2" t="s">
        <v>477</v>
      </c>
      <c r="B241" s="25" t="s">
        <v>476</v>
      </c>
      <c r="C241" s="3" t="s">
        <v>678</v>
      </c>
      <c r="D241" s="3" t="s">
        <v>679</v>
      </c>
      <c r="E241" s="4"/>
      <c r="F241" s="4"/>
      <c r="G241" s="4"/>
      <c r="H241" s="4"/>
      <c r="I241" s="4"/>
      <c r="J241" s="4"/>
      <c r="K241" s="3">
        <v>99.592460632324205</v>
      </c>
      <c r="L241" s="4"/>
      <c r="M241" s="4"/>
      <c r="N241" s="4"/>
      <c r="O241" s="4"/>
      <c r="P241" s="4"/>
      <c r="Q241" s="4"/>
      <c r="R241" s="4"/>
      <c r="S241" s="4"/>
      <c r="T241" s="4"/>
      <c r="U241" s="4"/>
      <c r="V241" s="4"/>
      <c r="W241" s="4"/>
      <c r="X241" s="4"/>
      <c r="Y241" s="4"/>
      <c r="Z241" s="4"/>
      <c r="AA241" s="4"/>
      <c r="AB241" s="4"/>
      <c r="AC241" s="4"/>
      <c r="AD241" s="4"/>
      <c r="AE241" s="3">
        <v>98.905372619628906</v>
      </c>
      <c r="AF241" s="4"/>
      <c r="AG241" s="4"/>
      <c r="AH241" s="4"/>
      <c r="AI241" s="4"/>
      <c r="AJ241" s="4"/>
      <c r="AK241" s="4"/>
      <c r="AL241" s="4"/>
      <c r="AM241" s="4"/>
      <c r="AN241" s="4"/>
      <c r="AO241" s="3">
        <v>99.018463134765597</v>
      </c>
      <c r="AP241" s="4"/>
      <c r="AQ241" s="4"/>
      <c r="AR241" s="4"/>
      <c r="AS241" s="4"/>
      <c r="AT241" s="3">
        <v>99.385528564453097</v>
      </c>
      <c r="AU241" s="4"/>
      <c r="AV241" s="4"/>
      <c r="AW241" s="4"/>
      <c r="AX241" s="4"/>
      <c r="AY241" s="4"/>
      <c r="AZ241" s="4"/>
      <c r="BA241" s="3">
        <v>99.414367675781307</v>
      </c>
      <c r="BB241" s="4"/>
      <c r="BC241" s="4"/>
      <c r="BD241" s="4"/>
    </row>
    <row r="242" spans="1:56" ht="16" x14ac:dyDescent="0.2">
      <c r="A242" s="2" t="s">
        <v>479</v>
      </c>
      <c r="B242" s="25" t="s">
        <v>478</v>
      </c>
      <c r="C242" s="3" t="s">
        <v>678</v>
      </c>
      <c r="D242" s="3" t="s">
        <v>679</v>
      </c>
      <c r="E242" s="4"/>
      <c r="F242" s="4"/>
      <c r="G242" s="4"/>
      <c r="H242" s="4"/>
      <c r="I242" s="4"/>
      <c r="J242" s="3">
        <v>36.247791290283203</v>
      </c>
      <c r="K242" s="3">
        <v>36.260898590087898</v>
      </c>
      <c r="L242" s="3">
        <v>36.916099548339801</v>
      </c>
      <c r="M242" s="3">
        <v>37.5623588562012</v>
      </c>
      <c r="N242" s="3">
        <v>38.189899444580099</v>
      </c>
      <c r="O242" s="3">
        <v>38.806720733642599</v>
      </c>
      <c r="P242" s="3">
        <v>38.803970336914098</v>
      </c>
      <c r="Q242" s="3">
        <v>40.031791687011697</v>
      </c>
      <c r="R242" s="3">
        <v>40.678230285644503</v>
      </c>
      <c r="S242" s="3">
        <v>41.323989868164098</v>
      </c>
      <c r="T242" s="3">
        <v>41.971271514892599</v>
      </c>
      <c r="U242" s="3">
        <v>42.614910125732401</v>
      </c>
      <c r="V242" s="3">
        <v>43.261829376220703</v>
      </c>
      <c r="W242" s="3">
        <v>43.9989204406738</v>
      </c>
      <c r="X242" s="3">
        <v>44.749469757080099</v>
      </c>
      <c r="Y242" s="3">
        <v>45.473709106445298</v>
      </c>
      <c r="Z242" s="3">
        <v>45.856441497802699</v>
      </c>
      <c r="AA242" s="3">
        <v>47.147708892822301</v>
      </c>
      <c r="AB242" s="3">
        <v>48.123489379882798</v>
      </c>
      <c r="AC242" s="3">
        <v>48.895099639892599</v>
      </c>
      <c r="AD242" s="3">
        <v>49.683269500732401</v>
      </c>
      <c r="AE242" s="3">
        <v>50.480789184570298</v>
      </c>
      <c r="AF242" s="3">
        <v>51.282268524169901</v>
      </c>
      <c r="AG242" s="3">
        <v>56.162181854247997</v>
      </c>
      <c r="AH242" s="3">
        <v>56.916168212890597</v>
      </c>
      <c r="AI242" s="3">
        <v>57.6893501281738</v>
      </c>
      <c r="AJ242" s="3">
        <v>58.130039215087898</v>
      </c>
      <c r="AK242" s="3">
        <v>59.212078094482401</v>
      </c>
      <c r="AL242" s="3">
        <v>60.101001739502003</v>
      </c>
      <c r="AM242" s="3">
        <v>60.872451782226598</v>
      </c>
      <c r="AN242" s="3">
        <v>60.642929077148402</v>
      </c>
      <c r="AO242" s="3">
        <v>60.8131103515625</v>
      </c>
      <c r="AP242" s="3">
        <v>61.714481353759801</v>
      </c>
      <c r="AQ242" s="3">
        <v>63.638351440429702</v>
      </c>
      <c r="AR242" s="3">
        <v>64.337692260742202</v>
      </c>
      <c r="AS242" s="3">
        <v>66.019012451171903</v>
      </c>
      <c r="AT242" s="3">
        <v>66.513191223144503</v>
      </c>
      <c r="AU242" s="3">
        <v>67.267776489257798</v>
      </c>
      <c r="AV242" s="3">
        <v>68.013107299804702</v>
      </c>
      <c r="AW242" s="3">
        <v>68.734786987304702</v>
      </c>
      <c r="AX242" s="3">
        <v>69.6573486328125</v>
      </c>
      <c r="AY242" s="3">
        <v>70.999168395996094</v>
      </c>
      <c r="AZ242" s="3">
        <v>71.695152282714801</v>
      </c>
      <c r="BA242" s="3">
        <v>72.243881225585895</v>
      </c>
      <c r="BB242" s="3">
        <v>72.951446533203097</v>
      </c>
      <c r="BC242" s="3">
        <v>73.654518127441406</v>
      </c>
      <c r="BD242" s="3"/>
    </row>
    <row r="243" spans="1:56" ht="16" x14ac:dyDescent="0.2">
      <c r="A243" s="2" t="s">
        <v>541</v>
      </c>
      <c r="B243" s="25" t="s">
        <v>480</v>
      </c>
      <c r="C243" s="3" t="s">
        <v>678</v>
      </c>
      <c r="D243" s="3" t="s">
        <v>679</v>
      </c>
      <c r="E243" s="4"/>
      <c r="F243" s="4"/>
      <c r="G243" s="4"/>
      <c r="H243" s="4"/>
      <c r="I243" s="4"/>
      <c r="J243" s="4"/>
      <c r="K243" s="4"/>
      <c r="L243" s="4"/>
      <c r="M243" s="4"/>
      <c r="N243" s="4"/>
      <c r="O243" s="4"/>
      <c r="P243" s="4"/>
      <c r="Q243" s="4"/>
      <c r="R243" s="4"/>
      <c r="S243" s="4"/>
      <c r="T243" s="3">
        <v>49.050251007080099</v>
      </c>
      <c r="U243" s="3">
        <v>49.407299041747997</v>
      </c>
      <c r="V243" s="3">
        <v>50.058380126953097</v>
      </c>
      <c r="W243" s="3">
        <v>50.559970855712898</v>
      </c>
      <c r="X243" s="3">
        <v>51.174301147460902</v>
      </c>
      <c r="Y243" s="3">
        <v>51.849788665771499</v>
      </c>
      <c r="Z243" s="3">
        <v>52.250278472900398</v>
      </c>
      <c r="AA243" s="3">
        <v>52.722339630127003</v>
      </c>
      <c r="AB243" s="3">
        <v>53.3101997375488</v>
      </c>
      <c r="AC243" s="3">
        <v>54.056510925292997</v>
      </c>
      <c r="AD243" s="3">
        <v>54.3514595031738</v>
      </c>
      <c r="AE243" s="3">
        <v>55.028781890869098</v>
      </c>
      <c r="AF243" s="3">
        <v>55.889129638671903</v>
      </c>
      <c r="AG243" s="3">
        <v>56.534950256347699</v>
      </c>
      <c r="AH243" s="3">
        <v>57.351879119872997</v>
      </c>
      <c r="AI243" s="3">
        <v>55.981758117675803</v>
      </c>
      <c r="AJ243" s="3">
        <v>56.966201782226598</v>
      </c>
      <c r="AK243" s="3">
        <v>57.463390350341797</v>
      </c>
      <c r="AL243" s="3">
        <v>57.907848358154297</v>
      </c>
      <c r="AM243" s="3">
        <v>59.503669738769503</v>
      </c>
      <c r="AN243" s="3">
        <v>58.5241889953613</v>
      </c>
      <c r="AO243" s="3">
        <v>59.7635688781738</v>
      </c>
      <c r="AP243" s="3">
        <v>57.284011840820298</v>
      </c>
      <c r="AQ243" s="3">
        <v>57.373950958252003</v>
      </c>
      <c r="AR243" s="3">
        <v>58.177150726318402</v>
      </c>
      <c r="AS243" s="3">
        <v>58.733730316162102</v>
      </c>
      <c r="AT243" s="3">
        <v>60.305519104003899</v>
      </c>
      <c r="AU243" s="3">
        <v>61.439048767089801</v>
      </c>
      <c r="AV243" s="3">
        <v>62.303611755371101</v>
      </c>
      <c r="AW243" s="3">
        <v>62.954090118408203</v>
      </c>
      <c r="AX243" s="3">
        <v>63.549358367919901</v>
      </c>
      <c r="AY243" s="3">
        <v>64.257659912109403</v>
      </c>
      <c r="AZ243" s="3">
        <v>64.517486572265597</v>
      </c>
      <c r="BA243" s="3">
        <v>65.038978576660199</v>
      </c>
      <c r="BB243" s="3">
        <v>65.468612670898395</v>
      </c>
      <c r="BC243" s="3">
        <v>65.858718872070298</v>
      </c>
      <c r="BD243" s="3"/>
    </row>
    <row r="244" spans="1:56" ht="16" x14ac:dyDescent="0.2">
      <c r="A244" s="2" t="s">
        <v>482</v>
      </c>
      <c r="B244" s="25" t="s">
        <v>481</v>
      </c>
      <c r="C244" s="3" t="s">
        <v>678</v>
      </c>
      <c r="D244" s="3" t="s">
        <v>679</v>
      </c>
      <c r="E244" s="4"/>
      <c r="F244" s="4"/>
      <c r="G244" s="4"/>
      <c r="H244" s="4"/>
      <c r="I244" s="4"/>
      <c r="J244" s="4"/>
      <c r="K244" s="4"/>
      <c r="L244" s="4"/>
      <c r="M244" s="4"/>
      <c r="N244" s="4"/>
      <c r="O244" s="3">
        <v>94.970321655273395</v>
      </c>
      <c r="P244" s="4"/>
      <c r="Q244" s="4"/>
      <c r="R244" s="4"/>
      <c r="S244" s="4"/>
      <c r="T244" s="4"/>
      <c r="U244" s="4"/>
      <c r="V244" s="4"/>
      <c r="W244" s="4"/>
      <c r="X244" s="4"/>
      <c r="Y244" s="3">
        <v>96.938552856445298</v>
      </c>
      <c r="Z244" s="4"/>
      <c r="AA244" s="4"/>
      <c r="AB244" s="4"/>
      <c r="AC244" s="4"/>
      <c r="AD244" s="4"/>
      <c r="AE244" s="4"/>
      <c r="AF244" s="4"/>
      <c r="AG244" s="4"/>
      <c r="AH244" s="4"/>
      <c r="AI244" s="3">
        <v>97.900001525878906</v>
      </c>
      <c r="AJ244" s="4"/>
      <c r="AK244" s="4"/>
      <c r="AL244" s="4"/>
      <c r="AM244" s="4"/>
      <c r="AN244" s="4"/>
      <c r="AO244" s="4"/>
      <c r="AP244" s="4"/>
      <c r="AQ244" s="4"/>
      <c r="AR244" s="4"/>
      <c r="AS244" s="3">
        <v>98.699996948242202</v>
      </c>
      <c r="AT244" s="4"/>
      <c r="AU244" s="4"/>
      <c r="AV244" s="4"/>
      <c r="AW244" s="4"/>
      <c r="AX244" s="4"/>
      <c r="AY244" s="4"/>
      <c r="AZ244" s="4"/>
      <c r="BA244" s="4"/>
      <c r="BB244" s="4"/>
      <c r="BC244" s="4"/>
      <c r="BD244" s="4"/>
    </row>
    <row r="245" spans="1:56" ht="16" x14ac:dyDescent="0.2">
      <c r="A245" s="2" t="s">
        <v>484</v>
      </c>
      <c r="B245" s="25" t="s">
        <v>483</v>
      </c>
      <c r="C245" s="3" t="s">
        <v>678</v>
      </c>
      <c r="D245" s="3" t="s">
        <v>679</v>
      </c>
      <c r="E245" s="4"/>
      <c r="F245" s="4"/>
      <c r="G245" s="4"/>
      <c r="H245" s="4"/>
      <c r="I245" s="4"/>
      <c r="J245" s="4"/>
      <c r="K245" s="4"/>
      <c r="L245" s="4"/>
      <c r="M245" s="4"/>
      <c r="N245" s="4"/>
      <c r="O245" s="4"/>
      <c r="P245" s="4"/>
      <c r="Q245" s="4"/>
      <c r="R245" s="4"/>
      <c r="S245" s="3">
        <v>48.190700531005902</v>
      </c>
      <c r="T245" s="4"/>
      <c r="U245" s="4"/>
      <c r="V245" s="4"/>
      <c r="W245" s="4"/>
      <c r="X245" s="4"/>
      <c r="Y245" s="4"/>
      <c r="Z245" s="4"/>
      <c r="AA245" s="4"/>
      <c r="AB245" s="4"/>
      <c r="AC245" s="4"/>
      <c r="AD245" s="4"/>
      <c r="AE245" s="4"/>
      <c r="AF245" s="4"/>
      <c r="AG245" s="4"/>
      <c r="AH245" s="4"/>
      <c r="AI245" s="4"/>
      <c r="AJ245" s="4"/>
      <c r="AK245" s="4"/>
      <c r="AL245" s="4"/>
      <c r="AM245" s="3">
        <v>74.2969970703125</v>
      </c>
      <c r="AN245" s="4"/>
      <c r="AO245" s="4"/>
      <c r="AP245" s="3">
        <v>77.190399169921903</v>
      </c>
      <c r="AQ245" s="3">
        <v>77.714622497558594</v>
      </c>
      <c r="AR245" s="4"/>
      <c r="AS245" s="3">
        <v>79.130577087402301</v>
      </c>
      <c r="AT245" s="3">
        <v>79.653907775878906</v>
      </c>
      <c r="AU245" s="3">
        <v>80.21875</v>
      </c>
      <c r="AV245" s="4"/>
      <c r="AW245" s="3">
        <v>79.036430358886705</v>
      </c>
      <c r="AX245" s="4"/>
      <c r="AY245" s="4"/>
      <c r="AZ245" s="4"/>
      <c r="BA245" s="4"/>
      <c r="BB245" s="4"/>
      <c r="BC245" s="4"/>
      <c r="BD245" s="4"/>
    </row>
    <row r="246" spans="1:56" ht="16" x14ac:dyDescent="0.2">
      <c r="A246" s="2" t="s">
        <v>486</v>
      </c>
      <c r="B246" s="25" t="s">
        <v>485</v>
      </c>
      <c r="C246" s="3" t="s">
        <v>678</v>
      </c>
      <c r="D246" s="3" t="s">
        <v>679</v>
      </c>
      <c r="E246" s="4"/>
      <c r="F246" s="4"/>
      <c r="G246" s="4"/>
      <c r="H246" s="4"/>
      <c r="I246" s="4"/>
      <c r="J246" s="3">
        <v>61.627681732177699</v>
      </c>
      <c r="K246" s="4"/>
      <c r="L246" s="4"/>
      <c r="M246" s="4"/>
      <c r="N246" s="4"/>
      <c r="O246" s="3">
        <v>65.694343566894503</v>
      </c>
      <c r="P246" s="4"/>
      <c r="Q246" s="4"/>
      <c r="R246" s="4"/>
      <c r="S246" s="4"/>
      <c r="T246" s="3">
        <v>75.968238830566406</v>
      </c>
      <c r="U246" s="4"/>
      <c r="V246" s="4"/>
      <c r="W246" s="4"/>
      <c r="X246" s="4"/>
      <c r="Y246" s="3">
        <v>79.232452392578097</v>
      </c>
      <c r="Z246" s="4"/>
      <c r="AA246" s="4"/>
      <c r="AB246" s="4"/>
      <c r="AC246" s="4"/>
      <c r="AD246" s="4"/>
      <c r="AE246" s="4"/>
      <c r="AF246" s="4"/>
      <c r="AG246" s="4"/>
      <c r="AH246" s="4"/>
      <c r="AI246" s="4"/>
      <c r="AJ246" s="4"/>
      <c r="AK246" s="4"/>
      <c r="AL246" s="4"/>
      <c r="AM246" s="3">
        <v>87.365493774414105</v>
      </c>
      <c r="AN246" s="3">
        <v>88.229057312011705</v>
      </c>
      <c r="AO246" s="3">
        <v>88.119392395019503</v>
      </c>
      <c r="AP246" s="3">
        <v>88.655899047851605</v>
      </c>
      <c r="AQ246" s="4"/>
      <c r="AR246" s="3">
        <v>90.816719055175795</v>
      </c>
      <c r="AS246" s="3">
        <v>92.660598754882798</v>
      </c>
      <c r="AT246" s="3">
        <v>94.106086730957003</v>
      </c>
      <c r="AU246" s="3">
        <v>94.919746398925795</v>
      </c>
      <c r="AV246" s="3">
        <v>95.256660461425795</v>
      </c>
      <c r="AW246" s="3">
        <v>95.439628601074205</v>
      </c>
      <c r="AX246" s="3">
        <v>95.601417541503906</v>
      </c>
      <c r="AY246" s="3">
        <v>96.167327880859403</v>
      </c>
      <c r="AZ246" s="3">
        <v>96.150527954101605</v>
      </c>
      <c r="BA246" s="4"/>
      <c r="BB246" s="3">
        <v>96.742210388183594</v>
      </c>
      <c r="BC246" s="4"/>
      <c r="BD246" s="4"/>
    </row>
    <row r="247" spans="1:56" ht="16" x14ac:dyDescent="0.2">
      <c r="A247" s="2" t="s">
        <v>488</v>
      </c>
      <c r="B247" s="25" t="s">
        <v>487</v>
      </c>
      <c r="C247" s="3" t="s">
        <v>678</v>
      </c>
      <c r="D247" s="3" t="s">
        <v>679</v>
      </c>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row>
    <row r="248" spans="1:56" ht="16" x14ac:dyDescent="0.2">
      <c r="A248" s="2" t="s">
        <v>490</v>
      </c>
      <c r="B248" s="25" t="s">
        <v>489</v>
      </c>
      <c r="C248" s="3" t="s">
        <v>678</v>
      </c>
      <c r="D248" s="3" t="s">
        <v>679</v>
      </c>
      <c r="E248" s="4"/>
      <c r="F248" s="4"/>
      <c r="G248" s="4"/>
      <c r="H248" s="4"/>
      <c r="I248" s="4"/>
      <c r="J248" s="4"/>
      <c r="K248" s="4"/>
      <c r="L248" s="4"/>
      <c r="M248" s="4"/>
      <c r="N248" s="4"/>
      <c r="O248" s="4"/>
      <c r="P248" s="4"/>
      <c r="Q248" s="4"/>
      <c r="R248" s="4"/>
      <c r="S248" s="4"/>
      <c r="T248" s="4"/>
      <c r="U248" s="4"/>
      <c r="V248" s="4"/>
      <c r="W248" s="3">
        <v>59.113800048828097</v>
      </c>
      <c r="X248" s="4"/>
      <c r="Y248" s="4"/>
      <c r="Z248" s="4"/>
      <c r="AA248" s="4"/>
      <c r="AB248" s="4"/>
      <c r="AC248" s="4"/>
      <c r="AD248" s="4"/>
      <c r="AE248" s="4"/>
      <c r="AF248" s="4"/>
      <c r="AG248" s="4"/>
      <c r="AH248" s="4"/>
      <c r="AI248" s="4"/>
      <c r="AJ248" s="4"/>
      <c r="AK248" s="3">
        <v>69.430900573730497</v>
      </c>
      <c r="AL248" s="4"/>
      <c r="AM248" s="4"/>
      <c r="AN248" s="4"/>
      <c r="AO248" s="4"/>
      <c r="AP248" s="4"/>
      <c r="AQ248" s="4"/>
      <c r="AR248" s="4"/>
      <c r="AS248" s="3">
        <v>67.800697326660199</v>
      </c>
      <c r="AT248" s="4"/>
      <c r="AU248" s="3">
        <v>78.100593566894503</v>
      </c>
      <c r="AV248" s="4"/>
      <c r="AW248" s="4"/>
      <c r="AX248" s="3">
        <v>77.887229919433594</v>
      </c>
      <c r="AY248" s="4"/>
      <c r="AZ248" s="4"/>
      <c r="BA248" s="4"/>
      <c r="BB248" s="4"/>
      <c r="BC248" s="4"/>
      <c r="BD248" s="4"/>
    </row>
    <row r="249" spans="1:56" ht="16" x14ac:dyDescent="0.2">
      <c r="A249" s="2" t="s">
        <v>492</v>
      </c>
      <c r="B249" s="25" t="s">
        <v>491</v>
      </c>
      <c r="C249" s="3" t="s">
        <v>678</v>
      </c>
      <c r="D249" s="3" t="s">
        <v>679</v>
      </c>
      <c r="E249" s="4"/>
      <c r="F249" s="4"/>
      <c r="G249" s="4"/>
      <c r="H249" s="4"/>
      <c r="I249" s="4"/>
      <c r="J249" s="4"/>
      <c r="K249" s="4"/>
      <c r="L249" s="4"/>
      <c r="M249" s="4"/>
      <c r="N249" s="4"/>
      <c r="O249" s="4"/>
      <c r="P249" s="4"/>
      <c r="Q249" s="4"/>
      <c r="R249" s="4"/>
      <c r="S249" s="4"/>
      <c r="T249" s="4"/>
      <c r="U249" s="4"/>
      <c r="V249" s="4"/>
      <c r="W249" s="4"/>
      <c r="X249" s="4"/>
      <c r="Y249" s="4"/>
      <c r="Z249" s="3">
        <v>56.107379913330099</v>
      </c>
      <c r="AA249" s="4"/>
      <c r="AB249" s="4"/>
      <c r="AC249" s="4"/>
      <c r="AD249" s="4"/>
      <c r="AE249" s="4"/>
      <c r="AF249" s="4"/>
      <c r="AG249" s="4"/>
      <c r="AH249" s="4"/>
      <c r="AI249" s="4"/>
      <c r="AJ249" s="4"/>
      <c r="AK249" s="3">
        <v>68.142509460449205</v>
      </c>
      <c r="AL249" s="4"/>
      <c r="AM249" s="4"/>
      <c r="AN249" s="4"/>
      <c r="AO249" s="3">
        <v>71.373138427734403</v>
      </c>
      <c r="AP249" s="4"/>
      <c r="AQ249" s="4"/>
      <c r="AR249" s="4"/>
      <c r="AS249" s="3">
        <v>73.211883544921903</v>
      </c>
      <c r="AT249" s="4"/>
      <c r="AU249" s="3">
        <v>70.198219299316406</v>
      </c>
      <c r="AV249" s="4"/>
      <c r="AW249" s="4"/>
      <c r="AX249" s="4"/>
      <c r="AY249" s="4"/>
      <c r="AZ249" s="4"/>
      <c r="BA249" s="3">
        <v>76.527496337890597</v>
      </c>
      <c r="BB249" s="4"/>
      <c r="BC249" s="4"/>
      <c r="BD249" s="4"/>
    </row>
    <row r="250" spans="1:56" ht="16" x14ac:dyDescent="0.2">
      <c r="A250" s="2" t="s">
        <v>494</v>
      </c>
      <c r="B250" s="25" t="s">
        <v>493</v>
      </c>
      <c r="C250" s="3" t="s">
        <v>678</v>
      </c>
      <c r="D250" s="3" t="s">
        <v>679</v>
      </c>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3">
        <v>99.430412292480497</v>
      </c>
      <c r="AK250" s="4"/>
      <c r="AL250" s="4"/>
      <c r="AM250" s="4"/>
      <c r="AN250" s="4"/>
      <c r="AO250" s="4"/>
      <c r="AP250" s="4"/>
      <c r="AQ250" s="4"/>
      <c r="AR250" s="4"/>
      <c r="AS250" s="4"/>
      <c r="AT250" s="4"/>
      <c r="AU250" s="3">
        <v>99.974349975585895</v>
      </c>
      <c r="AV250" s="4"/>
      <c r="AW250" s="4"/>
      <c r="AX250" s="4"/>
      <c r="AY250" s="4"/>
      <c r="AZ250" s="4"/>
      <c r="BA250" s="4"/>
      <c r="BB250" s="4"/>
      <c r="BC250" s="4"/>
      <c r="BD250" s="4"/>
    </row>
    <row r="251" spans="1:56" ht="16" x14ac:dyDescent="0.2">
      <c r="A251" s="2" t="s">
        <v>23</v>
      </c>
      <c r="B251" s="25" t="s">
        <v>495</v>
      </c>
      <c r="C251" s="3" t="s">
        <v>678</v>
      </c>
      <c r="D251" s="3" t="s">
        <v>679</v>
      </c>
      <c r="E251" s="4"/>
      <c r="F251" s="4"/>
      <c r="G251" s="4"/>
      <c r="H251" s="4"/>
      <c r="I251" s="4"/>
      <c r="J251" s="4"/>
      <c r="K251" s="3">
        <v>69.214881896972699</v>
      </c>
      <c r="L251" s="3">
        <v>69.383529663085895</v>
      </c>
      <c r="M251" s="3">
        <v>70.228019714355497</v>
      </c>
      <c r="N251" s="3">
        <v>71.042503356933594</v>
      </c>
      <c r="O251" s="3">
        <v>71.475112915039105</v>
      </c>
      <c r="P251" s="3">
        <v>72.683601379394503</v>
      </c>
      <c r="Q251" s="3">
        <v>73.319343566894503</v>
      </c>
      <c r="R251" s="3">
        <v>74.315269470214801</v>
      </c>
      <c r="S251" s="3">
        <v>75.221977233886705</v>
      </c>
      <c r="T251" s="3">
        <v>76.006668090820298</v>
      </c>
      <c r="U251" s="3">
        <v>76.744422912597699</v>
      </c>
      <c r="V251" s="3">
        <v>77.553077697753906</v>
      </c>
      <c r="W251" s="3">
        <v>80.870292663574205</v>
      </c>
      <c r="X251" s="3">
        <v>81.443267822265597</v>
      </c>
      <c r="Y251" s="3">
        <v>81.573753356933594</v>
      </c>
      <c r="Z251" s="3">
        <v>82.635856628417997</v>
      </c>
      <c r="AA251" s="3">
        <v>83.180152893066406</v>
      </c>
      <c r="AB251" s="3">
        <v>83.713569641113295</v>
      </c>
      <c r="AC251" s="3">
        <v>84.221702575683594</v>
      </c>
      <c r="AD251" s="3">
        <v>84.775199890136705</v>
      </c>
      <c r="AE251" s="3">
        <v>85.2413330078125</v>
      </c>
      <c r="AF251" s="3">
        <v>89.524696350097699</v>
      </c>
      <c r="AG251" s="3">
        <v>89.921157836914105</v>
      </c>
      <c r="AH251" s="3">
        <v>90.268043518066406</v>
      </c>
      <c r="AI251" s="3">
        <v>90.586532592773395</v>
      </c>
      <c r="AJ251" s="3">
        <v>90.970352172851605</v>
      </c>
      <c r="AK251" s="3">
        <v>91.199539184570298</v>
      </c>
      <c r="AL251" s="3">
        <v>91.734657287597699</v>
      </c>
      <c r="AM251" s="3">
        <v>92.019317626953097</v>
      </c>
      <c r="AN251" s="3">
        <v>92.388610839843807</v>
      </c>
      <c r="AO251" s="3">
        <v>92.654449462890597</v>
      </c>
      <c r="AP251" s="3">
        <v>93.503372192382798</v>
      </c>
      <c r="AQ251" s="3">
        <v>93.737373352050795</v>
      </c>
      <c r="AR251" s="3">
        <v>94.005760192871094</v>
      </c>
      <c r="AS251" s="3">
        <v>94.147918701171903</v>
      </c>
      <c r="AT251" s="3">
        <v>94.373329162597699</v>
      </c>
      <c r="AU251" s="3">
        <v>94.785011291503906</v>
      </c>
      <c r="AV251" s="3">
        <v>94.841819763183594</v>
      </c>
      <c r="AW251" s="3">
        <v>95.258613586425795</v>
      </c>
      <c r="AX251" s="3">
        <v>95.099617004394503</v>
      </c>
      <c r="AY251" s="3">
        <v>95.623756408691406</v>
      </c>
      <c r="AZ251" s="3">
        <v>95.670852661132798</v>
      </c>
      <c r="BA251" s="3">
        <v>95.451446533203097</v>
      </c>
      <c r="BB251" s="3">
        <v>95.648338317871094</v>
      </c>
      <c r="BC251" s="3">
        <v>95.796821594238295</v>
      </c>
      <c r="BD251" s="3"/>
    </row>
    <row r="252" spans="1:56" ht="16" x14ac:dyDescent="0.2">
      <c r="A252" s="2" t="s">
        <v>497</v>
      </c>
      <c r="B252" s="25" t="s">
        <v>496</v>
      </c>
      <c r="C252" s="3" t="s">
        <v>678</v>
      </c>
      <c r="D252" s="3" t="s">
        <v>679</v>
      </c>
      <c r="E252" s="4"/>
      <c r="F252" s="4"/>
      <c r="G252" s="4"/>
      <c r="H252" s="4"/>
      <c r="I252" s="4"/>
      <c r="J252" s="3">
        <v>93.861068725585895</v>
      </c>
      <c r="K252" s="4"/>
      <c r="L252" s="4"/>
      <c r="M252" s="4"/>
      <c r="N252" s="4"/>
      <c r="O252" s="4"/>
      <c r="P252" s="4"/>
      <c r="Q252" s="4"/>
      <c r="R252" s="4"/>
      <c r="S252" s="4"/>
      <c r="T252" s="3">
        <v>95.379981994628906</v>
      </c>
      <c r="U252" s="4"/>
      <c r="V252" s="4"/>
      <c r="W252" s="4"/>
      <c r="X252" s="4"/>
      <c r="Y252" s="4"/>
      <c r="Z252" s="4"/>
      <c r="AA252" s="4"/>
      <c r="AB252" s="4"/>
      <c r="AC252" s="4"/>
      <c r="AD252" s="4"/>
      <c r="AE252" s="3">
        <v>96.781806945800795</v>
      </c>
      <c r="AF252" s="4"/>
      <c r="AG252" s="4"/>
      <c r="AH252" s="4"/>
      <c r="AI252" s="4"/>
      <c r="AJ252" s="4"/>
      <c r="AK252" s="4"/>
      <c r="AL252" s="4"/>
      <c r="AM252" s="4"/>
      <c r="AN252" s="4"/>
      <c r="AO252" s="3">
        <v>97.789627075195298</v>
      </c>
      <c r="AP252" s="3">
        <v>97.8638916015625</v>
      </c>
      <c r="AQ252" s="3">
        <v>98.163558959960895</v>
      </c>
      <c r="AR252" s="3">
        <v>98.267227172851605</v>
      </c>
      <c r="AS252" s="3">
        <v>98.072708129882798</v>
      </c>
      <c r="AT252" s="3">
        <v>98.335899353027301</v>
      </c>
      <c r="AU252" s="3">
        <v>98.395942687988295</v>
      </c>
      <c r="AV252" s="3">
        <v>98.363868713378906</v>
      </c>
      <c r="AW252" s="3">
        <v>98.435928344726605</v>
      </c>
      <c r="AX252" s="3">
        <v>98.523872375488295</v>
      </c>
      <c r="AY252" s="3">
        <v>98.561470031738295</v>
      </c>
      <c r="AZ252" s="3">
        <v>98.61572265625</v>
      </c>
      <c r="BA252" s="3">
        <v>98.703857421875</v>
      </c>
      <c r="BB252" s="3">
        <v>98.770347595214801</v>
      </c>
      <c r="BC252" s="4"/>
      <c r="BD252" s="4"/>
    </row>
    <row r="253" spans="1:56" ht="16" x14ac:dyDescent="0.2">
      <c r="A253" s="2" t="s">
        <v>499</v>
      </c>
      <c r="B253" s="25" t="s">
        <v>498</v>
      </c>
      <c r="C253" s="3" t="s">
        <v>678</v>
      </c>
      <c r="D253" s="3" t="s">
        <v>679</v>
      </c>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row>
    <row r="254" spans="1:56" ht="16" x14ac:dyDescent="0.2">
      <c r="A254" s="2" t="s">
        <v>501</v>
      </c>
      <c r="B254" s="25" t="s">
        <v>500</v>
      </c>
      <c r="C254" s="3" t="s">
        <v>678</v>
      </c>
      <c r="D254" s="3" t="s">
        <v>679</v>
      </c>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3">
        <v>98.642578125</v>
      </c>
      <c r="AJ254" s="4"/>
      <c r="AK254" s="4"/>
      <c r="AL254" s="4"/>
      <c r="AM254" s="4"/>
      <c r="AN254" s="4"/>
      <c r="AO254" s="4"/>
      <c r="AP254" s="4"/>
      <c r="AQ254" s="4"/>
      <c r="AR254" s="4"/>
      <c r="AS254" s="4"/>
      <c r="AT254" s="4"/>
      <c r="AU254" s="4"/>
      <c r="AV254" s="3">
        <v>99.994857788085895</v>
      </c>
      <c r="AW254" s="3">
        <v>99.980552673339801</v>
      </c>
      <c r="AX254" s="3">
        <v>99.983833312988295</v>
      </c>
      <c r="AY254" s="3">
        <v>99.986572265625</v>
      </c>
      <c r="AZ254" s="4"/>
      <c r="BA254" s="3">
        <v>99.992889404296903</v>
      </c>
      <c r="BB254" s="3">
        <v>99.999946594238295</v>
      </c>
      <c r="BC254" s="4"/>
      <c r="BD254" s="4"/>
    </row>
    <row r="255" spans="1:56" ht="16" x14ac:dyDescent="0.2">
      <c r="A255" s="2" t="s">
        <v>503</v>
      </c>
      <c r="B255" s="25" t="s">
        <v>502</v>
      </c>
      <c r="C255" s="3" t="s">
        <v>678</v>
      </c>
      <c r="D255" s="3" t="s">
        <v>679</v>
      </c>
      <c r="E255" s="3">
        <v>95.632156372070298</v>
      </c>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row>
    <row r="256" spans="1:56" ht="16" x14ac:dyDescent="0.2">
      <c r="A256" s="2" t="s">
        <v>505</v>
      </c>
      <c r="B256" s="25" t="s">
        <v>504</v>
      </c>
      <c r="C256" s="3" t="s">
        <v>678</v>
      </c>
      <c r="D256" s="3" t="s">
        <v>679</v>
      </c>
      <c r="E256" s="4"/>
      <c r="F256" s="4"/>
      <c r="G256" s="4"/>
      <c r="H256" s="4"/>
      <c r="I256" s="4"/>
      <c r="J256" s="4"/>
      <c r="K256" s="4"/>
      <c r="L256" s="4"/>
      <c r="M256" s="4"/>
      <c r="N256" s="4"/>
      <c r="O256" s="4"/>
      <c r="P256" s="3">
        <v>84.732200622558594</v>
      </c>
      <c r="Q256" s="4"/>
      <c r="R256" s="4"/>
      <c r="S256" s="4"/>
      <c r="T256" s="4"/>
      <c r="U256" s="4"/>
      <c r="V256" s="4"/>
      <c r="W256" s="4"/>
      <c r="X256" s="4"/>
      <c r="Y256" s="3">
        <v>89.825248718261705</v>
      </c>
      <c r="Z256" s="4"/>
      <c r="AA256" s="4"/>
      <c r="AB256" s="4"/>
      <c r="AC256" s="4"/>
      <c r="AD256" s="4"/>
      <c r="AE256" s="4"/>
      <c r="AF256" s="4"/>
      <c r="AG256" s="4"/>
      <c r="AH256" s="4"/>
      <c r="AI256" s="4"/>
      <c r="AJ256" s="3">
        <v>92.979827880859403</v>
      </c>
      <c r="AK256" s="4"/>
      <c r="AL256" s="4"/>
      <c r="AM256" s="4"/>
      <c r="AN256" s="4"/>
      <c r="AO256" s="4"/>
      <c r="AP256" s="3">
        <v>95.154640197753906</v>
      </c>
      <c r="AQ256" s="4"/>
      <c r="AR256" s="3">
        <v>95.511993408203097</v>
      </c>
      <c r="AS256" s="4"/>
      <c r="AT256" s="3">
        <v>94.770217895507798</v>
      </c>
      <c r="AU256" s="4"/>
      <c r="AV256" s="4"/>
      <c r="AW256" s="4"/>
      <c r="AX256" s="3">
        <v>96.605216979980497</v>
      </c>
      <c r="AY256" s="3">
        <v>97.127090454101605</v>
      </c>
      <c r="AZ256" s="4"/>
      <c r="BA256" s="4"/>
      <c r="BB256" s="4"/>
      <c r="BC256" s="4"/>
      <c r="BD256" s="4"/>
    </row>
    <row r="257" spans="1:56" ht="16" x14ac:dyDescent="0.2">
      <c r="A257" s="2" t="s">
        <v>507</v>
      </c>
      <c r="B257" s="25" t="s">
        <v>506</v>
      </c>
      <c r="C257" s="3" t="s">
        <v>678</v>
      </c>
      <c r="D257" s="3" t="s">
        <v>679</v>
      </c>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row>
    <row r="258" spans="1:56" ht="16" x14ac:dyDescent="0.2">
      <c r="A258" s="2" t="s">
        <v>509</v>
      </c>
      <c r="B258" s="25" t="s">
        <v>508</v>
      </c>
      <c r="C258" s="3" t="s">
        <v>678</v>
      </c>
      <c r="D258" s="3" t="s">
        <v>679</v>
      </c>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row>
    <row r="259" spans="1:56" ht="16" x14ac:dyDescent="0.2">
      <c r="A259" s="2" t="s">
        <v>511</v>
      </c>
      <c r="B259" s="25" t="s">
        <v>510</v>
      </c>
      <c r="C259" s="3" t="s">
        <v>678</v>
      </c>
      <c r="D259" s="3" t="s">
        <v>679</v>
      </c>
      <c r="E259" s="4"/>
      <c r="F259" s="4"/>
      <c r="G259" s="4"/>
      <c r="H259" s="4"/>
      <c r="I259" s="4"/>
      <c r="J259" s="4"/>
      <c r="K259" s="4"/>
      <c r="L259" s="4"/>
      <c r="M259" s="4"/>
      <c r="N259" s="3">
        <v>83.825942993164105</v>
      </c>
      <c r="O259" s="4"/>
      <c r="P259" s="4"/>
      <c r="Q259" s="4"/>
      <c r="R259" s="4"/>
      <c r="S259" s="4"/>
      <c r="T259" s="4"/>
      <c r="U259" s="4"/>
      <c r="V259" s="4"/>
      <c r="W259" s="4"/>
      <c r="X259" s="3">
        <v>87.596450805664105</v>
      </c>
      <c r="Y259" s="4"/>
      <c r="Z259" s="4"/>
      <c r="AA259" s="4"/>
      <c r="AB259" s="4"/>
      <c r="AC259" s="4"/>
      <c r="AD259" s="4"/>
      <c r="AE259" s="4"/>
      <c r="AF259" s="4"/>
      <c r="AG259" s="4"/>
      <c r="AH259" s="3">
        <v>90.278297424316406</v>
      </c>
      <c r="AI259" s="3">
        <v>90.1561279296875</v>
      </c>
      <c r="AJ259" s="4"/>
      <c r="AK259" s="4"/>
      <c r="AL259" s="4"/>
      <c r="AM259" s="4"/>
      <c r="AN259" s="4"/>
      <c r="AO259" s="4"/>
      <c r="AP259" s="4"/>
      <c r="AQ259" s="4"/>
      <c r="AR259" s="3">
        <v>93.520446777343807</v>
      </c>
      <c r="AS259" s="4"/>
      <c r="AT259" s="4"/>
      <c r="AU259" s="4"/>
      <c r="AV259" s="4"/>
      <c r="AW259" s="4"/>
      <c r="AX259" s="4"/>
      <c r="AY259" s="4"/>
      <c r="AZ259" s="4"/>
      <c r="BA259" s="4"/>
      <c r="BB259" s="3">
        <v>95.753868103027301</v>
      </c>
      <c r="BC259" s="4"/>
      <c r="BD259" s="4"/>
    </row>
    <row r="260" spans="1:56" ht="16" x14ac:dyDescent="0.2">
      <c r="A260" s="2" t="s">
        <v>513</v>
      </c>
      <c r="B260" s="25" t="s">
        <v>512</v>
      </c>
      <c r="C260" s="3" t="s">
        <v>678</v>
      </c>
      <c r="D260" s="3" t="s">
        <v>679</v>
      </c>
      <c r="E260" s="4"/>
      <c r="F260" s="4"/>
      <c r="G260" s="4"/>
      <c r="H260" s="4"/>
      <c r="I260" s="4"/>
      <c r="J260" s="4"/>
      <c r="K260" s="4"/>
      <c r="L260" s="4"/>
      <c r="M260" s="4"/>
      <c r="N260" s="3">
        <v>52.8739204406738</v>
      </c>
      <c r="O260" s="4"/>
      <c r="P260" s="4"/>
      <c r="Q260" s="4"/>
      <c r="R260" s="4"/>
      <c r="S260" s="3">
        <v>58.200000762939503</v>
      </c>
      <c r="T260" s="4"/>
      <c r="U260" s="4"/>
      <c r="V260" s="4"/>
      <c r="W260" s="4"/>
      <c r="X260" s="4"/>
      <c r="Y260" s="4"/>
      <c r="Z260" s="4"/>
      <c r="AA260" s="4"/>
      <c r="AB260" s="4"/>
      <c r="AC260" s="3">
        <v>68.699996948242202</v>
      </c>
      <c r="AD260" s="4"/>
      <c r="AE260" s="4"/>
      <c r="AF260" s="4"/>
      <c r="AG260" s="4"/>
      <c r="AH260" s="3">
        <v>74</v>
      </c>
      <c r="AI260" s="4"/>
      <c r="AJ260" s="4"/>
      <c r="AK260" s="4"/>
      <c r="AL260" s="4"/>
      <c r="AM260" s="3">
        <v>78.400001525878906</v>
      </c>
      <c r="AN260" s="4"/>
      <c r="AO260" s="4"/>
      <c r="AP260" s="4"/>
      <c r="AQ260" s="4"/>
      <c r="AR260" s="4"/>
      <c r="AS260" s="4"/>
      <c r="AT260" s="4"/>
      <c r="AU260" s="4"/>
      <c r="AV260" s="4"/>
      <c r="AW260" s="3">
        <v>84.699996948242202</v>
      </c>
      <c r="AX260" s="4"/>
      <c r="AY260" s="4"/>
      <c r="AZ260" s="4"/>
      <c r="BA260" s="3">
        <v>87.506309509277301</v>
      </c>
      <c r="BB260" s="4"/>
      <c r="BC260" s="4"/>
      <c r="BD260" s="4"/>
    </row>
    <row r="261" spans="1:56" ht="16" x14ac:dyDescent="0.2">
      <c r="A261" s="2" t="s">
        <v>515</v>
      </c>
      <c r="B261" s="25" t="s">
        <v>514</v>
      </c>
      <c r="C261" s="3" t="s">
        <v>678</v>
      </c>
      <c r="D261" s="3" t="s">
        <v>679</v>
      </c>
      <c r="E261" s="4"/>
      <c r="F261" s="4"/>
      <c r="G261" s="4"/>
      <c r="H261" s="4"/>
      <c r="I261" s="4"/>
      <c r="J261" s="4"/>
      <c r="K261" s="3">
        <v>66.915122985839801</v>
      </c>
      <c r="L261" s="3">
        <v>67.106872558593807</v>
      </c>
      <c r="M261" s="3">
        <v>67.580177307128906</v>
      </c>
      <c r="N261" s="3">
        <v>68.031158447265597</v>
      </c>
      <c r="O261" s="3">
        <v>68.317070007324205</v>
      </c>
      <c r="P261" s="3">
        <v>68.875686645507798</v>
      </c>
      <c r="Q261" s="3">
        <v>69.381050109863295</v>
      </c>
      <c r="R261" s="3">
        <v>69.924217224121094</v>
      </c>
      <c r="S261" s="3">
        <v>70.455291748046903</v>
      </c>
      <c r="T261" s="3">
        <v>70.934196472167997</v>
      </c>
      <c r="U261" s="3">
        <v>71.375556945800795</v>
      </c>
      <c r="V261" s="3">
        <v>71.961982727050795</v>
      </c>
      <c r="W261" s="3">
        <v>73.661231994628906</v>
      </c>
      <c r="X261" s="3">
        <v>74.095863342285199</v>
      </c>
      <c r="Y261" s="3">
        <v>74.316146850585895</v>
      </c>
      <c r="Z261" s="3">
        <v>74.876716613769503</v>
      </c>
      <c r="AA261" s="3">
        <v>75.322822570800795</v>
      </c>
      <c r="AB261" s="3">
        <v>75.750183105468807</v>
      </c>
      <c r="AC261" s="3">
        <v>76.172370910644503</v>
      </c>
      <c r="AD261" s="3">
        <v>76.581192016601605</v>
      </c>
      <c r="AE261" s="3">
        <v>76.995689392089801</v>
      </c>
      <c r="AF261" s="3">
        <v>79.028350830078097</v>
      </c>
      <c r="AG261" s="3">
        <v>80.205947875976605</v>
      </c>
      <c r="AH261" s="3">
        <v>80.549263000488295</v>
      </c>
      <c r="AI261" s="3">
        <v>80.675430297851605</v>
      </c>
      <c r="AJ261" s="3">
        <v>80.993370056152301</v>
      </c>
      <c r="AK261" s="3">
        <v>81.395309448242202</v>
      </c>
      <c r="AL261" s="3">
        <v>81.92431640625</v>
      </c>
      <c r="AM261" s="3">
        <v>82.344329833984403</v>
      </c>
      <c r="AN261" s="3">
        <v>82.260299682617202</v>
      </c>
      <c r="AO261" s="3">
        <v>82.525993347167997</v>
      </c>
      <c r="AP261" s="3">
        <v>82.816757202148395</v>
      </c>
      <c r="AQ261" s="3">
        <v>83.339736938476605</v>
      </c>
      <c r="AR261" s="3">
        <v>83.623329162597699</v>
      </c>
      <c r="AS261" s="3">
        <v>84.021629333496094</v>
      </c>
      <c r="AT261" s="3">
        <v>84.283767700195298</v>
      </c>
      <c r="AU261" s="3">
        <v>84.729682922363295</v>
      </c>
      <c r="AV261" s="3">
        <v>84.931716918945298</v>
      </c>
      <c r="AW261" s="3">
        <v>85.360603332519503</v>
      </c>
      <c r="AX261" s="3">
        <v>85.542320251464801</v>
      </c>
      <c r="AY261" s="3">
        <v>85.985511779785199</v>
      </c>
      <c r="AZ261" s="3">
        <v>86.220161437988295</v>
      </c>
      <c r="BA261" s="3">
        <v>86.246940612792997</v>
      </c>
      <c r="BB261" s="3">
        <v>86.478302001953097</v>
      </c>
      <c r="BC261" s="3">
        <v>86.682212829589801</v>
      </c>
      <c r="BD261" s="3"/>
    </row>
    <row r="262" spans="1:56" ht="16" x14ac:dyDescent="0.2">
      <c r="A262" s="2" t="s">
        <v>517</v>
      </c>
      <c r="B262" s="25" t="s">
        <v>516</v>
      </c>
      <c r="C262" s="3" t="s">
        <v>678</v>
      </c>
      <c r="D262" s="3" t="s">
        <v>679</v>
      </c>
      <c r="E262" s="4"/>
      <c r="F262" s="4"/>
      <c r="G262" s="4"/>
      <c r="H262" s="4"/>
      <c r="I262" s="4"/>
      <c r="J262" s="4"/>
      <c r="K262" s="4"/>
      <c r="L262" s="4"/>
      <c r="M262" s="4"/>
      <c r="N262" s="4"/>
      <c r="O262" s="4"/>
      <c r="P262" s="4"/>
      <c r="Q262" s="4"/>
      <c r="R262" s="4"/>
      <c r="S262" s="4"/>
      <c r="T262" s="4"/>
      <c r="U262" s="4"/>
      <c r="V262" s="4"/>
      <c r="W262" s="4"/>
      <c r="X262" s="4"/>
      <c r="Y262" s="4"/>
      <c r="Z262" s="3">
        <v>97.944328308105497</v>
      </c>
      <c r="AA262" s="4"/>
      <c r="AB262" s="4"/>
      <c r="AC262" s="4"/>
      <c r="AD262" s="4"/>
      <c r="AE262" s="4"/>
      <c r="AF262" s="4"/>
      <c r="AG262" s="4"/>
      <c r="AH262" s="4"/>
      <c r="AI262" s="4"/>
      <c r="AJ262" s="4"/>
      <c r="AK262" s="4"/>
      <c r="AL262" s="4"/>
      <c r="AM262" s="4"/>
      <c r="AN262" s="4"/>
      <c r="AO262" s="4"/>
      <c r="AP262" s="4"/>
      <c r="AQ262" s="4"/>
      <c r="AR262" s="4"/>
      <c r="AS262" s="4"/>
      <c r="AT262" s="3">
        <v>98.973258972167997</v>
      </c>
      <c r="AU262" s="4"/>
      <c r="AV262" s="4"/>
      <c r="AW262" s="4"/>
      <c r="AX262" s="4"/>
      <c r="AY262" s="4"/>
      <c r="AZ262" s="4"/>
      <c r="BA262" s="3">
        <v>99.095771789550795</v>
      </c>
      <c r="BB262" s="4"/>
      <c r="BC262" s="4"/>
      <c r="BD262" s="4"/>
    </row>
    <row r="263" spans="1:56" ht="16" x14ac:dyDescent="0.2">
      <c r="A263" s="2" t="s">
        <v>519</v>
      </c>
      <c r="B263" s="25" t="s">
        <v>518</v>
      </c>
      <c r="C263" s="3" t="s">
        <v>678</v>
      </c>
      <c r="D263" s="3" t="s">
        <v>679</v>
      </c>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row>
    <row r="264" spans="1:56" ht="16" x14ac:dyDescent="0.2">
      <c r="A264" s="2" t="s">
        <v>521</v>
      </c>
      <c r="B264" s="25" t="s">
        <v>520</v>
      </c>
      <c r="C264" s="3" t="s">
        <v>678</v>
      </c>
      <c r="D264" s="3" t="s">
        <v>679</v>
      </c>
      <c r="E264" s="4"/>
      <c r="F264" s="4"/>
      <c r="G264" s="4"/>
      <c r="H264" s="4"/>
      <c r="I264" s="4"/>
      <c r="J264" s="4"/>
      <c r="K264" s="4"/>
      <c r="L264" s="4"/>
      <c r="M264" s="4"/>
      <c r="N264" s="4"/>
      <c r="O264" s="4"/>
      <c r="P264" s="4"/>
      <c r="Q264" s="4"/>
      <c r="R264" s="4"/>
      <c r="S264" s="4"/>
      <c r="T264" s="4"/>
      <c r="U264" s="4"/>
      <c r="V264" s="4"/>
      <c r="W264" s="4"/>
      <c r="X264" s="4"/>
      <c r="Y264" s="4"/>
      <c r="Z264" s="4"/>
      <c r="AA264" s="4"/>
      <c r="AB264" s="4"/>
      <c r="AC264" s="3">
        <v>37.090000152587898</v>
      </c>
      <c r="AD264" s="4"/>
      <c r="AE264" s="4"/>
      <c r="AF264" s="4"/>
      <c r="AG264" s="4"/>
      <c r="AH264" s="4"/>
      <c r="AI264" s="4"/>
      <c r="AJ264" s="4"/>
      <c r="AK264" s="4"/>
      <c r="AL264" s="4"/>
      <c r="AM264" s="3">
        <v>54.099998474121101</v>
      </c>
      <c r="AN264" s="4"/>
      <c r="AO264" s="4"/>
      <c r="AP264" s="4"/>
      <c r="AQ264" s="4"/>
      <c r="AR264" s="4"/>
      <c r="AS264" s="4"/>
      <c r="AT264" s="4"/>
      <c r="AU264" s="4"/>
      <c r="AV264" s="4"/>
      <c r="AW264" s="4"/>
      <c r="AX264" s="4"/>
      <c r="AY264" s="4"/>
      <c r="AZ264" s="4"/>
      <c r="BA264" s="4"/>
      <c r="BB264" s="4"/>
      <c r="BC264" s="4"/>
      <c r="BD264" s="4"/>
    </row>
    <row r="265" spans="1:56" ht="16" x14ac:dyDescent="0.2">
      <c r="A265" s="2" t="s">
        <v>523</v>
      </c>
      <c r="B265" s="25" t="s">
        <v>522</v>
      </c>
      <c r="C265" s="3" t="s">
        <v>678</v>
      </c>
      <c r="D265" s="3" t="s">
        <v>679</v>
      </c>
      <c r="E265" s="4"/>
      <c r="F265" s="4"/>
      <c r="G265" s="4"/>
      <c r="H265" s="4"/>
      <c r="I265" s="4"/>
      <c r="J265" s="4"/>
      <c r="K265" s="4"/>
      <c r="L265" s="4"/>
      <c r="M265" s="4"/>
      <c r="N265" s="4"/>
      <c r="O265" s="3">
        <v>76.200492858886705</v>
      </c>
      <c r="P265" s="4"/>
      <c r="Q265" s="4"/>
      <c r="R265" s="4"/>
      <c r="S265" s="4"/>
      <c r="T265" s="4"/>
      <c r="U265" s="4"/>
      <c r="V265" s="4"/>
      <c r="W265" s="4"/>
      <c r="X265" s="4"/>
      <c r="Y265" s="4"/>
      <c r="Z265" s="4"/>
      <c r="AA265" s="4"/>
      <c r="AB265" s="4"/>
      <c r="AC265" s="4"/>
      <c r="AD265" s="4"/>
      <c r="AE265" s="3">
        <v>82.402099609375</v>
      </c>
      <c r="AF265" s="4"/>
      <c r="AG265" s="4"/>
      <c r="AH265" s="4"/>
      <c r="AI265" s="4"/>
      <c r="AJ265" s="4"/>
      <c r="AK265" s="4"/>
      <c r="AL265" s="4"/>
      <c r="AM265" s="4"/>
      <c r="AN265" s="4"/>
      <c r="AO265" s="4"/>
      <c r="AP265" s="3">
        <v>88.717247009277301</v>
      </c>
      <c r="AQ265" s="4"/>
      <c r="AR265" s="3">
        <v>92.894859313964801</v>
      </c>
      <c r="AS265" s="3">
        <v>92.8773193359375</v>
      </c>
      <c r="AT265" s="3">
        <v>93.102142333984403</v>
      </c>
      <c r="AU265" s="3">
        <v>93.729469299316406</v>
      </c>
      <c r="AV265" s="4"/>
      <c r="AW265" s="3">
        <v>94.139900207519503</v>
      </c>
      <c r="AX265" s="3">
        <v>94.367919921875</v>
      </c>
      <c r="AY265" s="4"/>
      <c r="AZ265" s="3">
        <v>87.046669006347699</v>
      </c>
      <c r="BA265" s="4"/>
      <c r="BB265" s="3">
        <v>95.022972106933594</v>
      </c>
      <c r="BC265" s="4"/>
      <c r="BD265" s="4"/>
    </row>
    <row r="266" spans="1:56" ht="16" x14ac:dyDescent="0.2">
      <c r="A266" s="2" t="s">
        <v>525</v>
      </c>
      <c r="B266" s="25" t="s">
        <v>524</v>
      </c>
      <c r="C266" s="3" t="s">
        <v>678</v>
      </c>
      <c r="D266" s="3" t="s">
        <v>679</v>
      </c>
      <c r="E266" s="4"/>
      <c r="F266" s="4"/>
      <c r="G266" s="4"/>
      <c r="H266" s="4"/>
      <c r="I266" s="4"/>
      <c r="J266" s="4"/>
      <c r="K266" s="4"/>
      <c r="L266" s="4"/>
      <c r="M266" s="4"/>
      <c r="N266" s="4"/>
      <c r="O266" s="4"/>
      <c r="P266" s="4"/>
      <c r="Q266" s="4"/>
      <c r="R266" s="4"/>
      <c r="S266" s="4"/>
      <c r="T266" s="4"/>
      <c r="U266" s="4"/>
      <c r="V266" s="4"/>
      <c r="W266" s="4"/>
      <c r="X266" s="4"/>
      <c r="Y266" s="3">
        <v>64.998283386230497</v>
      </c>
      <c r="Z266" s="4"/>
      <c r="AA266" s="4"/>
      <c r="AB266" s="4"/>
      <c r="AC266" s="4"/>
      <c r="AD266" s="4"/>
      <c r="AE266" s="4"/>
      <c r="AF266" s="4"/>
      <c r="AG266" s="4"/>
      <c r="AH266" s="3">
        <v>68.001792907714801</v>
      </c>
      <c r="AI266" s="4"/>
      <c r="AJ266" s="4"/>
      <c r="AK266" s="3">
        <v>69.149223327636705</v>
      </c>
      <c r="AL266" s="4"/>
      <c r="AM266" s="4"/>
      <c r="AN266" s="4"/>
      <c r="AO266" s="4"/>
      <c r="AP266" s="3">
        <v>61.127090454101598</v>
      </c>
      <c r="AQ266" s="4"/>
      <c r="AR266" s="4"/>
      <c r="AS266" s="3">
        <v>83.007667541503906</v>
      </c>
      <c r="AT266" s="4"/>
      <c r="AU266" s="4"/>
      <c r="AV266" s="4"/>
      <c r="AW266" s="4"/>
      <c r="AX266" s="4"/>
      <c r="AY266" s="4"/>
      <c r="AZ266" s="4"/>
      <c r="BA266" s="3">
        <v>86.747962951660199</v>
      </c>
      <c r="BB266" s="4"/>
      <c r="BC266" s="4"/>
      <c r="BD266" s="4"/>
    </row>
    <row r="267" spans="1:56" ht="16" x14ac:dyDescent="0.2">
      <c r="A267" s="2" t="s">
        <v>527</v>
      </c>
      <c r="B267" s="25" t="s">
        <v>526</v>
      </c>
      <c r="C267" s="3" t="s">
        <v>678</v>
      </c>
      <c r="D267" s="3" t="s">
        <v>679</v>
      </c>
      <c r="E267" s="4"/>
      <c r="F267" s="4"/>
      <c r="G267" s="4"/>
      <c r="H267" s="4"/>
      <c r="I267" s="4"/>
      <c r="J267" s="4"/>
      <c r="K267" s="4"/>
      <c r="L267" s="4"/>
      <c r="M267" s="4"/>
      <c r="N267" s="4"/>
      <c r="O267" s="4"/>
      <c r="P267" s="4"/>
      <c r="Q267" s="3">
        <v>77.794166564941406</v>
      </c>
      <c r="R267" s="4"/>
      <c r="S267" s="4"/>
      <c r="T267" s="4"/>
      <c r="U267" s="4"/>
      <c r="V267" s="4"/>
      <c r="W267" s="4"/>
      <c r="X267" s="4"/>
      <c r="Y267" s="4"/>
      <c r="Z267" s="4"/>
      <c r="AA267" s="3">
        <v>83.512580871582003</v>
      </c>
      <c r="AB267" s="4"/>
      <c r="AC267" s="4"/>
      <c r="AD267" s="4"/>
      <c r="AE267" s="4"/>
      <c r="AF267" s="4"/>
      <c r="AG267" s="4"/>
      <c r="AH267" s="4"/>
      <c r="AI267" s="4"/>
      <c r="AJ267" s="4"/>
      <c r="AK267" s="4"/>
      <c r="AL267" s="4"/>
      <c r="AM267" s="4"/>
      <c r="AN267" s="4"/>
      <c r="AO267" s="4"/>
      <c r="AP267" s="4"/>
      <c r="AQ267" s="4"/>
      <c r="AR267" s="4"/>
      <c r="AS267" s="4"/>
      <c r="AT267" s="3">
        <v>83.582710266113295</v>
      </c>
      <c r="AU267" s="4"/>
      <c r="AV267" s="4"/>
      <c r="AW267" s="3">
        <v>88.693420410156307</v>
      </c>
      <c r="AX267" s="4"/>
      <c r="AY267" s="4"/>
      <c r="AZ267" s="4"/>
      <c r="BA267" s="4"/>
      <c r="BB267" s="4"/>
      <c r="BC267" s="4"/>
      <c r="BD267"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92AEE-8388-2C4E-B37B-4FC3DE6426BD}">
  <sheetPr>
    <tabColor rgb="FFD499FD"/>
  </sheetPr>
  <dimension ref="A1:AL267"/>
  <sheetViews>
    <sheetView topLeftCell="W1" workbookViewId="0">
      <selection activeCell="AJ10" sqref="AJ10"/>
    </sheetView>
  </sheetViews>
  <sheetFormatPr baseColWidth="10" defaultRowHeight="13" x14ac:dyDescent="0.15"/>
  <cols>
    <col min="2" max="2" width="10.83203125" style="26"/>
    <col min="5" max="6" width="14" customWidth="1"/>
    <col min="7" max="7" width="14.5" customWidth="1"/>
    <col min="8" max="8" width="13.5" customWidth="1"/>
    <col min="9" max="9" width="12.6640625" customWidth="1"/>
    <col min="10" max="10" width="14" customWidth="1"/>
    <col min="11" max="11" width="13" customWidth="1"/>
    <col min="12" max="12" width="13.6640625" customWidth="1"/>
    <col min="13" max="14" width="12.83203125" customWidth="1"/>
    <col min="15" max="15" width="12.5" customWidth="1"/>
    <col min="16" max="16" width="12.33203125" customWidth="1"/>
    <col min="17" max="17" width="12.6640625" customWidth="1"/>
    <col min="18" max="18" width="13.1640625" customWidth="1"/>
    <col min="19" max="19" width="12.6640625" customWidth="1"/>
    <col min="20" max="20" width="12.33203125" customWidth="1"/>
    <col min="21" max="21" width="12.5" customWidth="1"/>
    <col min="22" max="22" width="12.6640625" customWidth="1"/>
    <col min="23" max="23" width="12.83203125" customWidth="1"/>
    <col min="24" max="24" width="13" customWidth="1"/>
    <col min="25" max="26" width="12.1640625" customWidth="1"/>
    <col min="27" max="27" width="12.33203125" customWidth="1"/>
    <col min="28" max="29" width="12.83203125" customWidth="1"/>
    <col min="30" max="30" width="12" customWidth="1"/>
    <col min="31" max="31" width="12.5" customWidth="1"/>
    <col min="32" max="32" width="12.6640625" customWidth="1"/>
    <col min="33" max="33" width="12.5" customWidth="1"/>
    <col min="34" max="34" width="12.83203125" customWidth="1"/>
    <col min="35" max="35" width="13" customWidth="1"/>
  </cols>
  <sheetData>
    <row r="1" spans="1:38" ht="16" x14ac:dyDescent="0.2">
      <c r="A1" s="2" t="s">
        <v>528</v>
      </c>
      <c r="B1" s="25" t="s">
        <v>0</v>
      </c>
      <c r="C1" s="3" t="s">
        <v>529</v>
      </c>
      <c r="D1" s="3" t="s">
        <v>530</v>
      </c>
      <c r="E1" s="3" t="s">
        <v>792</v>
      </c>
      <c r="F1" s="3" t="s">
        <v>793</v>
      </c>
      <c r="G1" s="3" t="s">
        <v>794</v>
      </c>
      <c r="H1" s="3" t="s">
        <v>795</v>
      </c>
      <c r="I1" s="3" t="s">
        <v>796</v>
      </c>
      <c r="J1" s="3" t="s">
        <v>797</v>
      </c>
      <c r="K1" s="3" t="s">
        <v>798</v>
      </c>
      <c r="L1" s="3" t="s">
        <v>799</v>
      </c>
      <c r="M1" s="3" t="s">
        <v>800</v>
      </c>
      <c r="N1" s="3" t="s">
        <v>801</v>
      </c>
      <c r="O1" s="3" t="s">
        <v>802</v>
      </c>
      <c r="P1" s="3" t="s">
        <v>803</v>
      </c>
      <c r="Q1" s="3" t="s">
        <v>804</v>
      </c>
      <c r="R1" s="3" t="s">
        <v>805</v>
      </c>
      <c r="S1" s="3" t="s">
        <v>806</v>
      </c>
      <c r="T1" s="3" t="s">
        <v>807</v>
      </c>
      <c r="U1" s="3" t="s">
        <v>808</v>
      </c>
      <c r="V1" s="3" t="s">
        <v>809</v>
      </c>
      <c r="W1" s="3" t="s">
        <v>810</v>
      </c>
      <c r="X1" s="3" t="s">
        <v>811</v>
      </c>
      <c r="Y1" s="3" t="s">
        <v>812</v>
      </c>
      <c r="Z1" s="3" t="s">
        <v>813</v>
      </c>
      <c r="AA1" s="3" t="s">
        <v>814</v>
      </c>
      <c r="AB1" s="3" t="s">
        <v>815</v>
      </c>
      <c r="AC1" s="3" t="s">
        <v>816</v>
      </c>
      <c r="AD1" s="3" t="s">
        <v>817</v>
      </c>
      <c r="AE1" s="3" t="s">
        <v>818</v>
      </c>
      <c r="AF1" s="3" t="s">
        <v>819</v>
      </c>
      <c r="AG1" s="3" t="s">
        <v>820</v>
      </c>
      <c r="AH1" s="3" t="s">
        <v>821</v>
      </c>
      <c r="AI1" s="3" t="s">
        <v>822</v>
      </c>
      <c r="AJ1" s="4"/>
      <c r="AL1" s="9"/>
    </row>
    <row r="2" spans="1:38" ht="16" x14ac:dyDescent="0.2">
      <c r="A2" s="2" t="s">
        <v>8</v>
      </c>
      <c r="B2" s="25" t="s">
        <v>5</v>
      </c>
      <c r="C2" s="3" t="s">
        <v>680</v>
      </c>
      <c r="D2" s="3" t="s">
        <v>681</v>
      </c>
      <c r="E2" s="3">
        <v>0</v>
      </c>
      <c r="F2" s="3">
        <v>0</v>
      </c>
      <c r="G2" s="3">
        <v>0</v>
      </c>
      <c r="H2" s="3">
        <v>0</v>
      </c>
      <c r="I2" s="3">
        <v>0</v>
      </c>
      <c r="J2" s="3">
        <v>0</v>
      </c>
      <c r="K2" s="3">
        <v>2.7683826630000001</v>
      </c>
      <c r="L2" s="4"/>
      <c r="M2" s="4"/>
      <c r="N2" s="3">
        <v>4.5061790979999996</v>
      </c>
      <c r="O2" s="3">
        <v>15.44282295</v>
      </c>
      <c r="P2" s="3">
        <v>17.100000000000001</v>
      </c>
      <c r="Q2" s="3">
        <v>18.8</v>
      </c>
      <c r="R2" s="3">
        <v>20.8</v>
      </c>
      <c r="S2" s="3">
        <v>23</v>
      </c>
      <c r="T2" s="3">
        <v>25.4</v>
      </c>
      <c r="U2" s="3">
        <v>28</v>
      </c>
      <c r="V2" s="3">
        <v>30.9</v>
      </c>
      <c r="W2" s="3">
        <v>52</v>
      </c>
      <c r="X2" s="3">
        <v>58</v>
      </c>
      <c r="Y2" s="3">
        <v>62</v>
      </c>
      <c r="Z2" s="3">
        <v>69</v>
      </c>
      <c r="AA2" s="3">
        <v>74</v>
      </c>
      <c r="AB2" s="3">
        <v>78.900000000000006</v>
      </c>
      <c r="AC2" s="3">
        <v>83.78</v>
      </c>
      <c r="AD2" s="3">
        <v>88.661226929999998</v>
      </c>
      <c r="AE2" s="3">
        <v>93.542453870000003</v>
      </c>
      <c r="AF2" s="3">
        <v>97.17</v>
      </c>
      <c r="AG2" s="4"/>
      <c r="AH2" s="4"/>
      <c r="AI2" s="4"/>
      <c r="AJ2" s="4"/>
    </row>
    <row r="3" spans="1:38" ht="16" x14ac:dyDescent="0.2">
      <c r="A3" s="2" t="s">
        <v>10</v>
      </c>
      <c r="B3" s="25" t="s">
        <v>9</v>
      </c>
      <c r="C3" s="3" t="s">
        <v>680</v>
      </c>
      <c r="D3" s="3" t="s">
        <v>681</v>
      </c>
      <c r="E3" s="3">
        <v>0</v>
      </c>
      <c r="F3" s="3">
        <v>1.59876506805185E-3</v>
      </c>
      <c r="G3" s="3">
        <v>4.6643105220642101E-3</v>
      </c>
      <c r="H3" s="3">
        <v>1.36089801269559E-2</v>
      </c>
      <c r="I3" s="3">
        <v>2.9658347180323501E-2</v>
      </c>
      <c r="J3" s="3">
        <v>8.1216218731316903E-2</v>
      </c>
      <c r="K3" s="3">
        <v>0.106348941915746</v>
      </c>
      <c r="L3" s="3">
        <v>0.20205576996555499</v>
      </c>
      <c r="M3" s="3">
        <v>0.36779037767697598</v>
      </c>
      <c r="N3" s="3">
        <v>0.54414575621416195</v>
      </c>
      <c r="O3" s="3">
        <v>0.74392167927087605</v>
      </c>
      <c r="P3" s="3">
        <v>0.93077951952230598</v>
      </c>
      <c r="Q3" s="3">
        <v>1.1068960770605301</v>
      </c>
      <c r="R3" s="3">
        <v>1.4081897600801101</v>
      </c>
      <c r="S3" s="3">
        <v>1.71679138112129</v>
      </c>
      <c r="T3" s="3">
        <v>1.8353448898518601</v>
      </c>
      <c r="U3" s="3">
        <v>2.1361407404272801</v>
      </c>
      <c r="V3" s="3">
        <v>2.9779444757772402</v>
      </c>
      <c r="W3" s="3">
        <v>2.7201118598460301</v>
      </c>
      <c r="X3" s="3">
        <v>3.2724657666933998</v>
      </c>
      <c r="Y3" s="3">
        <v>6.4417277133815096</v>
      </c>
      <c r="Z3" s="3">
        <v>7.9041143177904098</v>
      </c>
      <c r="AA3" s="3">
        <v>8.9406339306811997</v>
      </c>
      <c r="AB3" s="3">
        <v>10.552158417504801</v>
      </c>
      <c r="AC3" s="3">
        <v>13.052009819396901</v>
      </c>
      <c r="AD3" s="3">
        <v>15.9902769429344</v>
      </c>
      <c r="AE3" s="3">
        <v>17.165587041028399</v>
      </c>
      <c r="AF3" s="3">
        <v>20.332118973708798</v>
      </c>
      <c r="AG3" s="3">
        <v>23.6573660487722</v>
      </c>
      <c r="AH3" s="3">
        <v>26.448283812736499</v>
      </c>
      <c r="AI3" s="4"/>
      <c r="AJ3" s="4"/>
    </row>
    <row r="4" spans="1:38" ht="16" x14ac:dyDescent="0.2">
      <c r="A4" s="2" t="s">
        <v>14</v>
      </c>
      <c r="B4" s="25" t="s">
        <v>11</v>
      </c>
      <c r="C4" s="3" t="s">
        <v>680</v>
      </c>
      <c r="D4" s="3" t="s">
        <v>681</v>
      </c>
      <c r="E4" s="3">
        <v>0</v>
      </c>
      <c r="F4" s="3">
        <v>0</v>
      </c>
      <c r="G4" s="3">
        <v>0</v>
      </c>
      <c r="H4" s="3">
        <v>0</v>
      </c>
      <c r="I4" s="3">
        <v>0</v>
      </c>
      <c r="J4" s="3">
        <v>0</v>
      </c>
      <c r="K4" s="4"/>
      <c r="L4" s="4"/>
      <c r="M4" s="4"/>
      <c r="N4" s="4"/>
      <c r="O4" s="4"/>
      <c r="P4" s="3">
        <v>4.7225679999999999E-3</v>
      </c>
      <c r="Q4" s="3">
        <v>4.5613950000000002E-3</v>
      </c>
      <c r="R4" s="3">
        <v>8.7891253000000003E-2</v>
      </c>
      <c r="S4" s="3">
        <v>0.10580903</v>
      </c>
      <c r="T4" s="3">
        <v>1.2241480840000001</v>
      </c>
      <c r="U4" s="3">
        <v>2.1071236450000002</v>
      </c>
      <c r="V4" s="3">
        <v>1.9</v>
      </c>
      <c r="W4" s="3">
        <v>1.84</v>
      </c>
      <c r="X4" s="3">
        <v>3.55</v>
      </c>
      <c r="Y4" s="3">
        <v>4</v>
      </c>
      <c r="Z4" s="3">
        <v>5</v>
      </c>
      <c r="AA4" s="3">
        <v>5.4545454549999999</v>
      </c>
      <c r="AB4" s="3">
        <v>5.9</v>
      </c>
      <c r="AC4" s="3">
        <v>7</v>
      </c>
      <c r="AD4" s="3">
        <v>8.26</v>
      </c>
      <c r="AE4" s="4"/>
      <c r="AF4" s="4"/>
      <c r="AG4" s="4"/>
      <c r="AH4" s="4"/>
      <c r="AI4" s="4"/>
      <c r="AJ4" s="4"/>
    </row>
    <row r="5" spans="1:38" ht="16" x14ac:dyDescent="0.2">
      <c r="A5" s="2" t="s">
        <v>16</v>
      </c>
      <c r="B5" s="25" t="s">
        <v>15</v>
      </c>
      <c r="C5" s="3" t="s">
        <v>680</v>
      </c>
      <c r="D5" s="3" t="s">
        <v>681</v>
      </c>
      <c r="E5" s="3">
        <v>0</v>
      </c>
      <c r="F5" s="3">
        <v>0</v>
      </c>
      <c r="G5" s="3">
        <v>0</v>
      </c>
      <c r="H5" s="3">
        <v>0</v>
      </c>
      <c r="I5" s="5">
        <v>4.3016238906763004E-6</v>
      </c>
      <c r="J5" s="3">
        <v>1.2851217441402199E-4</v>
      </c>
      <c r="K5" s="3">
        <v>7.0349480412736304E-3</v>
      </c>
      <c r="L5" s="3">
        <v>1.98422946306781E-2</v>
      </c>
      <c r="M5" s="3">
        <v>3.5424456336509799E-2</v>
      </c>
      <c r="N5" s="3">
        <v>8.6238848712702695E-2</v>
      </c>
      <c r="O5" s="3">
        <v>0.13896065338090499</v>
      </c>
      <c r="P5" s="3">
        <v>0.20959643027656</v>
      </c>
      <c r="Q5" s="3">
        <v>0.41106080342468099</v>
      </c>
      <c r="R5" s="3">
        <v>0.65728515894413497</v>
      </c>
      <c r="S5" s="3">
        <v>1.17786496755986</v>
      </c>
      <c r="T5" s="3">
        <v>2.32674116599097</v>
      </c>
      <c r="U5" s="3">
        <v>3.4632363775813499</v>
      </c>
      <c r="V5" s="3">
        <v>4.2401737695754704</v>
      </c>
      <c r="W5" s="3">
        <v>4.9915654549082804</v>
      </c>
      <c r="X5" s="3">
        <v>5.8079607326323197</v>
      </c>
      <c r="Y5" s="3">
        <v>7.2420719340715802</v>
      </c>
      <c r="Z5" s="3">
        <v>8.6633104908881098</v>
      </c>
      <c r="AA5" s="3">
        <v>10.3355545850363</v>
      </c>
      <c r="AB5" s="3">
        <v>12.9012066177817</v>
      </c>
      <c r="AC5" s="3">
        <v>15.470625417449</v>
      </c>
      <c r="AD5" s="3">
        <v>19.4218503630998</v>
      </c>
      <c r="AE5" s="3">
        <v>21.369414078279899</v>
      </c>
      <c r="AF5" s="3">
        <v>24.676246562005201</v>
      </c>
      <c r="AG5" s="3">
        <v>29.741678978437701</v>
      </c>
      <c r="AH5" s="3">
        <v>32.418191421502897</v>
      </c>
      <c r="AI5" s="4"/>
      <c r="AJ5" s="4"/>
    </row>
    <row r="6" spans="1:38" ht="16" x14ac:dyDescent="0.2">
      <c r="A6" s="2" t="s">
        <v>20</v>
      </c>
      <c r="B6" s="25" t="s">
        <v>17</v>
      </c>
      <c r="C6" s="3" t="s">
        <v>680</v>
      </c>
      <c r="D6" s="3" t="s">
        <v>681</v>
      </c>
      <c r="E6" s="3">
        <v>0</v>
      </c>
      <c r="F6" s="3">
        <v>0</v>
      </c>
      <c r="G6" s="3">
        <v>0</v>
      </c>
      <c r="H6" s="3">
        <v>0</v>
      </c>
      <c r="I6" s="3">
        <v>0</v>
      </c>
      <c r="J6" s="3">
        <v>0</v>
      </c>
      <c r="K6" s="3">
        <v>7.7592899999999996E-4</v>
      </c>
      <c r="L6" s="3">
        <v>5.6737460000000003E-3</v>
      </c>
      <c r="M6" s="3">
        <v>1.8453724000000001E-2</v>
      </c>
      <c r="N6" s="3">
        <v>7.1964086999999996E-2</v>
      </c>
      <c r="O6" s="3">
        <v>0.105045562</v>
      </c>
      <c r="P6" s="3">
        <v>0.13601386700000001</v>
      </c>
      <c r="Q6" s="3">
        <v>0.270376746</v>
      </c>
      <c r="R6" s="3">
        <v>0.37068206500000001</v>
      </c>
      <c r="S6" s="3">
        <v>0.46481461800000001</v>
      </c>
      <c r="T6" s="3">
        <v>1.1433668269999999</v>
      </c>
      <c r="U6" s="3">
        <v>1.5</v>
      </c>
      <c r="V6" s="3">
        <v>1.7</v>
      </c>
      <c r="W6" s="3">
        <v>1.9</v>
      </c>
      <c r="X6" s="3">
        <v>2.2999999999999998</v>
      </c>
      <c r="Y6" s="3">
        <v>2.8</v>
      </c>
      <c r="Z6" s="3">
        <v>3.1</v>
      </c>
      <c r="AA6" s="3">
        <v>6.5</v>
      </c>
      <c r="AB6" s="3">
        <v>8.9</v>
      </c>
      <c r="AC6" s="3">
        <v>21.4</v>
      </c>
      <c r="AD6" s="3">
        <v>29</v>
      </c>
      <c r="AE6" s="3">
        <v>29</v>
      </c>
      <c r="AF6" s="3">
        <v>32</v>
      </c>
      <c r="AG6" s="3">
        <v>35</v>
      </c>
      <c r="AH6" s="3">
        <v>36</v>
      </c>
      <c r="AI6" s="4"/>
      <c r="AJ6" s="4"/>
    </row>
    <row r="7" spans="1:38" ht="16" x14ac:dyDescent="0.2">
      <c r="A7" s="2" t="s">
        <v>24</v>
      </c>
      <c r="B7" s="25" t="s">
        <v>21</v>
      </c>
      <c r="C7" s="3" t="s">
        <v>680</v>
      </c>
      <c r="D7" s="3" t="s">
        <v>681</v>
      </c>
      <c r="E7" s="3">
        <v>0</v>
      </c>
      <c r="F7" s="3">
        <v>0</v>
      </c>
      <c r="G7" s="3">
        <v>0</v>
      </c>
      <c r="H7" s="3">
        <v>0</v>
      </c>
      <c r="I7" s="3">
        <v>0</v>
      </c>
      <c r="J7" s="3">
        <v>1.1168694999999999E-2</v>
      </c>
      <c r="K7" s="3">
        <v>3.2196827999999997E-2</v>
      </c>
      <c r="L7" s="3">
        <v>4.8593918999999999E-2</v>
      </c>
      <c r="M7" s="3">
        <v>6.5027370000000001E-2</v>
      </c>
      <c r="N7" s="3">
        <v>8.1437045E-2</v>
      </c>
      <c r="O7" s="3">
        <v>0.114097347</v>
      </c>
      <c r="P7" s="3">
        <v>0.32579837699999997</v>
      </c>
      <c r="Q7" s="3">
        <v>0.39008127300000001</v>
      </c>
      <c r="R7" s="3">
        <v>0.97190041500000002</v>
      </c>
      <c r="S7" s="3">
        <v>2.4203877980000001</v>
      </c>
      <c r="T7" s="3">
        <v>6.0438908639999998</v>
      </c>
      <c r="U7" s="3">
        <v>9.6099913160000003</v>
      </c>
      <c r="V7" s="3">
        <v>15.036115410000001</v>
      </c>
      <c r="W7" s="3">
        <v>23.86</v>
      </c>
      <c r="X7" s="3">
        <v>41.2</v>
      </c>
      <c r="Y7" s="3">
        <v>45</v>
      </c>
      <c r="Z7" s="3">
        <v>47</v>
      </c>
      <c r="AA7" s="3">
        <v>49.4</v>
      </c>
      <c r="AB7" s="3">
        <v>51.8</v>
      </c>
      <c r="AC7" s="3">
        <v>54.3</v>
      </c>
      <c r="AD7" s="3">
        <v>56.9</v>
      </c>
      <c r="AE7" s="3">
        <v>59.6</v>
      </c>
      <c r="AF7" s="3">
        <v>62.4</v>
      </c>
      <c r="AG7" s="3">
        <v>65.400000000000006</v>
      </c>
      <c r="AH7" s="3">
        <v>68.55039112</v>
      </c>
      <c r="AI7" s="3">
        <v>72.237677110000007</v>
      </c>
      <c r="AJ7" s="4"/>
    </row>
    <row r="8" spans="1:38" ht="16" x14ac:dyDescent="0.2">
      <c r="A8" s="2" t="s">
        <v>26</v>
      </c>
      <c r="B8" s="25" t="s">
        <v>25</v>
      </c>
      <c r="C8" s="3" t="s">
        <v>680</v>
      </c>
      <c r="D8" s="3" t="s">
        <v>681</v>
      </c>
      <c r="E8" s="3">
        <v>0</v>
      </c>
      <c r="F8" s="3">
        <v>0</v>
      </c>
      <c r="G8" s="3">
        <v>0</v>
      </c>
      <c r="H8" s="3">
        <v>0</v>
      </c>
      <c r="I8" s="3">
        <v>0</v>
      </c>
      <c r="J8" s="3">
        <v>0</v>
      </c>
      <c r="K8" s="3">
        <v>1.526601023</v>
      </c>
      <c r="L8" s="3">
        <v>3.0501753850000002</v>
      </c>
      <c r="M8" s="3">
        <v>6.8862092180000003</v>
      </c>
      <c r="N8" s="3">
        <v>7.635686143</v>
      </c>
      <c r="O8" s="3">
        <v>10.53883561</v>
      </c>
      <c r="P8" s="4"/>
      <c r="Q8" s="3">
        <v>11.26046872</v>
      </c>
      <c r="R8" s="3">
        <v>13.54641288</v>
      </c>
      <c r="S8" s="3">
        <v>26.83795439</v>
      </c>
      <c r="T8" s="3">
        <v>37.60576622</v>
      </c>
      <c r="U8" s="3">
        <v>48.936847</v>
      </c>
      <c r="V8" s="3">
        <v>70.87</v>
      </c>
      <c r="W8" s="3">
        <v>70.040000000000006</v>
      </c>
      <c r="X8" s="3">
        <v>78.53</v>
      </c>
      <c r="Y8" s="3">
        <v>81</v>
      </c>
      <c r="Z8" s="3">
        <v>81</v>
      </c>
      <c r="AA8" s="4"/>
      <c r="AB8" s="4"/>
      <c r="AC8" s="4"/>
      <c r="AD8" s="4"/>
      <c r="AE8" s="4"/>
      <c r="AF8" s="3">
        <v>91.567467030000003</v>
      </c>
      <c r="AG8" s="4"/>
      <c r="AH8" s="4"/>
      <c r="AI8" s="4"/>
      <c r="AJ8" s="4"/>
    </row>
    <row r="9" spans="1:38" ht="16" x14ac:dyDescent="0.2">
      <c r="A9" s="2" t="s">
        <v>28</v>
      </c>
      <c r="B9" s="25" t="s">
        <v>27</v>
      </c>
      <c r="C9" s="3" t="s">
        <v>680</v>
      </c>
      <c r="D9" s="3" t="s">
        <v>681</v>
      </c>
      <c r="E9" s="3">
        <v>0</v>
      </c>
      <c r="F9" s="3">
        <v>0</v>
      </c>
      <c r="G9" s="3">
        <v>0</v>
      </c>
      <c r="H9" s="3">
        <v>8.9263904528797604E-4</v>
      </c>
      <c r="I9" s="3">
        <v>2.8156053019303801E-3</v>
      </c>
      <c r="J9" s="3">
        <v>1.41128548752629E-2</v>
      </c>
      <c r="K9" s="3">
        <v>3.8461261971602198E-2</v>
      </c>
      <c r="L9" s="3">
        <v>0.135488159182127</v>
      </c>
      <c r="M9" s="3">
        <v>0.27060416915163898</v>
      </c>
      <c r="N9" s="3">
        <v>0.61584460564356902</v>
      </c>
      <c r="O9" s="3">
        <v>1.16588724320977</v>
      </c>
      <c r="P9" s="3">
        <v>1.5903685912646499</v>
      </c>
      <c r="Q9" s="3">
        <v>2.7274039195448299</v>
      </c>
      <c r="R9" s="3">
        <v>3.6866824041258699</v>
      </c>
      <c r="S9" s="3">
        <v>7.0819580091812098</v>
      </c>
      <c r="T9" s="3">
        <v>8.4643005942714407</v>
      </c>
      <c r="U9" s="3">
        <v>11.6967073044332</v>
      </c>
      <c r="V9" s="3">
        <v>14.2275432517325</v>
      </c>
      <c r="W9" s="3">
        <v>18.5970961481042</v>
      </c>
      <c r="X9" s="3">
        <v>21.568667153008501</v>
      </c>
      <c r="Y9" s="3">
        <v>24.947761837147901</v>
      </c>
      <c r="Z9" s="3">
        <v>26.753874588875298</v>
      </c>
      <c r="AA9" s="3">
        <v>31.403190515469099</v>
      </c>
      <c r="AB9" s="3">
        <v>34.246881561359601</v>
      </c>
      <c r="AC9" s="3">
        <v>37.939671515538599</v>
      </c>
      <c r="AD9" s="3">
        <v>41.53871012335</v>
      </c>
      <c r="AE9" s="3">
        <v>42.914231036638</v>
      </c>
      <c r="AF9" s="3">
        <v>52.0416280063478</v>
      </c>
      <c r="AG9" s="4"/>
      <c r="AH9" s="3">
        <v>62.967208414939499</v>
      </c>
      <c r="AI9" s="4"/>
      <c r="AJ9" s="4"/>
    </row>
    <row r="10" spans="1:38" ht="16" x14ac:dyDescent="0.2">
      <c r="A10" s="2" t="s">
        <v>31</v>
      </c>
      <c r="B10" s="25" t="s">
        <v>29</v>
      </c>
      <c r="C10" s="3" t="s">
        <v>680</v>
      </c>
      <c r="D10" s="3" t="s">
        <v>681</v>
      </c>
      <c r="E10" s="3">
        <v>0</v>
      </c>
      <c r="F10" s="3">
        <v>0</v>
      </c>
      <c r="G10" s="3">
        <v>0</v>
      </c>
      <c r="H10" s="3">
        <v>0</v>
      </c>
      <c r="I10" s="3">
        <v>0</v>
      </c>
      <c r="J10" s="3">
        <v>0.10293917499999999</v>
      </c>
      <c r="K10" s="3">
        <v>0.37539353399999997</v>
      </c>
      <c r="L10" s="3">
        <v>3.2955926940000002</v>
      </c>
      <c r="M10" s="3">
        <v>6.9083029859999998</v>
      </c>
      <c r="N10" s="3">
        <v>14.94269899</v>
      </c>
      <c r="O10" s="3">
        <v>23.625300880000001</v>
      </c>
      <c r="P10" s="3">
        <v>26.2717542</v>
      </c>
      <c r="Q10" s="3">
        <v>28.316485310000001</v>
      </c>
      <c r="R10" s="3">
        <v>29.477953410000001</v>
      </c>
      <c r="S10" s="3">
        <v>30.131296169999999</v>
      </c>
      <c r="T10" s="3">
        <v>40</v>
      </c>
      <c r="U10" s="3">
        <v>52</v>
      </c>
      <c r="V10" s="3">
        <v>61</v>
      </c>
      <c r="W10" s="3">
        <v>63</v>
      </c>
      <c r="X10" s="3">
        <v>64</v>
      </c>
      <c r="Y10" s="3">
        <v>68</v>
      </c>
      <c r="Z10" s="3">
        <v>78</v>
      </c>
      <c r="AA10" s="3">
        <v>84.999991499999993</v>
      </c>
      <c r="AB10" s="3">
        <v>88</v>
      </c>
      <c r="AC10" s="3">
        <v>90.4</v>
      </c>
      <c r="AD10" s="3">
        <v>90.5</v>
      </c>
      <c r="AE10" s="3">
        <v>90.600007320000003</v>
      </c>
      <c r="AF10" s="3">
        <v>94.819922539999993</v>
      </c>
      <c r="AG10" s="3">
        <v>98.450001779999994</v>
      </c>
      <c r="AH10" s="3">
        <v>99.149999980000004</v>
      </c>
      <c r="AI10" s="3">
        <v>100</v>
      </c>
      <c r="AJ10" s="4"/>
    </row>
    <row r="11" spans="1:38" ht="16" x14ac:dyDescent="0.2">
      <c r="A11" s="2" t="s">
        <v>33</v>
      </c>
      <c r="B11" s="25" t="s">
        <v>32</v>
      </c>
      <c r="C11" s="3" t="s">
        <v>680</v>
      </c>
      <c r="D11" s="3" t="s">
        <v>681</v>
      </c>
      <c r="E11" s="3">
        <v>0</v>
      </c>
      <c r="F11" s="3">
        <v>0</v>
      </c>
      <c r="G11" s="3">
        <v>2.992874E-3</v>
      </c>
      <c r="H11" s="3">
        <v>2.9527065000000002E-2</v>
      </c>
      <c r="I11" s="3">
        <v>4.3705951E-2</v>
      </c>
      <c r="J11" s="3">
        <v>8.6277081000000005E-2</v>
      </c>
      <c r="K11" s="3">
        <v>0.14195470399999999</v>
      </c>
      <c r="L11" s="3">
        <v>0.28033988199999998</v>
      </c>
      <c r="M11" s="3">
        <v>0.83076667999999998</v>
      </c>
      <c r="N11" s="3">
        <v>3.284481956</v>
      </c>
      <c r="O11" s="3">
        <v>7.0386830859999998</v>
      </c>
      <c r="P11" s="3">
        <v>9.7808072849999999</v>
      </c>
      <c r="Q11" s="3">
        <v>10.88212438</v>
      </c>
      <c r="R11" s="3">
        <v>11.913696549999999</v>
      </c>
      <c r="S11" s="3">
        <v>16.036684109999999</v>
      </c>
      <c r="T11" s="3">
        <v>17.72058337</v>
      </c>
      <c r="U11" s="3">
        <v>20.927202099999999</v>
      </c>
      <c r="V11" s="3">
        <v>25.946632940000001</v>
      </c>
      <c r="W11" s="3">
        <v>28.11262348</v>
      </c>
      <c r="X11" s="3">
        <v>34</v>
      </c>
      <c r="Y11" s="3">
        <v>45</v>
      </c>
      <c r="Z11" s="3">
        <v>51</v>
      </c>
      <c r="AA11" s="3">
        <v>55.8</v>
      </c>
      <c r="AB11" s="3">
        <v>59.9</v>
      </c>
      <c r="AC11" s="3">
        <v>64.7</v>
      </c>
      <c r="AD11" s="3">
        <v>68.043064110000003</v>
      </c>
      <c r="AE11" s="3">
        <v>70.968980819999999</v>
      </c>
      <c r="AF11" s="3">
        <v>74.294906870000005</v>
      </c>
      <c r="AG11" s="4"/>
      <c r="AH11" s="4"/>
      <c r="AI11" s="4"/>
      <c r="AJ11" s="4"/>
    </row>
    <row r="12" spans="1:38" ht="16" x14ac:dyDescent="0.2">
      <c r="A12" s="2" t="s">
        <v>35</v>
      </c>
      <c r="B12" s="25" t="s">
        <v>34</v>
      </c>
      <c r="C12" s="3" t="s">
        <v>680</v>
      </c>
      <c r="D12" s="3" t="s">
        <v>681</v>
      </c>
      <c r="E12" s="3">
        <v>0</v>
      </c>
      <c r="F12" s="3">
        <v>0</v>
      </c>
      <c r="G12" s="3">
        <v>0</v>
      </c>
      <c r="H12" s="3">
        <v>0</v>
      </c>
      <c r="I12" s="3">
        <v>9.1170139999999997E-3</v>
      </c>
      <c r="J12" s="3">
        <v>5.2743123000000003E-2</v>
      </c>
      <c r="K12" s="3">
        <v>9.4572902E-2</v>
      </c>
      <c r="L12" s="3">
        <v>0.11165093500000001</v>
      </c>
      <c r="M12" s="3">
        <v>0.12865947799999999</v>
      </c>
      <c r="N12" s="3">
        <v>0.97073775699999998</v>
      </c>
      <c r="O12" s="3">
        <v>1.3004700220000001</v>
      </c>
      <c r="P12" s="3">
        <v>1.6310946669999999</v>
      </c>
      <c r="Q12" s="3">
        <v>1.960405046</v>
      </c>
      <c r="R12" s="3">
        <v>4.5752172250000003</v>
      </c>
      <c r="S12" s="3">
        <v>4.8990085710000004</v>
      </c>
      <c r="T12" s="3">
        <v>5.2529833520000002</v>
      </c>
      <c r="U12" s="3">
        <v>5.6317877770000004</v>
      </c>
      <c r="V12" s="3">
        <v>6.0212533969999997</v>
      </c>
      <c r="W12" s="3">
        <v>6.21</v>
      </c>
      <c r="X12" s="3">
        <v>15.3</v>
      </c>
      <c r="Y12" s="3">
        <v>25</v>
      </c>
      <c r="Z12" s="3">
        <v>32</v>
      </c>
      <c r="AA12" s="3">
        <v>37.5</v>
      </c>
      <c r="AB12" s="3">
        <v>41.9</v>
      </c>
      <c r="AC12" s="3">
        <v>54.62280586</v>
      </c>
      <c r="AD12" s="3">
        <v>59.100833770000001</v>
      </c>
      <c r="AE12" s="3">
        <v>64.346029770000001</v>
      </c>
      <c r="AF12" s="3">
        <v>64.744884330000005</v>
      </c>
      <c r="AG12" s="3">
        <v>68.245052259999994</v>
      </c>
      <c r="AH12" s="3">
        <v>66.543949690000005</v>
      </c>
      <c r="AI12" s="4"/>
      <c r="AJ12" s="4"/>
    </row>
    <row r="13" spans="1:38" ht="16" x14ac:dyDescent="0.2">
      <c r="A13" s="2" t="s">
        <v>38</v>
      </c>
      <c r="B13" s="25" t="s">
        <v>36</v>
      </c>
      <c r="C13" s="3" t="s">
        <v>680</v>
      </c>
      <c r="D13" s="3" t="s">
        <v>681</v>
      </c>
      <c r="E13" s="3">
        <v>0</v>
      </c>
      <c r="F13" s="3">
        <v>0</v>
      </c>
      <c r="G13" s="3">
        <v>0</v>
      </c>
      <c r="H13" s="3">
        <v>0</v>
      </c>
      <c r="I13" s="3">
        <v>0</v>
      </c>
      <c r="J13" s="3">
        <v>0</v>
      </c>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spans="1:38" ht="16" x14ac:dyDescent="0.2">
      <c r="A14" s="2" t="s">
        <v>40</v>
      </c>
      <c r="B14" s="25" t="s">
        <v>39</v>
      </c>
      <c r="C14" s="3" t="s">
        <v>680</v>
      </c>
      <c r="D14" s="3" t="s">
        <v>681</v>
      </c>
      <c r="E14" s="3">
        <v>0</v>
      </c>
      <c r="F14" s="3">
        <v>0</v>
      </c>
      <c r="G14" s="3">
        <v>0</v>
      </c>
      <c r="H14" s="3">
        <v>0</v>
      </c>
      <c r="I14" s="3">
        <v>0</v>
      </c>
      <c r="J14" s="3">
        <v>2.2007688019999998</v>
      </c>
      <c r="K14" s="3">
        <v>2.858449577</v>
      </c>
      <c r="L14" s="3">
        <v>3.4805368379999999</v>
      </c>
      <c r="M14" s="3">
        <v>4.0717165</v>
      </c>
      <c r="N14" s="3">
        <v>5.3006811379999998</v>
      </c>
      <c r="O14" s="3">
        <v>6.4822257370000003</v>
      </c>
      <c r="P14" s="3">
        <v>8.8992855150000008</v>
      </c>
      <c r="Q14" s="3">
        <v>12.5</v>
      </c>
      <c r="R14" s="3">
        <v>17.22864878</v>
      </c>
      <c r="S14" s="3">
        <v>24.266543720000001</v>
      </c>
      <c r="T14" s="3">
        <v>27</v>
      </c>
      <c r="U14" s="3">
        <v>30</v>
      </c>
      <c r="V14" s="3">
        <v>34</v>
      </c>
      <c r="W14" s="3">
        <v>38</v>
      </c>
      <c r="X14" s="3">
        <v>42</v>
      </c>
      <c r="Y14" s="3">
        <v>47</v>
      </c>
      <c r="Z14" s="3">
        <v>52</v>
      </c>
      <c r="AA14" s="3">
        <v>58</v>
      </c>
      <c r="AB14" s="3">
        <v>63.4</v>
      </c>
      <c r="AC14" s="3">
        <v>67.78</v>
      </c>
      <c r="AD14" s="3">
        <v>70</v>
      </c>
      <c r="AE14" s="3">
        <v>73</v>
      </c>
      <c r="AF14" s="4"/>
      <c r="AG14" s="4"/>
      <c r="AH14" s="4"/>
      <c r="AI14" s="4"/>
      <c r="AJ14" s="4"/>
    </row>
    <row r="15" spans="1:38" ht="16" x14ac:dyDescent="0.2">
      <c r="A15" s="2" t="s">
        <v>42</v>
      </c>
      <c r="B15" s="25" t="s">
        <v>41</v>
      </c>
      <c r="C15" s="3" t="s">
        <v>680</v>
      </c>
      <c r="D15" s="3" t="s">
        <v>681</v>
      </c>
      <c r="E15" s="3">
        <v>0.58509471199999996</v>
      </c>
      <c r="F15" s="3">
        <v>1.0972038909999999</v>
      </c>
      <c r="G15" s="3">
        <v>1.768764913</v>
      </c>
      <c r="H15" s="3">
        <v>1.9746110160000001</v>
      </c>
      <c r="I15" s="3">
        <v>2.2321012539999998</v>
      </c>
      <c r="J15" s="3">
        <v>2.7596545130000001</v>
      </c>
      <c r="K15" s="3">
        <v>3.2752498700000001</v>
      </c>
      <c r="L15" s="3">
        <v>16.369358380000001</v>
      </c>
      <c r="M15" s="3">
        <v>30.81323944</v>
      </c>
      <c r="N15" s="3">
        <v>40.783783900000003</v>
      </c>
      <c r="O15" s="3">
        <v>46.756115610000002</v>
      </c>
      <c r="P15" s="3">
        <v>52.689266430000004</v>
      </c>
      <c r="Q15" s="4"/>
      <c r="R15" s="4"/>
      <c r="S15" s="4"/>
      <c r="T15" s="3">
        <v>63</v>
      </c>
      <c r="U15" s="3">
        <v>66</v>
      </c>
      <c r="V15" s="3">
        <v>69.45</v>
      </c>
      <c r="W15" s="3">
        <v>71.67</v>
      </c>
      <c r="X15" s="3">
        <v>74.25</v>
      </c>
      <c r="Y15" s="3">
        <v>76</v>
      </c>
      <c r="Z15" s="3">
        <v>79.487697710000006</v>
      </c>
      <c r="AA15" s="3">
        <v>79</v>
      </c>
      <c r="AB15" s="3">
        <v>83.453497170000006</v>
      </c>
      <c r="AC15" s="3">
        <v>84</v>
      </c>
      <c r="AD15" s="3">
        <v>84.560514909999995</v>
      </c>
      <c r="AE15" s="3">
        <v>86.54</v>
      </c>
      <c r="AF15" s="3">
        <v>86.545048850000001</v>
      </c>
      <c r="AG15" s="4"/>
      <c r="AH15" s="4"/>
      <c r="AI15" s="4"/>
      <c r="AJ15" s="4"/>
    </row>
    <row r="16" spans="1:38" ht="16" x14ac:dyDescent="0.2">
      <c r="A16" s="2" t="s">
        <v>44</v>
      </c>
      <c r="B16" s="25" t="s">
        <v>43</v>
      </c>
      <c r="C16" s="3" t="s">
        <v>680</v>
      </c>
      <c r="D16" s="3" t="s">
        <v>681</v>
      </c>
      <c r="E16" s="3">
        <v>0.13036937700000001</v>
      </c>
      <c r="F16" s="3">
        <v>0.25908155300000002</v>
      </c>
      <c r="G16" s="3">
        <v>0.64281761900000001</v>
      </c>
      <c r="H16" s="3">
        <v>0.76534272999999997</v>
      </c>
      <c r="I16" s="3">
        <v>1.3934229680000001</v>
      </c>
      <c r="J16" s="3">
        <v>1.890210524</v>
      </c>
      <c r="K16" s="3">
        <v>6.9091623530000001</v>
      </c>
      <c r="L16" s="3">
        <v>9.5339743170000002</v>
      </c>
      <c r="M16" s="3">
        <v>15.421219320000001</v>
      </c>
      <c r="N16" s="3">
        <v>23.044317100000001</v>
      </c>
      <c r="O16" s="3">
        <v>33.730132949999998</v>
      </c>
      <c r="P16" s="3">
        <v>39.185450179999997</v>
      </c>
      <c r="Q16" s="3">
        <v>36.56</v>
      </c>
      <c r="R16" s="3">
        <v>42.7</v>
      </c>
      <c r="S16" s="3">
        <v>54.28</v>
      </c>
      <c r="T16" s="3">
        <v>58</v>
      </c>
      <c r="U16" s="3">
        <v>63.6</v>
      </c>
      <c r="V16" s="3">
        <v>69.37</v>
      </c>
      <c r="W16" s="3">
        <v>72.87</v>
      </c>
      <c r="X16" s="3">
        <v>73.45</v>
      </c>
      <c r="Y16" s="3">
        <v>75.17</v>
      </c>
      <c r="Z16" s="3">
        <v>78.739993100000007</v>
      </c>
      <c r="AA16" s="3">
        <v>80.029993919999995</v>
      </c>
      <c r="AB16" s="3">
        <v>80.618799999999993</v>
      </c>
      <c r="AC16" s="3">
        <v>80.995824959999993</v>
      </c>
      <c r="AD16" s="3">
        <v>83.940141929999996</v>
      </c>
      <c r="AE16" s="3">
        <v>84.323742569999993</v>
      </c>
      <c r="AF16" s="3">
        <v>87.93558659</v>
      </c>
      <c r="AG16" s="3">
        <v>87.479137230000006</v>
      </c>
      <c r="AH16" s="3">
        <v>87.752204789999993</v>
      </c>
      <c r="AI16" s="3">
        <v>87.529428129999999</v>
      </c>
      <c r="AJ16" s="4"/>
    </row>
    <row r="17" spans="1:36" ht="16" x14ac:dyDescent="0.2">
      <c r="A17" s="2" t="s">
        <v>46</v>
      </c>
      <c r="B17" s="25" t="s">
        <v>45</v>
      </c>
      <c r="C17" s="3" t="s">
        <v>680</v>
      </c>
      <c r="D17" s="3" t="s">
        <v>681</v>
      </c>
      <c r="E17" s="3">
        <v>0</v>
      </c>
      <c r="F17" s="3">
        <v>0</v>
      </c>
      <c r="G17" s="3">
        <v>0</v>
      </c>
      <c r="H17" s="3">
        <v>0</v>
      </c>
      <c r="I17" s="3">
        <v>1.4314149999999999E-3</v>
      </c>
      <c r="J17" s="3">
        <v>2.055556E-3</v>
      </c>
      <c r="K17" s="3">
        <v>6.3545850000000003E-3</v>
      </c>
      <c r="L17" s="3">
        <v>2.5187932999999999E-2</v>
      </c>
      <c r="M17" s="3">
        <v>3.7485109000000003E-2</v>
      </c>
      <c r="N17" s="3">
        <v>9.9228942000000001E-2</v>
      </c>
      <c r="O17" s="3">
        <v>0.147757576</v>
      </c>
      <c r="P17" s="3">
        <v>0.305564638</v>
      </c>
      <c r="Q17" s="3">
        <v>4.999713678</v>
      </c>
      <c r="R17" s="4"/>
      <c r="S17" s="4"/>
      <c r="T17" s="3">
        <v>8.0303753560000004</v>
      </c>
      <c r="U17" s="3">
        <v>11.992177330000001</v>
      </c>
      <c r="V17" s="3">
        <v>14.54</v>
      </c>
      <c r="W17" s="3">
        <v>17.079999999999998</v>
      </c>
      <c r="X17" s="3">
        <v>27.4</v>
      </c>
      <c r="Y17" s="3">
        <v>46</v>
      </c>
      <c r="Z17" s="3">
        <v>50</v>
      </c>
      <c r="AA17" s="3">
        <v>54.2</v>
      </c>
      <c r="AB17" s="3">
        <v>73.000001370000007</v>
      </c>
      <c r="AC17" s="3">
        <v>75.000015640000001</v>
      </c>
      <c r="AD17" s="3">
        <v>77</v>
      </c>
      <c r="AE17" s="3">
        <v>78.2</v>
      </c>
      <c r="AF17" s="3">
        <v>79</v>
      </c>
      <c r="AG17" s="3">
        <v>79.799995490000001</v>
      </c>
      <c r="AH17" s="3">
        <v>81.099999069999996</v>
      </c>
      <c r="AI17" s="4"/>
      <c r="AJ17" s="4"/>
    </row>
    <row r="18" spans="1:36" ht="16" x14ac:dyDescent="0.2">
      <c r="A18" s="2" t="s">
        <v>48</v>
      </c>
      <c r="B18" s="25" t="s">
        <v>47</v>
      </c>
      <c r="C18" s="3" t="s">
        <v>680</v>
      </c>
      <c r="D18" s="3" t="s">
        <v>681</v>
      </c>
      <c r="E18" s="3">
        <v>0</v>
      </c>
      <c r="F18" s="3">
        <v>0</v>
      </c>
      <c r="G18" s="3">
        <v>0</v>
      </c>
      <c r="H18" s="3">
        <v>0</v>
      </c>
      <c r="I18" s="3">
        <v>0</v>
      </c>
      <c r="J18" s="3">
        <v>0</v>
      </c>
      <c r="K18" s="3">
        <v>8.03592E-4</v>
      </c>
      <c r="L18" s="3">
        <v>7.9794389999999996E-3</v>
      </c>
      <c r="M18" s="3">
        <v>1.5842775999999999E-2</v>
      </c>
      <c r="N18" s="3">
        <v>3.9204468999999999E-2</v>
      </c>
      <c r="O18" s="3">
        <v>7.7248446999999998E-2</v>
      </c>
      <c r="P18" s="3">
        <v>0.10600124499999999</v>
      </c>
      <c r="Q18" s="3">
        <v>0.118228412</v>
      </c>
      <c r="R18" s="3">
        <v>0.20127319699999999</v>
      </c>
      <c r="S18" s="3">
        <v>0.34906046200000002</v>
      </c>
      <c r="T18" s="3">
        <v>0.54214286599999995</v>
      </c>
      <c r="U18" s="3">
        <v>0.65759259000000003</v>
      </c>
      <c r="V18" s="3">
        <v>0.7</v>
      </c>
      <c r="W18" s="3">
        <v>0.81</v>
      </c>
      <c r="X18" s="3">
        <v>0.9</v>
      </c>
      <c r="Y18" s="3">
        <v>1</v>
      </c>
      <c r="Z18" s="3">
        <v>1.1100000000000001</v>
      </c>
      <c r="AA18" s="3">
        <v>1.2199999450000001</v>
      </c>
      <c r="AB18" s="3">
        <v>1.2642181109999999</v>
      </c>
      <c r="AC18" s="3">
        <v>1.4</v>
      </c>
      <c r="AD18" s="3">
        <v>2.1</v>
      </c>
      <c r="AE18" s="3">
        <v>2.4</v>
      </c>
      <c r="AF18" s="3">
        <v>2.6607485350000002</v>
      </c>
      <c r="AG18" s="3">
        <v>5</v>
      </c>
      <c r="AH18" s="3">
        <v>5.2</v>
      </c>
      <c r="AI18" s="4"/>
      <c r="AJ18" s="4"/>
    </row>
    <row r="19" spans="1:36" ht="16" x14ac:dyDescent="0.2">
      <c r="A19" s="2" t="s">
        <v>50</v>
      </c>
      <c r="B19" s="25" t="s">
        <v>49</v>
      </c>
      <c r="C19" s="3" t="s">
        <v>680</v>
      </c>
      <c r="D19" s="3" t="s">
        <v>681</v>
      </c>
      <c r="E19" s="3">
        <v>1.0067399999999999E-3</v>
      </c>
      <c r="F19" s="3">
        <v>2.0072645E-2</v>
      </c>
      <c r="G19" s="3">
        <v>0.100041027</v>
      </c>
      <c r="H19" s="3">
        <v>0.19944605900000001</v>
      </c>
      <c r="I19" s="3">
        <v>0.69599469000000003</v>
      </c>
      <c r="J19" s="3">
        <v>0.99166299000000002</v>
      </c>
      <c r="K19" s="3">
        <v>2.9684116469999999</v>
      </c>
      <c r="L19" s="3">
        <v>4.93808091</v>
      </c>
      <c r="M19" s="3">
        <v>7.8866227010000003</v>
      </c>
      <c r="N19" s="3">
        <v>13.772214460000001</v>
      </c>
      <c r="O19" s="3">
        <v>29.431691690000001</v>
      </c>
      <c r="P19" s="3">
        <v>31.288395510000001</v>
      </c>
      <c r="Q19" s="3">
        <v>46.33</v>
      </c>
      <c r="R19" s="3">
        <v>49.97</v>
      </c>
      <c r="S19" s="3">
        <v>53.86</v>
      </c>
      <c r="T19" s="3">
        <v>55.82</v>
      </c>
      <c r="U19" s="3">
        <v>59.72</v>
      </c>
      <c r="V19" s="3">
        <v>64.44</v>
      </c>
      <c r="W19" s="3">
        <v>66</v>
      </c>
      <c r="X19" s="3">
        <v>70</v>
      </c>
      <c r="Y19" s="3">
        <v>75</v>
      </c>
      <c r="Z19" s="3">
        <v>81.609995999999995</v>
      </c>
      <c r="AA19" s="3">
        <v>80.719990550000006</v>
      </c>
      <c r="AB19" s="3">
        <v>82.170199999999994</v>
      </c>
      <c r="AC19" s="3">
        <v>85</v>
      </c>
      <c r="AD19" s="3">
        <v>85.052941750000002</v>
      </c>
      <c r="AE19" s="3">
        <v>86.516476659999995</v>
      </c>
      <c r="AF19" s="3">
        <v>87.679680820000002</v>
      </c>
      <c r="AG19" s="3">
        <v>88.647343000000006</v>
      </c>
      <c r="AH19" s="3">
        <v>90.275429810000006</v>
      </c>
      <c r="AI19" s="3">
        <v>91.524237350000007</v>
      </c>
      <c r="AJ19" s="4"/>
    </row>
    <row r="20" spans="1:36" ht="16" x14ac:dyDescent="0.2">
      <c r="A20" s="2" t="s">
        <v>52</v>
      </c>
      <c r="B20" s="25" t="s">
        <v>51</v>
      </c>
      <c r="C20" s="3" t="s">
        <v>680</v>
      </c>
      <c r="D20" s="3" t="s">
        <v>681</v>
      </c>
      <c r="E20" s="3">
        <v>0</v>
      </c>
      <c r="F20" s="3">
        <v>0</v>
      </c>
      <c r="G20" s="3">
        <v>0</v>
      </c>
      <c r="H20" s="3">
        <v>0</v>
      </c>
      <c r="I20" s="3">
        <v>0</v>
      </c>
      <c r="J20" s="3">
        <v>0</v>
      </c>
      <c r="K20" s="3">
        <v>1.6930999999999999E-3</v>
      </c>
      <c r="L20" s="3">
        <v>2.4648796000000001E-2</v>
      </c>
      <c r="M20" s="3">
        <v>4.7877304000000002E-2</v>
      </c>
      <c r="N20" s="3">
        <v>0.15490674099999999</v>
      </c>
      <c r="O20" s="3">
        <v>0.225247851</v>
      </c>
      <c r="P20" s="3">
        <v>0.36341789000000002</v>
      </c>
      <c r="Q20" s="3">
        <v>0.70294559499999998</v>
      </c>
      <c r="R20" s="3">
        <v>0.951327115</v>
      </c>
      <c r="S20" s="3">
        <v>1.1825409650000001</v>
      </c>
      <c r="T20" s="3">
        <v>1.2710314389999999</v>
      </c>
      <c r="U20" s="3">
        <v>1.537854346</v>
      </c>
      <c r="V20" s="3">
        <v>1.79</v>
      </c>
      <c r="W20" s="3">
        <v>1.85</v>
      </c>
      <c r="X20" s="3">
        <v>2.2400000000000002</v>
      </c>
      <c r="Y20" s="3">
        <v>3.13</v>
      </c>
      <c r="Z20" s="3">
        <v>4.1483230659999997</v>
      </c>
      <c r="AA20" s="3">
        <v>4.5</v>
      </c>
      <c r="AB20" s="3">
        <v>4.9000000000000004</v>
      </c>
      <c r="AC20" s="3">
        <v>6</v>
      </c>
      <c r="AD20" s="3">
        <v>11.254987910000001</v>
      </c>
      <c r="AE20" s="3">
        <v>11.99</v>
      </c>
      <c r="AF20" s="3">
        <v>13.3</v>
      </c>
      <c r="AG20" s="3">
        <v>26</v>
      </c>
      <c r="AH20" s="3">
        <v>29</v>
      </c>
      <c r="AI20" s="4"/>
      <c r="AJ20" s="4"/>
    </row>
    <row r="21" spans="1:36" ht="16" x14ac:dyDescent="0.2">
      <c r="A21" s="2" t="s">
        <v>54</v>
      </c>
      <c r="B21" s="25" t="s">
        <v>53</v>
      </c>
      <c r="C21" s="3" t="s">
        <v>680</v>
      </c>
      <c r="D21" s="3" t="s">
        <v>681</v>
      </c>
      <c r="E21" s="3">
        <v>0</v>
      </c>
      <c r="F21" s="3">
        <v>0</v>
      </c>
      <c r="G21" s="3">
        <v>0</v>
      </c>
      <c r="H21" s="3">
        <v>0</v>
      </c>
      <c r="I21" s="3">
        <v>0</v>
      </c>
      <c r="J21" s="3">
        <v>0</v>
      </c>
      <c r="K21" s="3">
        <v>9.6051899999999996E-4</v>
      </c>
      <c r="L21" s="3">
        <v>1.8686352999999999E-2</v>
      </c>
      <c r="M21" s="3">
        <v>4.5423484E-2</v>
      </c>
      <c r="N21" s="3">
        <v>6.1780293E-2</v>
      </c>
      <c r="O21" s="3">
        <v>7.7080169000000004E-2</v>
      </c>
      <c r="P21" s="3">
        <v>0.15773246499999999</v>
      </c>
      <c r="Q21" s="3">
        <v>0.20099259799999999</v>
      </c>
      <c r="R21" s="3">
        <v>0.37344030299999997</v>
      </c>
      <c r="S21" s="3">
        <v>0.400295285</v>
      </c>
      <c r="T21" s="3">
        <v>0.46991448899999999</v>
      </c>
      <c r="U21" s="3">
        <v>0.63270756399999994</v>
      </c>
      <c r="V21" s="3">
        <v>0.75</v>
      </c>
      <c r="W21" s="3">
        <v>0.92</v>
      </c>
      <c r="X21" s="3">
        <v>1.1299999999999999</v>
      </c>
      <c r="Y21" s="3">
        <v>2.4</v>
      </c>
      <c r="Z21" s="3">
        <v>3</v>
      </c>
      <c r="AA21" s="3">
        <v>3.7250349159999998</v>
      </c>
      <c r="AB21" s="3">
        <v>5</v>
      </c>
      <c r="AC21" s="3">
        <v>6</v>
      </c>
      <c r="AD21" s="3">
        <v>7</v>
      </c>
      <c r="AE21" s="3">
        <v>9</v>
      </c>
      <c r="AF21" s="3">
        <v>12</v>
      </c>
      <c r="AG21" s="3">
        <v>14</v>
      </c>
      <c r="AH21" s="3">
        <v>18</v>
      </c>
      <c r="AI21" s="4"/>
      <c r="AJ21" s="4"/>
    </row>
    <row r="22" spans="1:36" ht="16" x14ac:dyDescent="0.2">
      <c r="A22" s="2" t="s">
        <v>56</v>
      </c>
      <c r="B22" s="25" t="s">
        <v>55</v>
      </c>
      <c r="C22" s="3" t="s">
        <v>680</v>
      </c>
      <c r="D22" s="3" t="s">
        <v>681</v>
      </c>
      <c r="E22" s="3">
        <v>0</v>
      </c>
      <c r="F22" s="3">
        <v>0</v>
      </c>
      <c r="G22" s="3">
        <v>0</v>
      </c>
      <c r="H22" s="3">
        <v>0</v>
      </c>
      <c r="I22" s="3">
        <v>0</v>
      </c>
      <c r="J22" s="3">
        <v>0</v>
      </c>
      <c r="K22" s="4"/>
      <c r="L22" s="3">
        <v>7.5104600000000001E-4</v>
      </c>
      <c r="M22" s="3">
        <v>3.6848129999999999E-3</v>
      </c>
      <c r="N22" s="3">
        <v>3.6170407000000002E-2</v>
      </c>
      <c r="O22" s="3">
        <v>7.1039423000000004E-2</v>
      </c>
      <c r="P22" s="3">
        <v>0.12980797399999999</v>
      </c>
      <c r="Q22" s="3">
        <v>0.139920289</v>
      </c>
      <c r="R22" s="3">
        <v>0.16387766500000001</v>
      </c>
      <c r="S22" s="3">
        <v>0.19903633400000001</v>
      </c>
      <c r="T22" s="3">
        <v>0.24163732600000001</v>
      </c>
      <c r="U22" s="3">
        <v>1</v>
      </c>
      <c r="V22" s="3">
        <v>1.8</v>
      </c>
      <c r="W22" s="3">
        <v>2.5</v>
      </c>
      <c r="X22" s="3">
        <v>3.1</v>
      </c>
      <c r="Y22" s="3">
        <v>3.7</v>
      </c>
      <c r="Z22" s="3">
        <v>4.5</v>
      </c>
      <c r="AA22" s="3">
        <v>5</v>
      </c>
      <c r="AB22" s="3">
        <v>6.63</v>
      </c>
      <c r="AC22" s="3">
        <v>7.4</v>
      </c>
      <c r="AD22" s="3">
        <v>8.3000000000000007</v>
      </c>
      <c r="AE22" s="3">
        <v>9.1999999999999993</v>
      </c>
      <c r="AF22" s="3">
        <v>10.3</v>
      </c>
      <c r="AG22" s="3">
        <v>11.5</v>
      </c>
      <c r="AH22" s="3">
        <v>12.9</v>
      </c>
      <c r="AI22" s="4"/>
      <c r="AJ22" s="4"/>
    </row>
    <row r="23" spans="1:36" ht="16" x14ac:dyDescent="0.2">
      <c r="A23" s="2" t="s">
        <v>58</v>
      </c>
      <c r="B23" s="25" t="s">
        <v>57</v>
      </c>
      <c r="C23" s="3" t="s">
        <v>680</v>
      </c>
      <c r="D23" s="3" t="s">
        <v>681</v>
      </c>
      <c r="E23" s="3">
        <v>0</v>
      </c>
      <c r="F23" s="3">
        <v>0</v>
      </c>
      <c r="G23" s="3">
        <v>0</v>
      </c>
      <c r="H23" s="3">
        <v>2.3390419999999999E-3</v>
      </c>
      <c r="I23" s="3">
        <v>1.9526669E-2</v>
      </c>
      <c r="J23" s="3">
        <v>0.119665549</v>
      </c>
      <c r="K23" s="3">
        <v>0.72525116700000003</v>
      </c>
      <c r="L23" s="3">
        <v>1.2198131320000001</v>
      </c>
      <c r="M23" s="3">
        <v>1.844965121</v>
      </c>
      <c r="N23" s="3">
        <v>2.908154025</v>
      </c>
      <c r="O23" s="3">
        <v>5.3709234690000001</v>
      </c>
      <c r="P23" s="3">
        <v>7.6122977489999997</v>
      </c>
      <c r="Q23" s="3">
        <v>9.08</v>
      </c>
      <c r="R23" s="3">
        <v>12.04</v>
      </c>
      <c r="S23" s="3">
        <v>18.13</v>
      </c>
      <c r="T23" s="3">
        <v>19.97</v>
      </c>
      <c r="U23" s="3">
        <v>27.09</v>
      </c>
      <c r="V23" s="3">
        <v>33.64</v>
      </c>
      <c r="W23" s="3">
        <v>39.67</v>
      </c>
      <c r="X23" s="3">
        <v>45</v>
      </c>
      <c r="Y23" s="3">
        <v>46.23</v>
      </c>
      <c r="Z23" s="3">
        <v>47.979993049999997</v>
      </c>
      <c r="AA23" s="3">
        <v>51.899987670000002</v>
      </c>
      <c r="AB23" s="3">
        <v>53.061500000000002</v>
      </c>
      <c r="AC23" s="3">
        <v>55.49</v>
      </c>
      <c r="AD23" s="3">
        <v>56.656251609999998</v>
      </c>
      <c r="AE23" s="3">
        <v>59.825547659999998</v>
      </c>
      <c r="AF23" s="3">
        <v>63.41010138</v>
      </c>
      <c r="AG23" s="3">
        <v>64.782010690000007</v>
      </c>
      <c r="AH23" s="3">
        <v>67.946980940000003</v>
      </c>
      <c r="AI23" s="3">
        <v>70.162483589999994</v>
      </c>
      <c r="AJ23" s="4"/>
    </row>
    <row r="24" spans="1:36" ht="16" x14ac:dyDescent="0.2">
      <c r="A24" s="2" t="s">
        <v>60</v>
      </c>
      <c r="B24" s="25" t="s">
        <v>59</v>
      </c>
      <c r="C24" s="3" t="s">
        <v>680</v>
      </c>
      <c r="D24" s="3" t="s">
        <v>681</v>
      </c>
      <c r="E24" s="3">
        <v>0</v>
      </c>
      <c r="F24" s="3">
        <v>0</v>
      </c>
      <c r="G24" s="3">
        <v>0</v>
      </c>
      <c r="H24" s="3">
        <v>0</v>
      </c>
      <c r="I24" s="3">
        <v>0</v>
      </c>
      <c r="J24" s="3">
        <v>0.34620584399999998</v>
      </c>
      <c r="K24" s="3">
        <v>0.84325421899999997</v>
      </c>
      <c r="L24" s="3">
        <v>1.646299202</v>
      </c>
      <c r="M24" s="3">
        <v>3.2182021509999998</v>
      </c>
      <c r="N24" s="3">
        <v>4.720358118</v>
      </c>
      <c r="O24" s="3">
        <v>6.1537325459999996</v>
      </c>
      <c r="P24" s="3">
        <v>15.038634249999999</v>
      </c>
      <c r="Q24" s="3">
        <v>18.050720890000001</v>
      </c>
      <c r="R24" s="3">
        <v>21.554944989999999</v>
      </c>
      <c r="S24" s="3">
        <v>21.458680510000001</v>
      </c>
      <c r="T24" s="3">
        <v>21.303733510000001</v>
      </c>
      <c r="U24" s="3">
        <v>28.24395243</v>
      </c>
      <c r="V24" s="3">
        <v>32.909999999999997</v>
      </c>
      <c r="W24" s="3">
        <v>51.95</v>
      </c>
      <c r="X24" s="3">
        <v>53</v>
      </c>
      <c r="Y24" s="3">
        <v>55</v>
      </c>
      <c r="Z24" s="3">
        <v>76.999966499999999</v>
      </c>
      <c r="AA24" s="3">
        <v>88</v>
      </c>
      <c r="AB24" s="3">
        <v>90.000039700000002</v>
      </c>
      <c r="AC24" s="3">
        <v>90.503133480000002</v>
      </c>
      <c r="AD24" s="3">
        <v>93.4783008</v>
      </c>
      <c r="AE24" s="3">
        <v>97.999980699999995</v>
      </c>
      <c r="AF24" s="3">
        <v>95.878135749999998</v>
      </c>
      <c r="AG24" s="3">
        <v>98.644672580000005</v>
      </c>
      <c r="AH24" s="3">
        <v>99.701492560000005</v>
      </c>
      <c r="AI24" s="3">
        <v>99.539512459999997</v>
      </c>
      <c r="AJ24" s="4"/>
    </row>
    <row r="25" spans="1:36" ht="16" x14ac:dyDescent="0.2">
      <c r="A25" s="2" t="s">
        <v>62</v>
      </c>
      <c r="B25" s="25" t="s">
        <v>61</v>
      </c>
      <c r="C25" s="3" t="s">
        <v>680</v>
      </c>
      <c r="D25" s="3" t="s">
        <v>681</v>
      </c>
      <c r="E25" s="3">
        <v>0</v>
      </c>
      <c r="F25" s="3">
        <v>0</v>
      </c>
      <c r="G25" s="3">
        <v>0</v>
      </c>
      <c r="H25" s="3">
        <v>0</v>
      </c>
      <c r="I25" s="3">
        <v>0</v>
      </c>
      <c r="J25" s="3">
        <v>0.96003072099999998</v>
      </c>
      <c r="K25" s="3">
        <v>1.746950698</v>
      </c>
      <c r="L25" s="3">
        <v>1.362953903</v>
      </c>
      <c r="M25" s="3">
        <v>2.33559071</v>
      </c>
      <c r="N25" s="3">
        <v>3.764557822</v>
      </c>
      <c r="O25" s="3">
        <v>8</v>
      </c>
      <c r="P25" s="3">
        <v>11.8</v>
      </c>
      <c r="Q25" s="3">
        <v>18</v>
      </c>
      <c r="R25" s="3">
        <v>20</v>
      </c>
      <c r="S25" s="3">
        <v>22</v>
      </c>
      <c r="T25" s="3">
        <v>25</v>
      </c>
      <c r="U25" s="3">
        <v>26</v>
      </c>
      <c r="V25" s="3">
        <v>27</v>
      </c>
      <c r="W25" s="3">
        <v>31.54</v>
      </c>
      <c r="X25" s="3">
        <v>33.880000000000003</v>
      </c>
      <c r="Y25" s="3">
        <v>43</v>
      </c>
      <c r="Z25" s="3">
        <v>65</v>
      </c>
      <c r="AA25" s="3">
        <v>71.748202809999995</v>
      </c>
      <c r="AB25" s="3">
        <v>72</v>
      </c>
      <c r="AC25" s="3">
        <v>76.92</v>
      </c>
      <c r="AD25" s="3">
        <v>78</v>
      </c>
      <c r="AE25" s="3">
        <v>80</v>
      </c>
      <c r="AF25" s="3">
        <v>85</v>
      </c>
      <c r="AG25" s="4"/>
      <c r="AH25" s="4"/>
      <c r="AI25" s="4"/>
      <c r="AJ25" s="4"/>
    </row>
    <row r="26" spans="1:36" ht="16" x14ac:dyDescent="0.2">
      <c r="A26" s="2" t="s">
        <v>64</v>
      </c>
      <c r="B26" s="25" t="s">
        <v>63</v>
      </c>
      <c r="C26" s="3" t="s">
        <v>680</v>
      </c>
      <c r="D26" s="3" t="s">
        <v>681</v>
      </c>
      <c r="E26" s="3">
        <v>0</v>
      </c>
      <c r="F26" s="3">
        <v>0</v>
      </c>
      <c r="G26" s="3">
        <v>0</v>
      </c>
      <c r="H26" s="3">
        <v>0</v>
      </c>
      <c r="I26" s="3">
        <v>0</v>
      </c>
      <c r="J26" s="3">
        <v>0</v>
      </c>
      <c r="K26" s="3">
        <v>1.5125563E-2</v>
      </c>
      <c r="L26" s="3">
        <v>5.9425563000000001E-2</v>
      </c>
      <c r="M26" s="3">
        <v>0.14367105999999999</v>
      </c>
      <c r="N26" s="3">
        <v>0.1943742</v>
      </c>
      <c r="O26" s="3">
        <v>1.08296075</v>
      </c>
      <c r="P26" s="3">
        <v>1.2005269510000001</v>
      </c>
      <c r="Q26" s="3">
        <v>2.6482679139999998</v>
      </c>
      <c r="R26" s="3">
        <v>3.9650368340000002</v>
      </c>
      <c r="S26" s="3">
        <v>15.46897162</v>
      </c>
      <c r="T26" s="3">
        <v>21.326701</v>
      </c>
      <c r="U26" s="3">
        <v>25.122385690000002</v>
      </c>
      <c r="V26" s="3">
        <v>27.92</v>
      </c>
      <c r="W26" s="3">
        <v>34.659999999999997</v>
      </c>
      <c r="X26" s="3">
        <v>37.74</v>
      </c>
      <c r="Y26" s="3">
        <v>42.75</v>
      </c>
      <c r="Z26" s="3">
        <v>43.887686530000003</v>
      </c>
      <c r="AA26" s="3">
        <v>45.064500430000002</v>
      </c>
      <c r="AB26" s="3">
        <v>48.521314169999997</v>
      </c>
      <c r="AC26" s="3">
        <v>49.917732430000001</v>
      </c>
      <c r="AD26" s="3">
        <v>52.6</v>
      </c>
      <c r="AE26" s="3">
        <v>60.25653543</v>
      </c>
      <c r="AF26" s="3">
        <v>64.892020509999995</v>
      </c>
      <c r="AG26" s="3">
        <v>70.120135039999994</v>
      </c>
      <c r="AH26" s="3">
        <v>69.946347630000005</v>
      </c>
      <c r="AI26" s="3">
        <v>73.211752939999997</v>
      </c>
      <c r="AJ26" s="4"/>
    </row>
    <row r="27" spans="1:36" ht="16" x14ac:dyDescent="0.2">
      <c r="A27" s="2" t="s">
        <v>66</v>
      </c>
      <c r="B27" s="25" t="s">
        <v>65</v>
      </c>
      <c r="C27" s="3" t="s">
        <v>680</v>
      </c>
      <c r="D27" s="3" t="s">
        <v>681</v>
      </c>
      <c r="E27" s="3">
        <v>0</v>
      </c>
      <c r="F27" s="3">
        <v>0</v>
      </c>
      <c r="G27" s="3">
        <v>0</v>
      </c>
      <c r="H27" s="3">
        <v>0</v>
      </c>
      <c r="I27" s="3">
        <v>4.8595099999999998E-4</v>
      </c>
      <c r="J27" s="3">
        <v>2.9212539999999999E-3</v>
      </c>
      <c r="K27" s="3">
        <v>2.9298293999999999E-2</v>
      </c>
      <c r="L27" s="3">
        <v>4.9020890999999997E-2</v>
      </c>
      <c r="M27" s="3">
        <v>7.3868897000000003E-2</v>
      </c>
      <c r="N27" s="3">
        <v>0.49488124500000003</v>
      </c>
      <c r="O27" s="3">
        <v>1.860398126</v>
      </c>
      <c r="P27" s="3">
        <v>4.3006160219999998</v>
      </c>
      <c r="Q27" s="3">
        <v>8.9509713150000003</v>
      </c>
      <c r="R27" s="4"/>
      <c r="S27" s="4"/>
      <c r="T27" s="4"/>
      <c r="U27" s="3">
        <v>16.2</v>
      </c>
      <c r="V27" s="3">
        <v>19.7</v>
      </c>
      <c r="W27" s="3">
        <v>23</v>
      </c>
      <c r="X27" s="3">
        <v>27.43</v>
      </c>
      <c r="Y27" s="3">
        <v>31.8</v>
      </c>
      <c r="Z27" s="3">
        <v>39.648895660000001</v>
      </c>
      <c r="AA27" s="3">
        <v>46.91</v>
      </c>
      <c r="AB27" s="3">
        <v>54.17</v>
      </c>
      <c r="AC27" s="3">
        <v>59.02</v>
      </c>
      <c r="AD27" s="3">
        <v>62.230360910000002</v>
      </c>
      <c r="AE27" s="3">
        <v>71.113045760000006</v>
      </c>
      <c r="AF27" s="3">
        <v>74.436445410000005</v>
      </c>
      <c r="AG27" s="3">
        <v>79.129886690000006</v>
      </c>
      <c r="AH27" s="3">
        <v>82.789152090000002</v>
      </c>
      <c r="AI27" s="3">
        <v>85.087912450000005</v>
      </c>
      <c r="AJ27" s="4"/>
    </row>
    <row r="28" spans="1:36" ht="16" x14ac:dyDescent="0.2">
      <c r="A28" s="2" t="s">
        <v>68</v>
      </c>
      <c r="B28" s="25" t="s">
        <v>67</v>
      </c>
      <c r="C28" s="3" t="s">
        <v>680</v>
      </c>
      <c r="D28" s="3" t="s">
        <v>681</v>
      </c>
      <c r="E28" s="3">
        <v>0</v>
      </c>
      <c r="F28" s="3">
        <v>0</v>
      </c>
      <c r="G28" s="3">
        <v>0</v>
      </c>
      <c r="H28" s="3">
        <v>0</v>
      </c>
      <c r="I28" s="3">
        <v>0</v>
      </c>
      <c r="J28" s="3">
        <v>4.5397180000000002E-2</v>
      </c>
      <c r="K28" s="3">
        <v>0.88280732699999998</v>
      </c>
      <c r="L28" s="3">
        <v>1.288582302</v>
      </c>
      <c r="M28" s="3">
        <v>2.0915163909999999</v>
      </c>
      <c r="N28" s="3">
        <v>4.0767405639999996</v>
      </c>
      <c r="O28" s="3">
        <v>5.9638353029999998</v>
      </c>
      <c r="P28" s="4"/>
      <c r="Q28" s="3">
        <v>5.6842512139999997</v>
      </c>
      <c r="R28" s="4"/>
      <c r="S28" s="3">
        <v>9.8000000000000007</v>
      </c>
      <c r="T28" s="3">
        <v>17</v>
      </c>
      <c r="U28" s="3">
        <v>24</v>
      </c>
      <c r="V28" s="3">
        <v>24.6</v>
      </c>
      <c r="W28" s="3">
        <v>26.3</v>
      </c>
      <c r="X28" s="3">
        <v>27.2</v>
      </c>
      <c r="Y28" s="3">
        <v>28.2</v>
      </c>
      <c r="Z28" s="3">
        <v>30.7</v>
      </c>
      <c r="AA28" s="3">
        <v>31</v>
      </c>
      <c r="AB28" s="3">
        <v>33.6</v>
      </c>
      <c r="AC28" s="3">
        <v>38.700000000000003</v>
      </c>
      <c r="AD28" s="3">
        <v>41.59</v>
      </c>
      <c r="AE28" s="3">
        <v>44.575740320000001</v>
      </c>
      <c r="AF28" s="3">
        <v>47.082625800000002</v>
      </c>
      <c r="AG28" s="4"/>
      <c r="AH28" s="4"/>
      <c r="AI28" s="4"/>
      <c r="AJ28" s="4"/>
    </row>
    <row r="29" spans="1:36" ht="16" x14ac:dyDescent="0.2">
      <c r="A29" s="2" t="s">
        <v>71</v>
      </c>
      <c r="B29" s="25" t="s">
        <v>69</v>
      </c>
      <c r="C29" s="3" t="s">
        <v>680</v>
      </c>
      <c r="D29" s="3" t="s">
        <v>681</v>
      </c>
      <c r="E29" s="3">
        <v>0</v>
      </c>
      <c r="F29" s="3">
        <v>0</v>
      </c>
      <c r="G29" s="3">
        <v>0</v>
      </c>
      <c r="H29" s="3">
        <v>0</v>
      </c>
      <c r="I29" s="3">
        <v>0</v>
      </c>
      <c r="J29" s="3">
        <v>6.8381634650000001</v>
      </c>
      <c r="K29" s="3">
        <v>16.202466019999999</v>
      </c>
      <c r="L29" s="3">
        <v>24.189256740000001</v>
      </c>
      <c r="M29" s="3">
        <v>32.103759349999997</v>
      </c>
      <c r="N29" s="3">
        <v>39.947588760000002</v>
      </c>
      <c r="O29" s="3">
        <v>42.949860020000003</v>
      </c>
      <c r="P29" s="3">
        <v>47.509699900000001</v>
      </c>
      <c r="Q29" s="3">
        <v>52.03159737</v>
      </c>
      <c r="R29" s="3">
        <v>56.522012179999997</v>
      </c>
      <c r="S29" s="3">
        <v>60.990867010000002</v>
      </c>
      <c r="T29" s="3">
        <v>65.447065789999996</v>
      </c>
      <c r="U29" s="3">
        <v>69.899655159999995</v>
      </c>
      <c r="V29" s="3">
        <v>74.350594029999996</v>
      </c>
      <c r="W29" s="3">
        <v>82.3</v>
      </c>
      <c r="X29" s="3">
        <v>83.25</v>
      </c>
      <c r="Y29" s="3">
        <v>84.21</v>
      </c>
      <c r="Z29" s="3">
        <v>88.335999999999999</v>
      </c>
      <c r="AA29" s="3">
        <v>91.299304520000007</v>
      </c>
      <c r="AB29" s="3">
        <v>95.3</v>
      </c>
      <c r="AC29" s="3">
        <v>96.8</v>
      </c>
      <c r="AD29" s="3">
        <v>98.323609649999995</v>
      </c>
      <c r="AE29" s="3">
        <v>98</v>
      </c>
      <c r="AF29" s="3">
        <v>98.37</v>
      </c>
      <c r="AG29" s="4"/>
      <c r="AH29" s="4"/>
      <c r="AI29" s="4"/>
      <c r="AJ29" s="4"/>
    </row>
    <row r="30" spans="1:36" ht="16" x14ac:dyDescent="0.2">
      <c r="A30" s="2" t="s">
        <v>73</v>
      </c>
      <c r="B30" s="25" t="s">
        <v>72</v>
      </c>
      <c r="C30" s="3" t="s">
        <v>680</v>
      </c>
      <c r="D30" s="3" t="s">
        <v>681</v>
      </c>
      <c r="E30" s="3">
        <v>0</v>
      </c>
      <c r="F30" s="3">
        <v>0</v>
      </c>
      <c r="G30" s="3">
        <v>0</v>
      </c>
      <c r="H30" s="3">
        <v>0</v>
      </c>
      <c r="I30" s="3">
        <v>0</v>
      </c>
      <c r="J30" s="3">
        <v>6.6807567999999998E-2</v>
      </c>
      <c r="K30" s="3">
        <v>0.196081174</v>
      </c>
      <c r="L30" s="3">
        <v>0.44783903600000002</v>
      </c>
      <c r="M30" s="3">
        <v>0.62648406199999995</v>
      </c>
      <c r="N30" s="3">
        <v>0.98181518700000003</v>
      </c>
      <c r="O30" s="3">
        <v>1.442763585</v>
      </c>
      <c r="P30" s="3">
        <v>2.1204625340000001</v>
      </c>
      <c r="Q30" s="3">
        <v>3.1171929469999999</v>
      </c>
      <c r="R30" s="3">
        <v>3.5085964010000001</v>
      </c>
      <c r="S30" s="3">
        <v>4.4399246010000004</v>
      </c>
      <c r="T30" s="3">
        <v>5.2275839570000002</v>
      </c>
      <c r="U30" s="3">
        <v>6.2006712549999996</v>
      </c>
      <c r="V30" s="3">
        <v>10.499244320000001</v>
      </c>
      <c r="W30" s="3">
        <v>12.5</v>
      </c>
      <c r="X30" s="3">
        <v>16.8</v>
      </c>
      <c r="Y30" s="3">
        <v>22.4</v>
      </c>
      <c r="Z30" s="3">
        <v>30</v>
      </c>
      <c r="AA30" s="3">
        <v>35.340000000000003</v>
      </c>
      <c r="AB30" s="3">
        <v>36.99</v>
      </c>
      <c r="AC30" s="3">
        <v>34.6</v>
      </c>
      <c r="AD30" s="3">
        <v>37.49</v>
      </c>
      <c r="AE30" s="3">
        <v>39.697514599999998</v>
      </c>
      <c r="AF30" s="3">
        <v>43.832276069999999</v>
      </c>
      <c r="AG30" s="3">
        <v>44.2861422</v>
      </c>
      <c r="AH30" s="3">
        <v>47.474819109999999</v>
      </c>
      <c r="AI30" s="3">
        <v>55.139050529999999</v>
      </c>
      <c r="AJ30" s="4"/>
    </row>
    <row r="31" spans="1:36" ht="16" x14ac:dyDescent="0.2">
      <c r="A31" s="2" t="s">
        <v>75</v>
      </c>
      <c r="B31" s="25" t="s">
        <v>74</v>
      </c>
      <c r="C31" s="3" t="s">
        <v>680</v>
      </c>
      <c r="D31" s="3" t="s">
        <v>681</v>
      </c>
      <c r="E31" s="3">
        <v>0</v>
      </c>
      <c r="F31" s="3">
        <v>3.2881709999999999E-3</v>
      </c>
      <c r="G31" s="3">
        <v>1.2946262E-2</v>
      </c>
      <c r="H31" s="3">
        <v>2.5498252999999999E-2</v>
      </c>
      <c r="I31" s="3">
        <v>3.7672708999999999E-2</v>
      </c>
      <c r="J31" s="3">
        <v>0.105138168</v>
      </c>
      <c r="K31" s="3">
        <v>0.45078917899999998</v>
      </c>
      <c r="L31" s="3">
        <v>0.78607915500000003</v>
      </c>
      <c r="M31" s="3">
        <v>1.477874959</v>
      </c>
      <c r="N31" s="3">
        <v>2.0387321840000001</v>
      </c>
      <c r="O31" s="3">
        <v>2.8706851590000002</v>
      </c>
      <c r="P31" s="3">
        <v>4.5284948690000002</v>
      </c>
      <c r="Q31" s="3">
        <v>9.1494250860000008</v>
      </c>
      <c r="R31" s="3">
        <v>13.2075861</v>
      </c>
      <c r="S31" s="3">
        <v>19.073672269999999</v>
      </c>
      <c r="T31" s="3">
        <v>21.022747249999998</v>
      </c>
      <c r="U31" s="3">
        <v>28.178380180000001</v>
      </c>
      <c r="V31" s="3">
        <v>30.88</v>
      </c>
      <c r="W31" s="3">
        <v>33.83</v>
      </c>
      <c r="X31" s="3">
        <v>39.22</v>
      </c>
      <c r="Y31" s="3">
        <v>40.65</v>
      </c>
      <c r="Z31" s="3">
        <v>45.69</v>
      </c>
      <c r="AA31" s="3">
        <v>48.56</v>
      </c>
      <c r="AB31" s="3">
        <v>51.04</v>
      </c>
      <c r="AC31" s="3">
        <v>54.551001880000001</v>
      </c>
      <c r="AD31" s="3">
        <v>58.327951730000002</v>
      </c>
      <c r="AE31" s="3">
        <v>60.872540069999999</v>
      </c>
      <c r="AF31" s="3">
        <v>67.471284519999998</v>
      </c>
      <c r="AG31" s="3">
        <v>70.434282539999998</v>
      </c>
      <c r="AH31" s="3">
        <v>73.912440050000001</v>
      </c>
      <c r="AI31" s="4"/>
      <c r="AJ31" s="4"/>
    </row>
    <row r="32" spans="1:36" ht="16" x14ac:dyDescent="0.2">
      <c r="A32" s="2" t="s">
        <v>77</v>
      </c>
      <c r="B32" s="25" t="s">
        <v>76</v>
      </c>
      <c r="C32" s="3" t="s">
        <v>680</v>
      </c>
      <c r="D32" s="3" t="s">
        <v>681</v>
      </c>
      <c r="E32" s="3">
        <v>0</v>
      </c>
      <c r="F32" s="3">
        <v>0</v>
      </c>
      <c r="G32" s="3">
        <v>0</v>
      </c>
      <c r="H32" s="3">
        <v>0</v>
      </c>
      <c r="I32" s="3">
        <v>0</v>
      </c>
      <c r="J32" s="3">
        <v>7.7522379999999998E-3</v>
      </c>
      <c r="K32" s="3">
        <v>0.38946421399999998</v>
      </c>
      <c r="L32" s="3">
        <v>0.78342891199999998</v>
      </c>
      <c r="M32" s="3">
        <v>1.970249237</v>
      </c>
      <c r="N32" s="3">
        <v>2.376247035</v>
      </c>
      <c r="O32" s="3">
        <v>3.9736783550000001</v>
      </c>
      <c r="P32" s="3">
        <v>11.93645034</v>
      </c>
      <c r="Q32" s="3">
        <v>27.836322419999998</v>
      </c>
      <c r="R32" s="3">
        <v>39.689627119999997</v>
      </c>
      <c r="S32" s="3">
        <v>49.8</v>
      </c>
      <c r="T32" s="3">
        <v>52.5</v>
      </c>
      <c r="U32" s="3">
        <v>55.3</v>
      </c>
      <c r="V32" s="3">
        <v>58.2</v>
      </c>
      <c r="W32" s="3">
        <v>61.4</v>
      </c>
      <c r="X32" s="3">
        <v>64.7</v>
      </c>
      <c r="Y32" s="3">
        <v>65.099999999999994</v>
      </c>
      <c r="Z32" s="3">
        <v>66.5</v>
      </c>
      <c r="AA32" s="3">
        <v>71.2</v>
      </c>
      <c r="AB32" s="3">
        <v>71.8</v>
      </c>
      <c r="AC32" s="3">
        <v>75.16</v>
      </c>
      <c r="AD32" s="3">
        <v>76.11</v>
      </c>
      <c r="AE32" s="3">
        <v>79.549397889999995</v>
      </c>
      <c r="AF32" s="3">
        <v>81.760778389999999</v>
      </c>
      <c r="AG32" s="4"/>
      <c r="AH32" s="4"/>
      <c r="AI32" s="4"/>
      <c r="AJ32" s="4"/>
    </row>
    <row r="33" spans="1:36" ht="16" x14ac:dyDescent="0.2">
      <c r="A33" s="2" t="s">
        <v>79</v>
      </c>
      <c r="B33" s="25" t="s">
        <v>78</v>
      </c>
      <c r="C33" s="3" t="s">
        <v>680</v>
      </c>
      <c r="D33" s="3" t="s">
        <v>681</v>
      </c>
      <c r="E33" s="3">
        <v>0</v>
      </c>
      <c r="F33" s="3">
        <v>0</v>
      </c>
      <c r="G33" s="3">
        <v>0</v>
      </c>
      <c r="H33" s="3">
        <v>0</v>
      </c>
      <c r="I33" s="3">
        <v>0</v>
      </c>
      <c r="J33" s="3">
        <v>1.017080166</v>
      </c>
      <c r="K33" s="3">
        <v>3.3033499270000002</v>
      </c>
      <c r="L33" s="3">
        <v>4.8310579049999998</v>
      </c>
      <c r="M33" s="3">
        <v>6.2847428440000002</v>
      </c>
      <c r="N33" s="3">
        <v>7.6710412059999999</v>
      </c>
      <c r="O33" s="3">
        <v>8.9962845340000008</v>
      </c>
      <c r="P33" s="3">
        <v>12.917769079999999</v>
      </c>
      <c r="Q33" s="3">
        <v>15.32987986</v>
      </c>
      <c r="R33" s="3">
        <v>19.595003219999999</v>
      </c>
      <c r="S33" s="3">
        <v>29.71560414</v>
      </c>
      <c r="T33" s="3">
        <v>36.466391950000002</v>
      </c>
      <c r="U33" s="3">
        <v>42.186349159999999</v>
      </c>
      <c r="V33" s="3">
        <v>44.68</v>
      </c>
      <c r="W33" s="3">
        <v>46</v>
      </c>
      <c r="X33" s="3">
        <v>49</v>
      </c>
      <c r="Y33" s="3">
        <v>53</v>
      </c>
      <c r="Z33" s="3">
        <v>56</v>
      </c>
      <c r="AA33" s="3">
        <v>60.273065039999999</v>
      </c>
      <c r="AB33" s="3">
        <v>64.5</v>
      </c>
      <c r="AC33" s="3">
        <v>68.77</v>
      </c>
      <c r="AD33" s="3">
        <v>71.2</v>
      </c>
      <c r="AE33" s="3">
        <v>90</v>
      </c>
      <c r="AF33" s="3">
        <v>94.866691639999999</v>
      </c>
      <c r="AG33" s="3">
        <v>95</v>
      </c>
      <c r="AH33" s="3">
        <v>95</v>
      </c>
      <c r="AI33" s="4"/>
      <c r="AJ33" s="4"/>
    </row>
    <row r="34" spans="1:36" ht="16" x14ac:dyDescent="0.2">
      <c r="A34" s="2" t="s">
        <v>81</v>
      </c>
      <c r="B34" s="25" t="s">
        <v>80</v>
      </c>
      <c r="C34" s="3" t="s">
        <v>680</v>
      </c>
      <c r="D34" s="3" t="s">
        <v>681</v>
      </c>
      <c r="E34" s="3">
        <v>0</v>
      </c>
      <c r="F34" s="3">
        <v>0</v>
      </c>
      <c r="G34" s="3">
        <v>0</v>
      </c>
      <c r="H34" s="3">
        <v>0</v>
      </c>
      <c r="I34" s="3">
        <v>0</v>
      </c>
      <c r="J34" s="3">
        <v>0</v>
      </c>
      <c r="K34" s="4"/>
      <c r="L34" s="4"/>
      <c r="M34" s="4"/>
      <c r="N34" s="3">
        <v>0.13757151400000001</v>
      </c>
      <c r="O34" s="3">
        <v>0.40094444699999998</v>
      </c>
      <c r="P34" s="3">
        <v>0.86462856399999999</v>
      </c>
      <c r="Q34" s="3">
        <v>1.6758025839999999</v>
      </c>
      <c r="R34" s="3">
        <v>2.4369123990000001</v>
      </c>
      <c r="S34" s="3">
        <v>3.1569841959999998</v>
      </c>
      <c r="T34" s="3">
        <v>3.847106745</v>
      </c>
      <c r="U34" s="3">
        <v>4.5183172579999997</v>
      </c>
      <c r="V34" s="3">
        <v>5.92</v>
      </c>
      <c r="W34" s="3">
        <v>6.55</v>
      </c>
      <c r="X34" s="3">
        <v>7.17</v>
      </c>
      <c r="Y34" s="3">
        <v>13.6</v>
      </c>
      <c r="Z34" s="3">
        <v>14.4</v>
      </c>
      <c r="AA34" s="3">
        <v>15.6</v>
      </c>
      <c r="AB34" s="3">
        <v>22.4</v>
      </c>
      <c r="AC34" s="3">
        <v>30.3</v>
      </c>
      <c r="AD34" s="3">
        <v>39.799999999999997</v>
      </c>
      <c r="AE34" s="3">
        <v>41.772644530000001</v>
      </c>
      <c r="AF34" s="4"/>
      <c r="AG34" s="4"/>
      <c r="AH34" s="4"/>
      <c r="AI34" s="4"/>
      <c r="AJ34" s="4"/>
    </row>
    <row r="35" spans="1:36" ht="16" x14ac:dyDescent="0.2">
      <c r="A35" s="2" t="s">
        <v>83</v>
      </c>
      <c r="B35" s="25" t="s">
        <v>82</v>
      </c>
      <c r="C35" s="3" t="s">
        <v>680</v>
      </c>
      <c r="D35" s="3" t="s">
        <v>681</v>
      </c>
      <c r="E35" s="3">
        <v>0</v>
      </c>
      <c r="F35" s="3">
        <v>0</v>
      </c>
      <c r="G35" s="3">
        <v>0</v>
      </c>
      <c r="H35" s="3">
        <v>0</v>
      </c>
      <c r="I35" s="3">
        <v>0</v>
      </c>
      <c r="J35" s="3">
        <v>6.4521041000000001E-2</v>
      </c>
      <c r="K35" s="3">
        <v>0.15745423</v>
      </c>
      <c r="L35" s="3">
        <v>0.30774685000000002</v>
      </c>
      <c r="M35" s="3">
        <v>0.60240092899999997</v>
      </c>
      <c r="N35" s="3">
        <v>1.1223914740000001</v>
      </c>
      <c r="O35" s="3">
        <v>2.9026666219999999</v>
      </c>
      <c r="P35" s="3">
        <v>3.4308867869999999</v>
      </c>
      <c r="Q35" s="3">
        <v>3.3859223510000001</v>
      </c>
      <c r="R35" s="3">
        <v>3.3451901739999998</v>
      </c>
      <c r="S35" s="3">
        <v>3.3048892529999998</v>
      </c>
      <c r="T35" s="3">
        <v>3.262554036</v>
      </c>
      <c r="U35" s="3">
        <v>4.2899329750000001</v>
      </c>
      <c r="V35" s="3">
        <v>5.28</v>
      </c>
      <c r="W35" s="3">
        <v>6.25</v>
      </c>
      <c r="X35" s="3">
        <v>6.15</v>
      </c>
      <c r="Y35" s="3">
        <v>6</v>
      </c>
      <c r="Z35" s="3">
        <v>9</v>
      </c>
      <c r="AA35" s="3">
        <v>16</v>
      </c>
      <c r="AB35" s="3">
        <v>30</v>
      </c>
      <c r="AC35" s="3">
        <v>36.744747439999998</v>
      </c>
      <c r="AD35" s="3">
        <v>37.312050370000001</v>
      </c>
      <c r="AE35" s="3">
        <v>39.362997380000003</v>
      </c>
      <c r="AF35" s="3">
        <v>41.413794639999999</v>
      </c>
      <c r="AG35" s="3">
        <v>58</v>
      </c>
      <c r="AH35" s="3">
        <v>61</v>
      </c>
      <c r="AI35" s="4"/>
      <c r="AJ35" s="4"/>
    </row>
    <row r="36" spans="1:36" ht="16" x14ac:dyDescent="0.2">
      <c r="A36" s="2" t="s">
        <v>85</v>
      </c>
      <c r="B36" s="25" t="s">
        <v>84</v>
      </c>
      <c r="C36" s="3" t="s">
        <v>680</v>
      </c>
      <c r="D36" s="3" t="s">
        <v>681</v>
      </c>
      <c r="E36" s="3">
        <v>0</v>
      </c>
      <c r="F36" s="3">
        <v>0</v>
      </c>
      <c r="G36" s="3">
        <v>0</v>
      </c>
      <c r="H36" s="3">
        <v>0</v>
      </c>
      <c r="I36" s="3">
        <v>0</v>
      </c>
      <c r="J36" s="3">
        <v>0</v>
      </c>
      <c r="K36" s="3">
        <v>5.8495029999999998E-3</v>
      </c>
      <c r="L36" s="3">
        <v>1.4270880999999999E-2</v>
      </c>
      <c r="M36" s="3">
        <v>2.7878200999999998E-2</v>
      </c>
      <c r="N36" s="3">
        <v>4.0894287000000001E-2</v>
      </c>
      <c r="O36" s="3">
        <v>5.3394174000000003E-2</v>
      </c>
      <c r="P36" s="3">
        <v>7.8543427999999998E-2</v>
      </c>
      <c r="Q36" s="3">
        <v>0.12853711700000001</v>
      </c>
      <c r="R36" s="3">
        <v>0.15156333799999999</v>
      </c>
      <c r="S36" s="3">
        <v>0.223401395</v>
      </c>
      <c r="T36" s="3">
        <v>0.268195609</v>
      </c>
      <c r="U36" s="3">
        <v>0.31115917300000001</v>
      </c>
      <c r="V36" s="3">
        <v>0.37581596099999998</v>
      </c>
      <c r="W36" s="3">
        <v>1</v>
      </c>
      <c r="X36" s="3">
        <v>1.8</v>
      </c>
      <c r="Y36" s="3">
        <v>2</v>
      </c>
      <c r="Z36" s="3">
        <v>2.2000000000000002</v>
      </c>
      <c r="AA36" s="3">
        <v>3</v>
      </c>
      <c r="AB36" s="3">
        <v>3.4</v>
      </c>
      <c r="AC36" s="3">
        <v>3.6</v>
      </c>
      <c r="AD36" s="3">
        <v>3.8</v>
      </c>
      <c r="AE36" s="3">
        <v>4</v>
      </c>
      <c r="AF36" s="4"/>
      <c r="AG36" s="4"/>
      <c r="AH36" s="4"/>
      <c r="AI36" s="4"/>
      <c r="AJ36" s="4"/>
    </row>
    <row r="37" spans="1:36" ht="16" x14ac:dyDescent="0.2">
      <c r="A37" s="2" t="s">
        <v>87</v>
      </c>
      <c r="B37" s="25" t="s">
        <v>86</v>
      </c>
      <c r="C37" s="3" t="s">
        <v>680</v>
      </c>
      <c r="D37" s="3" t="s">
        <v>681</v>
      </c>
      <c r="E37" s="3">
        <v>0.36099970100000001</v>
      </c>
      <c r="F37" s="3">
        <v>0.57038592600000004</v>
      </c>
      <c r="G37" s="3">
        <v>0.91598104000000002</v>
      </c>
      <c r="H37" s="3">
        <v>1.184557509</v>
      </c>
      <c r="I37" s="3">
        <v>2.3786938530000001</v>
      </c>
      <c r="J37" s="3">
        <v>4.1635252530000004</v>
      </c>
      <c r="K37" s="3">
        <v>6.7602396499999999</v>
      </c>
      <c r="L37" s="3">
        <v>15.07235736</v>
      </c>
      <c r="M37" s="3">
        <v>24.897400300000001</v>
      </c>
      <c r="N37" s="3">
        <v>36.186440040000001</v>
      </c>
      <c r="O37" s="3">
        <v>51.3</v>
      </c>
      <c r="P37" s="3">
        <v>60.2</v>
      </c>
      <c r="Q37" s="3">
        <v>61.593299270000003</v>
      </c>
      <c r="R37" s="3">
        <v>64.2</v>
      </c>
      <c r="S37" s="3">
        <v>65.955963460000007</v>
      </c>
      <c r="T37" s="3">
        <v>71.66</v>
      </c>
      <c r="U37" s="3">
        <v>72.400000000000006</v>
      </c>
      <c r="V37" s="3">
        <v>73.2</v>
      </c>
      <c r="W37" s="3">
        <v>76.7</v>
      </c>
      <c r="X37" s="3">
        <v>80.3</v>
      </c>
      <c r="Y37" s="3">
        <v>80.3</v>
      </c>
      <c r="Z37" s="3">
        <v>83</v>
      </c>
      <c r="AA37" s="3">
        <v>83</v>
      </c>
      <c r="AB37" s="3">
        <v>85.8</v>
      </c>
      <c r="AC37" s="3">
        <v>87.12</v>
      </c>
      <c r="AD37" s="3">
        <v>90</v>
      </c>
      <c r="AE37" s="3">
        <v>91.16</v>
      </c>
      <c r="AF37" s="3">
        <v>92.701371910000006</v>
      </c>
      <c r="AG37" s="3">
        <v>94.64</v>
      </c>
      <c r="AH37" s="3">
        <v>96.5</v>
      </c>
      <c r="AI37" s="4"/>
      <c r="AJ37" s="4"/>
    </row>
    <row r="38" spans="1:36" ht="16" x14ac:dyDescent="0.2">
      <c r="A38" s="2" t="s">
        <v>89</v>
      </c>
      <c r="B38" s="25" t="s">
        <v>88</v>
      </c>
      <c r="C38" s="3" t="s">
        <v>680</v>
      </c>
      <c r="D38" s="3" t="s">
        <v>681</v>
      </c>
      <c r="E38" s="3">
        <v>0</v>
      </c>
      <c r="F38" s="3">
        <v>2.11021055594829E-3</v>
      </c>
      <c r="G38" s="3">
        <v>2.3377660765471299E-2</v>
      </c>
      <c r="H38" s="3">
        <v>0.14024628856059601</v>
      </c>
      <c r="I38" s="3">
        <v>0.36743745556831298</v>
      </c>
      <c r="J38" s="3">
        <v>0.58734180261245905</v>
      </c>
      <c r="K38" s="3">
        <v>1.0688124582599301</v>
      </c>
      <c r="L38" s="3">
        <v>1.79192320993254</v>
      </c>
      <c r="M38" s="3">
        <v>3.5151990383204601</v>
      </c>
      <c r="N38" s="3">
        <v>4.9672802484854701</v>
      </c>
      <c r="O38" s="3">
        <v>7.0538212360470203</v>
      </c>
      <c r="P38" s="3">
        <v>10.238829996877699</v>
      </c>
      <c r="Q38" s="3">
        <v>18.255475929868901</v>
      </c>
      <c r="R38" s="3">
        <v>22.593121099384</v>
      </c>
      <c r="S38" s="3">
        <v>29.2463406861194</v>
      </c>
      <c r="T38" s="3">
        <v>34.750889491664502</v>
      </c>
      <c r="U38" s="3">
        <v>40.800608818967802</v>
      </c>
      <c r="V38" s="3">
        <v>45.284174027164397</v>
      </c>
      <c r="W38" s="3">
        <v>50.686528817185597</v>
      </c>
      <c r="X38" s="3">
        <v>55.098620760139397</v>
      </c>
      <c r="Y38" s="3">
        <v>58.591312965118497</v>
      </c>
      <c r="Z38" s="3">
        <v>59.1103467325323</v>
      </c>
      <c r="AA38" s="3">
        <v>61.716341510482401</v>
      </c>
      <c r="AB38" s="3">
        <v>63.463990446103999</v>
      </c>
      <c r="AC38" s="3">
        <v>66.483392613175994</v>
      </c>
      <c r="AD38" s="3">
        <v>67.351170292240198</v>
      </c>
      <c r="AE38" s="3">
        <v>71.341980792268899</v>
      </c>
      <c r="AF38" s="3">
        <v>73.409567309887905</v>
      </c>
      <c r="AG38" s="3">
        <v>75.982137271938299</v>
      </c>
      <c r="AH38" s="3">
        <v>78.729487081111003</v>
      </c>
      <c r="AI38" s="3">
        <v>83.130233425095895</v>
      </c>
      <c r="AJ38" s="4"/>
    </row>
    <row r="39" spans="1:36" ht="16" x14ac:dyDescent="0.2">
      <c r="A39" s="2" t="s">
        <v>91</v>
      </c>
      <c r="B39" s="25" t="s">
        <v>90</v>
      </c>
      <c r="C39" s="3" t="s">
        <v>680</v>
      </c>
      <c r="D39" s="3" t="s">
        <v>681</v>
      </c>
      <c r="E39" s="3">
        <v>0.59571422299999999</v>
      </c>
      <c r="F39" s="3">
        <v>1.17995597</v>
      </c>
      <c r="G39" s="3">
        <v>1.7517133220000001</v>
      </c>
      <c r="H39" s="3">
        <v>2.1672702030000002</v>
      </c>
      <c r="I39" s="3">
        <v>2.720004329</v>
      </c>
      <c r="J39" s="3">
        <v>3.5520072109999998</v>
      </c>
      <c r="K39" s="3">
        <v>4.5496567480000003</v>
      </c>
      <c r="L39" s="3">
        <v>15.1</v>
      </c>
      <c r="M39" s="3">
        <v>24.8</v>
      </c>
      <c r="N39" s="3">
        <v>34</v>
      </c>
      <c r="O39" s="3">
        <v>47.1</v>
      </c>
      <c r="P39" s="3">
        <v>55.1</v>
      </c>
      <c r="Q39" s="3">
        <v>61.4</v>
      </c>
      <c r="R39" s="3">
        <v>65.099999999999994</v>
      </c>
      <c r="S39" s="3">
        <v>67.8</v>
      </c>
      <c r="T39" s="3">
        <v>70.099999999999994</v>
      </c>
      <c r="U39" s="3">
        <v>75.7</v>
      </c>
      <c r="V39" s="3">
        <v>77.2</v>
      </c>
      <c r="W39" s="3">
        <v>79.2</v>
      </c>
      <c r="X39" s="3">
        <v>81.3</v>
      </c>
      <c r="Y39" s="3">
        <v>83.9</v>
      </c>
      <c r="Z39" s="3">
        <v>85.193028179999999</v>
      </c>
      <c r="AA39" s="3">
        <v>85.2</v>
      </c>
      <c r="AB39" s="3">
        <v>86.34</v>
      </c>
      <c r="AC39" s="3">
        <v>87.4</v>
      </c>
      <c r="AD39" s="3">
        <v>87.479055599999995</v>
      </c>
      <c r="AE39" s="3">
        <v>89.134687740000004</v>
      </c>
      <c r="AF39" s="3">
        <v>89.686147669999997</v>
      </c>
      <c r="AG39" s="3">
        <v>91.8</v>
      </c>
      <c r="AH39" s="3">
        <v>93.146086949999997</v>
      </c>
      <c r="AI39" s="4"/>
      <c r="AJ39" s="4"/>
    </row>
    <row r="40" spans="1:36" ht="16" x14ac:dyDescent="0.2">
      <c r="A40" s="2" t="s">
        <v>93</v>
      </c>
      <c r="B40" s="25" t="s">
        <v>92</v>
      </c>
      <c r="C40" s="3" t="s">
        <v>680</v>
      </c>
      <c r="D40" s="3" t="s">
        <v>681</v>
      </c>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row>
    <row r="41" spans="1:36" ht="16" x14ac:dyDescent="0.2">
      <c r="A41" s="2" t="s">
        <v>95</v>
      </c>
      <c r="B41" s="25" t="s">
        <v>94</v>
      </c>
      <c r="C41" s="3" t="s">
        <v>680</v>
      </c>
      <c r="D41" s="3" t="s">
        <v>681</v>
      </c>
      <c r="E41" s="3">
        <v>0</v>
      </c>
      <c r="F41" s="3">
        <v>0</v>
      </c>
      <c r="G41" s="3">
        <v>3.6548938000000003E-2</v>
      </c>
      <c r="H41" s="3">
        <v>7.1783143999999993E-2</v>
      </c>
      <c r="I41" s="3">
        <v>0.141084507</v>
      </c>
      <c r="J41" s="3">
        <v>0.34698078100000002</v>
      </c>
      <c r="K41" s="3">
        <v>0.68347561000000001</v>
      </c>
      <c r="L41" s="3">
        <v>1.0570924960000001</v>
      </c>
      <c r="M41" s="3">
        <v>1.6623220219999999</v>
      </c>
      <c r="N41" s="3">
        <v>4.1034192970000003</v>
      </c>
      <c r="O41" s="3">
        <v>16.600000000000001</v>
      </c>
      <c r="P41" s="3">
        <v>19.100000000000001</v>
      </c>
      <c r="Q41" s="3">
        <v>22.1</v>
      </c>
      <c r="R41" s="3">
        <v>25.473778889999998</v>
      </c>
      <c r="S41" s="3">
        <v>28.17791012</v>
      </c>
      <c r="T41" s="3">
        <v>31.175347030000001</v>
      </c>
      <c r="U41" s="3">
        <v>34.497751170000001</v>
      </c>
      <c r="V41" s="3">
        <v>35.9</v>
      </c>
      <c r="W41" s="3">
        <v>37.299999999999997</v>
      </c>
      <c r="X41" s="3">
        <v>41.56</v>
      </c>
      <c r="Y41" s="3">
        <v>45</v>
      </c>
      <c r="Z41" s="3">
        <v>52.24960729</v>
      </c>
      <c r="AA41" s="3">
        <v>55.05</v>
      </c>
      <c r="AB41" s="3">
        <v>58</v>
      </c>
      <c r="AC41" s="3">
        <v>61.11</v>
      </c>
      <c r="AD41" s="3">
        <v>76.629591950000005</v>
      </c>
      <c r="AE41" s="3">
        <v>83.558586020000007</v>
      </c>
      <c r="AF41" s="3">
        <v>82.327486930000006</v>
      </c>
      <c r="AG41" s="4"/>
      <c r="AH41" s="4"/>
      <c r="AI41" s="4"/>
      <c r="AJ41" s="4"/>
    </row>
    <row r="42" spans="1:36" ht="16" x14ac:dyDescent="0.2">
      <c r="A42" s="2" t="s">
        <v>97</v>
      </c>
      <c r="B42" s="25" t="s">
        <v>96</v>
      </c>
      <c r="C42" s="3" t="s">
        <v>680</v>
      </c>
      <c r="D42" s="3" t="s">
        <v>681</v>
      </c>
      <c r="E42" s="3">
        <v>0</v>
      </c>
      <c r="F42" s="3">
        <v>0</v>
      </c>
      <c r="G42" s="3">
        <v>0</v>
      </c>
      <c r="H42" s="3">
        <v>1.6867999999999999E-4</v>
      </c>
      <c r="I42" s="3">
        <v>1.168115E-3</v>
      </c>
      <c r="J42" s="3">
        <v>4.9547100000000002E-3</v>
      </c>
      <c r="K42" s="3">
        <v>1.3081692000000001E-2</v>
      </c>
      <c r="L42" s="3">
        <v>3.2394860999999997E-2</v>
      </c>
      <c r="M42" s="3">
        <v>0.16854029700000001</v>
      </c>
      <c r="N42" s="3">
        <v>0.70818795700000003</v>
      </c>
      <c r="O42" s="3">
        <v>1.7759132070000001</v>
      </c>
      <c r="P42" s="3">
        <v>2.6396502150000001</v>
      </c>
      <c r="Q42" s="3">
        <v>4.5957043310000003</v>
      </c>
      <c r="R42" s="3">
        <v>6.2</v>
      </c>
      <c r="S42" s="3">
        <v>7.3</v>
      </c>
      <c r="T42" s="3">
        <v>8.5232570029999994</v>
      </c>
      <c r="U42" s="3">
        <v>10.523152619999999</v>
      </c>
      <c r="V42" s="3">
        <v>16</v>
      </c>
      <c r="W42" s="3">
        <v>22.6</v>
      </c>
      <c r="X42" s="3">
        <v>28.9</v>
      </c>
      <c r="Y42" s="3">
        <v>34.299999999999997</v>
      </c>
      <c r="Z42" s="3">
        <v>38.299999999999997</v>
      </c>
      <c r="AA42" s="3">
        <v>42.300117489999998</v>
      </c>
      <c r="AB42" s="3">
        <v>45.8</v>
      </c>
      <c r="AC42" s="3">
        <v>47.9</v>
      </c>
      <c r="AD42" s="3">
        <v>50.3</v>
      </c>
      <c r="AE42" s="3">
        <v>53.2</v>
      </c>
      <c r="AF42" s="3">
        <v>54.3</v>
      </c>
      <c r="AG42" s="3">
        <v>59.2</v>
      </c>
      <c r="AH42" s="3">
        <v>64.569122530000001</v>
      </c>
      <c r="AI42" s="3">
        <v>70.642142860000007</v>
      </c>
      <c r="AJ42" s="4"/>
    </row>
    <row r="43" spans="1:36" ht="16" x14ac:dyDescent="0.2">
      <c r="A43" s="2" t="s">
        <v>532</v>
      </c>
      <c r="B43" s="25" t="s">
        <v>98</v>
      </c>
      <c r="C43" s="3" t="s">
        <v>680</v>
      </c>
      <c r="D43" s="3" t="s">
        <v>681</v>
      </c>
      <c r="E43" s="3">
        <v>0</v>
      </c>
      <c r="F43" s="3">
        <v>0</v>
      </c>
      <c r="G43" s="3">
        <v>0</v>
      </c>
      <c r="H43" s="3">
        <v>0</v>
      </c>
      <c r="I43" s="3">
        <v>0</v>
      </c>
      <c r="J43" s="3">
        <v>2.00256E-4</v>
      </c>
      <c r="K43" s="3">
        <v>8.4097800000000004E-3</v>
      </c>
      <c r="L43" s="3">
        <v>1.8828360999999998E-2</v>
      </c>
      <c r="M43" s="3">
        <v>6.0974438999999998E-2</v>
      </c>
      <c r="N43" s="3">
        <v>0.118685917</v>
      </c>
      <c r="O43" s="3">
        <v>0.23146167100000001</v>
      </c>
      <c r="P43" s="3">
        <v>0.39574770199999998</v>
      </c>
      <c r="Q43" s="3">
        <v>0.49792936100000001</v>
      </c>
      <c r="R43" s="3">
        <v>0.75866962900000001</v>
      </c>
      <c r="S43" s="3">
        <v>0.84928241500000001</v>
      </c>
      <c r="T43" s="3">
        <v>1.039238205</v>
      </c>
      <c r="U43" s="3">
        <v>1.5249007910000001</v>
      </c>
      <c r="V43" s="3">
        <v>1.8</v>
      </c>
      <c r="W43" s="3">
        <v>1.9</v>
      </c>
      <c r="X43" s="3">
        <v>2</v>
      </c>
      <c r="Y43" s="3">
        <v>2.7</v>
      </c>
      <c r="Z43" s="3">
        <v>2.9</v>
      </c>
      <c r="AA43" s="3">
        <v>5</v>
      </c>
      <c r="AB43" s="3">
        <v>12</v>
      </c>
      <c r="AC43" s="3">
        <v>19.274229800000001</v>
      </c>
      <c r="AD43" s="3">
        <v>38.440000169999998</v>
      </c>
      <c r="AE43" s="3">
        <v>41.207814929999998</v>
      </c>
      <c r="AF43" s="3">
        <v>43.839920849999999</v>
      </c>
      <c r="AG43" s="3">
        <v>37.54653613</v>
      </c>
      <c r="AH43" s="3">
        <v>36.288954570000001</v>
      </c>
      <c r="AI43" s="4"/>
      <c r="AJ43" s="4"/>
    </row>
    <row r="44" spans="1:36" ht="16" x14ac:dyDescent="0.2">
      <c r="A44" s="2" t="s">
        <v>101</v>
      </c>
      <c r="B44" s="25" t="s">
        <v>100</v>
      </c>
      <c r="C44" s="3" t="s">
        <v>680</v>
      </c>
      <c r="D44" s="3" t="s">
        <v>681</v>
      </c>
      <c r="E44" s="3">
        <v>0</v>
      </c>
      <c r="F44" s="3">
        <v>0</v>
      </c>
      <c r="G44" s="3">
        <v>0</v>
      </c>
      <c r="H44" s="3">
        <v>0</v>
      </c>
      <c r="I44" s="3">
        <v>0</v>
      </c>
      <c r="J44" s="3">
        <v>0</v>
      </c>
      <c r="K44" s="4"/>
      <c r="L44" s="3">
        <v>6.7687440000000001E-3</v>
      </c>
      <c r="M44" s="3">
        <v>1.3216341E-2</v>
      </c>
      <c r="N44" s="3">
        <v>0.12906758099999999</v>
      </c>
      <c r="O44" s="3">
        <v>0.25212007800000003</v>
      </c>
      <c r="P44" s="3">
        <v>0.27705132199999999</v>
      </c>
      <c r="Q44" s="3">
        <v>0.36087158400000002</v>
      </c>
      <c r="R44" s="3">
        <v>0.58762261100000002</v>
      </c>
      <c r="S44" s="3">
        <v>0.97607541499999995</v>
      </c>
      <c r="T44" s="3">
        <v>1.4026542259999999</v>
      </c>
      <c r="U44" s="3">
        <v>2.0287447909999998</v>
      </c>
      <c r="V44" s="3">
        <v>2.93</v>
      </c>
      <c r="W44" s="3">
        <v>3.4</v>
      </c>
      <c r="X44" s="3">
        <v>3.84</v>
      </c>
      <c r="Y44" s="3">
        <v>4.3</v>
      </c>
      <c r="Z44" s="3">
        <v>5</v>
      </c>
      <c r="AA44" s="3">
        <v>7.5</v>
      </c>
      <c r="AB44" s="3">
        <v>10</v>
      </c>
      <c r="AC44" s="3">
        <v>16.214872230000001</v>
      </c>
      <c r="AD44" s="3">
        <v>18.3</v>
      </c>
      <c r="AE44" s="3">
        <v>20.6</v>
      </c>
      <c r="AF44" s="3">
        <v>23.20297197</v>
      </c>
      <c r="AG44" s="3">
        <v>29.7</v>
      </c>
      <c r="AH44" s="3">
        <v>33.5</v>
      </c>
      <c r="AI44" s="4"/>
      <c r="AJ44" s="4"/>
    </row>
    <row r="45" spans="1:36" ht="16" x14ac:dyDescent="0.2">
      <c r="A45" s="2" t="s">
        <v>103</v>
      </c>
      <c r="B45" s="25" t="s">
        <v>102</v>
      </c>
      <c r="C45" s="3" t="s">
        <v>680</v>
      </c>
      <c r="D45" s="3" t="s">
        <v>681</v>
      </c>
      <c r="E45" s="3">
        <v>0</v>
      </c>
      <c r="F45" s="3">
        <v>0</v>
      </c>
      <c r="G45" s="3">
        <v>0</v>
      </c>
      <c r="H45" s="3">
        <v>0</v>
      </c>
      <c r="I45" s="3">
        <v>0</v>
      </c>
      <c r="J45" s="3">
        <v>0</v>
      </c>
      <c r="K45" s="3">
        <v>1.08207E-4</v>
      </c>
      <c r="L45" s="3">
        <v>2.11213E-4</v>
      </c>
      <c r="M45" s="3">
        <v>4.13065E-4</v>
      </c>
      <c r="N45" s="3">
        <v>1.009076E-3</v>
      </c>
      <c r="O45" s="3">
        <v>5.902114E-3</v>
      </c>
      <c r="P45" s="3">
        <v>1.1475782E-2</v>
      </c>
      <c r="Q45" s="3">
        <v>9.2790702000000003E-2</v>
      </c>
      <c r="R45" s="3">
        <v>0.13491483700000001</v>
      </c>
      <c r="S45" s="3">
        <v>0.19620837499999999</v>
      </c>
      <c r="T45" s="3">
        <v>0.23803779899999999</v>
      </c>
      <c r="U45" s="3">
        <v>0.29605361000000002</v>
      </c>
      <c r="V45" s="3">
        <v>0.37</v>
      </c>
      <c r="W45" s="3">
        <v>0.44</v>
      </c>
      <c r="X45" s="3">
        <v>0.56000000000000005</v>
      </c>
      <c r="Y45" s="3">
        <v>0.72</v>
      </c>
      <c r="Z45" s="3">
        <v>1.2</v>
      </c>
      <c r="AA45" s="3">
        <v>1.6799610149999999</v>
      </c>
      <c r="AB45" s="3">
        <v>2.2000000000000002</v>
      </c>
      <c r="AC45" s="3">
        <v>3</v>
      </c>
      <c r="AD45" s="3">
        <v>3.7999995069999999</v>
      </c>
      <c r="AE45" s="3">
        <v>6.2099740600000004</v>
      </c>
      <c r="AF45" s="3">
        <v>8.6199049159999994</v>
      </c>
      <c r="AG45" s="3">
        <v>11.7</v>
      </c>
      <c r="AH45" s="3">
        <v>12.5</v>
      </c>
      <c r="AI45" s="4"/>
      <c r="AJ45" s="4"/>
    </row>
    <row r="46" spans="1:36" ht="16" x14ac:dyDescent="0.2">
      <c r="A46" s="2" t="s">
        <v>105</v>
      </c>
      <c r="B46" s="25" t="s">
        <v>104</v>
      </c>
      <c r="C46" s="3" t="s">
        <v>680</v>
      </c>
      <c r="D46" s="3" t="s">
        <v>681</v>
      </c>
      <c r="E46" s="3">
        <v>0</v>
      </c>
      <c r="F46" s="3">
        <v>0</v>
      </c>
      <c r="G46" s="3">
        <v>0</v>
      </c>
      <c r="H46" s="3">
        <v>0</v>
      </c>
      <c r="I46" s="3">
        <v>0</v>
      </c>
      <c r="J46" s="3">
        <v>0</v>
      </c>
      <c r="K46" s="3">
        <v>3.5268600000000002E-3</v>
      </c>
      <c r="L46" s="3">
        <v>3.4691040000000002E-3</v>
      </c>
      <c r="M46" s="3">
        <v>3.4151429999999998E-3</v>
      </c>
      <c r="N46" s="3">
        <v>1.6791048999999999E-2</v>
      </c>
      <c r="O46" s="3">
        <v>2.6354731999999999E-2</v>
      </c>
      <c r="P46" s="3">
        <v>3.2223615999999997E-2</v>
      </c>
      <c r="Q46" s="3">
        <v>0.15724951700000001</v>
      </c>
      <c r="R46" s="3">
        <v>0.46001418700000002</v>
      </c>
      <c r="S46" s="3">
        <v>1.0775049299999999</v>
      </c>
      <c r="T46" s="3">
        <v>1.46342006</v>
      </c>
      <c r="U46" s="3">
        <v>2.0079900789999998</v>
      </c>
      <c r="V46" s="3">
        <v>2.759704374</v>
      </c>
      <c r="W46" s="3">
        <v>4.2875099030000001</v>
      </c>
      <c r="X46" s="3">
        <v>4.5</v>
      </c>
      <c r="Y46" s="3">
        <v>5</v>
      </c>
      <c r="Z46" s="3">
        <v>5.6</v>
      </c>
      <c r="AA46" s="3">
        <v>6.1066950240000004</v>
      </c>
      <c r="AB46" s="3">
        <v>6.6</v>
      </c>
      <c r="AC46" s="3">
        <v>7.11</v>
      </c>
      <c r="AD46" s="3">
        <v>7.6159746620000002</v>
      </c>
      <c r="AE46" s="3">
        <v>8.1219493230000008</v>
      </c>
      <c r="AF46" s="3">
        <v>8.65</v>
      </c>
      <c r="AG46" s="4"/>
      <c r="AH46" s="4"/>
      <c r="AI46" s="4"/>
      <c r="AJ46" s="4"/>
    </row>
    <row r="47" spans="1:36" ht="16" x14ac:dyDescent="0.2">
      <c r="A47" s="2" t="s">
        <v>107</v>
      </c>
      <c r="B47" s="25" t="s">
        <v>106</v>
      </c>
      <c r="C47" s="3" t="s">
        <v>680</v>
      </c>
      <c r="D47" s="3" t="s">
        <v>681</v>
      </c>
      <c r="E47" s="3">
        <v>0</v>
      </c>
      <c r="F47" s="3">
        <v>0</v>
      </c>
      <c r="G47" s="3">
        <v>0</v>
      </c>
      <c r="H47" s="3">
        <v>0</v>
      </c>
      <c r="I47" s="3">
        <v>0.10717394500000001</v>
      </c>
      <c r="J47" s="3">
        <v>0.18804678999999999</v>
      </c>
      <c r="K47" s="3">
        <v>0.33001777300000001</v>
      </c>
      <c r="L47" s="3">
        <v>0.55052102300000005</v>
      </c>
      <c r="M47" s="3">
        <v>1.1262252450000001</v>
      </c>
      <c r="N47" s="3">
        <v>1.6977307939999999</v>
      </c>
      <c r="O47" s="3">
        <v>2.2075329930000001</v>
      </c>
      <c r="P47" s="3">
        <v>2.8541999709999999</v>
      </c>
      <c r="Q47" s="3">
        <v>4.5999999999999996</v>
      </c>
      <c r="R47" s="3">
        <v>7.3889237110000003</v>
      </c>
      <c r="S47" s="3">
        <v>9.1186903029999993</v>
      </c>
      <c r="T47" s="3">
        <v>11.007263890000001</v>
      </c>
      <c r="U47" s="3">
        <v>15.34167454</v>
      </c>
      <c r="V47" s="3">
        <v>21.8</v>
      </c>
      <c r="W47" s="3">
        <v>25.6</v>
      </c>
      <c r="X47" s="3">
        <v>30</v>
      </c>
      <c r="Y47" s="3">
        <v>36.5</v>
      </c>
      <c r="Z47" s="3">
        <v>40.350915749999999</v>
      </c>
      <c r="AA47" s="3">
        <v>48.98</v>
      </c>
      <c r="AB47" s="3">
        <v>51.7</v>
      </c>
      <c r="AC47" s="3">
        <v>52.57</v>
      </c>
      <c r="AD47" s="3">
        <v>55.90497251</v>
      </c>
      <c r="AE47" s="3">
        <v>58.136493569999999</v>
      </c>
      <c r="AF47" s="3">
        <v>62.259880320000001</v>
      </c>
      <c r="AG47" s="3">
        <v>64.126376820000004</v>
      </c>
      <c r="AH47" s="3">
        <v>65.006900720000004</v>
      </c>
      <c r="AI47" s="4"/>
      <c r="AJ47" s="4"/>
    </row>
    <row r="48" spans="1:36" ht="16" x14ac:dyDescent="0.2">
      <c r="A48" s="2" t="s">
        <v>109</v>
      </c>
      <c r="B48" s="25" t="s">
        <v>108</v>
      </c>
      <c r="C48" s="3" t="s">
        <v>680</v>
      </c>
      <c r="D48" s="3" t="s">
        <v>681</v>
      </c>
      <c r="E48" s="3">
        <v>0</v>
      </c>
      <c r="F48" s="3">
        <v>0</v>
      </c>
      <c r="G48" s="3">
        <v>0</v>
      </c>
      <c r="H48" s="3">
        <v>0</v>
      </c>
      <c r="I48" s="3">
        <v>0</v>
      </c>
      <c r="J48" s="3">
        <v>0</v>
      </c>
      <c r="K48" s="4"/>
      <c r="L48" s="3">
        <v>0</v>
      </c>
      <c r="M48" s="3">
        <v>3.7870969999999997E-2</v>
      </c>
      <c r="N48" s="3">
        <v>0.14816296400000001</v>
      </c>
      <c r="O48" s="3">
        <v>0.27174060700000002</v>
      </c>
      <c r="P48" s="3">
        <v>0.44306837300000002</v>
      </c>
      <c r="Q48" s="3">
        <v>0.55486967499999995</v>
      </c>
      <c r="R48" s="3">
        <v>0.84818937000000005</v>
      </c>
      <c r="S48" s="3">
        <v>1.327327178</v>
      </c>
      <c r="T48" s="3">
        <v>2</v>
      </c>
      <c r="U48" s="3">
        <v>2.2000000000000002</v>
      </c>
      <c r="V48" s="3">
        <v>2.5</v>
      </c>
      <c r="W48" s="3">
        <v>3</v>
      </c>
      <c r="X48" s="3">
        <v>3.5</v>
      </c>
      <c r="Y48" s="3">
        <v>5.0999999999999996</v>
      </c>
      <c r="Z48" s="3">
        <v>5.5</v>
      </c>
      <c r="AA48" s="3">
        <v>5.9752963079999999</v>
      </c>
      <c r="AB48" s="3">
        <v>6.5</v>
      </c>
      <c r="AC48" s="3">
        <v>6.98</v>
      </c>
      <c r="AD48" s="3">
        <v>7.4591613859999999</v>
      </c>
      <c r="AE48" s="3">
        <v>7.9383227710000002</v>
      </c>
      <c r="AF48" s="3">
        <v>8.478170295</v>
      </c>
      <c r="AG48" s="4"/>
      <c r="AH48" s="4"/>
      <c r="AI48" s="4"/>
      <c r="AJ48" s="4"/>
    </row>
    <row r="49" spans="1:36" ht="16" x14ac:dyDescent="0.2">
      <c r="A49" s="2" t="s">
        <v>111</v>
      </c>
      <c r="B49" s="25" t="s">
        <v>110</v>
      </c>
      <c r="C49" s="3" t="s">
        <v>680</v>
      </c>
      <c r="D49" s="3" t="s">
        <v>681</v>
      </c>
      <c r="E49" s="3">
        <v>0</v>
      </c>
      <c r="F49" s="3">
        <v>0</v>
      </c>
      <c r="G49" s="3">
        <v>0</v>
      </c>
      <c r="H49" s="3">
        <v>0</v>
      </c>
      <c r="I49" s="3">
        <v>0</v>
      </c>
      <c r="J49" s="3">
        <v>0</v>
      </c>
      <c r="K49" s="4"/>
      <c r="L49" s="3">
        <v>0.24096792</v>
      </c>
      <c r="M49" s="3">
        <v>0.47273500800000001</v>
      </c>
      <c r="N49" s="3">
        <v>1.159982461</v>
      </c>
      <c r="O49" s="3">
        <v>1.8224438519999999</v>
      </c>
      <c r="P49" s="3">
        <v>2.6853327130000002</v>
      </c>
      <c r="Q49" s="3">
        <v>3.5187571750000002</v>
      </c>
      <c r="R49" s="3">
        <v>4.3248853909999996</v>
      </c>
      <c r="S49" s="3">
        <v>5.31883207</v>
      </c>
      <c r="T49" s="3">
        <v>6.0740871070000004</v>
      </c>
      <c r="U49" s="3">
        <v>6.8089110079999999</v>
      </c>
      <c r="V49" s="3">
        <v>8.2832198199999993</v>
      </c>
      <c r="W49" s="3">
        <v>14</v>
      </c>
      <c r="X49" s="3">
        <v>21</v>
      </c>
      <c r="Y49" s="3">
        <v>30</v>
      </c>
      <c r="Z49" s="3">
        <v>32</v>
      </c>
      <c r="AA49" s="3">
        <v>34.74</v>
      </c>
      <c r="AB49" s="3">
        <v>37.5</v>
      </c>
      <c r="AC49" s="3">
        <v>40.26</v>
      </c>
      <c r="AD49" s="3">
        <v>42.683014159999999</v>
      </c>
      <c r="AE49" s="3">
        <v>50.322817870000002</v>
      </c>
      <c r="AF49" s="3">
        <v>57.16214635</v>
      </c>
      <c r="AG49" s="3">
        <v>59.5</v>
      </c>
      <c r="AH49" s="3">
        <v>61.943397760000003</v>
      </c>
      <c r="AI49" s="4"/>
      <c r="AJ49" s="4"/>
    </row>
    <row r="50" spans="1:36" ht="16" x14ac:dyDescent="0.2">
      <c r="A50" s="2" t="s">
        <v>113</v>
      </c>
      <c r="B50" s="25" t="s">
        <v>112</v>
      </c>
      <c r="C50" s="3" t="s">
        <v>680</v>
      </c>
      <c r="D50" s="3" t="s">
        <v>681</v>
      </c>
      <c r="E50" s="3">
        <v>0</v>
      </c>
      <c r="F50" s="3">
        <v>0</v>
      </c>
      <c r="G50" s="3">
        <v>1.1133250000000001E-3</v>
      </c>
      <c r="H50" s="3">
        <v>8.1509754000000004E-2</v>
      </c>
      <c r="I50" s="3">
        <v>0.27991247899999999</v>
      </c>
      <c r="J50" s="3">
        <v>0.41682920600000001</v>
      </c>
      <c r="K50" s="3">
        <v>0.84105704000000003</v>
      </c>
      <c r="L50" s="3">
        <v>1.640221288</v>
      </c>
      <c r="M50" s="3">
        <v>2.6663786979999999</v>
      </c>
      <c r="N50" s="3">
        <v>3.9043232570000002</v>
      </c>
      <c r="O50" s="3">
        <v>5.8002530229999998</v>
      </c>
      <c r="P50" s="3">
        <v>9.5594821349999997</v>
      </c>
      <c r="Q50" s="3">
        <v>19.894851129999999</v>
      </c>
      <c r="R50" s="3">
        <v>20.33361481</v>
      </c>
      <c r="S50" s="3">
        <v>20.792306709999998</v>
      </c>
      <c r="T50" s="3">
        <v>22.07</v>
      </c>
      <c r="U50" s="3">
        <v>25.1</v>
      </c>
      <c r="V50" s="3">
        <v>28.4</v>
      </c>
      <c r="W50" s="3">
        <v>32.29</v>
      </c>
      <c r="X50" s="3">
        <v>34.33</v>
      </c>
      <c r="Y50" s="3">
        <v>36.5</v>
      </c>
      <c r="Z50" s="3">
        <v>39.212195999999999</v>
      </c>
      <c r="AA50" s="3">
        <v>47.5</v>
      </c>
      <c r="AB50" s="3">
        <v>45.96</v>
      </c>
      <c r="AC50" s="3">
        <v>53</v>
      </c>
      <c r="AD50" s="3">
        <v>59.762950140000001</v>
      </c>
      <c r="AE50" s="3">
        <v>65.880449189999993</v>
      </c>
      <c r="AF50" s="3">
        <v>71.581664619999998</v>
      </c>
      <c r="AG50" s="3">
        <v>73.479728440000002</v>
      </c>
      <c r="AH50" s="3">
        <v>81.202596439999994</v>
      </c>
      <c r="AI50" s="3">
        <v>80.530186079999993</v>
      </c>
      <c r="AJ50" s="4"/>
    </row>
    <row r="51" spans="1:36" ht="16" x14ac:dyDescent="0.2">
      <c r="A51" s="2" t="s">
        <v>115</v>
      </c>
      <c r="B51" s="25" t="s">
        <v>114</v>
      </c>
      <c r="C51" s="3" t="s">
        <v>680</v>
      </c>
      <c r="D51" s="3" t="s">
        <v>681</v>
      </c>
      <c r="E51" s="3">
        <v>0</v>
      </c>
      <c r="F51" s="3">
        <v>0</v>
      </c>
      <c r="G51" s="3">
        <v>0</v>
      </c>
      <c r="H51" s="3">
        <v>0</v>
      </c>
      <c r="I51" s="3">
        <v>1.48339052052719E-2</v>
      </c>
      <c r="J51" s="3">
        <v>0.168093320760203</v>
      </c>
      <c r="K51" s="3">
        <v>0.55203316349547205</v>
      </c>
      <c r="L51" s="3">
        <v>0.90027827895130097</v>
      </c>
      <c r="M51" s="3">
        <v>1.9392105713602199</v>
      </c>
      <c r="N51" s="3">
        <v>3.36610418226324</v>
      </c>
      <c r="O51" s="3">
        <v>4.9193059110677799</v>
      </c>
      <c r="P51" s="3">
        <v>8.3040843694658601</v>
      </c>
      <c r="Q51" s="3">
        <v>11.7495839062206</v>
      </c>
      <c r="R51" s="3">
        <v>14.903806790945501</v>
      </c>
      <c r="S51" s="3">
        <v>16.8171367688713</v>
      </c>
      <c r="T51" s="3">
        <v>19.423296024322301</v>
      </c>
      <c r="U51" s="3">
        <v>22.292665618635599</v>
      </c>
      <c r="V51" s="3">
        <v>24.499846404091301</v>
      </c>
      <c r="W51" s="3">
        <v>27.6679876313022</v>
      </c>
      <c r="X51" s="3">
        <v>31.750897464887501</v>
      </c>
      <c r="Y51" s="3">
        <v>35.391094625628398</v>
      </c>
      <c r="Z51" s="3">
        <v>42.141253880461697</v>
      </c>
      <c r="AA51" s="3">
        <v>42.493991649582703</v>
      </c>
      <c r="AB51" s="3">
        <v>45.2698401409788</v>
      </c>
      <c r="AC51" s="3">
        <v>48.333691847327799</v>
      </c>
      <c r="AD51" s="3">
        <v>50.8189450417347</v>
      </c>
      <c r="AE51" s="3">
        <v>53.4784264723706</v>
      </c>
      <c r="AF51" s="3">
        <v>59.616570147484701</v>
      </c>
      <c r="AG51" s="4"/>
      <c r="AH51" s="4"/>
      <c r="AI51" s="4"/>
      <c r="AJ51" s="4"/>
    </row>
    <row r="52" spans="1:36" ht="16" x14ac:dyDescent="0.2">
      <c r="A52" s="2" t="s">
        <v>117</v>
      </c>
      <c r="B52" s="25" t="s">
        <v>116</v>
      </c>
      <c r="C52" s="3" t="s">
        <v>680</v>
      </c>
      <c r="D52" s="3" t="s">
        <v>681</v>
      </c>
      <c r="E52" s="3">
        <v>0</v>
      </c>
      <c r="F52" s="3">
        <v>0</v>
      </c>
      <c r="G52" s="3">
        <v>0</v>
      </c>
      <c r="H52" s="3">
        <v>0</v>
      </c>
      <c r="I52" s="3">
        <v>0</v>
      </c>
      <c r="J52" s="5">
        <v>9.1700000000000006E-5</v>
      </c>
      <c r="K52" s="3">
        <v>3.1949000999999998E-2</v>
      </c>
      <c r="L52" s="3">
        <v>6.8220214000000001E-2</v>
      </c>
      <c r="M52" s="3">
        <v>0.22669919899999999</v>
      </c>
      <c r="N52" s="3">
        <v>0.31469054099999999</v>
      </c>
      <c r="O52" s="3">
        <v>0.54118254899999996</v>
      </c>
      <c r="P52" s="3">
        <v>1.0797517219999999</v>
      </c>
      <c r="Q52" s="3">
        <v>3.7705850380000001</v>
      </c>
      <c r="R52" s="3">
        <v>5.241269054</v>
      </c>
      <c r="S52" s="3">
        <v>8.4079847589999996</v>
      </c>
      <c r="T52" s="3">
        <v>9.7380622080000006</v>
      </c>
      <c r="U52" s="3">
        <v>11.159601309999999</v>
      </c>
      <c r="V52" s="3">
        <v>11.69</v>
      </c>
      <c r="W52" s="3">
        <v>12.94</v>
      </c>
      <c r="X52" s="3">
        <v>14.33</v>
      </c>
      <c r="Y52" s="3">
        <v>15.9</v>
      </c>
      <c r="Z52" s="3">
        <v>16.017290800000001</v>
      </c>
      <c r="AA52" s="3">
        <v>21.2</v>
      </c>
      <c r="AB52" s="3">
        <v>27.93</v>
      </c>
      <c r="AC52" s="3">
        <v>29.07018437</v>
      </c>
      <c r="AD52" s="3">
        <v>37.305097420000003</v>
      </c>
      <c r="AE52" s="3">
        <v>42.978675189999997</v>
      </c>
      <c r="AF52" s="3">
        <v>57.148404319999997</v>
      </c>
      <c r="AG52" s="3">
        <v>62.678923619999999</v>
      </c>
      <c r="AH52" s="3">
        <v>67.970808660000003</v>
      </c>
      <c r="AI52" s="4"/>
      <c r="AJ52" s="4"/>
    </row>
    <row r="53" spans="1:36" ht="16" x14ac:dyDescent="0.2">
      <c r="A53" s="2" t="s">
        <v>533</v>
      </c>
      <c r="B53" s="25" t="s">
        <v>118</v>
      </c>
      <c r="C53" s="3" t="s">
        <v>680</v>
      </c>
      <c r="D53" s="3" t="s">
        <v>681</v>
      </c>
      <c r="E53" s="4"/>
      <c r="F53" s="4"/>
      <c r="G53" s="4"/>
      <c r="H53" s="4"/>
      <c r="I53" s="4"/>
      <c r="J53" s="4"/>
      <c r="K53" s="4"/>
      <c r="L53" s="4"/>
      <c r="M53" s="4"/>
      <c r="N53" s="4"/>
      <c r="O53" s="4"/>
      <c r="P53" s="4"/>
      <c r="Q53" s="4"/>
      <c r="R53" s="4"/>
      <c r="S53" s="4"/>
      <c r="T53" s="4"/>
      <c r="U53" s="4"/>
      <c r="V53" s="4"/>
      <c r="W53" s="4"/>
      <c r="X53" s="4"/>
      <c r="Y53" s="4"/>
      <c r="Z53" s="4"/>
      <c r="AA53" s="4"/>
      <c r="AB53" s="4"/>
      <c r="AC53" s="4"/>
      <c r="AD53" s="4"/>
      <c r="AE53" s="3">
        <v>61.85551074</v>
      </c>
      <c r="AF53" s="3">
        <v>68.127216250000004</v>
      </c>
      <c r="AG53" s="4"/>
      <c r="AH53" s="4"/>
      <c r="AI53" s="4"/>
      <c r="AJ53" s="4"/>
    </row>
    <row r="54" spans="1:36" ht="16" x14ac:dyDescent="0.2">
      <c r="A54" s="2" t="s">
        <v>120</v>
      </c>
      <c r="B54" s="25" t="s">
        <v>119</v>
      </c>
      <c r="C54" s="3" t="s">
        <v>680</v>
      </c>
      <c r="D54" s="3" t="s">
        <v>681</v>
      </c>
      <c r="E54" s="3">
        <v>0</v>
      </c>
      <c r="F54" s="3">
        <v>0</v>
      </c>
      <c r="G54" s="3">
        <v>0</v>
      </c>
      <c r="H54" s="3">
        <v>0</v>
      </c>
      <c r="I54" s="3">
        <v>0</v>
      </c>
      <c r="J54" s="3">
        <v>3.9489671930000001</v>
      </c>
      <c r="K54" s="4"/>
      <c r="L54" s="4"/>
      <c r="M54" s="4"/>
      <c r="N54" s="4"/>
      <c r="O54" s="4"/>
      <c r="P54" s="4"/>
      <c r="Q54" s="4"/>
      <c r="R54" s="4"/>
      <c r="S54" s="4"/>
      <c r="T54" s="3">
        <v>38.034383079999998</v>
      </c>
      <c r="U54" s="3">
        <v>44.5</v>
      </c>
      <c r="V54" s="3">
        <v>52</v>
      </c>
      <c r="W54" s="3">
        <v>61</v>
      </c>
      <c r="X54" s="3">
        <v>64.5</v>
      </c>
      <c r="Y54" s="3">
        <v>66</v>
      </c>
      <c r="Z54" s="3">
        <v>69.465944989999997</v>
      </c>
      <c r="AA54" s="3">
        <v>69.7</v>
      </c>
      <c r="AB54" s="3">
        <v>71.400000000000006</v>
      </c>
      <c r="AC54" s="3">
        <v>74.099999999999994</v>
      </c>
      <c r="AD54" s="3">
        <v>77</v>
      </c>
      <c r="AE54" s="3">
        <v>79</v>
      </c>
      <c r="AF54" s="3">
        <v>81.067693250000005</v>
      </c>
      <c r="AG54" s="4"/>
      <c r="AH54" s="4"/>
      <c r="AI54" s="4"/>
      <c r="AJ54" s="4"/>
    </row>
    <row r="55" spans="1:36" ht="16" x14ac:dyDescent="0.2">
      <c r="A55" s="2" t="s">
        <v>122</v>
      </c>
      <c r="B55" s="25" t="s">
        <v>121</v>
      </c>
      <c r="C55" s="3" t="s">
        <v>680</v>
      </c>
      <c r="D55" s="3" t="s">
        <v>681</v>
      </c>
      <c r="E55" s="3">
        <v>0</v>
      </c>
      <c r="F55" s="3">
        <v>0</v>
      </c>
      <c r="G55" s="3">
        <v>5.0060430000000003E-2</v>
      </c>
      <c r="H55" s="3">
        <v>5.6367481999999997E-2</v>
      </c>
      <c r="I55" s="3">
        <v>0.111034621</v>
      </c>
      <c r="J55" s="3">
        <v>0.41012068499999998</v>
      </c>
      <c r="K55" s="3">
        <v>0.67334354100000005</v>
      </c>
      <c r="L55" s="3">
        <v>4.3782720949999998</v>
      </c>
      <c r="M55" s="3">
        <v>8.8905391589999994</v>
      </c>
      <c r="N55" s="3">
        <v>11.342398660000001</v>
      </c>
      <c r="O55" s="3">
        <v>15.255394369999999</v>
      </c>
      <c r="P55" s="3">
        <v>18.81875904</v>
      </c>
      <c r="Q55" s="3">
        <v>28.32</v>
      </c>
      <c r="R55" s="3">
        <v>30.09</v>
      </c>
      <c r="S55" s="3">
        <v>33.83</v>
      </c>
      <c r="T55" s="3">
        <v>32.81</v>
      </c>
      <c r="U55" s="3">
        <v>35.83</v>
      </c>
      <c r="V55" s="3">
        <v>40.770000000000003</v>
      </c>
      <c r="W55" s="3">
        <v>42.31</v>
      </c>
      <c r="X55" s="3">
        <v>49.81</v>
      </c>
      <c r="Y55" s="3">
        <v>52.99</v>
      </c>
      <c r="Z55" s="3">
        <v>56.859892350000003</v>
      </c>
      <c r="AA55" s="3">
        <v>60.689868400000002</v>
      </c>
      <c r="AB55" s="3">
        <v>65.454800000000006</v>
      </c>
      <c r="AC55" s="3">
        <v>69.33</v>
      </c>
      <c r="AD55" s="3">
        <v>71.715740920000002</v>
      </c>
      <c r="AE55" s="3">
        <v>75.900205400000004</v>
      </c>
      <c r="AF55" s="3">
        <v>80.743188970000006</v>
      </c>
      <c r="AG55" s="3">
        <v>84.433582520000002</v>
      </c>
      <c r="AH55" s="3">
        <v>86.06362996</v>
      </c>
      <c r="AI55" s="3">
        <v>90.802098790000002</v>
      </c>
      <c r="AJ55" s="4"/>
    </row>
    <row r="56" spans="1:36" ht="16" x14ac:dyDescent="0.2">
      <c r="A56" s="2" t="s">
        <v>124</v>
      </c>
      <c r="B56" s="25" t="s">
        <v>123</v>
      </c>
      <c r="C56" s="3" t="s">
        <v>680</v>
      </c>
      <c r="D56" s="3" t="s">
        <v>681</v>
      </c>
      <c r="E56" s="3">
        <v>0</v>
      </c>
      <c r="F56" s="3">
        <v>0</v>
      </c>
      <c r="G56" s="3">
        <v>0</v>
      </c>
      <c r="H56" s="3">
        <v>0.58131952899999995</v>
      </c>
      <c r="I56" s="3">
        <v>1.2592178380000001</v>
      </c>
      <c r="J56" s="3">
        <v>1.4535758400000001</v>
      </c>
      <c r="K56" s="3">
        <v>1.9403781929999999</v>
      </c>
      <c r="L56" s="3">
        <v>2.9156986950000001</v>
      </c>
      <c r="M56" s="3">
        <v>3.8959060650000001</v>
      </c>
      <c r="N56" s="3">
        <v>6.8328020179999998</v>
      </c>
      <c r="O56" s="3">
        <v>9.7805278879999999</v>
      </c>
      <c r="P56" s="3">
        <v>14.697172119999999</v>
      </c>
      <c r="Q56" s="3">
        <v>23.93</v>
      </c>
      <c r="R56" s="3">
        <v>34.299999999999997</v>
      </c>
      <c r="S56" s="3">
        <v>35.5</v>
      </c>
      <c r="T56" s="3">
        <v>35.270000000000003</v>
      </c>
      <c r="U56" s="3">
        <v>47.93</v>
      </c>
      <c r="V56" s="3">
        <v>51.93</v>
      </c>
      <c r="W56" s="3">
        <v>62.97</v>
      </c>
      <c r="X56" s="3">
        <v>64.430000000000007</v>
      </c>
      <c r="Y56" s="3">
        <v>68.819999999999993</v>
      </c>
      <c r="Z56" s="3">
        <v>70.489999999999995</v>
      </c>
      <c r="AA56" s="3">
        <v>73.43000782</v>
      </c>
      <c r="AB56" s="3">
        <v>74.110399999999998</v>
      </c>
      <c r="AC56" s="3">
        <v>74.23171164</v>
      </c>
      <c r="AD56" s="3">
        <v>75.668838699999995</v>
      </c>
      <c r="AE56" s="3">
        <v>76.481198699999993</v>
      </c>
      <c r="AF56" s="3">
        <v>78.719172850000007</v>
      </c>
      <c r="AG56" s="3">
        <v>80.688167539999995</v>
      </c>
      <c r="AH56" s="3">
        <v>80.866944410000002</v>
      </c>
      <c r="AI56" s="3">
        <v>81.33889705</v>
      </c>
      <c r="AJ56" s="4"/>
    </row>
    <row r="57" spans="1:36" ht="16" x14ac:dyDescent="0.2">
      <c r="A57" s="2" t="s">
        <v>126</v>
      </c>
      <c r="B57" s="25" t="s">
        <v>125</v>
      </c>
      <c r="C57" s="3" t="s">
        <v>680</v>
      </c>
      <c r="D57" s="3" t="s">
        <v>681</v>
      </c>
      <c r="E57" s="3">
        <v>0.125892223</v>
      </c>
      <c r="F57" s="3">
        <v>0.250274153</v>
      </c>
      <c r="G57" s="3">
        <v>0.43528528999999999</v>
      </c>
      <c r="H57" s="3">
        <v>0.46363509600000002</v>
      </c>
      <c r="I57" s="3">
        <v>0.92254104299999995</v>
      </c>
      <c r="J57" s="3">
        <v>1.8377377539999999</v>
      </c>
      <c r="K57" s="3">
        <v>3.0548052339999998</v>
      </c>
      <c r="L57" s="3">
        <v>6.7110874770000004</v>
      </c>
      <c r="M57" s="3">
        <v>9.8778524280000006</v>
      </c>
      <c r="N57" s="3">
        <v>20.845982639999999</v>
      </c>
      <c r="O57" s="3">
        <v>30.216346600000001</v>
      </c>
      <c r="P57" s="3">
        <v>31.65093942</v>
      </c>
      <c r="Q57" s="3">
        <v>48.82</v>
      </c>
      <c r="R57" s="3">
        <v>55.9</v>
      </c>
      <c r="S57" s="3">
        <v>64.73</v>
      </c>
      <c r="T57" s="3">
        <v>68.709999999999994</v>
      </c>
      <c r="U57" s="3">
        <v>72.16</v>
      </c>
      <c r="V57" s="3">
        <v>75.16</v>
      </c>
      <c r="W57" s="3">
        <v>78</v>
      </c>
      <c r="X57" s="3">
        <v>79</v>
      </c>
      <c r="Y57" s="3">
        <v>82</v>
      </c>
      <c r="Z57" s="3">
        <v>81.269999540000001</v>
      </c>
      <c r="AA57" s="3">
        <v>82.349998470000003</v>
      </c>
      <c r="AB57" s="3">
        <v>84.17</v>
      </c>
      <c r="AC57" s="3">
        <v>86.19</v>
      </c>
      <c r="AD57" s="3">
        <v>87.589799350000007</v>
      </c>
      <c r="AE57" s="3">
        <v>84.165206639999994</v>
      </c>
      <c r="AF57" s="3">
        <v>84.394153700000004</v>
      </c>
      <c r="AG57" s="3">
        <v>87.037112089999994</v>
      </c>
      <c r="AH57" s="3">
        <v>88.134516910000002</v>
      </c>
      <c r="AI57" s="3">
        <v>89.812941330000001</v>
      </c>
      <c r="AJ57" s="4"/>
    </row>
    <row r="58" spans="1:36" ht="16" x14ac:dyDescent="0.2">
      <c r="A58" s="2" t="s">
        <v>128</v>
      </c>
      <c r="B58" s="25" t="s">
        <v>127</v>
      </c>
      <c r="C58" s="3" t="s">
        <v>680</v>
      </c>
      <c r="D58" s="3" t="s">
        <v>681</v>
      </c>
      <c r="E58" s="3">
        <v>0</v>
      </c>
      <c r="F58" s="3">
        <v>0</v>
      </c>
      <c r="G58" s="3">
        <v>0</v>
      </c>
      <c r="H58" s="3">
        <v>0</v>
      </c>
      <c r="I58" s="3">
        <v>0</v>
      </c>
      <c r="J58" s="3">
        <v>1.6030829999999999E-2</v>
      </c>
      <c r="K58" s="3">
        <v>3.1166241000000001E-2</v>
      </c>
      <c r="L58" s="3">
        <v>8.2941498000000002E-2</v>
      </c>
      <c r="M58" s="3">
        <v>9.4696004E-2</v>
      </c>
      <c r="N58" s="3">
        <v>0.105761909</v>
      </c>
      <c r="O58" s="3">
        <v>0.19450052800000001</v>
      </c>
      <c r="P58" s="3">
        <v>0.343526263</v>
      </c>
      <c r="Q58" s="3">
        <v>0.48697170499999998</v>
      </c>
      <c r="R58" s="3">
        <v>0.62594022900000001</v>
      </c>
      <c r="S58" s="3">
        <v>0.78131717499999997</v>
      </c>
      <c r="T58" s="3">
        <v>0.95361144900000006</v>
      </c>
      <c r="U58" s="3">
        <v>1.270041159</v>
      </c>
      <c r="V58" s="3">
        <v>1.62</v>
      </c>
      <c r="W58" s="3">
        <v>2.2599999999999998</v>
      </c>
      <c r="X58" s="3">
        <v>4</v>
      </c>
      <c r="Y58" s="3">
        <v>6.5</v>
      </c>
      <c r="Z58" s="3">
        <v>7</v>
      </c>
      <c r="AA58" s="3">
        <v>9.4</v>
      </c>
      <c r="AB58" s="3">
        <v>12.7</v>
      </c>
      <c r="AC58" s="3">
        <v>17</v>
      </c>
      <c r="AD58" s="3">
        <v>22.9</v>
      </c>
      <c r="AE58" s="3">
        <v>30.8</v>
      </c>
      <c r="AF58" s="3">
        <v>55.681409250000002</v>
      </c>
      <c r="AG58" s="3">
        <v>58</v>
      </c>
      <c r="AH58" s="3">
        <v>59</v>
      </c>
      <c r="AI58" s="4"/>
      <c r="AJ58" s="4"/>
    </row>
    <row r="59" spans="1:36" ht="16" x14ac:dyDescent="0.2">
      <c r="A59" s="2" t="s">
        <v>130</v>
      </c>
      <c r="B59" s="25" t="s">
        <v>129</v>
      </c>
      <c r="C59" s="3" t="s">
        <v>680</v>
      </c>
      <c r="D59" s="3" t="s">
        <v>681</v>
      </c>
      <c r="E59" s="3">
        <v>0</v>
      </c>
      <c r="F59" s="3">
        <v>0</v>
      </c>
      <c r="G59" s="3">
        <v>0</v>
      </c>
      <c r="H59" s="3">
        <v>0</v>
      </c>
      <c r="I59" s="3">
        <v>0</v>
      </c>
      <c r="J59" s="3">
        <v>0.548762737</v>
      </c>
      <c r="K59" s="3">
        <v>1.1655181459999999</v>
      </c>
      <c r="L59" s="4"/>
      <c r="M59" s="3">
        <v>2.9253451909999999</v>
      </c>
      <c r="N59" s="3">
        <v>2.9321643769999999</v>
      </c>
      <c r="O59" s="3">
        <v>8.8148441979999994</v>
      </c>
      <c r="P59" s="3">
        <v>13.245228040000001</v>
      </c>
      <c r="Q59" s="3">
        <v>18.42489277</v>
      </c>
      <c r="R59" s="3">
        <v>23.620419850000001</v>
      </c>
      <c r="S59" s="3">
        <v>30.319613090000001</v>
      </c>
      <c r="T59" s="3">
        <v>38.543643260000003</v>
      </c>
      <c r="U59" s="3">
        <v>39.398174300000001</v>
      </c>
      <c r="V59" s="3">
        <v>40.274463009999998</v>
      </c>
      <c r="W59" s="3">
        <v>41.16</v>
      </c>
      <c r="X59" s="3">
        <v>42.02</v>
      </c>
      <c r="Y59" s="3">
        <v>47.45</v>
      </c>
      <c r="Z59" s="3">
        <v>48.6</v>
      </c>
      <c r="AA59" s="3">
        <v>49.8</v>
      </c>
      <c r="AB59" s="3">
        <v>51</v>
      </c>
      <c r="AC59" s="3">
        <v>57.5</v>
      </c>
      <c r="AD59" s="3">
        <v>65</v>
      </c>
      <c r="AE59" s="3">
        <v>67.03</v>
      </c>
      <c r="AF59" s="3">
        <v>69.619668790000006</v>
      </c>
      <c r="AG59" s="4"/>
      <c r="AH59" s="4"/>
      <c r="AI59" s="4"/>
      <c r="AJ59" s="4"/>
    </row>
    <row r="60" spans="1:36" ht="16" x14ac:dyDescent="0.2">
      <c r="A60" s="2" t="s">
        <v>132</v>
      </c>
      <c r="B60" s="25" t="s">
        <v>131</v>
      </c>
      <c r="C60" s="3" t="s">
        <v>680</v>
      </c>
      <c r="D60" s="3" t="s">
        <v>681</v>
      </c>
      <c r="E60" s="3">
        <v>9.7277268E-2</v>
      </c>
      <c r="F60" s="3">
        <v>0.19405651500000001</v>
      </c>
      <c r="G60" s="3">
        <v>0.38691395099999998</v>
      </c>
      <c r="H60" s="3">
        <v>0.57832997600000002</v>
      </c>
      <c r="I60" s="3">
        <v>1.34430775</v>
      </c>
      <c r="J60" s="3">
        <v>3.8256564200000001</v>
      </c>
      <c r="K60" s="3">
        <v>5.7149878410000001</v>
      </c>
      <c r="L60" s="3">
        <v>11.38200494</v>
      </c>
      <c r="M60" s="3">
        <v>22.66874615</v>
      </c>
      <c r="N60" s="3">
        <v>30.592040650000001</v>
      </c>
      <c r="O60" s="3">
        <v>39.172430859999999</v>
      </c>
      <c r="P60" s="3">
        <v>42.957524720000002</v>
      </c>
      <c r="Q60" s="3">
        <v>64.25</v>
      </c>
      <c r="R60" s="3">
        <v>76.260000000000005</v>
      </c>
      <c r="S60" s="3">
        <v>80.930000000000007</v>
      </c>
      <c r="T60" s="3">
        <v>82.74</v>
      </c>
      <c r="U60" s="3">
        <v>86.65</v>
      </c>
      <c r="V60" s="3">
        <v>85.03</v>
      </c>
      <c r="W60" s="3">
        <v>85.02</v>
      </c>
      <c r="X60" s="3">
        <v>86.84</v>
      </c>
      <c r="Y60" s="3">
        <v>88.72</v>
      </c>
      <c r="Z60" s="3">
        <v>89.810013389999995</v>
      </c>
      <c r="AA60" s="3">
        <v>92.260011719999994</v>
      </c>
      <c r="AB60" s="3">
        <v>94.6297</v>
      </c>
      <c r="AC60" s="3">
        <v>95.99</v>
      </c>
      <c r="AD60" s="3">
        <v>96.330501620000007</v>
      </c>
      <c r="AE60" s="3">
        <v>96.967785250000006</v>
      </c>
      <c r="AF60" s="3">
        <v>97.099362159999998</v>
      </c>
      <c r="AG60" s="3">
        <v>97.319204369999994</v>
      </c>
      <c r="AH60" s="3">
        <v>98.046434750000003</v>
      </c>
      <c r="AI60" s="3">
        <v>96.549145730000006</v>
      </c>
      <c r="AJ60" s="4"/>
    </row>
    <row r="61" spans="1:36" ht="16" x14ac:dyDescent="0.2">
      <c r="A61" s="2" t="s">
        <v>134</v>
      </c>
      <c r="B61" s="25" t="s">
        <v>133</v>
      </c>
      <c r="C61" s="3" t="s">
        <v>680</v>
      </c>
      <c r="D61" s="3" t="s">
        <v>681</v>
      </c>
      <c r="E61" s="3">
        <v>0</v>
      </c>
      <c r="F61" s="3">
        <v>0</v>
      </c>
      <c r="G61" s="3">
        <v>0</v>
      </c>
      <c r="H61" s="3">
        <v>0</v>
      </c>
      <c r="I61" s="3">
        <v>0</v>
      </c>
      <c r="J61" s="3">
        <v>1.7233601000000001E-2</v>
      </c>
      <c r="K61" s="3">
        <v>7.4987052999999998E-2</v>
      </c>
      <c r="L61" s="3">
        <v>0.14268756499999999</v>
      </c>
      <c r="M61" s="3">
        <v>0.23391418899999999</v>
      </c>
      <c r="N61" s="3">
        <v>1.104743874</v>
      </c>
      <c r="O61" s="3">
        <v>3.7046923559999998</v>
      </c>
      <c r="P61" s="3">
        <v>4.4293906969999997</v>
      </c>
      <c r="Q61" s="3">
        <v>6.8237257329999998</v>
      </c>
      <c r="R61" s="3">
        <v>7.8983929369999997</v>
      </c>
      <c r="S61" s="3">
        <v>8.8655534609999993</v>
      </c>
      <c r="T61" s="3">
        <v>11.483197779999999</v>
      </c>
      <c r="U61" s="3">
        <v>14.84492837</v>
      </c>
      <c r="V61" s="3">
        <v>17.66</v>
      </c>
      <c r="W61" s="3">
        <v>20.82</v>
      </c>
      <c r="X61" s="3">
        <v>27.72</v>
      </c>
      <c r="Y61" s="3">
        <v>31.4</v>
      </c>
      <c r="Z61" s="3">
        <v>38</v>
      </c>
      <c r="AA61" s="3">
        <v>42.32</v>
      </c>
      <c r="AB61" s="3">
        <v>45.9</v>
      </c>
      <c r="AC61" s="3">
        <v>49.58</v>
      </c>
      <c r="AD61" s="3">
        <v>54.215766340000002</v>
      </c>
      <c r="AE61" s="3">
        <v>63.870864740000002</v>
      </c>
      <c r="AF61" s="3">
        <v>67.571245329999996</v>
      </c>
      <c r="AG61" s="3">
        <v>74.822048359999997</v>
      </c>
      <c r="AH61" s="3">
        <v>75.8</v>
      </c>
      <c r="AI61" s="4"/>
      <c r="AJ61" s="4"/>
    </row>
    <row r="62" spans="1:36" ht="16" x14ac:dyDescent="0.2">
      <c r="A62" s="2" t="s">
        <v>136</v>
      </c>
      <c r="B62" s="25" t="s">
        <v>135</v>
      </c>
      <c r="C62" s="3" t="s">
        <v>680</v>
      </c>
      <c r="D62" s="3" t="s">
        <v>681</v>
      </c>
      <c r="E62" s="3">
        <v>0</v>
      </c>
      <c r="F62" s="3">
        <v>0</v>
      </c>
      <c r="G62" s="3">
        <v>0</v>
      </c>
      <c r="H62" s="3">
        <v>0</v>
      </c>
      <c r="I62" s="3">
        <v>3.6067400000000001E-4</v>
      </c>
      <c r="J62" s="3">
        <v>1.7689540000000001E-3</v>
      </c>
      <c r="K62" s="3">
        <v>1.738533E-3</v>
      </c>
      <c r="L62" s="3">
        <v>1.0268463E-2</v>
      </c>
      <c r="M62" s="3">
        <v>2.0238554999999998E-2</v>
      </c>
      <c r="N62" s="3">
        <v>0.19952384300000001</v>
      </c>
      <c r="O62" s="3">
        <v>0.49170567900000001</v>
      </c>
      <c r="P62" s="3">
        <v>0.64611401700000004</v>
      </c>
      <c r="Q62" s="3">
        <v>1.5916412600000001</v>
      </c>
      <c r="R62" s="3">
        <v>2.1953597309999999</v>
      </c>
      <c r="S62" s="3">
        <v>4.6344750880000003</v>
      </c>
      <c r="T62" s="3">
        <v>5.8439420919999998</v>
      </c>
      <c r="U62" s="3">
        <v>7.3759849559999999</v>
      </c>
      <c r="V62" s="3">
        <v>9.4511906260000007</v>
      </c>
      <c r="W62" s="3">
        <v>10.18</v>
      </c>
      <c r="X62" s="3">
        <v>11.23</v>
      </c>
      <c r="Y62" s="3">
        <v>12.5</v>
      </c>
      <c r="Z62" s="3">
        <v>14.9</v>
      </c>
      <c r="AA62" s="3">
        <v>18.2</v>
      </c>
      <c r="AB62" s="3">
        <v>22.5</v>
      </c>
      <c r="AC62" s="3">
        <v>29.5</v>
      </c>
      <c r="AD62" s="3">
        <v>38.200000000000003</v>
      </c>
      <c r="AE62" s="3">
        <v>42.945526880000003</v>
      </c>
      <c r="AF62" s="3">
        <v>47.691055149999997</v>
      </c>
      <c r="AG62" s="3">
        <v>49.038468080000001</v>
      </c>
      <c r="AH62" s="3">
        <v>57.5</v>
      </c>
      <c r="AI62" s="4"/>
      <c r="AJ62" s="4"/>
    </row>
    <row r="63" spans="1:36" ht="16" x14ac:dyDescent="0.2">
      <c r="A63" s="2" t="s">
        <v>138</v>
      </c>
      <c r="B63" s="25" t="s">
        <v>137</v>
      </c>
      <c r="C63" s="3" t="s">
        <v>680</v>
      </c>
      <c r="D63" s="3" t="s">
        <v>681</v>
      </c>
      <c r="E63" s="3">
        <v>0</v>
      </c>
      <c r="F63" s="5">
        <v>1.78707139513933E-6</v>
      </c>
      <c r="G63" s="5">
        <v>2.34806179550737E-5</v>
      </c>
      <c r="H63" s="3">
        <v>8.7496639362586598E-4</v>
      </c>
      <c r="I63" s="3">
        <v>3.63771746590409E-3</v>
      </c>
      <c r="J63" s="3">
        <v>1.1840201974879901E-2</v>
      </c>
      <c r="K63" s="3">
        <v>3.3627577725943998E-2</v>
      </c>
      <c r="L63" s="3">
        <v>9.4097721670389795E-2</v>
      </c>
      <c r="M63" s="3">
        <v>0.32318177871606002</v>
      </c>
      <c r="N63" s="3">
        <v>0.85245729364385903</v>
      </c>
      <c r="O63" s="3">
        <v>1.8938646756808299</v>
      </c>
      <c r="P63" s="3">
        <v>2.7779921951823301</v>
      </c>
      <c r="Q63" s="3">
        <v>4.4051018879362296</v>
      </c>
      <c r="R63" s="3">
        <v>5.7597022816808803</v>
      </c>
      <c r="S63" s="3">
        <v>6.87940408538479</v>
      </c>
      <c r="T63" s="3">
        <v>8.3130060930002401</v>
      </c>
      <c r="U63" s="3">
        <v>10.1680244802091</v>
      </c>
      <c r="V63" s="3">
        <v>14.384955508971601</v>
      </c>
      <c r="W63" s="3">
        <v>19.272528479452301</v>
      </c>
      <c r="X63" s="3">
        <v>23.789021040846201</v>
      </c>
      <c r="Y63" s="3">
        <v>28.979835000627698</v>
      </c>
      <c r="Z63" s="3">
        <v>32.404350788281803</v>
      </c>
      <c r="AA63" s="3">
        <v>36.082406180695898</v>
      </c>
      <c r="AB63" s="3">
        <v>39.225987924484599</v>
      </c>
      <c r="AC63" s="3">
        <v>41.669858691642098</v>
      </c>
      <c r="AD63" s="3">
        <v>45.471759731372003</v>
      </c>
      <c r="AE63" s="3">
        <v>49.0188192436337</v>
      </c>
      <c r="AF63" s="3">
        <v>50.5132965806594</v>
      </c>
      <c r="AG63" s="3">
        <v>57.335654183385898</v>
      </c>
      <c r="AH63" s="3">
        <v>62.041779089906903</v>
      </c>
      <c r="AI63" s="3">
        <v>68.863684878061605</v>
      </c>
      <c r="AJ63" s="4"/>
    </row>
    <row r="64" spans="1:36" ht="16" x14ac:dyDescent="0.2">
      <c r="A64" s="2" t="s">
        <v>140</v>
      </c>
      <c r="B64" s="25" t="s">
        <v>139</v>
      </c>
      <c r="C64" s="3" t="s">
        <v>680</v>
      </c>
      <c r="D64" s="3" t="s">
        <v>681</v>
      </c>
      <c r="E64" s="3">
        <v>2.4285830931071399E-4</v>
      </c>
      <c r="F64" s="3">
        <v>9.5920787819565498E-4</v>
      </c>
      <c r="G64" s="3">
        <v>2.35695836075032E-3</v>
      </c>
      <c r="H64" s="3">
        <v>5.4493996969493504E-3</v>
      </c>
      <c r="I64" s="3">
        <v>1.1410465497018799E-2</v>
      </c>
      <c r="J64" s="3">
        <v>4.0377668582679098E-2</v>
      </c>
      <c r="K64" s="3">
        <v>8.0194473510464395E-2</v>
      </c>
      <c r="L64" s="3">
        <v>0.16257196418342101</v>
      </c>
      <c r="M64" s="3">
        <v>0.34200233868961799</v>
      </c>
      <c r="N64" s="3">
        <v>0.61051518107628899</v>
      </c>
      <c r="O64" s="3">
        <v>1.22726119279789</v>
      </c>
      <c r="P64" s="3">
        <v>1.68205502198015</v>
      </c>
      <c r="Q64" s="3">
        <v>2.8282858475592101</v>
      </c>
      <c r="R64" s="3">
        <v>3.3954320286869302</v>
      </c>
      <c r="S64" s="3">
        <v>4.2016481237434196</v>
      </c>
      <c r="T64" s="3">
        <v>4.8739345648385699</v>
      </c>
      <c r="U64" s="3">
        <v>5.7526709543263301</v>
      </c>
      <c r="V64" s="3">
        <v>7.3145199339985902</v>
      </c>
      <c r="W64" s="3">
        <v>8.4739759646877406</v>
      </c>
      <c r="X64" s="3">
        <v>9.6641968443185302</v>
      </c>
      <c r="Y64" s="3">
        <v>12.7928570244362</v>
      </c>
      <c r="Z64" s="3">
        <v>15.3635534661277</v>
      </c>
      <c r="AA64" s="3">
        <v>17.3333244738837</v>
      </c>
      <c r="AB64" s="3">
        <v>19.606471778213201</v>
      </c>
      <c r="AC64" s="3">
        <v>20.846501907490001</v>
      </c>
      <c r="AD64" s="3">
        <v>23.692596547968702</v>
      </c>
      <c r="AE64" s="3">
        <v>26.1048411747377</v>
      </c>
      <c r="AF64" s="3">
        <v>29.117662226921301</v>
      </c>
      <c r="AG64" s="3">
        <v>31.562778581170701</v>
      </c>
      <c r="AH64" s="3">
        <v>44.289118957493599</v>
      </c>
      <c r="AI64" s="4"/>
      <c r="AJ64" s="4"/>
    </row>
    <row r="65" spans="1:36" ht="16" x14ac:dyDescent="0.2">
      <c r="A65" s="2" t="s">
        <v>37</v>
      </c>
      <c r="B65" s="25" t="s">
        <v>141</v>
      </c>
      <c r="C65" s="3" t="s">
        <v>680</v>
      </c>
      <c r="D65" s="3" t="s">
        <v>681</v>
      </c>
      <c r="E65" s="3">
        <v>7.2108745794878699E-3</v>
      </c>
      <c r="F65" s="3">
        <v>1.48675340362716E-2</v>
      </c>
      <c r="G65" s="3">
        <v>3.1197618283016398E-2</v>
      </c>
      <c r="H65" s="3">
        <v>6.2183679879622998E-2</v>
      </c>
      <c r="I65" s="3">
        <v>0.10777662101980701</v>
      </c>
      <c r="J65" s="3">
        <v>0.19306687856000301</v>
      </c>
      <c r="K65" s="3">
        <v>0.46753691129477598</v>
      </c>
      <c r="L65" s="3">
        <v>1.08368558341961</v>
      </c>
      <c r="M65" s="3">
        <v>1.8854146835516901</v>
      </c>
      <c r="N65" s="3">
        <v>3.41787819769399</v>
      </c>
      <c r="O65" s="3">
        <v>5.6092407052870401</v>
      </c>
      <c r="P65" s="3">
        <v>7.2783549044464904</v>
      </c>
      <c r="Q65" s="3">
        <v>9.0301829841124395</v>
      </c>
      <c r="R65" s="3">
        <v>10.5786362918198</v>
      </c>
      <c r="S65" s="3">
        <v>12.628176217379799</v>
      </c>
      <c r="T65" s="3">
        <v>14.6865023197775</v>
      </c>
      <c r="U65" s="3">
        <v>16.637533568549699</v>
      </c>
      <c r="V65" s="3">
        <v>20.790457474446399</v>
      </c>
      <c r="W65" s="3">
        <v>25.285510879867601</v>
      </c>
      <c r="X65" s="3">
        <v>29.5506961195955</v>
      </c>
      <c r="Y65" s="3">
        <v>34.270553966878403</v>
      </c>
      <c r="Z65" s="3">
        <v>37.402323711701101</v>
      </c>
      <c r="AA65" s="3">
        <v>40.743754029271003</v>
      </c>
      <c r="AB65" s="3">
        <v>44.117779920928797</v>
      </c>
      <c r="AC65" s="3">
        <v>46.711031717197699</v>
      </c>
      <c r="AD65" s="3">
        <v>50.385173064137</v>
      </c>
      <c r="AE65" s="3">
        <v>53.7689940652456</v>
      </c>
      <c r="AF65" s="3">
        <v>54.679425567462303</v>
      </c>
      <c r="AG65" s="3">
        <v>60.831432924034097</v>
      </c>
      <c r="AH65" s="3">
        <v>65.017324402983405</v>
      </c>
      <c r="AI65" s="3">
        <v>69.909503552573995</v>
      </c>
      <c r="AJ65" s="4"/>
    </row>
    <row r="66" spans="1:36" ht="16" x14ac:dyDescent="0.2">
      <c r="A66" s="2" t="s">
        <v>143</v>
      </c>
      <c r="B66" s="25" t="s">
        <v>142</v>
      </c>
      <c r="C66" s="3" t="s">
        <v>680</v>
      </c>
      <c r="D66" s="3" t="s">
        <v>681</v>
      </c>
      <c r="E66" s="3">
        <v>0</v>
      </c>
      <c r="F66" s="3">
        <v>0</v>
      </c>
      <c r="G66" s="3">
        <v>2.6293497861079802E-4</v>
      </c>
      <c r="H66" s="3">
        <v>6.8917583381184599E-3</v>
      </c>
      <c r="I66" s="3">
        <v>3.2509172343265398E-2</v>
      </c>
      <c r="J66" s="3">
        <v>8.4608498800688006E-2</v>
      </c>
      <c r="K66" s="3">
        <v>0.18851901131764001</v>
      </c>
      <c r="L66" s="3">
        <v>0.36127876069498799</v>
      </c>
      <c r="M66" s="3">
        <v>0.67641399516602996</v>
      </c>
      <c r="N66" s="3">
        <v>1.1044112126769901</v>
      </c>
      <c r="O66" s="3">
        <v>1.9707759123220701</v>
      </c>
      <c r="P66" s="3">
        <v>2.8782451147030899</v>
      </c>
      <c r="Q66" s="3">
        <v>5.0117624283472697</v>
      </c>
      <c r="R66" s="3">
        <v>7.3000177152771704</v>
      </c>
      <c r="S66" s="3">
        <v>10.706304644560101</v>
      </c>
      <c r="T66" s="3">
        <v>12.428058842505401</v>
      </c>
      <c r="U66" s="3">
        <v>14.9707434706632</v>
      </c>
      <c r="V66" s="3">
        <v>20.336906186936901</v>
      </c>
      <c r="W66" s="3">
        <v>23.8489959370932</v>
      </c>
      <c r="X66" s="3">
        <v>27.415048370674299</v>
      </c>
      <c r="Y66" s="3">
        <v>35.598154822478797</v>
      </c>
      <c r="Z66" s="3">
        <v>40.523573045869597</v>
      </c>
      <c r="AA66" s="3">
        <v>48.791998916363198</v>
      </c>
      <c r="AB66" s="3">
        <v>52.747526046142099</v>
      </c>
      <c r="AC66" s="3">
        <v>56.835183091481298</v>
      </c>
      <c r="AD66" s="3">
        <v>58.705136849562599</v>
      </c>
      <c r="AE66" s="3">
        <v>62.4356268327276</v>
      </c>
      <c r="AF66" s="3">
        <v>66.217813531045195</v>
      </c>
      <c r="AG66" s="3">
        <v>73.062121988097005</v>
      </c>
      <c r="AH66" s="3">
        <v>77.054956281415897</v>
      </c>
      <c r="AI66" s="3">
        <v>81.682258263734795</v>
      </c>
      <c r="AJ66" s="4"/>
    </row>
    <row r="67" spans="1:36" ht="16" x14ac:dyDescent="0.2">
      <c r="A67" s="2" t="s">
        <v>22</v>
      </c>
      <c r="B67" s="25" t="s">
        <v>144</v>
      </c>
      <c r="C67" s="3" t="s">
        <v>680</v>
      </c>
      <c r="D67" s="3" t="s">
        <v>681</v>
      </c>
      <c r="E67" s="3">
        <v>4.8057836539632699E-2</v>
      </c>
      <c r="F67" s="3">
        <v>0.10197496792366501</v>
      </c>
      <c r="G67" s="3">
        <v>0.18090824454351101</v>
      </c>
      <c r="H67" s="3">
        <v>0.28038319574825499</v>
      </c>
      <c r="I67" s="3">
        <v>0.52590090641299503</v>
      </c>
      <c r="J67" s="3">
        <v>0.99312740610880201</v>
      </c>
      <c r="K67" s="3">
        <v>1.8414296318944301</v>
      </c>
      <c r="L67" s="3">
        <v>3.3551697682561099</v>
      </c>
      <c r="M67" s="3">
        <v>5.4311807823968898</v>
      </c>
      <c r="N67" s="3">
        <v>9.2258038932329995</v>
      </c>
      <c r="O67" s="3">
        <v>13.1562561903324</v>
      </c>
      <c r="P67" s="3">
        <v>16.380338715818599</v>
      </c>
      <c r="Q67" s="3">
        <v>23.007133579308501</v>
      </c>
      <c r="R67" s="3">
        <v>28.309757907379701</v>
      </c>
      <c r="S67" s="3">
        <v>32.2957314989659</v>
      </c>
      <c r="T67" s="3">
        <v>35.161400652181896</v>
      </c>
      <c r="U67" s="3">
        <v>38.031425739267199</v>
      </c>
      <c r="V67" s="3">
        <v>43.6371685427888</v>
      </c>
      <c r="W67" s="3">
        <v>47.340304343381597</v>
      </c>
      <c r="X67" s="3">
        <v>50.559770229003703</v>
      </c>
      <c r="Y67" s="3">
        <v>56.116001067132601</v>
      </c>
      <c r="Z67" s="3">
        <v>58.819298722072602</v>
      </c>
      <c r="AA67" s="3">
        <v>63.6016707652146</v>
      </c>
      <c r="AB67" s="3">
        <v>66.317760565781199</v>
      </c>
      <c r="AC67" s="3">
        <v>68.981907123306001</v>
      </c>
      <c r="AD67" s="3">
        <v>70.016769047564594</v>
      </c>
      <c r="AE67" s="3">
        <v>72.411896998692598</v>
      </c>
      <c r="AF67" s="3">
        <v>74.5288166597268</v>
      </c>
      <c r="AG67" s="3">
        <v>79.176700139686602</v>
      </c>
      <c r="AH67" s="3">
        <v>82.045259660596898</v>
      </c>
      <c r="AI67" s="3">
        <v>86.289896522857504</v>
      </c>
      <c r="AJ67" s="4"/>
    </row>
    <row r="68" spans="1:36" ht="16" x14ac:dyDescent="0.2">
      <c r="A68" s="2" t="s">
        <v>146</v>
      </c>
      <c r="B68" s="25" t="s">
        <v>145</v>
      </c>
      <c r="C68" s="3" t="s">
        <v>680</v>
      </c>
      <c r="D68" s="3" t="s">
        <v>681</v>
      </c>
      <c r="E68" s="3">
        <v>0</v>
      </c>
      <c r="F68" s="3">
        <v>0</v>
      </c>
      <c r="G68" s="3">
        <v>5.1180349999999999E-3</v>
      </c>
      <c r="H68" s="3">
        <v>1.6400751000000002E-2</v>
      </c>
      <c r="I68" s="3">
        <v>3.4833586E-2</v>
      </c>
      <c r="J68" s="3">
        <v>4.3833641E-2</v>
      </c>
      <c r="K68" s="3">
        <v>8.6161275999999995E-2</v>
      </c>
      <c r="L68" s="3">
        <v>0.110217959</v>
      </c>
      <c r="M68" s="3">
        <v>0.125272771</v>
      </c>
      <c r="N68" s="3">
        <v>0.82337163400000002</v>
      </c>
      <c r="O68" s="3">
        <v>1.462188536</v>
      </c>
      <c r="P68" s="3">
        <v>2.6704436739999999</v>
      </c>
      <c r="Q68" s="3">
        <v>4.2607969150000002</v>
      </c>
      <c r="R68" s="3">
        <v>4.460228345</v>
      </c>
      <c r="S68" s="3">
        <v>4.8344426379999996</v>
      </c>
      <c r="T68" s="3">
        <v>5.9942551609999999</v>
      </c>
      <c r="U68" s="3">
        <v>7.2</v>
      </c>
      <c r="V68" s="3">
        <v>10.8</v>
      </c>
      <c r="W68" s="3">
        <v>18.8</v>
      </c>
      <c r="X68" s="3">
        <v>24.6</v>
      </c>
      <c r="Y68" s="3">
        <v>29.03</v>
      </c>
      <c r="Z68" s="3">
        <v>31.36680836</v>
      </c>
      <c r="AA68" s="3">
        <v>35.135146450000001</v>
      </c>
      <c r="AB68" s="3">
        <v>40.279121940000003</v>
      </c>
      <c r="AC68" s="3">
        <v>45.590390669999998</v>
      </c>
      <c r="AD68" s="3">
        <v>48.94043379</v>
      </c>
      <c r="AE68" s="3">
        <v>54.062924729999999</v>
      </c>
      <c r="AF68" s="4"/>
      <c r="AG68" s="4"/>
      <c r="AH68" s="4"/>
      <c r="AI68" s="4"/>
      <c r="AJ68" s="4"/>
    </row>
    <row r="69" spans="1:36" ht="16" x14ac:dyDescent="0.2">
      <c r="A69" s="2" t="s">
        <v>148</v>
      </c>
      <c r="B69" s="25" t="s">
        <v>147</v>
      </c>
      <c r="C69" s="3" t="s">
        <v>680</v>
      </c>
      <c r="D69" s="3" t="s">
        <v>681</v>
      </c>
      <c r="E69" s="3">
        <v>0</v>
      </c>
      <c r="F69" s="3">
        <v>0</v>
      </c>
      <c r="G69" s="3">
        <v>0</v>
      </c>
      <c r="H69" s="3">
        <v>9.7579100000000005E-4</v>
      </c>
      <c r="I69" s="3">
        <v>6.3832699999999999E-3</v>
      </c>
      <c r="J69" s="3">
        <v>3.1319637999999997E-2</v>
      </c>
      <c r="K69" s="3">
        <v>6.1466898999999998E-2</v>
      </c>
      <c r="L69" s="3">
        <v>9.0480245000000001E-2</v>
      </c>
      <c r="M69" s="3">
        <v>0.147987377</v>
      </c>
      <c r="N69" s="3">
        <v>0.29044527799999997</v>
      </c>
      <c r="O69" s="3">
        <v>0.64126503800000001</v>
      </c>
      <c r="P69" s="3">
        <v>0.83894561099999998</v>
      </c>
      <c r="Q69" s="3">
        <v>2.7199997150000002</v>
      </c>
      <c r="R69" s="3">
        <v>4.0378851070000001</v>
      </c>
      <c r="S69" s="3">
        <v>11.92</v>
      </c>
      <c r="T69" s="3">
        <v>12.75</v>
      </c>
      <c r="U69" s="3">
        <v>13.66</v>
      </c>
      <c r="V69" s="3">
        <v>16.03</v>
      </c>
      <c r="W69" s="3">
        <v>18.010000000000002</v>
      </c>
      <c r="X69" s="3">
        <v>20</v>
      </c>
      <c r="Y69" s="3">
        <v>21.6</v>
      </c>
      <c r="Z69" s="3">
        <v>25.6</v>
      </c>
      <c r="AA69" s="3">
        <v>26.4</v>
      </c>
      <c r="AB69" s="3">
        <v>29.4</v>
      </c>
      <c r="AC69" s="3">
        <v>33.894603910000001</v>
      </c>
      <c r="AD69" s="3">
        <v>37.819383430000002</v>
      </c>
      <c r="AE69" s="3">
        <v>41.248067089999999</v>
      </c>
      <c r="AF69" s="3">
        <v>44.950204249999999</v>
      </c>
      <c r="AG69" s="3">
        <v>46.924336769999996</v>
      </c>
      <c r="AH69" s="3">
        <v>57.282866400000003</v>
      </c>
      <c r="AI69" s="3">
        <v>71.914200399999999</v>
      </c>
      <c r="AJ69" s="4"/>
    </row>
    <row r="70" spans="1:36" ht="16" x14ac:dyDescent="0.2">
      <c r="A70" s="2" t="s">
        <v>150</v>
      </c>
      <c r="B70" s="25" t="s">
        <v>149</v>
      </c>
      <c r="C70" s="3" t="s">
        <v>680</v>
      </c>
      <c r="D70" s="3" t="s">
        <v>681</v>
      </c>
      <c r="E70" s="3">
        <v>7.2533659396747302E-2</v>
      </c>
      <c r="F70" s="3">
        <v>0.160173020815436</v>
      </c>
      <c r="G70" s="3">
        <v>0.31115803768550099</v>
      </c>
      <c r="H70" s="3">
        <v>0.45929104066875498</v>
      </c>
      <c r="I70" s="3">
        <v>0.82915439776353395</v>
      </c>
      <c r="J70" s="3">
        <v>1.6676500710894799</v>
      </c>
      <c r="K70" s="3">
        <v>2.8805241644264301</v>
      </c>
      <c r="L70" s="3">
        <v>5.0978675711126904</v>
      </c>
      <c r="M70" s="3">
        <v>8.0042882927770904</v>
      </c>
      <c r="N70" s="3">
        <v>15.198562628910301</v>
      </c>
      <c r="O70" s="3">
        <v>22.466023090271001</v>
      </c>
      <c r="P70" s="3">
        <v>27.307648586002401</v>
      </c>
      <c r="Q70" s="3">
        <v>35.083185826735097</v>
      </c>
      <c r="R70" s="3">
        <v>42.008881987732401</v>
      </c>
      <c r="S70" s="3">
        <v>47.373162442190399</v>
      </c>
      <c r="T70" s="3">
        <v>51.153709399107903</v>
      </c>
      <c r="U70" s="3">
        <v>54.840019048273597</v>
      </c>
      <c r="V70" s="3">
        <v>61.3114585140586</v>
      </c>
      <c r="W70" s="3">
        <v>64.795491358768899</v>
      </c>
      <c r="X70" s="3">
        <v>67.105143920746798</v>
      </c>
      <c r="Y70" s="3">
        <v>71.026896495083307</v>
      </c>
      <c r="Z70" s="3">
        <v>72.0135129793658</v>
      </c>
      <c r="AA70" s="3">
        <v>74.118926824523996</v>
      </c>
      <c r="AB70" s="3">
        <v>75.850408574352798</v>
      </c>
      <c r="AC70" s="3">
        <v>77.089236611968104</v>
      </c>
      <c r="AD70" s="3">
        <v>77.471686963874404</v>
      </c>
      <c r="AE70" s="3">
        <v>77.968426534693506</v>
      </c>
      <c r="AF70" s="3">
        <v>79.640108143067707</v>
      </c>
      <c r="AG70" s="3">
        <v>82.983960146367806</v>
      </c>
      <c r="AH70" s="3">
        <v>84.826119847732897</v>
      </c>
      <c r="AI70" s="4"/>
      <c r="AJ70" s="4"/>
    </row>
    <row r="71" spans="1:36" ht="16" x14ac:dyDescent="0.2">
      <c r="A71" s="2" t="s">
        <v>152</v>
      </c>
      <c r="B71" s="25" t="s">
        <v>151</v>
      </c>
      <c r="C71" s="3" t="s">
        <v>680</v>
      </c>
      <c r="D71" s="3" t="s">
        <v>681</v>
      </c>
      <c r="E71" s="3">
        <v>0</v>
      </c>
      <c r="F71" s="3">
        <v>0</v>
      </c>
      <c r="G71" s="3">
        <v>0</v>
      </c>
      <c r="H71" s="3">
        <v>0</v>
      </c>
      <c r="I71" s="3">
        <v>0</v>
      </c>
      <c r="J71" s="3">
        <v>0</v>
      </c>
      <c r="K71" s="3">
        <v>0</v>
      </c>
      <c r="L71" s="3">
        <v>9.0177179999999992E-3</v>
      </c>
      <c r="M71" s="3">
        <v>8.7742359999999995E-3</v>
      </c>
      <c r="N71" s="3">
        <v>2.5495027999999999E-2</v>
      </c>
      <c r="O71" s="3">
        <v>0.136711941</v>
      </c>
      <c r="P71" s="3">
        <v>0.157815289</v>
      </c>
      <c r="Q71" s="3">
        <v>0.227090138</v>
      </c>
      <c r="R71" s="4"/>
      <c r="S71" s="4"/>
      <c r="T71" s="4"/>
      <c r="U71" s="4"/>
      <c r="V71" s="3">
        <v>0.41</v>
      </c>
      <c r="W71" s="3">
        <v>0.47</v>
      </c>
      <c r="X71" s="3">
        <v>0.54</v>
      </c>
      <c r="Y71" s="3">
        <v>0.61</v>
      </c>
      <c r="Z71" s="3">
        <v>0.7</v>
      </c>
      <c r="AA71" s="3">
        <v>0.8</v>
      </c>
      <c r="AB71" s="3">
        <v>0.9</v>
      </c>
      <c r="AC71" s="3">
        <v>0.99</v>
      </c>
      <c r="AD71" s="3">
        <v>1.0837331160000001</v>
      </c>
      <c r="AE71" s="3">
        <v>1.17711872</v>
      </c>
      <c r="AF71" s="3">
        <v>1.3089069799999999</v>
      </c>
      <c r="AG71" s="4"/>
      <c r="AH71" s="4"/>
      <c r="AI71" s="4"/>
      <c r="AJ71" s="4"/>
    </row>
    <row r="72" spans="1:36" ht="16" x14ac:dyDescent="0.2">
      <c r="A72" s="2" t="s">
        <v>154</v>
      </c>
      <c r="B72" s="25" t="s">
        <v>153</v>
      </c>
      <c r="C72" s="3" t="s">
        <v>680</v>
      </c>
      <c r="D72" s="3" t="s">
        <v>681</v>
      </c>
      <c r="E72" s="3">
        <v>1.2873564000000001E-2</v>
      </c>
      <c r="F72" s="3">
        <v>2.5686193999999999E-2</v>
      </c>
      <c r="G72" s="3">
        <v>7.6845452999999994E-2</v>
      </c>
      <c r="H72" s="3">
        <v>0.12768966800000001</v>
      </c>
      <c r="I72" s="3">
        <v>0.28006973800000001</v>
      </c>
      <c r="J72" s="3">
        <v>0.38080072799999998</v>
      </c>
      <c r="K72" s="3">
        <v>1.3318474039999999</v>
      </c>
      <c r="L72" s="3">
        <v>2.8033196249999999</v>
      </c>
      <c r="M72" s="3">
        <v>4.3618923939999998</v>
      </c>
      <c r="N72" s="3">
        <v>7.0850396780000002</v>
      </c>
      <c r="O72" s="3">
        <v>13.624960809999999</v>
      </c>
      <c r="P72" s="3">
        <v>18.14872269</v>
      </c>
      <c r="Q72" s="3">
        <v>20.39</v>
      </c>
      <c r="R72" s="3">
        <v>39.93</v>
      </c>
      <c r="S72" s="3">
        <v>44.01</v>
      </c>
      <c r="T72" s="3">
        <v>47.88</v>
      </c>
      <c r="U72" s="3">
        <v>50.37</v>
      </c>
      <c r="V72" s="3">
        <v>55.11</v>
      </c>
      <c r="W72" s="3">
        <v>59.6</v>
      </c>
      <c r="X72" s="3">
        <v>62.4</v>
      </c>
      <c r="Y72" s="3">
        <v>65.8</v>
      </c>
      <c r="Z72" s="3">
        <v>67.089999390000003</v>
      </c>
      <c r="AA72" s="3">
        <v>69.809999939999997</v>
      </c>
      <c r="AB72" s="3">
        <v>71.635000000000005</v>
      </c>
      <c r="AC72" s="3">
        <v>76.19</v>
      </c>
      <c r="AD72" s="3">
        <v>78.689631869999999</v>
      </c>
      <c r="AE72" s="3">
        <v>80.56133294</v>
      </c>
      <c r="AF72" s="3">
        <v>84.602245699999997</v>
      </c>
      <c r="AG72" s="3">
        <v>86.107235529999997</v>
      </c>
      <c r="AH72" s="3">
        <v>90.718665329999993</v>
      </c>
      <c r="AI72" s="3">
        <v>93.205646090000002</v>
      </c>
      <c r="AJ72" s="4"/>
    </row>
    <row r="73" spans="1:36" ht="16" x14ac:dyDescent="0.2">
      <c r="A73" s="2" t="s">
        <v>156</v>
      </c>
      <c r="B73" s="25" t="s">
        <v>155</v>
      </c>
      <c r="C73" s="3" t="s">
        <v>680</v>
      </c>
      <c r="D73" s="3" t="s">
        <v>681</v>
      </c>
      <c r="E73" s="3">
        <v>0</v>
      </c>
      <c r="F73" s="3">
        <v>0</v>
      </c>
      <c r="G73" s="3">
        <v>6.5484796999999997E-2</v>
      </c>
      <c r="H73" s="3">
        <v>0.30071128200000002</v>
      </c>
      <c r="I73" s="3">
        <v>1.1597509130000001</v>
      </c>
      <c r="J73" s="3">
        <v>2.7789684889999999</v>
      </c>
      <c r="K73" s="3">
        <v>3.5251111289999999</v>
      </c>
      <c r="L73" s="3">
        <v>5.7062765479999999</v>
      </c>
      <c r="M73" s="3">
        <v>10.79603483</v>
      </c>
      <c r="N73" s="3">
        <v>14.50089724</v>
      </c>
      <c r="O73" s="3">
        <v>28.576953809999999</v>
      </c>
      <c r="P73" s="3">
        <v>31.527489769999999</v>
      </c>
      <c r="Q73" s="3">
        <v>41.52</v>
      </c>
      <c r="R73" s="3">
        <v>45.32</v>
      </c>
      <c r="S73" s="3">
        <v>53.2</v>
      </c>
      <c r="T73" s="3">
        <v>61.45</v>
      </c>
      <c r="U73" s="3">
        <v>63.51</v>
      </c>
      <c r="V73" s="3">
        <v>66.19</v>
      </c>
      <c r="W73" s="3">
        <v>70.58</v>
      </c>
      <c r="X73" s="3">
        <v>72.5</v>
      </c>
      <c r="Y73" s="3">
        <v>74.099999999999994</v>
      </c>
      <c r="Z73" s="3">
        <v>76.5</v>
      </c>
      <c r="AA73" s="3">
        <v>78.389925930000004</v>
      </c>
      <c r="AB73" s="3">
        <v>80.004300000000001</v>
      </c>
      <c r="AC73" s="3">
        <v>84.241528029999998</v>
      </c>
      <c r="AD73" s="3">
        <v>88.409703500000006</v>
      </c>
      <c r="AE73" s="3">
        <v>87.240232750000004</v>
      </c>
      <c r="AF73" s="3">
        <v>88.102456869999997</v>
      </c>
      <c r="AG73" s="3">
        <v>89.357007769999996</v>
      </c>
      <c r="AH73" s="3">
        <v>90.228928199999999</v>
      </c>
      <c r="AI73" s="3">
        <v>89.058286659999993</v>
      </c>
      <c r="AJ73" s="4"/>
    </row>
    <row r="74" spans="1:36" ht="16" x14ac:dyDescent="0.2">
      <c r="A74" s="2" t="s">
        <v>158</v>
      </c>
      <c r="B74" s="25" t="s">
        <v>157</v>
      </c>
      <c r="C74" s="3" t="s">
        <v>680</v>
      </c>
      <c r="D74" s="3" t="s">
        <v>681</v>
      </c>
      <c r="E74" s="3">
        <v>0</v>
      </c>
      <c r="F74" s="3">
        <v>0</v>
      </c>
      <c r="G74" s="3">
        <v>0</v>
      </c>
      <c r="H74" s="3">
        <v>0</v>
      </c>
      <c r="I74" s="3">
        <v>0</v>
      </c>
      <c r="J74" s="5">
        <v>1.7499999999999998E-5</v>
      </c>
      <c r="K74" s="3">
        <v>1.703448E-3</v>
      </c>
      <c r="L74" s="3">
        <v>4.96672E-3</v>
      </c>
      <c r="M74" s="3">
        <v>9.6635169999999999E-3</v>
      </c>
      <c r="N74" s="3">
        <v>1.2541599E-2</v>
      </c>
      <c r="O74" s="3">
        <v>1.5263766999999999E-2</v>
      </c>
      <c r="P74" s="3">
        <v>3.7162381000000001E-2</v>
      </c>
      <c r="Q74" s="3">
        <v>7.2402261999999995E-2</v>
      </c>
      <c r="R74" s="3">
        <v>0.105811659</v>
      </c>
      <c r="S74" s="3">
        <v>0.155334521</v>
      </c>
      <c r="T74" s="3">
        <v>0.21965981900000001</v>
      </c>
      <c r="U74" s="3">
        <v>0.31059265699999999</v>
      </c>
      <c r="V74" s="3">
        <v>0.37</v>
      </c>
      <c r="W74" s="3">
        <v>0.45</v>
      </c>
      <c r="X74" s="3">
        <v>0.54</v>
      </c>
      <c r="Y74" s="3">
        <v>0.75</v>
      </c>
      <c r="Z74" s="3">
        <v>1.1000000000000001</v>
      </c>
      <c r="AA74" s="3">
        <v>2.9</v>
      </c>
      <c r="AB74" s="3">
        <v>4.5999999999999996</v>
      </c>
      <c r="AC74" s="3">
        <v>7.7</v>
      </c>
      <c r="AD74" s="3">
        <v>13.855175559999999</v>
      </c>
      <c r="AE74" s="3">
        <v>15.36692386</v>
      </c>
      <c r="AF74" s="3">
        <v>18.618051449999999</v>
      </c>
      <c r="AG74" s="3">
        <v>22</v>
      </c>
      <c r="AH74" s="3">
        <v>25</v>
      </c>
      <c r="AI74" s="4"/>
      <c r="AJ74" s="4"/>
    </row>
    <row r="75" spans="1:36" ht="16" x14ac:dyDescent="0.2">
      <c r="A75" s="2" t="s">
        <v>160</v>
      </c>
      <c r="B75" s="25" t="s">
        <v>159</v>
      </c>
      <c r="C75" s="3" t="s">
        <v>680</v>
      </c>
      <c r="D75" s="3" t="s">
        <v>681</v>
      </c>
      <c r="E75" s="3">
        <v>6.6722372693102494E-2</v>
      </c>
      <c r="F75" s="3">
        <v>0.145183745842492</v>
      </c>
      <c r="G75" s="3">
        <v>0.27183935986998597</v>
      </c>
      <c r="H75" s="3">
        <v>0.415061288233737</v>
      </c>
      <c r="I75" s="3">
        <v>0.78519920295211398</v>
      </c>
      <c r="J75" s="3">
        <v>1.5146894217204001</v>
      </c>
      <c r="K75" s="3">
        <v>2.62462287233831</v>
      </c>
      <c r="L75" s="3">
        <v>4.8023608452309903</v>
      </c>
      <c r="M75" s="3">
        <v>7.6930323792415196</v>
      </c>
      <c r="N75" s="3">
        <v>13.6278604408869</v>
      </c>
      <c r="O75" s="3">
        <v>19.6471689008245</v>
      </c>
      <c r="P75" s="3">
        <v>24.138993449168002</v>
      </c>
      <c r="Q75" s="3">
        <v>32.128263063613403</v>
      </c>
      <c r="R75" s="3">
        <v>38.607794645750602</v>
      </c>
      <c r="S75" s="3">
        <v>44.187307398582099</v>
      </c>
      <c r="T75" s="3">
        <v>48.301943657072002</v>
      </c>
      <c r="U75" s="3">
        <v>52.5502049648805</v>
      </c>
      <c r="V75" s="3">
        <v>58.249104962431403</v>
      </c>
      <c r="W75" s="3">
        <v>62.2500947715588</v>
      </c>
      <c r="X75" s="3">
        <v>64.992835216129393</v>
      </c>
      <c r="Y75" s="3">
        <v>68.695642146873098</v>
      </c>
      <c r="Z75" s="3">
        <v>69.661777891422005</v>
      </c>
      <c r="AA75" s="3">
        <v>71.857451307249207</v>
      </c>
      <c r="AB75" s="3">
        <v>73.610369251994001</v>
      </c>
      <c r="AC75" s="3">
        <v>75.185504509483494</v>
      </c>
      <c r="AD75" s="3">
        <v>75.654415826160701</v>
      </c>
      <c r="AE75" s="3">
        <v>76.897174961549595</v>
      </c>
      <c r="AF75" s="3">
        <v>78.683812654667506</v>
      </c>
      <c r="AG75" s="3">
        <v>81.738373141043596</v>
      </c>
      <c r="AH75" s="3">
        <v>83.844213139269897</v>
      </c>
      <c r="AI75" s="3">
        <v>87.866035253214804</v>
      </c>
      <c r="AJ75" s="4"/>
    </row>
    <row r="76" spans="1:36" ht="16" x14ac:dyDescent="0.2">
      <c r="A76" s="2" t="s">
        <v>162</v>
      </c>
      <c r="B76" s="25" t="s">
        <v>161</v>
      </c>
      <c r="C76" s="3" t="s">
        <v>680</v>
      </c>
      <c r="D76" s="3" t="s">
        <v>681</v>
      </c>
      <c r="E76" s="3">
        <v>0</v>
      </c>
      <c r="F76" s="3">
        <v>0</v>
      </c>
      <c r="G76" s="3">
        <v>5.3442241932594701E-4</v>
      </c>
      <c r="H76" s="3">
        <v>1.82707735602464E-3</v>
      </c>
      <c r="I76" s="3">
        <v>2.5446676377679999E-3</v>
      </c>
      <c r="J76" s="3">
        <v>6.3631734547423503E-3</v>
      </c>
      <c r="K76" s="3">
        <v>1.9944611434077001E-2</v>
      </c>
      <c r="L76" s="3">
        <v>4.4321270445091598E-2</v>
      </c>
      <c r="M76" s="3">
        <v>0.117595834149731</v>
      </c>
      <c r="N76" s="3">
        <v>0.22250646869951299</v>
      </c>
      <c r="O76" s="3">
        <v>0.33231298422913003</v>
      </c>
      <c r="P76" s="3">
        <v>0.377687226480237</v>
      </c>
      <c r="Q76" s="3">
        <v>0.66826097953643404</v>
      </c>
      <c r="R76" s="3">
        <v>0.91706325975945802</v>
      </c>
      <c r="S76" s="3">
        <v>1.30580561880616</v>
      </c>
      <c r="T76" s="3">
        <v>2.30557391777341</v>
      </c>
      <c r="U76" s="3">
        <v>3.2318027276358001</v>
      </c>
      <c r="V76" s="3">
        <v>4.39593883254914</v>
      </c>
      <c r="W76" s="3">
        <v>4.9854090898544099</v>
      </c>
      <c r="X76" s="3">
        <v>6.2507742573384002</v>
      </c>
      <c r="Y76" s="3">
        <v>8.3769075278892</v>
      </c>
      <c r="Z76" s="3">
        <v>9.5619041724261304</v>
      </c>
      <c r="AA76" s="3">
        <v>11.128480590666999</v>
      </c>
      <c r="AB76" s="3">
        <v>13.322125986657401</v>
      </c>
      <c r="AC76" s="3">
        <v>15.3665824998458</v>
      </c>
      <c r="AD76" s="3">
        <v>16.5611211404503</v>
      </c>
      <c r="AE76" s="3">
        <v>19.012885465162899</v>
      </c>
      <c r="AF76" s="3">
        <v>22.775050205512599</v>
      </c>
      <c r="AG76" s="4"/>
      <c r="AH76" s="3">
        <v>26.620624706444701</v>
      </c>
      <c r="AI76" s="4"/>
      <c r="AJ76" s="4"/>
    </row>
    <row r="77" spans="1:36" ht="16" x14ac:dyDescent="0.2">
      <c r="A77" s="2" t="s">
        <v>164</v>
      </c>
      <c r="B77" s="25" t="s">
        <v>163</v>
      </c>
      <c r="C77" s="3" t="s">
        <v>680</v>
      </c>
      <c r="D77" s="3" t="s">
        <v>681</v>
      </c>
      <c r="E77" s="3">
        <v>0.40108767000000001</v>
      </c>
      <c r="F77" s="3">
        <v>1.397439332</v>
      </c>
      <c r="G77" s="3">
        <v>1.88687977</v>
      </c>
      <c r="H77" s="3">
        <v>2.5684613490000001</v>
      </c>
      <c r="I77" s="3">
        <v>4.9150985540000001</v>
      </c>
      <c r="J77" s="3">
        <v>13.90030389</v>
      </c>
      <c r="K77" s="3">
        <v>16.78007526</v>
      </c>
      <c r="L77" s="3">
        <v>19.458682799999998</v>
      </c>
      <c r="M77" s="3">
        <v>25.452524929999999</v>
      </c>
      <c r="N77" s="3">
        <v>32.295092289999999</v>
      </c>
      <c r="O77" s="3">
        <v>37.248461740000003</v>
      </c>
      <c r="P77" s="3">
        <v>43.105363349999998</v>
      </c>
      <c r="Q77" s="3">
        <v>62.43</v>
      </c>
      <c r="R77" s="3">
        <v>69.22</v>
      </c>
      <c r="S77" s="3">
        <v>72.39</v>
      </c>
      <c r="T77" s="3">
        <v>74.48</v>
      </c>
      <c r="U77" s="3">
        <v>79.66</v>
      </c>
      <c r="V77" s="3">
        <v>80.78</v>
      </c>
      <c r="W77" s="3">
        <v>83.67</v>
      </c>
      <c r="X77" s="3">
        <v>82.49</v>
      </c>
      <c r="Y77" s="3">
        <v>86.89</v>
      </c>
      <c r="Z77" s="3">
        <v>88.709994910000006</v>
      </c>
      <c r="AA77" s="3">
        <v>89.879997970000005</v>
      </c>
      <c r="AB77" s="3">
        <v>91.514399999999995</v>
      </c>
      <c r="AC77" s="3">
        <v>86.530392750000004</v>
      </c>
      <c r="AD77" s="3">
        <v>86.422133329999994</v>
      </c>
      <c r="AE77" s="3">
        <v>87.703649960000007</v>
      </c>
      <c r="AF77" s="3">
        <v>87.468929070000002</v>
      </c>
      <c r="AG77" s="3">
        <v>88.889960000000002</v>
      </c>
      <c r="AH77" s="3">
        <v>89.607385109999996</v>
      </c>
      <c r="AI77" s="3">
        <v>92.170271060000005</v>
      </c>
      <c r="AJ77" s="4"/>
    </row>
    <row r="78" spans="1:36" ht="16" x14ac:dyDescent="0.2">
      <c r="A78" s="2" t="s">
        <v>166</v>
      </c>
      <c r="B78" s="25" t="s">
        <v>165</v>
      </c>
      <c r="C78" s="3" t="s">
        <v>680</v>
      </c>
      <c r="D78" s="3" t="s">
        <v>681</v>
      </c>
      <c r="E78" s="3">
        <v>0</v>
      </c>
      <c r="F78" s="3">
        <v>0</v>
      </c>
      <c r="G78" s="3">
        <v>0</v>
      </c>
      <c r="H78" s="3">
        <v>6.6784469999999997E-3</v>
      </c>
      <c r="I78" s="3">
        <v>7.9073990000000007E-3</v>
      </c>
      <c r="J78" s="3">
        <v>9.1153429999999997E-3</v>
      </c>
      <c r="K78" s="3">
        <v>6.4437142000000003E-2</v>
      </c>
      <c r="L78" s="3">
        <v>0.22345484199999999</v>
      </c>
      <c r="M78" s="3">
        <v>0.633167865</v>
      </c>
      <c r="N78" s="3">
        <v>0.94246206300000002</v>
      </c>
      <c r="O78" s="3">
        <v>1.496854734</v>
      </c>
      <c r="P78" s="3">
        <v>1.857978594</v>
      </c>
      <c r="Q78" s="3">
        <v>6.1526497000000004</v>
      </c>
      <c r="R78" s="3">
        <v>6.7254347379999997</v>
      </c>
      <c r="S78" s="3">
        <v>7.4129434850000004</v>
      </c>
      <c r="T78" s="3">
        <v>8.4536366340000004</v>
      </c>
      <c r="U78" s="3">
        <v>9.6000384000000007</v>
      </c>
      <c r="V78" s="3">
        <v>10.897831050000001</v>
      </c>
      <c r="W78" s="3">
        <v>13</v>
      </c>
      <c r="X78" s="3">
        <v>17</v>
      </c>
      <c r="Y78" s="3">
        <v>20</v>
      </c>
      <c r="Z78" s="3">
        <v>28</v>
      </c>
      <c r="AA78" s="3">
        <v>33.742356749999999</v>
      </c>
      <c r="AB78" s="3">
        <v>35.200000000000003</v>
      </c>
      <c r="AC78" s="3">
        <v>37.4</v>
      </c>
      <c r="AD78" s="3">
        <v>42.5</v>
      </c>
      <c r="AE78" s="3">
        <v>46.506978310000001</v>
      </c>
      <c r="AF78" s="3">
        <v>49.966373009999998</v>
      </c>
      <c r="AG78" s="4"/>
      <c r="AH78" s="4"/>
      <c r="AI78" s="4"/>
      <c r="AJ78" s="4"/>
    </row>
    <row r="79" spans="1:36" ht="16" x14ac:dyDescent="0.2">
      <c r="A79" s="2" t="s">
        <v>168</v>
      </c>
      <c r="B79" s="25" t="s">
        <v>167</v>
      </c>
      <c r="C79" s="3" t="s">
        <v>680</v>
      </c>
      <c r="D79" s="3" t="s">
        <v>681</v>
      </c>
      <c r="E79" s="3">
        <v>5.2777862000000002E-2</v>
      </c>
      <c r="F79" s="3">
        <v>0.14011389499999999</v>
      </c>
      <c r="G79" s="3">
        <v>0.279049463</v>
      </c>
      <c r="H79" s="3">
        <v>0.59061938300000005</v>
      </c>
      <c r="I79" s="3">
        <v>0.89986742500000005</v>
      </c>
      <c r="J79" s="3">
        <v>1.6379472450000001</v>
      </c>
      <c r="K79" s="3">
        <v>2.584033979</v>
      </c>
      <c r="L79" s="3">
        <v>4.2550038719999996</v>
      </c>
      <c r="M79" s="3">
        <v>6.3197787219999997</v>
      </c>
      <c r="N79" s="3">
        <v>9.1253178889999997</v>
      </c>
      <c r="O79" s="3">
        <v>14.30792394</v>
      </c>
      <c r="P79" s="3">
        <v>26.32590355</v>
      </c>
      <c r="Q79" s="3">
        <v>30.18</v>
      </c>
      <c r="R79" s="3">
        <v>36.14</v>
      </c>
      <c r="S79" s="3">
        <v>39.15</v>
      </c>
      <c r="T79" s="3">
        <v>42.87</v>
      </c>
      <c r="U79" s="3">
        <v>46.87</v>
      </c>
      <c r="V79" s="3">
        <v>66.09</v>
      </c>
      <c r="W79" s="3">
        <v>70.680000000000007</v>
      </c>
      <c r="X79" s="3">
        <v>71.58</v>
      </c>
      <c r="Y79" s="3">
        <v>77.28</v>
      </c>
      <c r="Z79" s="3">
        <v>77.819998990000002</v>
      </c>
      <c r="AA79" s="3">
        <v>81.44</v>
      </c>
      <c r="AB79" s="3">
        <v>81.919799999999995</v>
      </c>
      <c r="AC79" s="3">
        <v>83.75</v>
      </c>
      <c r="AD79" s="3">
        <v>78.006037710000001</v>
      </c>
      <c r="AE79" s="3">
        <v>79.269811320000002</v>
      </c>
      <c r="AF79" s="3">
        <v>80.502459720000004</v>
      </c>
      <c r="AG79" s="3">
        <v>82.043186779999999</v>
      </c>
      <c r="AH79" s="3">
        <v>83.339744089999996</v>
      </c>
      <c r="AI79" s="4"/>
      <c r="AJ79" s="4"/>
    </row>
    <row r="80" spans="1:36" ht="16" x14ac:dyDescent="0.2">
      <c r="A80" s="2" t="s">
        <v>170</v>
      </c>
      <c r="B80" s="25" t="s">
        <v>169</v>
      </c>
      <c r="C80" s="3" t="s">
        <v>680</v>
      </c>
      <c r="D80" s="3" t="s">
        <v>681</v>
      </c>
      <c r="E80" s="3">
        <v>0</v>
      </c>
      <c r="F80" s="3">
        <v>0</v>
      </c>
      <c r="G80" s="3">
        <v>0</v>
      </c>
      <c r="H80" s="3">
        <v>0</v>
      </c>
      <c r="I80" s="3">
        <v>0</v>
      </c>
      <c r="J80" s="3">
        <v>0</v>
      </c>
      <c r="K80" s="3">
        <v>2.3187868109999998</v>
      </c>
      <c r="L80" s="3">
        <v>4.6012975660000004</v>
      </c>
      <c r="M80" s="3">
        <v>11.337868479999999</v>
      </c>
      <c r="N80" s="3">
        <v>22.29753835</v>
      </c>
      <c r="O80" s="3">
        <v>32.916392360000003</v>
      </c>
      <c r="P80" s="3">
        <v>43.246983520000001</v>
      </c>
      <c r="Q80" s="3">
        <v>53.29922183</v>
      </c>
      <c r="R80" s="3">
        <v>58.912640969999998</v>
      </c>
      <c r="S80" s="3">
        <v>66.533599469999999</v>
      </c>
      <c r="T80" s="3">
        <v>67.902631740000004</v>
      </c>
      <c r="U80" s="3">
        <v>69.359445120000004</v>
      </c>
      <c r="V80" s="3">
        <v>75.98</v>
      </c>
      <c r="W80" s="3">
        <v>75.569999999999993</v>
      </c>
      <c r="X80" s="3">
        <v>75.180000000000007</v>
      </c>
      <c r="Y80" s="3">
        <v>75.2</v>
      </c>
      <c r="Z80" s="3">
        <v>80.732172800000001</v>
      </c>
      <c r="AA80" s="3">
        <v>85.335189240000005</v>
      </c>
      <c r="AB80" s="3">
        <v>90</v>
      </c>
      <c r="AC80" s="3">
        <v>93.3</v>
      </c>
      <c r="AD80" s="3">
        <v>94.2</v>
      </c>
      <c r="AE80" s="3">
        <v>95.108681669999996</v>
      </c>
      <c r="AF80" s="3">
        <v>97.581958940000007</v>
      </c>
      <c r="AG80" s="4"/>
      <c r="AH80" s="4"/>
      <c r="AI80" s="4"/>
      <c r="AJ80" s="4"/>
    </row>
    <row r="81" spans="1:36" ht="16" x14ac:dyDescent="0.2">
      <c r="A81" s="2" t="s">
        <v>172</v>
      </c>
      <c r="B81" s="25" t="s">
        <v>171</v>
      </c>
      <c r="C81" s="3" t="s">
        <v>680</v>
      </c>
      <c r="D81" s="3" t="s">
        <v>681</v>
      </c>
      <c r="E81" s="3">
        <v>0</v>
      </c>
      <c r="F81" s="3">
        <v>0</v>
      </c>
      <c r="G81" s="3">
        <v>0</v>
      </c>
      <c r="H81" s="3">
        <v>0</v>
      </c>
      <c r="I81" s="3">
        <v>0</v>
      </c>
      <c r="J81" s="3">
        <v>0</v>
      </c>
      <c r="K81" s="3">
        <v>0.27803779499999998</v>
      </c>
      <c r="L81" s="3">
        <v>0.57067684500000004</v>
      </c>
      <c r="M81" s="3">
        <v>1.858718785</v>
      </c>
      <c r="N81" s="3">
        <v>2.7975940690000001</v>
      </c>
      <c r="O81" s="3">
        <v>3.7348621369999999</v>
      </c>
      <c r="P81" s="3">
        <v>4.6605271989999997</v>
      </c>
      <c r="Q81" s="3">
        <v>5.5700997049999996</v>
      </c>
      <c r="R81" s="3">
        <v>9.2325020999999996</v>
      </c>
      <c r="S81" s="3">
        <v>11.01786731</v>
      </c>
      <c r="T81" s="3">
        <v>11.881369100000001</v>
      </c>
      <c r="U81" s="3">
        <v>12.75033925</v>
      </c>
      <c r="V81" s="3">
        <v>13.621132729999999</v>
      </c>
      <c r="W81" s="3">
        <v>14.49</v>
      </c>
      <c r="X81" s="3">
        <v>15.35</v>
      </c>
      <c r="Y81" s="3">
        <v>20</v>
      </c>
      <c r="Z81" s="3">
        <v>22.8</v>
      </c>
      <c r="AA81" s="3">
        <v>25.974423000000002</v>
      </c>
      <c r="AB81" s="3">
        <v>27.8</v>
      </c>
      <c r="AC81" s="3">
        <v>29.65</v>
      </c>
      <c r="AD81" s="3">
        <v>31.501081280000001</v>
      </c>
      <c r="AE81" s="3">
        <v>33.352162550000003</v>
      </c>
      <c r="AF81" s="3">
        <v>35.30405287</v>
      </c>
      <c r="AG81" s="4"/>
      <c r="AH81" s="4"/>
      <c r="AI81" s="4"/>
      <c r="AJ81" s="4"/>
    </row>
    <row r="82" spans="1:36" ht="16" x14ac:dyDescent="0.2">
      <c r="A82" s="2" t="s">
        <v>174</v>
      </c>
      <c r="B82" s="25" t="s">
        <v>173</v>
      </c>
      <c r="C82" s="3" t="s">
        <v>680</v>
      </c>
      <c r="D82" s="3" t="s">
        <v>681</v>
      </c>
      <c r="E82" s="3">
        <v>0</v>
      </c>
      <c r="F82" s="3">
        <v>0</v>
      </c>
      <c r="G82" s="3">
        <v>0</v>
      </c>
      <c r="H82" s="3">
        <v>0</v>
      </c>
      <c r="I82" s="3">
        <v>0</v>
      </c>
      <c r="J82" s="3">
        <v>0</v>
      </c>
      <c r="K82" s="3">
        <v>0</v>
      </c>
      <c r="L82" s="3">
        <v>4.7999009000000002E-2</v>
      </c>
      <c r="M82" s="3">
        <v>0.17012488000000001</v>
      </c>
      <c r="N82" s="3">
        <v>0.24900956399999999</v>
      </c>
      <c r="O82" s="3">
        <v>1.2161406180000001</v>
      </c>
      <c r="P82" s="3">
        <v>1.347620222</v>
      </c>
      <c r="Q82" s="3">
        <v>1.9395301060000001</v>
      </c>
      <c r="R82" s="3">
        <v>2.6595865939999999</v>
      </c>
      <c r="S82" s="3">
        <v>2.9790698</v>
      </c>
      <c r="T82" s="3">
        <v>4.8932647500000002</v>
      </c>
      <c r="U82" s="3">
        <v>5.4892008030000001</v>
      </c>
      <c r="V82" s="3">
        <v>5.7670045759999997</v>
      </c>
      <c r="W82" s="3">
        <v>7.5</v>
      </c>
      <c r="X82" s="3">
        <v>9.5</v>
      </c>
      <c r="Y82" s="3">
        <v>13</v>
      </c>
      <c r="Z82" s="3">
        <v>18</v>
      </c>
      <c r="AA82" s="3">
        <v>24</v>
      </c>
      <c r="AB82" s="3">
        <v>30.53803344</v>
      </c>
      <c r="AC82" s="3">
        <v>38.071209289999999</v>
      </c>
      <c r="AD82" s="3">
        <v>45.784536529999997</v>
      </c>
      <c r="AE82" s="3">
        <v>48.052273749999998</v>
      </c>
      <c r="AF82" s="3">
        <v>50.320120150000001</v>
      </c>
      <c r="AG82" s="3">
        <v>59.6</v>
      </c>
      <c r="AH82" s="3">
        <v>61</v>
      </c>
      <c r="AI82" s="4"/>
      <c r="AJ82" s="4"/>
    </row>
    <row r="83" spans="1:36" ht="16" x14ac:dyDescent="0.2">
      <c r="A83" s="2" t="s">
        <v>176</v>
      </c>
      <c r="B83" s="25" t="s">
        <v>175</v>
      </c>
      <c r="C83" s="3" t="s">
        <v>680</v>
      </c>
      <c r="D83" s="3" t="s">
        <v>681</v>
      </c>
      <c r="E83" s="3">
        <v>8.7355319000000001E-2</v>
      </c>
      <c r="F83" s="3">
        <v>0.17423092200000001</v>
      </c>
      <c r="G83" s="3">
        <v>0.26061515899999999</v>
      </c>
      <c r="H83" s="3">
        <v>0.51976200100000003</v>
      </c>
      <c r="I83" s="3">
        <v>1.0366091660000001</v>
      </c>
      <c r="J83" s="3">
        <v>1.8951682839999999</v>
      </c>
      <c r="K83" s="3">
        <v>4.1236503359999999</v>
      </c>
      <c r="L83" s="3">
        <v>7.3853989569999996</v>
      </c>
      <c r="M83" s="3">
        <v>13.6699831</v>
      </c>
      <c r="N83" s="3">
        <v>21.293638269999999</v>
      </c>
      <c r="O83" s="3">
        <v>26.821754349999999</v>
      </c>
      <c r="P83" s="3">
        <v>33.48109487</v>
      </c>
      <c r="Q83" s="3">
        <v>56.48</v>
      </c>
      <c r="R83" s="3">
        <v>64.819999999999993</v>
      </c>
      <c r="S83" s="3">
        <v>65.61</v>
      </c>
      <c r="T83" s="3">
        <v>70</v>
      </c>
      <c r="U83" s="3">
        <v>68.819999999999993</v>
      </c>
      <c r="V83" s="3">
        <v>75.09</v>
      </c>
      <c r="W83" s="3">
        <v>78.39</v>
      </c>
      <c r="X83" s="3">
        <v>83.56</v>
      </c>
      <c r="Y83" s="3">
        <v>85</v>
      </c>
      <c r="Z83" s="3">
        <v>85.379998549999996</v>
      </c>
      <c r="AA83" s="3">
        <v>87.479998420000001</v>
      </c>
      <c r="AB83" s="3">
        <v>89.844099999999997</v>
      </c>
      <c r="AC83" s="3">
        <v>91.61</v>
      </c>
      <c r="AD83" s="3">
        <v>92.000299870000006</v>
      </c>
      <c r="AE83" s="3">
        <v>94.775800630000006</v>
      </c>
      <c r="AF83" s="3">
        <v>90.424550490000001</v>
      </c>
      <c r="AG83" s="3">
        <v>90.692008990000005</v>
      </c>
      <c r="AH83" s="3">
        <v>92.516628549999993</v>
      </c>
      <c r="AI83" s="3">
        <v>94.81820132</v>
      </c>
      <c r="AJ83" s="4"/>
    </row>
    <row r="84" spans="1:36" ht="16" x14ac:dyDescent="0.2">
      <c r="A84" s="2" t="s">
        <v>178</v>
      </c>
      <c r="B84" s="25" t="s">
        <v>177</v>
      </c>
      <c r="C84" s="3" t="s">
        <v>680</v>
      </c>
      <c r="D84" s="3" t="s">
        <v>681</v>
      </c>
      <c r="E84" s="3">
        <v>0</v>
      </c>
      <c r="F84" s="3">
        <v>0</v>
      </c>
      <c r="G84" s="3">
        <v>0</v>
      </c>
      <c r="H84" s="3">
        <v>0</v>
      </c>
      <c r="I84" s="3">
        <v>0</v>
      </c>
      <c r="J84" s="3">
        <v>1.1836885E-2</v>
      </c>
      <c r="K84" s="3">
        <v>4.0065418999999998E-2</v>
      </c>
      <c r="L84" s="3">
        <v>6.0930333000000003E-2</v>
      </c>
      <c r="M84" s="3">
        <v>0.102830957</v>
      </c>
      <c r="N84" s="3">
        <v>0.41634356700000003</v>
      </c>
      <c r="O84" s="3">
        <v>0.48474629899999999</v>
      </c>
      <c r="P84" s="3">
        <v>0.992344436</v>
      </c>
      <c r="Q84" s="3">
        <v>1.5878756300000001</v>
      </c>
      <c r="R84" s="3">
        <v>2.558816481</v>
      </c>
      <c r="S84" s="3">
        <v>3.8862213539999999</v>
      </c>
      <c r="T84" s="3">
        <v>6.0794576290000002</v>
      </c>
      <c r="U84" s="3">
        <v>7.5268768450000003</v>
      </c>
      <c r="V84" s="3">
        <v>8.26</v>
      </c>
      <c r="W84" s="3">
        <v>10.01</v>
      </c>
      <c r="X84" s="3">
        <v>20.07</v>
      </c>
      <c r="Y84" s="3">
        <v>26.9</v>
      </c>
      <c r="Z84" s="3">
        <v>31.52</v>
      </c>
      <c r="AA84" s="3">
        <v>36.94</v>
      </c>
      <c r="AB84" s="3">
        <v>43.3</v>
      </c>
      <c r="AC84" s="3">
        <v>44</v>
      </c>
      <c r="AD84" s="3">
        <v>47.569759640000001</v>
      </c>
      <c r="AE84" s="3">
        <v>58.459289609999999</v>
      </c>
      <c r="AF84" s="3">
        <v>59.705504599999998</v>
      </c>
      <c r="AG84" s="3">
        <v>62.717908199999997</v>
      </c>
      <c r="AH84" s="3">
        <v>68.846705650000004</v>
      </c>
      <c r="AI84" s="3">
        <v>72.531584140000007</v>
      </c>
      <c r="AJ84" s="4"/>
    </row>
    <row r="85" spans="1:36" ht="16" x14ac:dyDescent="0.2">
      <c r="A85" s="2" t="s">
        <v>180</v>
      </c>
      <c r="B85" s="25" t="s">
        <v>179</v>
      </c>
      <c r="C85" s="3" t="s">
        <v>680</v>
      </c>
      <c r="D85" s="3" t="s">
        <v>681</v>
      </c>
      <c r="E85" s="3">
        <v>0</v>
      </c>
      <c r="F85" s="3">
        <v>0</v>
      </c>
      <c r="G85" s="3">
        <v>0</v>
      </c>
      <c r="H85" s="3">
        <v>0</v>
      </c>
      <c r="I85" s="3">
        <v>0</v>
      </c>
      <c r="J85" s="3">
        <v>3.4791800000000001E-4</v>
      </c>
      <c r="K85" s="3">
        <v>5.6487630000000002E-3</v>
      </c>
      <c r="L85" s="3">
        <v>2.7537542000000002E-2</v>
      </c>
      <c r="M85" s="3">
        <v>3.2240443000000001E-2</v>
      </c>
      <c r="N85" s="3">
        <v>0.10489546600000001</v>
      </c>
      <c r="O85" s="3">
        <v>0.15361529800000001</v>
      </c>
      <c r="P85" s="3">
        <v>0.20000805999999999</v>
      </c>
      <c r="Q85" s="3">
        <v>0.83028403399999995</v>
      </c>
      <c r="R85" s="3">
        <v>1.1930579109999999</v>
      </c>
      <c r="S85" s="3">
        <v>1.716797704</v>
      </c>
      <c r="T85" s="3">
        <v>1.8311974609999999</v>
      </c>
      <c r="U85" s="3">
        <v>2.723175973</v>
      </c>
      <c r="V85" s="3">
        <v>3.85</v>
      </c>
      <c r="W85" s="3">
        <v>4.2699999999999996</v>
      </c>
      <c r="X85" s="3">
        <v>5.44</v>
      </c>
      <c r="Y85" s="3">
        <v>7.8</v>
      </c>
      <c r="Z85" s="3">
        <v>9</v>
      </c>
      <c r="AA85" s="3">
        <v>10.6</v>
      </c>
      <c r="AB85" s="3">
        <v>15</v>
      </c>
      <c r="AC85" s="3">
        <v>19</v>
      </c>
      <c r="AD85" s="3">
        <v>23</v>
      </c>
      <c r="AE85" s="3">
        <v>28</v>
      </c>
      <c r="AF85" s="3">
        <v>37.884152620000002</v>
      </c>
      <c r="AG85" s="3">
        <v>43</v>
      </c>
      <c r="AH85" s="3">
        <v>53</v>
      </c>
      <c r="AI85" s="4"/>
      <c r="AJ85" s="4"/>
    </row>
    <row r="86" spans="1:36" ht="16" x14ac:dyDescent="0.2">
      <c r="A86" s="2" t="s">
        <v>182</v>
      </c>
      <c r="B86" s="25" t="s">
        <v>181</v>
      </c>
      <c r="C86" s="3" t="s">
        <v>680</v>
      </c>
      <c r="D86" s="3" t="s">
        <v>681</v>
      </c>
      <c r="E86" s="3">
        <v>0</v>
      </c>
      <c r="F86" s="3">
        <v>0</v>
      </c>
      <c r="G86" s="3">
        <v>0</v>
      </c>
      <c r="H86" s="3">
        <v>0</v>
      </c>
      <c r="I86" s="3">
        <v>0</v>
      </c>
      <c r="J86" s="3">
        <v>0</v>
      </c>
      <c r="K86" s="4"/>
      <c r="L86" s="3">
        <v>2.6629072680000001</v>
      </c>
      <c r="M86" s="3">
        <v>4.1837943290000004</v>
      </c>
      <c r="N86" s="3">
        <v>5.9369782969999996</v>
      </c>
      <c r="O86" s="3">
        <v>19.131638120000002</v>
      </c>
      <c r="P86" s="3">
        <v>21.171109439999999</v>
      </c>
      <c r="Q86" s="3">
        <v>23.67023975</v>
      </c>
      <c r="R86" s="3">
        <v>28.325779789999999</v>
      </c>
      <c r="S86" s="3">
        <v>32.886082610000003</v>
      </c>
      <c r="T86" s="3">
        <v>39.070130880000001</v>
      </c>
      <c r="U86" s="3">
        <v>45.298647510000002</v>
      </c>
      <c r="V86" s="3">
        <v>51.61</v>
      </c>
      <c r="W86" s="3">
        <v>58</v>
      </c>
      <c r="X86" s="3">
        <v>65.069999999999993</v>
      </c>
      <c r="Y86" s="3">
        <v>65</v>
      </c>
      <c r="Z86" s="3">
        <v>65</v>
      </c>
      <c r="AA86" s="3">
        <v>65.016999999999996</v>
      </c>
      <c r="AB86" s="4"/>
      <c r="AC86" s="4"/>
      <c r="AD86" s="4"/>
      <c r="AE86" s="3">
        <v>94.444471579999998</v>
      </c>
      <c r="AF86" s="4"/>
      <c r="AG86" s="4"/>
      <c r="AH86" s="4"/>
      <c r="AI86" s="4"/>
      <c r="AJ86" s="4"/>
    </row>
    <row r="87" spans="1:36" ht="16" x14ac:dyDescent="0.2">
      <c r="A87" s="2" t="s">
        <v>184</v>
      </c>
      <c r="B87" s="25" t="s">
        <v>183</v>
      </c>
      <c r="C87" s="3" t="s">
        <v>680</v>
      </c>
      <c r="D87" s="3" t="s">
        <v>681</v>
      </c>
      <c r="E87" s="3">
        <v>0</v>
      </c>
      <c r="F87" s="3">
        <v>0</v>
      </c>
      <c r="G87" s="3">
        <v>0</v>
      </c>
      <c r="H87" s="3">
        <v>0</v>
      </c>
      <c r="I87" s="3">
        <v>1.3831800000000001E-4</v>
      </c>
      <c r="J87" s="3">
        <v>6.6858900000000003E-4</v>
      </c>
      <c r="K87" s="3">
        <v>1.9489419999999999E-3</v>
      </c>
      <c r="L87" s="3">
        <v>3.8031089999999998E-3</v>
      </c>
      <c r="M87" s="3">
        <v>6.2033690000000002E-3</v>
      </c>
      <c r="N87" s="3">
        <v>6.0808919000000003E-2</v>
      </c>
      <c r="O87" s="3">
        <v>9.5424923999999994E-2</v>
      </c>
      <c r="P87" s="3">
        <v>0.17554186799999999</v>
      </c>
      <c r="Q87" s="3">
        <v>0.40202274900000001</v>
      </c>
      <c r="R87" s="3">
        <v>0.45096037100000003</v>
      </c>
      <c r="S87" s="3">
        <v>0.50881933199999996</v>
      </c>
      <c r="T87" s="3">
        <v>0.542254181</v>
      </c>
      <c r="U87" s="3">
        <v>0.63749212300000002</v>
      </c>
      <c r="V87" s="3">
        <v>0.78002527899999996</v>
      </c>
      <c r="W87" s="3">
        <v>0.92</v>
      </c>
      <c r="X87" s="3">
        <v>0.94</v>
      </c>
      <c r="Y87" s="3">
        <v>1</v>
      </c>
      <c r="Z87" s="3">
        <v>2</v>
      </c>
      <c r="AA87" s="3">
        <v>3.1</v>
      </c>
      <c r="AB87" s="3">
        <v>4.5</v>
      </c>
      <c r="AC87" s="3">
        <v>6.4</v>
      </c>
      <c r="AD87" s="3">
        <v>8.1999999999999993</v>
      </c>
      <c r="AE87" s="3">
        <v>9.8000000000000007</v>
      </c>
      <c r="AF87" s="3">
        <v>11.400020769999999</v>
      </c>
      <c r="AG87" s="3">
        <v>21.83002304</v>
      </c>
      <c r="AH87" s="3">
        <v>23</v>
      </c>
      <c r="AI87" s="4"/>
      <c r="AJ87" s="4"/>
    </row>
    <row r="88" spans="1:36" ht="16" x14ac:dyDescent="0.2">
      <c r="A88" s="2" t="s">
        <v>186</v>
      </c>
      <c r="B88" s="25" t="s">
        <v>185</v>
      </c>
      <c r="C88" s="3" t="s">
        <v>680</v>
      </c>
      <c r="D88" s="3" t="s">
        <v>681</v>
      </c>
      <c r="E88" s="3">
        <v>0</v>
      </c>
      <c r="F88" s="3">
        <v>0</v>
      </c>
      <c r="G88" s="3">
        <v>0</v>
      </c>
      <c r="H88" s="3">
        <v>0</v>
      </c>
      <c r="I88" s="3">
        <v>0</v>
      </c>
      <c r="J88" s="3">
        <v>9.2175409999999992E-3</v>
      </c>
      <c r="K88" s="3">
        <v>3.5507360000000002E-2</v>
      </c>
      <c r="L88" s="3">
        <v>5.1311347E-2</v>
      </c>
      <c r="M88" s="3">
        <v>0.20609446100000001</v>
      </c>
      <c r="N88" s="3">
        <v>0.71582701500000001</v>
      </c>
      <c r="O88" s="3">
        <v>0.92179491899999999</v>
      </c>
      <c r="P88" s="3">
        <v>1.336791166</v>
      </c>
      <c r="Q88" s="3">
        <v>1.7967798829999999</v>
      </c>
      <c r="R88" s="3">
        <v>2.4367811929999998</v>
      </c>
      <c r="S88" s="3">
        <v>3.3080034779999998</v>
      </c>
      <c r="T88" s="3">
        <v>3.799001139</v>
      </c>
      <c r="U88" s="3">
        <v>5.2376911579999996</v>
      </c>
      <c r="V88" s="3">
        <v>6.2050374189999999</v>
      </c>
      <c r="W88" s="3">
        <v>6.88</v>
      </c>
      <c r="X88" s="3">
        <v>7.63</v>
      </c>
      <c r="Y88" s="3">
        <v>9.1999999999999993</v>
      </c>
      <c r="Z88" s="3">
        <v>10.8703</v>
      </c>
      <c r="AA88" s="3">
        <v>12.449228720000001</v>
      </c>
      <c r="AB88" s="3">
        <v>14</v>
      </c>
      <c r="AC88" s="3">
        <v>15.56</v>
      </c>
      <c r="AD88" s="3">
        <v>19.7</v>
      </c>
      <c r="AE88" s="3">
        <v>25</v>
      </c>
      <c r="AF88" s="3">
        <v>32</v>
      </c>
      <c r="AG88" s="3">
        <v>40</v>
      </c>
      <c r="AH88" s="3">
        <v>51</v>
      </c>
      <c r="AI88" s="4"/>
      <c r="AJ88" s="4"/>
    </row>
    <row r="89" spans="1:36" ht="16" x14ac:dyDescent="0.2">
      <c r="A89" s="2" t="s">
        <v>188</v>
      </c>
      <c r="B89" s="25" t="s">
        <v>187</v>
      </c>
      <c r="C89" s="3" t="s">
        <v>680</v>
      </c>
      <c r="D89" s="3" t="s">
        <v>681</v>
      </c>
      <c r="E89" s="3">
        <v>0</v>
      </c>
      <c r="F89" s="3">
        <v>0</v>
      </c>
      <c r="G89" s="3">
        <v>0</v>
      </c>
      <c r="H89" s="3">
        <v>0</v>
      </c>
      <c r="I89" s="3">
        <v>0</v>
      </c>
      <c r="J89" s="3">
        <v>0</v>
      </c>
      <c r="K89" s="4"/>
      <c r="L89" s="3">
        <v>1.6389062999999999E-2</v>
      </c>
      <c r="M89" s="3">
        <v>2.4060420999999999E-2</v>
      </c>
      <c r="N89" s="3">
        <v>0.117702448</v>
      </c>
      <c r="O89" s="3">
        <v>0.230103171</v>
      </c>
      <c r="P89" s="3">
        <v>0.29956914499999998</v>
      </c>
      <c r="Q89" s="3">
        <v>1.0229932340000001</v>
      </c>
      <c r="R89" s="3">
        <v>1.3541974779999999</v>
      </c>
      <c r="S89" s="3">
        <v>1.8081422030000001</v>
      </c>
      <c r="T89" s="3">
        <v>1.9013653159999999</v>
      </c>
      <c r="U89" s="3">
        <v>2.057196705</v>
      </c>
      <c r="V89" s="3">
        <v>2.2063022370000001</v>
      </c>
      <c r="W89" s="3">
        <v>2.3548887110000001</v>
      </c>
      <c r="X89" s="3">
        <v>2.3032805920000001</v>
      </c>
      <c r="Y89" s="3">
        <v>2.4500000000000002</v>
      </c>
      <c r="Z89" s="3">
        <v>2.6720000000000002</v>
      </c>
      <c r="AA89" s="3">
        <v>2.8939906209999999</v>
      </c>
      <c r="AB89" s="3">
        <v>3.1</v>
      </c>
      <c r="AC89" s="3">
        <v>3.32</v>
      </c>
      <c r="AD89" s="4"/>
      <c r="AE89" s="3">
        <v>17</v>
      </c>
      <c r="AF89" s="3">
        <v>18</v>
      </c>
      <c r="AG89" s="3">
        <v>22</v>
      </c>
      <c r="AH89" s="3">
        <v>28</v>
      </c>
      <c r="AI89" s="4"/>
      <c r="AJ89" s="4"/>
    </row>
    <row r="90" spans="1:36" ht="16" x14ac:dyDescent="0.2">
      <c r="A90" s="2" t="s">
        <v>190</v>
      </c>
      <c r="B90" s="25" t="s">
        <v>189</v>
      </c>
      <c r="C90" s="3" t="s">
        <v>680</v>
      </c>
      <c r="D90" s="3" t="s">
        <v>681</v>
      </c>
      <c r="E90" s="3">
        <v>0</v>
      </c>
      <c r="F90" s="3">
        <v>0</v>
      </c>
      <c r="G90" s="3">
        <v>0</v>
      </c>
      <c r="H90" s="3">
        <v>0</v>
      </c>
      <c r="I90" s="3">
        <v>0</v>
      </c>
      <c r="J90" s="3">
        <v>0</v>
      </c>
      <c r="K90" s="4"/>
      <c r="L90" s="3">
        <v>4.1462291999999998E-2</v>
      </c>
      <c r="M90" s="3">
        <v>9.4423774000000002E-2</v>
      </c>
      <c r="N90" s="3">
        <v>9.7415945000000004E-2</v>
      </c>
      <c r="O90" s="3">
        <v>0.13235466500000001</v>
      </c>
      <c r="P90" s="3">
        <v>0.16526042299999999</v>
      </c>
      <c r="Q90" s="3">
        <v>0.32119799700000001</v>
      </c>
      <c r="R90" s="3">
        <v>0.52052427199999995</v>
      </c>
      <c r="S90" s="3">
        <v>0.843930285</v>
      </c>
      <c r="T90" s="3">
        <v>1.149789671</v>
      </c>
      <c r="U90" s="3">
        <v>1.279193596</v>
      </c>
      <c r="V90" s="3">
        <v>1.557123059</v>
      </c>
      <c r="W90" s="3">
        <v>1.82</v>
      </c>
      <c r="X90" s="3">
        <v>2.13</v>
      </c>
      <c r="Y90" s="3">
        <v>6</v>
      </c>
      <c r="Z90" s="3">
        <v>11.5</v>
      </c>
      <c r="AA90" s="3">
        <v>13.94318219</v>
      </c>
      <c r="AB90" s="3">
        <v>16.399999999999999</v>
      </c>
      <c r="AC90" s="3">
        <v>18.86</v>
      </c>
      <c r="AD90" s="4"/>
      <c r="AE90" s="4"/>
      <c r="AF90" s="4"/>
      <c r="AG90" s="4"/>
      <c r="AH90" s="4"/>
      <c r="AI90" s="4"/>
      <c r="AJ90" s="4"/>
    </row>
    <row r="91" spans="1:36" ht="16" x14ac:dyDescent="0.2">
      <c r="A91" s="2" t="s">
        <v>192</v>
      </c>
      <c r="B91" s="25" t="s">
        <v>191</v>
      </c>
      <c r="C91" s="3" t="s">
        <v>680</v>
      </c>
      <c r="D91" s="3" t="s">
        <v>681</v>
      </c>
      <c r="E91" s="3">
        <v>0</v>
      </c>
      <c r="F91" s="3">
        <v>4.8788802999999999E-2</v>
      </c>
      <c r="G91" s="3">
        <v>4.8291602000000003E-2</v>
      </c>
      <c r="H91" s="3">
        <v>0.19106224199999999</v>
      </c>
      <c r="I91" s="3">
        <v>0.37817431200000001</v>
      </c>
      <c r="J91" s="3">
        <v>0.749616477</v>
      </c>
      <c r="K91" s="3">
        <v>1.395360779</v>
      </c>
      <c r="L91" s="3">
        <v>1.8496346880000001</v>
      </c>
      <c r="M91" s="3">
        <v>3.221821786</v>
      </c>
      <c r="N91" s="3">
        <v>6.8772921440000001</v>
      </c>
      <c r="O91" s="3">
        <v>9.1388373079999994</v>
      </c>
      <c r="P91" s="3">
        <v>10.935025810000001</v>
      </c>
      <c r="Q91" s="3">
        <v>14.67</v>
      </c>
      <c r="R91" s="3">
        <v>17.8</v>
      </c>
      <c r="S91" s="3">
        <v>21.42</v>
      </c>
      <c r="T91" s="3">
        <v>24</v>
      </c>
      <c r="U91" s="3">
        <v>32.25</v>
      </c>
      <c r="V91" s="3">
        <v>35.880000000000003</v>
      </c>
      <c r="W91" s="3">
        <v>38.200000000000003</v>
      </c>
      <c r="X91" s="3">
        <v>42.4</v>
      </c>
      <c r="Y91" s="3">
        <v>44.4</v>
      </c>
      <c r="Z91" s="3">
        <v>51.649995169999997</v>
      </c>
      <c r="AA91" s="3">
        <v>55.069993439999998</v>
      </c>
      <c r="AB91" s="3">
        <v>59.866300000000003</v>
      </c>
      <c r="AC91" s="3">
        <v>63.21</v>
      </c>
      <c r="AD91" s="3">
        <v>66.834959490000003</v>
      </c>
      <c r="AE91" s="3">
        <v>69.087915469999999</v>
      </c>
      <c r="AF91" s="3">
        <v>69.892970649999995</v>
      </c>
      <c r="AG91" s="3">
        <v>72.238373390000007</v>
      </c>
      <c r="AH91" s="3">
        <v>75.671206690000005</v>
      </c>
      <c r="AI91" s="3">
        <v>78.11584474</v>
      </c>
      <c r="AJ91" s="4"/>
    </row>
    <row r="92" spans="1:36" ht="16" x14ac:dyDescent="0.2">
      <c r="A92" s="2" t="s">
        <v>194</v>
      </c>
      <c r="B92" s="25" t="s">
        <v>193</v>
      </c>
      <c r="C92" s="3" t="s">
        <v>680</v>
      </c>
      <c r="D92" s="3" t="s">
        <v>681</v>
      </c>
      <c r="E92" s="3">
        <v>0</v>
      </c>
      <c r="F92" s="3">
        <v>0</v>
      </c>
      <c r="G92" s="3">
        <v>0</v>
      </c>
      <c r="H92" s="3">
        <v>0</v>
      </c>
      <c r="I92" s="3">
        <v>0</v>
      </c>
      <c r="J92" s="3">
        <v>0</v>
      </c>
      <c r="K92" s="3">
        <v>0.298032982</v>
      </c>
      <c r="L92" s="3">
        <v>0.99088386799999995</v>
      </c>
      <c r="M92" s="3">
        <v>1.484854484</v>
      </c>
      <c r="N92" s="3">
        <v>2.4731661470000001</v>
      </c>
      <c r="O92" s="3">
        <v>4.0639079909999998</v>
      </c>
      <c r="P92" s="3">
        <v>5.1281039819999998</v>
      </c>
      <c r="Q92" s="3">
        <v>14.75884055</v>
      </c>
      <c r="R92" s="3">
        <v>18.645182179999999</v>
      </c>
      <c r="S92" s="3">
        <v>19.57062058</v>
      </c>
      <c r="T92" s="3">
        <v>20.487804879999999</v>
      </c>
      <c r="U92" s="3">
        <v>21.395991169999999</v>
      </c>
      <c r="V92" s="3">
        <v>22.29</v>
      </c>
      <c r="W92" s="3">
        <v>23.18</v>
      </c>
      <c r="X92" s="3">
        <v>24.05</v>
      </c>
      <c r="Y92" s="3">
        <v>27</v>
      </c>
      <c r="Z92" s="3">
        <v>30</v>
      </c>
      <c r="AA92" s="3">
        <v>32</v>
      </c>
      <c r="AB92" s="3">
        <v>35</v>
      </c>
      <c r="AC92" s="3">
        <v>51.6</v>
      </c>
      <c r="AD92" s="3">
        <v>53.81</v>
      </c>
      <c r="AE92" s="3">
        <v>55.856407820000001</v>
      </c>
      <c r="AF92" s="3">
        <v>59.071735359999998</v>
      </c>
      <c r="AG92" s="4"/>
      <c r="AH92" s="4"/>
      <c r="AI92" s="4"/>
      <c r="AJ92" s="4"/>
    </row>
    <row r="93" spans="1:36" ht="16" x14ac:dyDescent="0.2">
      <c r="A93" s="2" t="s">
        <v>196</v>
      </c>
      <c r="B93" s="25" t="s">
        <v>195</v>
      </c>
      <c r="C93" s="3" t="s">
        <v>680</v>
      </c>
      <c r="D93" s="3" t="s">
        <v>681</v>
      </c>
      <c r="E93" s="3">
        <v>0</v>
      </c>
      <c r="F93" s="3">
        <v>0</v>
      </c>
      <c r="G93" s="3">
        <v>0</v>
      </c>
      <c r="H93" s="3">
        <v>0</v>
      </c>
      <c r="I93" s="3">
        <v>6.4712120999999997E-2</v>
      </c>
      <c r="J93" s="3">
        <v>5.3940342000000002E-2</v>
      </c>
      <c r="K93" s="3">
        <v>1.796719191</v>
      </c>
      <c r="L93" s="3">
        <v>7.9545046819999996</v>
      </c>
      <c r="M93" s="3">
        <v>14.654447169999999</v>
      </c>
      <c r="N93" s="3">
        <v>21.602613309999999</v>
      </c>
      <c r="O93" s="3">
        <v>31.74781123</v>
      </c>
      <c r="P93" s="3">
        <v>35.464136889999999</v>
      </c>
      <c r="Q93" s="3">
        <v>44.154789030000003</v>
      </c>
      <c r="R93" s="3">
        <v>54.534259830000003</v>
      </c>
      <c r="S93" s="3">
        <v>56.099014760000003</v>
      </c>
      <c r="T93" s="3">
        <v>57.703404499999998</v>
      </c>
      <c r="U93" s="3">
        <v>59.361687269999997</v>
      </c>
      <c r="V93" s="3">
        <v>61.07</v>
      </c>
      <c r="W93" s="3">
        <v>62.82</v>
      </c>
      <c r="X93" s="3">
        <v>62.83</v>
      </c>
      <c r="Y93" s="3">
        <v>63</v>
      </c>
      <c r="Z93" s="3">
        <v>64</v>
      </c>
      <c r="AA93" s="3">
        <v>64.896010099999998</v>
      </c>
      <c r="AB93" s="3">
        <v>65.8</v>
      </c>
      <c r="AC93" s="3">
        <v>66.7</v>
      </c>
      <c r="AD93" s="3">
        <v>67.600443479999996</v>
      </c>
      <c r="AE93" s="3">
        <v>68.500873679999998</v>
      </c>
      <c r="AF93" s="3">
        <v>69.482461779999994</v>
      </c>
      <c r="AG93" s="4"/>
      <c r="AH93" s="4"/>
      <c r="AI93" s="4"/>
      <c r="AJ93" s="4"/>
    </row>
    <row r="94" spans="1:36" ht="16" x14ac:dyDescent="0.2">
      <c r="A94" s="2" t="s">
        <v>198</v>
      </c>
      <c r="B94" s="25" t="s">
        <v>197</v>
      </c>
      <c r="C94" s="3" t="s">
        <v>680</v>
      </c>
      <c r="D94" s="3" t="s">
        <v>681</v>
      </c>
      <c r="E94" s="3">
        <v>0</v>
      </c>
      <c r="F94" s="3">
        <v>0</v>
      </c>
      <c r="G94" s="3">
        <v>0</v>
      </c>
      <c r="H94" s="3">
        <v>0</v>
      </c>
      <c r="I94" s="3">
        <v>0</v>
      </c>
      <c r="J94" s="3">
        <v>2.9980050000000002E-3</v>
      </c>
      <c r="K94" s="3">
        <v>1.9534870999999999E-2</v>
      </c>
      <c r="L94" s="3">
        <v>9.5476020999999994E-2</v>
      </c>
      <c r="M94" s="3">
        <v>0.46659044399999999</v>
      </c>
      <c r="N94" s="3">
        <v>0.59265294499999999</v>
      </c>
      <c r="O94" s="3">
        <v>0.71233290500000002</v>
      </c>
      <c r="P94" s="3">
        <v>1.738201782</v>
      </c>
      <c r="Q94" s="3">
        <v>3.3917462700000001</v>
      </c>
      <c r="R94" s="3">
        <v>4.548854908</v>
      </c>
      <c r="S94" s="3">
        <v>5.0999999999999996</v>
      </c>
      <c r="T94" s="3">
        <v>5.7</v>
      </c>
      <c r="U94" s="3">
        <v>6.5</v>
      </c>
      <c r="V94" s="3">
        <v>7.3</v>
      </c>
      <c r="W94" s="3">
        <v>8.3000000000000007</v>
      </c>
      <c r="X94" s="3">
        <v>9.3000000000000007</v>
      </c>
      <c r="Y94" s="3">
        <v>10.5</v>
      </c>
      <c r="Z94" s="3">
        <v>12.3</v>
      </c>
      <c r="AA94" s="3">
        <v>16</v>
      </c>
      <c r="AB94" s="3">
        <v>19.7</v>
      </c>
      <c r="AC94" s="3">
        <v>23.4</v>
      </c>
      <c r="AD94" s="3">
        <v>28.805941560000001</v>
      </c>
      <c r="AE94" s="3">
        <v>34.509326090000002</v>
      </c>
      <c r="AF94" s="3">
        <v>40.70304908</v>
      </c>
      <c r="AG94" s="4"/>
      <c r="AH94" s="3">
        <v>44.401049839999999</v>
      </c>
      <c r="AI94" s="4"/>
      <c r="AJ94" s="4"/>
    </row>
    <row r="95" spans="1:36" ht="16" x14ac:dyDescent="0.2">
      <c r="A95" s="2" t="s">
        <v>200</v>
      </c>
      <c r="B95" s="25" t="s">
        <v>199</v>
      </c>
      <c r="C95" s="3" t="s">
        <v>680</v>
      </c>
      <c r="D95" s="3" t="s">
        <v>681</v>
      </c>
      <c r="E95" s="3">
        <v>0</v>
      </c>
      <c r="F95" s="3">
        <v>0</v>
      </c>
      <c r="G95" s="3">
        <v>0</v>
      </c>
      <c r="H95" s="3">
        <v>0</v>
      </c>
      <c r="I95" s="3">
        <v>0.34845390999999998</v>
      </c>
      <c r="J95" s="3">
        <v>0.659530909</v>
      </c>
      <c r="K95" s="3">
        <v>1.356106888</v>
      </c>
      <c r="L95" s="3">
        <v>2.344571647</v>
      </c>
      <c r="M95" s="3">
        <v>4.5012841899999998</v>
      </c>
      <c r="N95" s="3">
        <v>8.4971763229999997</v>
      </c>
      <c r="O95" s="3">
        <v>16.113127039999998</v>
      </c>
      <c r="P95" s="3">
        <v>25.380227529999999</v>
      </c>
      <c r="Q95" s="3">
        <v>31.192294260000001</v>
      </c>
      <c r="R95" s="3">
        <v>33.716681790000003</v>
      </c>
      <c r="S95" s="3">
        <v>36.161787840000002</v>
      </c>
      <c r="T95" s="3">
        <v>38.559877559999997</v>
      </c>
      <c r="U95" s="3">
        <v>43.851443000000003</v>
      </c>
      <c r="V95" s="3">
        <v>46.15047362</v>
      </c>
      <c r="W95" s="3">
        <v>48.418702150000001</v>
      </c>
      <c r="X95" s="3">
        <v>50.642028379999999</v>
      </c>
      <c r="Y95" s="3">
        <v>54.04</v>
      </c>
      <c r="Z95" s="3">
        <v>57.7</v>
      </c>
      <c r="AA95" s="3">
        <v>61.53415931</v>
      </c>
      <c r="AB95" s="3">
        <v>65.400000000000006</v>
      </c>
      <c r="AC95" s="3">
        <v>69.27</v>
      </c>
      <c r="AD95" s="3">
        <v>73.139999950000004</v>
      </c>
      <c r="AE95" s="3">
        <v>77.009999890000003</v>
      </c>
      <c r="AF95" s="3">
        <v>80.505465560000005</v>
      </c>
      <c r="AG95" s="4"/>
      <c r="AH95" s="4"/>
      <c r="AI95" s="4"/>
      <c r="AJ95" s="4"/>
    </row>
    <row r="96" spans="1:36" ht="16" x14ac:dyDescent="0.2">
      <c r="A96" s="2" t="s">
        <v>202</v>
      </c>
      <c r="B96" s="25" t="s">
        <v>201</v>
      </c>
      <c r="C96" s="3" t="s">
        <v>680</v>
      </c>
      <c r="D96" s="3" t="s">
        <v>681</v>
      </c>
      <c r="E96" s="3">
        <v>0</v>
      </c>
      <c r="F96" s="3">
        <v>0</v>
      </c>
      <c r="G96" s="3">
        <v>0</v>
      </c>
      <c r="H96" s="3">
        <v>0</v>
      </c>
      <c r="I96" s="3">
        <v>0</v>
      </c>
      <c r="J96" s="3">
        <v>0</v>
      </c>
      <c r="K96" s="3">
        <v>6.5854115000000005E-2</v>
      </c>
      <c r="L96" s="3">
        <v>0.13182803300000001</v>
      </c>
      <c r="M96" s="3">
        <v>0.26408810999999999</v>
      </c>
      <c r="N96" s="3">
        <v>3.9663547349999999</v>
      </c>
      <c r="O96" s="3">
        <v>6.6114915659999998</v>
      </c>
      <c r="P96" s="3">
        <v>13.206986499999999</v>
      </c>
      <c r="Q96" s="4"/>
      <c r="R96" s="4"/>
      <c r="S96" s="4"/>
      <c r="T96" s="4"/>
      <c r="U96" s="4"/>
      <c r="V96" s="3">
        <v>13.8</v>
      </c>
      <c r="W96" s="3">
        <v>18.2</v>
      </c>
      <c r="X96" s="3">
        <v>23.9</v>
      </c>
      <c r="Y96" s="3">
        <v>29.9</v>
      </c>
      <c r="Z96" s="3">
        <v>30</v>
      </c>
      <c r="AA96" s="3">
        <v>30.5</v>
      </c>
      <c r="AB96" s="3">
        <v>31</v>
      </c>
      <c r="AC96" s="3">
        <v>32</v>
      </c>
      <c r="AD96" s="3">
        <v>34</v>
      </c>
      <c r="AE96" s="3">
        <v>35.659999999999997</v>
      </c>
      <c r="AF96" s="3">
        <v>37.325836789999997</v>
      </c>
      <c r="AG96" s="4"/>
      <c r="AH96" s="4"/>
      <c r="AI96" s="4"/>
      <c r="AJ96" s="4"/>
    </row>
    <row r="97" spans="1:36" ht="16" x14ac:dyDescent="0.2">
      <c r="A97" s="2" t="s">
        <v>7</v>
      </c>
      <c r="B97" s="25" t="s">
        <v>203</v>
      </c>
      <c r="C97" s="3" t="s">
        <v>680</v>
      </c>
      <c r="D97" s="3" t="s">
        <v>681</v>
      </c>
      <c r="E97" s="3">
        <v>0.26094426759196898</v>
      </c>
      <c r="F97" s="3">
        <v>0.42206567476621198</v>
      </c>
      <c r="G97" s="3">
        <v>0.67080030675199098</v>
      </c>
      <c r="H97" s="3">
        <v>0.95566214451600895</v>
      </c>
      <c r="I97" s="3">
        <v>1.9254691891282201</v>
      </c>
      <c r="J97" s="3">
        <v>3.6157178733576099</v>
      </c>
      <c r="K97" s="3">
        <v>6.6459376328820197</v>
      </c>
      <c r="L97" s="3">
        <v>10.492515911661</v>
      </c>
      <c r="M97" s="3">
        <v>15.759129208690499</v>
      </c>
      <c r="N97" s="3">
        <v>22.7730872457117</v>
      </c>
      <c r="O97" s="3">
        <v>30.545068412290998</v>
      </c>
      <c r="P97" s="3">
        <v>36.630564894908098</v>
      </c>
      <c r="Q97" s="3">
        <v>45.0746603668129</v>
      </c>
      <c r="R97" s="3">
        <v>49.804644502825496</v>
      </c>
      <c r="S97" s="3">
        <v>55.000185572262801</v>
      </c>
      <c r="T97" s="3">
        <v>58.700577847522702</v>
      </c>
      <c r="U97" s="3">
        <v>61.410343830515302</v>
      </c>
      <c r="V97" s="3">
        <v>66.809643142404894</v>
      </c>
      <c r="W97" s="3">
        <v>68.904010468870098</v>
      </c>
      <c r="X97" s="3">
        <v>70.145913376428794</v>
      </c>
      <c r="Y97" s="3">
        <v>72.247673234818393</v>
      </c>
      <c r="Z97" s="3">
        <v>72.799302941399304</v>
      </c>
      <c r="AA97" s="3">
        <v>75.501550469289199</v>
      </c>
      <c r="AB97" s="3">
        <v>76.859353181007705</v>
      </c>
      <c r="AC97" s="3">
        <v>78.5163427069525</v>
      </c>
      <c r="AD97" s="3">
        <v>79.914243300488806</v>
      </c>
      <c r="AE97" s="3">
        <v>84.263290542959695</v>
      </c>
      <c r="AF97" s="3">
        <v>85.853961230697706</v>
      </c>
      <c r="AG97" s="3">
        <v>87.519507100026502</v>
      </c>
      <c r="AH97" s="3">
        <v>89.095696194707301</v>
      </c>
      <c r="AI97" s="4"/>
      <c r="AJ97" s="4"/>
    </row>
    <row r="98" spans="1:36" ht="16" x14ac:dyDescent="0.2">
      <c r="A98" s="2" t="s">
        <v>205</v>
      </c>
      <c r="B98" s="25" t="s">
        <v>204</v>
      </c>
      <c r="C98" s="3" t="s">
        <v>680</v>
      </c>
      <c r="D98" s="3" t="s">
        <v>681</v>
      </c>
      <c r="E98" s="3">
        <v>0</v>
      </c>
      <c r="F98" s="3">
        <v>0.120955444</v>
      </c>
      <c r="G98" s="3">
        <v>0.84952788300000004</v>
      </c>
      <c r="H98" s="3">
        <v>1.3345680310000001</v>
      </c>
      <c r="I98" s="3">
        <v>2.7841982660000002</v>
      </c>
      <c r="J98" s="3">
        <v>3.2186356429999998</v>
      </c>
      <c r="K98" s="3">
        <v>4.7488386719999998</v>
      </c>
      <c r="L98" s="3">
        <v>10.51875705</v>
      </c>
      <c r="M98" s="3">
        <v>14.545979579999999</v>
      </c>
      <c r="N98" s="3">
        <v>21.230681969999999</v>
      </c>
      <c r="O98" s="3">
        <v>27.827760680000001</v>
      </c>
      <c r="P98" s="3">
        <v>38.671403230000003</v>
      </c>
      <c r="Q98" s="3">
        <v>43.082383030000003</v>
      </c>
      <c r="R98" s="3">
        <v>52.200043350000001</v>
      </c>
      <c r="S98" s="3">
        <v>56.39988039</v>
      </c>
      <c r="T98" s="3">
        <v>56.9</v>
      </c>
      <c r="U98" s="3">
        <v>60.8</v>
      </c>
      <c r="V98" s="3">
        <v>64.8</v>
      </c>
      <c r="W98" s="3">
        <v>66.7</v>
      </c>
      <c r="X98" s="3">
        <v>69.400000000000006</v>
      </c>
      <c r="Y98" s="3">
        <v>72</v>
      </c>
      <c r="Z98" s="3">
        <v>72.2</v>
      </c>
      <c r="AA98" s="3">
        <v>72.900000000000006</v>
      </c>
      <c r="AB98" s="3">
        <v>74.2</v>
      </c>
      <c r="AC98" s="3">
        <v>79.86627043</v>
      </c>
      <c r="AD98" s="3">
        <v>84.948352959999994</v>
      </c>
      <c r="AE98" s="3">
        <v>87.479414669999997</v>
      </c>
      <c r="AF98" s="3">
        <v>89.41594465</v>
      </c>
      <c r="AG98" s="3">
        <v>90.507395329999994</v>
      </c>
      <c r="AH98" s="3">
        <v>91.743400390000005</v>
      </c>
      <c r="AI98" s="3">
        <v>92.413136019999996</v>
      </c>
      <c r="AJ98" s="4"/>
    </row>
    <row r="99" spans="1:36" ht="16" x14ac:dyDescent="0.2">
      <c r="A99" s="2" t="s">
        <v>207</v>
      </c>
      <c r="B99" s="25" t="s">
        <v>206</v>
      </c>
      <c r="C99" s="3" t="s">
        <v>680</v>
      </c>
      <c r="D99" s="3" t="s">
        <v>681</v>
      </c>
      <c r="E99" s="3">
        <v>0</v>
      </c>
      <c r="F99" s="3">
        <v>0</v>
      </c>
      <c r="G99" s="3">
        <v>0</v>
      </c>
      <c r="H99" s="3">
        <v>0</v>
      </c>
      <c r="I99" s="3">
        <v>0</v>
      </c>
      <c r="J99" s="3">
        <v>3.6775252000000001E-2</v>
      </c>
      <c r="K99" s="3">
        <v>4.3711246000000002E-2</v>
      </c>
      <c r="L99" s="3">
        <v>0.17099646800000001</v>
      </c>
      <c r="M99" s="3">
        <v>0.30124721399999999</v>
      </c>
      <c r="N99" s="3">
        <v>0.57357547600000003</v>
      </c>
      <c r="O99" s="3">
        <v>1.203855999</v>
      </c>
      <c r="P99" s="3">
        <v>1.415281931</v>
      </c>
      <c r="Q99" s="3">
        <v>2.5974025969999999</v>
      </c>
      <c r="R99" s="3">
        <v>4.8</v>
      </c>
      <c r="S99" s="3">
        <v>5.6</v>
      </c>
      <c r="T99" s="3">
        <v>6.5</v>
      </c>
      <c r="U99" s="3">
        <v>7.8</v>
      </c>
      <c r="V99" s="3">
        <v>9.4</v>
      </c>
      <c r="W99" s="3">
        <v>9.6</v>
      </c>
      <c r="X99" s="3">
        <v>9.8000000000000007</v>
      </c>
      <c r="Y99" s="3">
        <v>11.09</v>
      </c>
      <c r="Z99" s="3">
        <v>15.9</v>
      </c>
      <c r="AA99" s="3">
        <v>18.12</v>
      </c>
      <c r="AB99" s="3">
        <v>17.8</v>
      </c>
      <c r="AC99" s="3">
        <v>19.079999999999998</v>
      </c>
      <c r="AD99" s="3">
        <v>27.1</v>
      </c>
      <c r="AE99" s="3">
        <v>29.5</v>
      </c>
      <c r="AF99" s="3">
        <v>32.136363639999999</v>
      </c>
      <c r="AG99" s="4"/>
      <c r="AH99" s="4"/>
      <c r="AI99" s="4"/>
      <c r="AJ99" s="4"/>
    </row>
    <row r="100" spans="1:36" ht="16" x14ac:dyDescent="0.2">
      <c r="A100" s="2" t="s">
        <v>209</v>
      </c>
      <c r="B100" s="25" t="s">
        <v>208</v>
      </c>
      <c r="C100" s="3" t="s">
        <v>680</v>
      </c>
      <c r="D100" s="3" t="s">
        <v>681</v>
      </c>
      <c r="E100" s="3">
        <v>0</v>
      </c>
      <c r="F100" s="3">
        <v>0</v>
      </c>
      <c r="G100" s="3">
        <v>0</v>
      </c>
      <c r="H100" s="3">
        <v>0</v>
      </c>
      <c r="I100" s="3">
        <v>2.9931306236445399E-4</v>
      </c>
      <c r="J100" s="3">
        <v>2.4695483102904398E-3</v>
      </c>
      <c r="K100" s="3">
        <v>8.7779431111917102E-3</v>
      </c>
      <c r="L100" s="3">
        <v>2.4006306670916602E-2</v>
      </c>
      <c r="M100" s="3">
        <v>4.3981730604753598E-2</v>
      </c>
      <c r="N100" s="3">
        <v>0.107009691500025</v>
      </c>
      <c r="O100" s="3">
        <v>0.17402285155820499</v>
      </c>
      <c r="P100" s="3">
        <v>0.25796014267505502</v>
      </c>
      <c r="Q100" s="3">
        <v>0.39594115835226601</v>
      </c>
      <c r="R100" s="3">
        <v>0.606432921357831</v>
      </c>
      <c r="S100" s="3">
        <v>0.91688186241854797</v>
      </c>
      <c r="T100" s="3">
        <v>1.2143815517593199</v>
      </c>
      <c r="U100" s="3">
        <v>1.55836014885091</v>
      </c>
      <c r="V100" s="3">
        <v>2.4290029547926002</v>
      </c>
      <c r="W100" s="3">
        <v>2.2024619027985</v>
      </c>
      <c r="X100" s="3">
        <v>2.74143146929265</v>
      </c>
      <c r="Y100" s="3">
        <v>4.2966345753214004</v>
      </c>
      <c r="Z100" s="3">
        <v>4.9279495781862099</v>
      </c>
      <c r="AA100" s="3">
        <v>5.03629083604707</v>
      </c>
      <c r="AB100" s="3">
        <v>6.3239341931860604</v>
      </c>
      <c r="AC100" s="3">
        <v>8.3702129684356201</v>
      </c>
      <c r="AD100" s="3">
        <v>11.681820353571499</v>
      </c>
      <c r="AE100" s="3">
        <v>13.9572304382094</v>
      </c>
      <c r="AF100" s="3">
        <v>17.741217556556901</v>
      </c>
      <c r="AG100" s="3">
        <v>20.9970267242043</v>
      </c>
      <c r="AH100" s="3">
        <v>24.001454215889702</v>
      </c>
      <c r="AI100" s="4"/>
      <c r="AJ100" s="4"/>
    </row>
    <row r="101" spans="1:36" ht="16" x14ac:dyDescent="0.2">
      <c r="A101" s="2" t="s">
        <v>211</v>
      </c>
      <c r="B101" s="25" t="s">
        <v>210</v>
      </c>
      <c r="C101" s="3" t="s">
        <v>680</v>
      </c>
      <c r="D101" s="3" t="s">
        <v>681</v>
      </c>
      <c r="E101" s="3">
        <v>0</v>
      </c>
      <c r="F101" s="3">
        <v>0</v>
      </c>
      <c r="G101" s="3">
        <v>0</v>
      </c>
      <c r="H101" s="3">
        <v>9.7213388999999997E-2</v>
      </c>
      <c r="I101" s="3">
        <v>0.268318997</v>
      </c>
      <c r="J101" s="3">
        <v>0.51402859000000001</v>
      </c>
      <c r="K101" s="3">
        <v>0.85898236800000005</v>
      </c>
      <c r="L101" s="3">
        <v>1.729609312</v>
      </c>
      <c r="M101" s="3">
        <v>3.2732202789999998</v>
      </c>
      <c r="N101" s="3">
        <v>4.4053591189999999</v>
      </c>
      <c r="O101" s="3">
        <v>6.6448825439999997</v>
      </c>
      <c r="P101" s="3">
        <v>11.55857318</v>
      </c>
      <c r="Q101" s="3">
        <v>17.760000000000002</v>
      </c>
      <c r="R101" s="3">
        <v>22.75</v>
      </c>
      <c r="S101" s="3">
        <v>30.91</v>
      </c>
      <c r="T101" s="3">
        <v>33.14</v>
      </c>
      <c r="U101" s="3">
        <v>37.979999999999997</v>
      </c>
      <c r="V101" s="3">
        <v>41.44</v>
      </c>
      <c r="W101" s="3">
        <v>44.24</v>
      </c>
      <c r="X101" s="3">
        <v>50.58</v>
      </c>
      <c r="Y101" s="3">
        <v>56.55</v>
      </c>
      <c r="Z101" s="3">
        <v>57.789978990000002</v>
      </c>
      <c r="AA101" s="3">
        <v>61.93997315</v>
      </c>
      <c r="AB101" s="3">
        <v>66.747600000000006</v>
      </c>
      <c r="AC101" s="3">
        <v>68.569999999999993</v>
      </c>
      <c r="AD101" s="3">
        <v>69.845035920000001</v>
      </c>
      <c r="AE101" s="3">
        <v>72.697269669999997</v>
      </c>
      <c r="AF101" s="3">
        <v>67.096192040000005</v>
      </c>
      <c r="AG101" s="3">
        <v>75.29462599</v>
      </c>
      <c r="AH101" s="3">
        <v>79.079783680000006</v>
      </c>
      <c r="AI101" s="3">
        <v>78.320932740000003</v>
      </c>
      <c r="AJ101" s="4"/>
    </row>
    <row r="102" spans="1:36" ht="16" x14ac:dyDescent="0.2">
      <c r="A102" s="2" t="s">
        <v>213</v>
      </c>
      <c r="B102" s="25" t="s">
        <v>212</v>
      </c>
      <c r="C102" s="3" t="s">
        <v>680</v>
      </c>
      <c r="D102" s="3" t="s">
        <v>681</v>
      </c>
      <c r="E102" s="3">
        <v>0</v>
      </c>
      <c r="F102" s="3">
        <v>0</v>
      </c>
      <c r="G102" s="3">
        <v>0</v>
      </c>
      <c r="H102" s="3">
        <v>0</v>
      </c>
      <c r="I102" s="3">
        <v>0</v>
      </c>
      <c r="J102" s="3">
        <v>0</v>
      </c>
      <c r="K102" s="3">
        <v>7.4842529999999997E-3</v>
      </c>
      <c r="L102" s="4"/>
      <c r="M102" s="3">
        <v>2.3999477000000002E-2</v>
      </c>
      <c r="N102" s="3">
        <v>7.0658477999999997E-2</v>
      </c>
      <c r="O102" s="3">
        <v>0.23127071499999999</v>
      </c>
      <c r="P102" s="3">
        <v>0.34083232600000002</v>
      </c>
      <c r="Q102" s="3">
        <v>0.89343298800000004</v>
      </c>
      <c r="R102" s="3">
        <v>1.6473583460000001</v>
      </c>
      <c r="S102" s="3">
        <v>5.4012619080000004</v>
      </c>
      <c r="T102" s="3">
        <v>6.3762016350000001</v>
      </c>
      <c r="U102" s="3">
        <v>6.7960004810000001</v>
      </c>
      <c r="V102" s="3">
        <v>7.2</v>
      </c>
      <c r="W102" s="3">
        <v>7.6</v>
      </c>
      <c r="X102" s="3">
        <v>8.1</v>
      </c>
      <c r="Y102" s="3">
        <v>8.3699999999999992</v>
      </c>
      <c r="Z102" s="3">
        <v>9</v>
      </c>
      <c r="AA102" s="3">
        <v>9.8000000000000007</v>
      </c>
      <c r="AB102" s="3">
        <v>10.6</v>
      </c>
      <c r="AC102" s="3">
        <v>11.4</v>
      </c>
      <c r="AD102" s="3">
        <v>12.197699999999999</v>
      </c>
      <c r="AE102" s="3">
        <v>12.23260161</v>
      </c>
      <c r="AF102" s="3">
        <v>31</v>
      </c>
      <c r="AG102" s="3">
        <v>32.473627129999997</v>
      </c>
      <c r="AH102" s="3">
        <v>32.5</v>
      </c>
      <c r="AI102" s="4"/>
      <c r="AJ102" s="4"/>
    </row>
    <row r="103" spans="1:36" ht="16" x14ac:dyDescent="0.2">
      <c r="A103" s="2" t="s">
        <v>215</v>
      </c>
      <c r="B103" s="25" t="s">
        <v>214</v>
      </c>
      <c r="C103" s="3" t="s">
        <v>680</v>
      </c>
      <c r="D103" s="3" t="s">
        <v>681</v>
      </c>
      <c r="E103" s="3">
        <v>0</v>
      </c>
      <c r="F103" s="3">
        <v>3.3826300000000002E-3</v>
      </c>
      <c r="G103" s="3">
        <v>4.8353421000000001E-2</v>
      </c>
      <c r="H103" s="3">
        <v>0.19341439499999999</v>
      </c>
      <c r="I103" s="3">
        <v>0.48358097500000002</v>
      </c>
      <c r="J103" s="3">
        <v>0.67748605399999995</v>
      </c>
      <c r="K103" s="3">
        <v>0.96923953600000001</v>
      </c>
      <c r="L103" s="3">
        <v>1.9424498720000001</v>
      </c>
      <c r="M103" s="3">
        <v>3.8946432780000002</v>
      </c>
      <c r="N103" s="3">
        <v>5.8578407490000002</v>
      </c>
      <c r="O103" s="3">
        <v>6.9996763509999997</v>
      </c>
      <c r="P103" s="3">
        <v>14.5285543</v>
      </c>
      <c r="Q103" s="3">
        <v>16.670000000000002</v>
      </c>
      <c r="R103" s="3">
        <v>21.63</v>
      </c>
      <c r="S103" s="3">
        <v>27.74</v>
      </c>
      <c r="T103" s="3">
        <v>38.97</v>
      </c>
      <c r="U103" s="3">
        <v>47.06</v>
      </c>
      <c r="V103" s="3">
        <v>53.3</v>
      </c>
      <c r="W103" s="3">
        <v>61</v>
      </c>
      <c r="X103" s="3">
        <v>62</v>
      </c>
      <c r="Y103" s="3">
        <v>65</v>
      </c>
      <c r="Z103" s="3">
        <v>68.019987889999996</v>
      </c>
      <c r="AA103" s="3">
        <v>70.579998149999994</v>
      </c>
      <c r="AB103" s="3">
        <v>72.643900000000002</v>
      </c>
      <c r="AC103" s="3">
        <v>75.653197449999993</v>
      </c>
      <c r="AD103" s="3">
        <v>72.834737029999999</v>
      </c>
      <c r="AE103" s="3">
        <v>79.259412130000001</v>
      </c>
      <c r="AF103" s="3">
        <v>76.750547119999993</v>
      </c>
      <c r="AG103" s="3">
        <v>76.074360639999995</v>
      </c>
      <c r="AH103" s="3">
        <v>80.371693609999994</v>
      </c>
      <c r="AI103" s="3">
        <v>84.771152020000002</v>
      </c>
      <c r="AJ103" s="4"/>
    </row>
    <row r="104" spans="1:36" ht="16" x14ac:dyDescent="0.2">
      <c r="A104" s="2" t="s">
        <v>217</v>
      </c>
      <c r="B104" s="25" t="s">
        <v>216</v>
      </c>
      <c r="C104" s="3" t="s">
        <v>680</v>
      </c>
      <c r="D104" s="3" t="s">
        <v>681</v>
      </c>
      <c r="E104" s="3">
        <v>0</v>
      </c>
      <c r="F104" s="3">
        <v>4.7819616458107702E-4</v>
      </c>
      <c r="G104" s="3">
        <v>2.2515773664441899E-3</v>
      </c>
      <c r="H104" s="3">
        <v>6.5827212626879596E-3</v>
      </c>
      <c r="I104" s="3">
        <v>1.7943908366674401E-2</v>
      </c>
      <c r="J104" s="3">
        <v>4.9308586286216399E-2</v>
      </c>
      <c r="K104" s="3">
        <v>0.109853976982041</v>
      </c>
      <c r="L104" s="3">
        <v>0.217520987574957</v>
      </c>
      <c r="M104" s="3">
        <v>0.49201238465347302</v>
      </c>
      <c r="N104" s="3">
        <v>0.96583629321822895</v>
      </c>
      <c r="O104" s="3">
        <v>1.86565430357247</v>
      </c>
      <c r="P104" s="3">
        <v>2.6828444343664399</v>
      </c>
      <c r="Q104" s="3">
        <v>4.4868874693909202</v>
      </c>
      <c r="R104" s="3">
        <v>5.7674415433600803</v>
      </c>
      <c r="S104" s="3">
        <v>7.3784399770188998</v>
      </c>
      <c r="T104" s="3">
        <v>8.6802220914195996</v>
      </c>
      <c r="U104" s="3">
        <v>10.518488723248201</v>
      </c>
      <c r="V104" s="3">
        <v>13.732057554487</v>
      </c>
      <c r="W104" s="3">
        <v>16.999558475663601</v>
      </c>
      <c r="X104" s="3">
        <v>20.343838040538898</v>
      </c>
      <c r="Y104" s="3">
        <v>24.879005688079399</v>
      </c>
      <c r="Z104" s="3">
        <v>28.370250385321</v>
      </c>
      <c r="AA104" s="3">
        <v>31.7405772373343</v>
      </c>
      <c r="AB104" s="3">
        <v>34.443509196731</v>
      </c>
      <c r="AC104" s="3">
        <v>36.415177264634501</v>
      </c>
      <c r="AD104" s="3">
        <v>39.145113341172298</v>
      </c>
      <c r="AE104" s="3">
        <v>42.185838190286702</v>
      </c>
      <c r="AF104" s="3">
        <v>45.010817323363597</v>
      </c>
      <c r="AG104" s="3">
        <v>48.397023392464902</v>
      </c>
      <c r="AH104" s="3">
        <v>57.899034496163701</v>
      </c>
      <c r="AI104" s="4"/>
      <c r="AJ104" s="4"/>
    </row>
    <row r="105" spans="1:36" ht="16" x14ac:dyDescent="0.2">
      <c r="A105" s="2" t="s">
        <v>219</v>
      </c>
      <c r="B105" s="25" t="s">
        <v>218</v>
      </c>
      <c r="C105" s="3" t="s">
        <v>680</v>
      </c>
      <c r="D105" s="3" t="s">
        <v>681</v>
      </c>
      <c r="E105" s="3">
        <v>0</v>
      </c>
      <c r="F105" s="3">
        <v>3.8575419049502799E-4</v>
      </c>
      <c r="G105" s="3">
        <v>1.81206831516099E-3</v>
      </c>
      <c r="H105" s="3">
        <v>5.2856915654292697E-3</v>
      </c>
      <c r="I105" s="3">
        <v>1.44000483263125E-2</v>
      </c>
      <c r="J105" s="3">
        <v>3.9558407221628802E-2</v>
      </c>
      <c r="K105" s="3">
        <v>9.3103182625045106E-2</v>
      </c>
      <c r="L105" s="3">
        <v>0.17931191135656599</v>
      </c>
      <c r="M105" s="3">
        <v>0.40201325688366002</v>
      </c>
      <c r="N105" s="3">
        <v>0.78150429683322498</v>
      </c>
      <c r="O105" s="3">
        <v>1.5612976708850701</v>
      </c>
      <c r="P105" s="3">
        <v>2.19086677852588</v>
      </c>
      <c r="Q105" s="3">
        <v>3.6708086414124201</v>
      </c>
      <c r="R105" s="3">
        <v>4.7834692963207797</v>
      </c>
      <c r="S105" s="3">
        <v>6.1235130949866301</v>
      </c>
      <c r="T105" s="3">
        <v>7.2395016185311301</v>
      </c>
      <c r="U105" s="3">
        <v>8.8647702438342595</v>
      </c>
      <c r="V105" s="3">
        <v>11.452175673374001</v>
      </c>
      <c r="W105" s="3">
        <v>14.1579240902851</v>
      </c>
      <c r="X105" s="3">
        <v>16.895914788709401</v>
      </c>
      <c r="Y105" s="3">
        <v>20.639915039718002</v>
      </c>
      <c r="Z105" s="3">
        <v>23.457016536039699</v>
      </c>
      <c r="AA105" s="3">
        <v>26.367232329358</v>
      </c>
      <c r="AB105" s="3">
        <v>28.765129474174099</v>
      </c>
      <c r="AC105" s="3">
        <v>30.631322535580299</v>
      </c>
      <c r="AD105" s="3">
        <v>33.426328980802197</v>
      </c>
      <c r="AE105" s="3">
        <v>36.116564492870602</v>
      </c>
      <c r="AF105" s="3">
        <v>38.940538188729299</v>
      </c>
      <c r="AG105" s="3">
        <v>42.580486692434597</v>
      </c>
      <c r="AH105" s="3">
        <v>50.612914749904697</v>
      </c>
      <c r="AI105" s="4"/>
      <c r="AJ105" s="4"/>
    </row>
    <row r="106" spans="1:36" ht="16" x14ac:dyDescent="0.2">
      <c r="A106" s="2" t="s">
        <v>221</v>
      </c>
      <c r="B106" s="25" t="s">
        <v>220</v>
      </c>
      <c r="C106" s="3" t="s">
        <v>680</v>
      </c>
      <c r="D106" s="3" t="s">
        <v>681</v>
      </c>
      <c r="E106" s="3">
        <v>0</v>
      </c>
      <c r="F106" s="3">
        <v>0</v>
      </c>
      <c r="G106" s="3">
        <v>0</v>
      </c>
      <c r="H106" s="5">
        <v>5.5924579779009497E-6</v>
      </c>
      <c r="I106" s="3">
        <v>1.58516452281143E-4</v>
      </c>
      <c r="J106" s="3">
        <v>8.76332618603244E-4</v>
      </c>
      <c r="K106" s="3">
        <v>5.9347676002152704E-3</v>
      </c>
      <c r="L106" s="3">
        <v>1.8228361008519899E-2</v>
      </c>
      <c r="M106" s="3">
        <v>3.4987504283777199E-2</v>
      </c>
      <c r="N106" s="3">
        <v>7.6288375742080097E-2</v>
      </c>
      <c r="O106" s="3">
        <v>0.16079673614148801</v>
      </c>
      <c r="P106" s="3">
        <v>0.38157660142900801</v>
      </c>
      <c r="Q106" s="3">
        <v>0.70866106328777301</v>
      </c>
      <c r="R106" s="3">
        <v>1.26807790618203</v>
      </c>
      <c r="S106" s="3">
        <v>1.6874225415003901</v>
      </c>
      <c r="T106" s="3">
        <v>2.1915980281313701</v>
      </c>
      <c r="U106" s="3">
        <v>2.8990388905901998</v>
      </c>
      <c r="V106" s="3">
        <v>3.69496521839373</v>
      </c>
      <c r="W106" s="3">
        <v>4.10246705552031</v>
      </c>
      <c r="X106" s="3">
        <v>4.84957966639492</v>
      </c>
      <c r="Y106" s="3">
        <v>6.2641312937362601</v>
      </c>
      <c r="Z106" s="3">
        <v>7.1476787602149896</v>
      </c>
      <c r="AA106" s="3">
        <v>8.0990890651860301</v>
      </c>
      <c r="AB106" s="3">
        <v>9.8058897330640793</v>
      </c>
      <c r="AC106" s="3">
        <v>11.890466747010301</v>
      </c>
      <c r="AD106" s="3">
        <v>14.530699205062801</v>
      </c>
      <c r="AE106" s="3">
        <v>16.418750310271498</v>
      </c>
      <c r="AF106" s="3">
        <v>19.350025504825801</v>
      </c>
      <c r="AG106" s="3">
        <v>21.8234401794574</v>
      </c>
      <c r="AH106" s="3">
        <v>24.619051739468102</v>
      </c>
      <c r="AI106" s="4"/>
      <c r="AJ106" s="4"/>
    </row>
    <row r="107" spans="1:36" ht="16" x14ac:dyDescent="0.2">
      <c r="A107" s="2" t="s">
        <v>223</v>
      </c>
      <c r="B107" s="25" t="s">
        <v>222</v>
      </c>
      <c r="C107" s="3" t="s">
        <v>680</v>
      </c>
      <c r="D107" s="3" t="s">
        <v>681</v>
      </c>
      <c r="E107" s="3">
        <v>0</v>
      </c>
      <c r="F107" s="3">
        <v>0</v>
      </c>
      <c r="G107" s="3">
        <v>0</v>
      </c>
      <c r="H107" s="5">
        <v>1.6717453337404199E-5</v>
      </c>
      <c r="I107" s="5">
        <v>8.2840199729052605E-5</v>
      </c>
      <c r="J107" s="3">
        <v>8.2721041047558396E-4</v>
      </c>
      <c r="K107" s="3">
        <v>7.2118820122073404E-3</v>
      </c>
      <c r="L107" s="3">
        <v>2.5469938956494902E-2</v>
      </c>
      <c r="M107" s="3">
        <v>4.3301859502101997E-2</v>
      </c>
      <c r="N107" s="3">
        <v>7.6698706212020101E-2</v>
      </c>
      <c r="O107" s="4"/>
      <c r="P107" s="3">
        <v>0.71876222021432901</v>
      </c>
      <c r="Q107" s="3">
        <v>1.41631345341126</v>
      </c>
      <c r="R107" s="3">
        <v>2.7254752542610001</v>
      </c>
      <c r="S107" s="3">
        <v>3.5080135555565701</v>
      </c>
      <c r="T107" s="3">
        <v>4.4444925455161997</v>
      </c>
      <c r="U107" s="3">
        <v>5.4774307548498102</v>
      </c>
      <c r="V107" s="3">
        <v>6.2330943913349097</v>
      </c>
      <c r="W107" s="3">
        <v>6.9631275915186501</v>
      </c>
      <c r="X107" s="3">
        <v>7.9329151410944903</v>
      </c>
      <c r="Y107" s="3">
        <v>9.3518241642719104</v>
      </c>
      <c r="Z107" s="3">
        <v>10.593066584846801</v>
      </c>
      <c r="AA107" s="3">
        <v>12.164740655124101</v>
      </c>
      <c r="AB107" s="3">
        <v>14.2543082134165</v>
      </c>
      <c r="AC107" s="3">
        <v>16.531993971982899</v>
      </c>
      <c r="AD107" s="3">
        <v>18.9299514533737</v>
      </c>
      <c r="AE107" s="3">
        <v>20.293703082554401</v>
      </c>
      <c r="AF107" s="3">
        <v>22.097358362928802</v>
      </c>
      <c r="AG107" s="3">
        <v>25.257079150558098</v>
      </c>
      <c r="AH107" s="3">
        <v>27.981143366447199</v>
      </c>
      <c r="AI107" s="4"/>
      <c r="AJ107" s="4"/>
    </row>
    <row r="108" spans="1:36" ht="16" x14ac:dyDescent="0.2">
      <c r="A108" s="2" t="s">
        <v>225</v>
      </c>
      <c r="B108" s="25" t="s">
        <v>224</v>
      </c>
      <c r="C108" s="3" t="s">
        <v>680</v>
      </c>
      <c r="D108" s="3" t="s">
        <v>681</v>
      </c>
      <c r="E108" s="3">
        <v>0</v>
      </c>
      <c r="F108" s="3">
        <v>0</v>
      </c>
      <c r="G108" s="3">
        <v>0</v>
      </c>
      <c r="H108" s="3">
        <v>0</v>
      </c>
      <c r="I108" s="3">
        <v>1.0597440000000001E-3</v>
      </c>
      <c r="J108" s="3">
        <v>2.6109476999999999E-2</v>
      </c>
      <c r="K108" s="3">
        <v>5.6623989E-2</v>
      </c>
      <c r="L108" s="3">
        <v>0.194910264</v>
      </c>
      <c r="M108" s="3">
        <v>0.25530664600000003</v>
      </c>
      <c r="N108" s="3">
        <v>0.44441593600000001</v>
      </c>
      <c r="O108" s="3">
        <v>0.92556386400000001</v>
      </c>
      <c r="P108" s="3">
        <v>2.0186138589999998</v>
      </c>
      <c r="Q108" s="3">
        <v>2.1341357329999999</v>
      </c>
      <c r="R108" s="3">
        <v>2.3870197800000001</v>
      </c>
      <c r="S108" s="3">
        <v>2.6002858760000001</v>
      </c>
      <c r="T108" s="3">
        <v>3.6020247630000002</v>
      </c>
      <c r="U108" s="3">
        <v>4.7648131339999997</v>
      </c>
      <c r="V108" s="3">
        <v>5.7862747289999996</v>
      </c>
      <c r="W108" s="3">
        <v>7.917479385</v>
      </c>
      <c r="X108" s="3">
        <v>6.92</v>
      </c>
      <c r="Y108" s="3">
        <v>10.92</v>
      </c>
      <c r="Z108" s="3">
        <v>12.28</v>
      </c>
      <c r="AA108" s="3">
        <v>14.52</v>
      </c>
      <c r="AB108" s="3">
        <v>14.94</v>
      </c>
      <c r="AC108" s="3">
        <v>17.14</v>
      </c>
      <c r="AD108" s="3">
        <v>22.0627426</v>
      </c>
      <c r="AE108" s="3">
        <v>25.447353700000001</v>
      </c>
      <c r="AF108" s="3">
        <v>32.335806249999997</v>
      </c>
      <c r="AG108" s="3">
        <v>39.904638640000002</v>
      </c>
      <c r="AH108" s="3">
        <v>47.690648979999999</v>
      </c>
      <c r="AI108" s="3">
        <v>53.72649449</v>
      </c>
      <c r="AJ108" s="4"/>
    </row>
    <row r="109" spans="1:36" ht="16" x14ac:dyDescent="0.2">
      <c r="A109" s="2" t="s">
        <v>227</v>
      </c>
      <c r="B109" s="25" t="s">
        <v>226</v>
      </c>
      <c r="C109" s="3" t="s">
        <v>680</v>
      </c>
      <c r="D109" s="3" t="s">
        <v>681</v>
      </c>
      <c r="E109" s="3">
        <v>0</v>
      </c>
      <c r="F109" s="3">
        <v>0</v>
      </c>
      <c r="G109" s="3">
        <v>0</v>
      </c>
      <c r="H109" s="3">
        <v>0</v>
      </c>
      <c r="I109" s="3">
        <v>1.96527940489004E-4</v>
      </c>
      <c r="J109" s="3">
        <v>9.0099705074049E-4</v>
      </c>
      <c r="K109" s="4"/>
      <c r="L109" s="3">
        <v>1.4039886592567399E-2</v>
      </c>
      <c r="M109" s="3">
        <v>3.0325097991852599E-2</v>
      </c>
      <c r="N109" s="3">
        <v>7.6076353399807603E-2</v>
      </c>
      <c r="O109" s="3">
        <v>0.14088672988761899</v>
      </c>
      <c r="P109" s="3">
        <v>0.21251035718446101</v>
      </c>
      <c r="Q109" s="3">
        <v>0.35301052719904602</v>
      </c>
      <c r="R109" s="3">
        <v>0.53404691220848199</v>
      </c>
      <c r="S109" s="3">
        <v>0.77130866540012699</v>
      </c>
      <c r="T109" s="3">
        <v>1.0539225716657099</v>
      </c>
      <c r="U109" s="3">
        <v>1.5149528678494</v>
      </c>
      <c r="V109" s="3">
        <v>2.42351204353825</v>
      </c>
      <c r="W109" s="3">
        <v>2.5380721711435101</v>
      </c>
      <c r="X109" s="3">
        <v>3.1607274331169601</v>
      </c>
      <c r="Y109" s="3">
        <v>4.6144862306107299</v>
      </c>
      <c r="Z109" s="3">
        <v>5.3289677827955204</v>
      </c>
      <c r="AA109" s="3">
        <v>5.82075801105153</v>
      </c>
      <c r="AB109" s="3">
        <v>7.3365686332373103</v>
      </c>
      <c r="AC109" s="3">
        <v>9.3083630516728793</v>
      </c>
      <c r="AD109" s="3">
        <v>11.924557251035999</v>
      </c>
      <c r="AE109" s="3">
        <v>14.137703651968501</v>
      </c>
      <c r="AF109" s="3">
        <v>17.7022260623398</v>
      </c>
      <c r="AG109" s="3">
        <v>19.319539421320702</v>
      </c>
      <c r="AH109" s="3">
        <v>22.220778495883199</v>
      </c>
      <c r="AI109" s="4"/>
      <c r="AJ109" s="4"/>
    </row>
    <row r="110" spans="1:36" ht="16" x14ac:dyDescent="0.2">
      <c r="A110" s="2" t="s">
        <v>229</v>
      </c>
      <c r="B110" s="25" t="s">
        <v>228</v>
      </c>
      <c r="C110" s="3" t="s">
        <v>680</v>
      </c>
      <c r="D110" s="3" t="s">
        <v>681</v>
      </c>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spans="1:36" ht="16" x14ac:dyDescent="0.2">
      <c r="A111" s="2" t="s">
        <v>231</v>
      </c>
      <c r="B111" s="25" t="s">
        <v>230</v>
      </c>
      <c r="C111" s="3" t="s">
        <v>680</v>
      </c>
      <c r="D111" s="3" t="s">
        <v>681</v>
      </c>
      <c r="E111" s="3">
        <v>0</v>
      </c>
      <c r="F111" s="3">
        <v>0</v>
      </c>
      <c r="G111" s="3">
        <v>1.11308E-4</v>
      </c>
      <c r="H111" s="3">
        <v>2.1817599999999999E-4</v>
      </c>
      <c r="I111" s="3">
        <v>1.069562E-3</v>
      </c>
      <c r="J111" s="3">
        <v>2.6228879E-2</v>
      </c>
      <c r="K111" s="3">
        <v>4.6333976999999998E-2</v>
      </c>
      <c r="L111" s="3">
        <v>7.0767848999999994E-2</v>
      </c>
      <c r="M111" s="3">
        <v>0.13902732900000001</v>
      </c>
      <c r="N111" s="3">
        <v>0.27322427700000002</v>
      </c>
      <c r="O111" s="3">
        <v>0.52753245000000004</v>
      </c>
      <c r="P111" s="3">
        <v>0.66014637700000001</v>
      </c>
      <c r="Q111" s="3">
        <v>1.5378755820000001</v>
      </c>
      <c r="R111" s="3">
        <v>1.6864899710000001</v>
      </c>
      <c r="S111" s="3">
        <v>1.976136492</v>
      </c>
      <c r="T111" s="3">
        <v>2.3880750000000002</v>
      </c>
      <c r="U111" s="3">
        <v>2.8054998649999998</v>
      </c>
      <c r="V111" s="3">
        <v>3.95</v>
      </c>
      <c r="W111" s="3">
        <v>4.38</v>
      </c>
      <c r="X111" s="3">
        <v>5.12</v>
      </c>
      <c r="Y111" s="3">
        <v>7.5</v>
      </c>
      <c r="Z111" s="3">
        <v>10.07</v>
      </c>
      <c r="AA111" s="3">
        <v>11.1</v>
      </c>
      <c r="AB111" s="3">
        <v>12.3</v>
      </c>
      <c r="AC111" s="3">
        <v>13.5</v>
      </c>
      <c r="AD111" s="3">
        <v>14.9</v>
      </c>
      <c r="AE111" s="3">
        <v>16.5</v>
      </c>
      <c r="AF111" s="3">
        <v>18.2</v>
      </c>
      <c r="AG111" s="3">
        <v>20.081300039999999</v>
      </c>
      <c r="AH111" s="3">
        <v>41</v>
      </c>
      <c r="AI111" s="4"/>
      <c r="AJ111" s="4"/>
    </row>
    <row r="112" spans="1:36" ht="16" x14ac:dyDescent="0.2">
      <c r="A112" s="2" t="s">
        <v>534</v>
      </c>
      <c r="B112" s="25" t="s">
        <v>535</v>
      </c>
      <c r="C112" s="3" t="s">
        <v>680</v>
      </c>
      <c r="D112" s="3" t="s">
        <v>681</v>
      </c>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spans="1:36" ht="16" x14ac:dyDescent="0.2">
      <c r="A113" s="2" t="s">
        <v>233</v>
      </c>
      <c r="B113" s="25" t="s">
        <v>232</v>
      </c>
      <c r="C113" s="3" t="s">
        <v>680</v>
      </c>
      <c r="D113" s="3" t="s">
        <v>681</v>
      </c>
      <c r="E113" s="3">
        <v>0</v>
      </c>
      <c r="F113" s="3">
        <v>5.6796043999999997E-2</v>
      </c>
      <c r="G113" s="3">
        <v>0.169686377</v>
      </c>
      <c r="H113" s="3">
        <v>0.281141005</v>
      </c>
      <c r="I113" s="3">
        <v>0.55837722199999995</v>
      </c>
      <c r="J113" s="3">
        <v>1.1083863279999999</v>
      </c>
      <c r="K113" s="3">
        <v>2.1993018320000002</v>
      </c>
      <c r="L113" s="3">
        <v>4.0882550699999998</v>
      </c>
      <c r="M113" s="3">
        <v>8.0960100429999997</v>
      </c>
      <c r="N113" s="3">
        <v>10.93380859</v>
      </c>
      <c r="O113" s="3">
        <v>17.85046724</v>
      </c>
      <c r="P113" s="3">
        <v>23.138812189999999</v>
      </c>
      <c r="Q113" s="3">
        <v>25.85</v>
      </c>
      <c r="R113" s="3">
        <v>34.31</v>
      </c>
      <c r="S113" s="3">
        <v>36.99</v>
      </c>
      <c r="T113" s="3">
        <v>41.61</v>
      </c>
      <c r="U113" s="3">
        <v>54.82</v>
      </c>
      <c r="V113" s="3">
        <v>61.158324550000003</v>
      </c>
      <c r="W113" s="3">
        <v>65.34</v>
      </c>
      <c r="X113" s="3">
        <v>67.38</v>
      </c>
      <c r="Y113" s="3">
        <v>69.849999999999994</v>
      </c>
      <c r="Z113" s="3">
        <v>74.889972970000002</v>
      </c>
      <c r="AA113" s="3">
        <v>76.919992539999996</v>
      </c>
      <c r="AB113" s="3">
        <v>78.247699999999995</v>
      </c>
      <c r="AC113" s="3">
        <v>83.491722339999995</v>
      </c>
      <c r="AD113" s="3">
        <v>83.494791669999998</v>
      </c>
      <c r="AE113" s="3">
        <v>83.5</v>
      </c>
      <c r="AF113" s="3">
        <v>84.114007060000006</v>
      </c>
      <c r="AG113" s="3">
        <v>87.000140110000004</v>
      </c>
      <c r="AH113" s="3">
        <v>87.000055239999995</v>
      </c>
      <c r="AI113" s="3">
        <v>91.999890969999996</v>
      </c>
      <c r="AJ113" s="4"/>
    </row>
    <row r="114" spans="1:36" ht="16" x14ac:dyDescent="0.2">
      <c r="A114" s="2" t="s">
        <v>235</v>
      </c>
      <c r="B114" s="25" t="s">
        <v>234</v>
      </c>
      <c r="C114" s="3" t="s">
        <v>680</v>
      </c>
      <c r="D114" s="3" t="s">
        <v>681</v>
      </c>
      <c r="E114" s="3">
        <v>0</v>
      </c>
      <c r="F114" s="3">
        <v>0</v>
      </c>
      <c r="G114" s="3">
        <v>0</v>
      </c>
      <c r="H114" s="3">
        <v>0</v>
      </c>
      <c r="I114" s="3">
        <v>4.0833200000000002E-4</v>
      </c>
      <c r="J114" s="3">
        <v>4.1797520000000001E-3</v>
      </c>
      <c r="K114" s="3">
        <v>1.5826079999999999E-2</v>
      </c>
      <c r="L114" s="3">
        <v>4.6756093999999998E-2</v>
      </c>
      <c r="M114" s="3">
        <v>9.9815220999999996E-2</v>
      </c>
      <c r="N114" s="3">
        <v>0.37856909500000002</v>
      </c>
      <c r="O114" s="3">
        <v>0.93419001999999995</v>
      </c>
      <c r="P114" s="3">
        <v>1.4842213319999999</v>
      </c>
      <c r="Q114" s="3">
        <v>4.6261751149999997</v>
      </c>
      <c r="R114" s="3">
        <v>6.933721953</v>
      </c>
      <c r="S114" s="3">
        <v>7.49</v>
      </c>
      <c r="T114" s="3">
        <v>8.1</v>
      </c>
      <c r="U114" s="3">
        <v>8.76</v>
      </c>
      <c r="V114" s="3">
        <v>9.4700000000000006</v>
      </c>
      <c r="W114" s="3">
        <v>12.02</v>
      </c>
      <c r="X114" s="3">
        <v>13.8</v>
      </c>
      <c r="Y114" s="3">
        <v>15.9</v>
      </c>
      <c r="Z114" s="3">
        <v>19</v>
      </c>
      <c r="AA114" s="3">
        <v>22.73</v>
      </c>
      <c r="AB114" s="3">
        <v>29.95</v>
      </c>
      <c r="AC114" s="3">
        <v>39.35</v>
      </c>
      <c r="AD114" s="3">
        <v>45.334976150000003</v>
      </c>
      <c r="AE114" s="3">
        <v>53.226771669999998</v>
      </c>
      <c r="AF114" s="3">
        <v>64.043973620000003</v>
      </c>
      <c r="AG114" s="3">
        <v>70.200564999999997</v>
      </c>
      <c r="AH114" s="3">
        <v>77.770838459999993</v>
      </c>
      <c r="AI114" s="3">
        <v>84.110870019999993</v>
      </c>
      <c r="AJ114" s="4"/>
    </row>
    <row r="115" spans="1:36" ht="16" x14ac:dyDescent="0.2">
      <c r="A115" s="2" t="s">
        <v>237</v>
      </c>
      <c r="B115" s="25" t="s">
        <v>236</v>
      </c>
      <c r="C115" s="3" t="s">
        <v>680</v>
      </c>
      <c r="D115" s="3" t="s">
        <v>681</v>
      </c>
      <c r="E115" s="3">
        <v>0</v>
      </c>
      <c r="F115" s="3">
        <v>0</v>
      </c>
      <c r="G115" s="3">
        <v>0</v>
      </c>
      <c r="H115" s="3">
        <v>0</v>
      </c>
      <c r="I115" s="3">
        <v>0</v>
      </c>
      <c r="J115" s="3">
        <v>0</v>
      </c>
      <c r="K115" s="4"/>
      <c r="L115" s="4"/>
      <c r="M115" s="4"/>
      <c r="N115" s="4"/>
      <c r="O115" s="4"/>
      <c r="P115" s="3">
        <v>0.1</v>
      </c>
      <c r="Q115" s="3">
        <v>0.5</v>
      </c>
      <c r="R115" s="3">
        <v>0.6</v>
      </c>
      <c r="S115" s="3">
        <v>0.9</v>
      </c>
      <c r="T115" s="3">
        <v>0.9</v>
      </c>
      <c r="U115" s="3">
        <v>0.95234424399999995</v>
      </c>
      <c r="V115" s="3">
        <v>0.93</v>
      </c>
      <c r="W115" s="3">
        <v>1</v>
      </c>
      <c r="X115" s="3">
        <v>1.06</v>
      </c>
      <c r="Y115" s="3">
        <v>2.5</v>
      </c>
      <c r="Z115" s="3">
        <v>5</v>
      </c>
      <c r="AA115" s="3">
        <v>7.1</v>
      </c>
      <c r="AB115" s="3">
        <v>9.1999999999999993</v>
      </c>
      <c r="AC115" s="3">
        <v>13.21</v>
      </c>
      <c r="AD115" s="3">
        <v>16.8</v>
      </c>
      <c r="AE115" s="3">
        <v>36.700000000000003</v>
      </c>
      <c r="AF115" s="3">
        <v>49.35999889</v>
      </c>
      <c r="AG115" s="4"/>
      <c r="AH115" s="4"/>
      <c r="AI115" s="4"/>
      <c r="AJ115" s="4"/>
    </row>
    <row r="116" spans="1:36" ht="16" x14ac:dyDescent="0.2">
      <c r="A116" s="2" t="s">
        <v>239</v>
      </c>
      <c r="B116" s="25" t="s">
        <v>238</v>
      </c>
      <c r="C116" s="3" t="s">
        <v>680</v>
      </c>
      <c r="D116" s="3" t="s">
        <v>681</v>
      </c>
      <c r="E116" s="3">
        <v>0</v>
      </c>
      <c r="F116" s="3">
        <v>0.50512900199999999</v>
      </c>
      <c r="G116" s="3">
        <v>1.53916008</v>
      </c>
      <c r="H116" s="3">
        <v>2.6678252649999998</v>
      </c>
      <c r="I116" s="3">
        <v>6.7948117840000002</v>
      </c>
      <c r="J116" s="3">
        <v>11.2158757</v>
      </c>
      <c r="K116" s="3">
        <v>14.806479319999999</v>
      </c>
      <c r="L116" s="3">
        <v>27.47886875</v>
      </c>
      <c r="M116" s="3">
        <v>36.2642065</v>
      </c>
      <c r="N116" s="3">
        <v>41.294566709999998</v>
      </c>
      <c r="O116" s="3">
        <v>44.47053382</v>
      </c>
      <c r="P116" s="3">
        <v>49.392995370000001</v>
      </c>
      <c r="Q116" s="3">
        <v>79.12</v>
      </c>
      <c r="R116" s="3">
        <v>83.14</v>
      </c>
      <c r="S116" s="3">
        <v>83.88</v>
      </c>
      <c r="T116" s="3">
        <v>87</v>
      </c>
      <c r="U116" s="3">
        <v>89.51</v>
      </c>
      <c r="V116" s="3">
        <v>90.6</v>
      </c>
      <c r="W116" s="3">
        <v>91</v>
      </c>
      <c r="X116" s="3">
        <v>93</v>
      </c>
      <c r="Y116" s="3">
        <v>93.39</v>
      </c>
      <c r="Z116" s="3">
        <v>94.819686799999999</v>
      </c>
      <c r="AA116" s="3">
        <v>96.20979955</v>
      </c>
      <c r="AB116" s="3">
        <v>96.546800000000005</v>
      </c>
      <c r="AC116" s="3">
        <v>98.16</v>
      </c>
      <c r="AD116" s="3">
        <v>98.2</v>
      </c>
      <c r="AE116" s="3">
        <v>98.240016299999994</v>
      </c>
      <c r="AF116" s="3">
        <v>98.255201189999994</v>
      </c>
      <c r="AG116" s="3">
        <v>99.010953990000004</v>
      </c>
      <c r="AH116" s="3">
        <v>99</v>
      </c>
      <c r="AI116" s="4"/>
      <c r="AJ116" s="4"/>
    </row>
    <row r="117" spans="1:36" ht="16" x14ac:dyDescent="0.2">
      <c r="A117" s="2" t="s">
        <v>241</v>
      </c>
      <c r="B117" s="25" t="s">
        <v>240</v>
      </c>
      <c r="C117" s="3" t="s">
        <v>680</v>
      </c>
      <c r="D117" s="3" t="s">
        <v>681</v>
      </c>
      <c r="E117" s="3">
        <v>0.110773866</v>
      </c>
      <c r="F117" s="3">
        <v>0.21462410000000001</v>
      </c>
      <c r="G117" s="3">
        <v>0.31057919699999997</v>
      </c>
      <c r="H117" s="3">
        <v>0.39883333300000001</v>
      </c>
      <c r="I117" s="3">
        <v>0.57696645999999996</v>
      </c>
      <c r="J117" s="3">
        <v>0.93042296999999996</v>
      </c>
      <c r="K117" s="3">
        <v>2.1683675999999998</v>
      </c>
      <c r="L117" s="3">
        <v>4.3994054819999997</v>
      </c>
      <c r="M117" s="3">
        <v>10.307069950000001</v>
      </c>
      <c r="N117" s="3">
        <v>13.436121910000001</v>
      </c>
      <c r="O117" s="3">
        <v>20.87379</v>
      </c>
      <c r="P117" s="3">
        <v>17.378623860000001</v>
      </c>
      <c r="Q117" s="3">
        <v>17.764599059999998</v>
      </c>
      <c r="R117" s="3">
        <v>19.59339366</v>
      </c>
      <c r="S117" s="3">
        <v>22.770485529999998</v>
      </c>
      <c r="T117" s="3">
        <v>25.194042419999999</v>
      </c>
      <c r="U117" s="3">
        <v>27.881074460000001</v>
      </c>
      <c r="V117" s="3">
        <v>48.128062190000001</v>
      </c>
      <c r="W117" s="3">
        <v>59.39</v>
      </c>
      <c r="X117" s="3">
        <v>63.12</v>
      </c>
      <c r="Y117" s="3">
        <v>67.5</v>
      </c>
      <c r="Z117" s="3">
        <v>68.873877989999997</v>
      </c>
      <c r="AA117" s="3">
        <v>70.8</v>
      </c>
      <c r="AB117" s="3">
        <v>70.250311949999997</v>
      </c>
      <c r="AC117" s="3">
        <v>75.017753159999998</v>
      </c>
      <c r="AD117" s="3">
        <v>77.352089660000004</v>
      </c>
      <c r="AE117" s="3">
        <v>79.653124180000006</v>
      </c>
      <c r="AF117" s="3">
        <v>81.581183589999995</v>
      </c>
      <c r="AG117" s="3">
        <v>83.733156960000002</v>
      </c>
      <c r="AH117" s="3">
        <v>86.787877620000003</v>
      </c>
      <c r="AI117" s="4"/>
      <c r="AJ117" s="4"/>
    </row>
    <row r="118" spans="1:36" ht="16" x14ac:dyDescent="0.2">
      <c r="A118" s="2" t="s">
        <v>243</v>
      </c>
      <c r="B118" s="25" t="s">
        <v>242</v>
      </c>
      <c r="C118" s="3" t="s">
        <v>680</v>
      </c>
      <c r="D118" s="3" t="s">
        <v>681</v>
      </c>
      <c r="E118" s="3">
        <v>1.7544562E-2</v>
      </c>
      <c r="F118" s="3">
        <v>3.5063256000000001E-2</v>
      </c>
      <c r="G118" s="3">
        <v>7.0053432999999998E-2</v>
      </c>
      <c r="H118" s="3">
        <v>0.122462053</v>
      </c>
      <c r="I118" s="3">
        <v>0.19230461900000001</v>
      </c>
      <c r="J118" s="3">
        <v>0.52441278700000005</v>
      </c>
      <c r="K118" s="3">
        <v>1.023289903</v>
      </c>
      <c r="L118" s="3">
        <v>2.276737834</v>
      </c>
      <c r="M118" s="3">
        <v>4.5585195650000001</v>
      </c>
      <c r="N118" s="3">
        <v>14.37841019</v>
      </c>
      <c r="O118" s="3">
        <v>23.110874240000001</v>
      </c>
      <c r="P118" s="3">
        <v>27.222116979999999</v>
      </c>
      <c r="Q118" s="3">
        <v>28.04</v>
      </c>
      <c r="R118" s="3">
        <v>29.04</v>
      </c>
      <c r="S118" s="3">
        <v>33.24</v>
      </c>
      <c r="T118" s="3">
        <v>35</v>
      </c>
      <c r="U118" s="3">
        <v>37.99</v>
      </c>
      <c r="V118" s="3">
        <v>40.79</v>
      </c>
      <c r="W118" s="3">
        <v>44.53</v>
      </c>
      <c r="X118" s="3">
        <v>48.83</v>
      </c>
      <c r="Y118" s="3">
        <v>53.68</v>
      </c>
      <c r="Z118" s="3">
        <v>54.389998300000002</v>
      </c>
      <c r="AA118" s="3">
        <v>55.829997990000003</v>
      </c>
      <c r="AB118" s="3">
        <v>58.459299999999999</v>
      </c>
      <c r="AC118" s="3">
        <v>55.638460219999999</v>
      </c>
      <c r="AD118" s="3">
        <v>58.141734960000001</v>
      </c>
      <c r="AE118" s="3">
        <v>61.324252770000001</v>
      </c>
      <c r="AF118" s="3">
        <v>63.077347000000003</v>
      </c>
      <c r="AG118" s="3">
        <v>74.387182920000001</v>
      </c>
      <c r="AH118" s="3">
        <v>76.099999999999994</v>
      </c>
      <c r="AI118" s="4"/>
      <c r="AJ118" s="4"/>
    </row>
    <row r="119" spans="1:36" ht="16" x14ac:dyDescent="0.2">
      <c r="A119" s="2" t="s">
        <v>245</v>
      </c>
      <c r="B119" s="25" t="s">
        <v>244</v>
      </c>
      <c r="C119" s="3" t="s">
        <v>680</v>
      </c>
      <c r="D119" s="3" t="s">
        <v>681</v>
      </c>
      <c r="E119" s="3">
        <v>0</v>
      </c>
      <c r="F119" s="3">
        <v>0</v>
      </c>
      <c r="G119" s="3">
        <v>0</v>
      </c>
      <c r="H119" s="3">
        <v>0</v>
      </c>
      <c r="I119" s="3">
        <v>3.6817104000000003E-2</v>
      </c>
      <c r="J119" s="3">
        <v>0.109487986</v>
      </c>
      <c r="K119" s="3">
        <v>0.59114584199999998</v>
      </c>
      <c r="L119" s="3">
        <v>0.79779744100000005</v>
      </c>
      <c r="M119" s="3">
        <v>1.9787263180000001</v>
      </c>
      <c r="N119" s="3">
        <v>2.355688556</v>
      </c>
      <c r="O119" s="3">
        <v>3.1157780270000002</v>
      </c>
      <c r="P119" s="3">
        <v>3.8630203870000002</v>
      </c>
      <c r="Q119" s="3">
        <v>6.1</v>
      </c>
      <c r="R119" s="3">
        <v>7.8</v>
      </c>
      <c r="S119" s="3">
        <v>10</v>
      </c>
      <c r="T119" s="3">
        <v>12.8</v>
      </c>
      <c r="U119" s="3">
        <v>16.399999999999999</v>
      </c>
      <c r="V119" s="3">
        <v>21.1</v>
      </c>
      <c r="W119" s="3">
        <v>23.6</v>
      </c>
      <c r="X119" s="3">
        <v>24.3</v>
      </c>
      <c r="Y119" s="3">
        <v>27.67</v>
      </c>
      <c r="Z119" s="3">
        <v>37.438613410000002</v>
      </c>
      <c r="AA119" s="3">
        <v>33.79</v>
      </c>
      <c r="AB119" s="3">
        <v>37.1</v>
      </c>
      <c r="AC119" s="3">
        <v>40.402735100000001</v>
      </c>
      <c r="AD119" s="3">
        <v>42.221221190000001</v>
      </c>
      <c r="AE119" s="3">
        <v>44.366856370000001</v>
      </c>
      <c r="AF119" s="3">
        <v>55.072067050000001</v>
      </c>
      <c r="AG119" s="3">
        <v>68.214517090000001</v>
      </c>
      <c r="AH119" s="4"/>
      <c r="AI119" s="4"/>
      <c r="AJ119" s="4"/>
    </row>
    <row r="120" spans="1:36" ht="16" x14ac:dyDescent="0.2">
      <c r="A120" s="2" t="s">
        <v>247</v>
      </c>
      <c r="B120" s="25" t="s">
        <v>246</v>
      </c>
      <c r="C120" s="3" t="s">
        <v>680</v>
      </c>
      <c r="D120" s="3" t="s">
        <v>681</v>
      </c>
      <c r="E120" s="3">
        <v>0</v>
      </c>
      <c r="F120" s="3">
        <v>0</v>
      </c>
      <c r="G120" s="3">
        <v>0</v>
      </c>
      <c r="H120" s="3">
        <v>0</v>
      </c>
      <c r="I120" s="3">
        <v>0</v>
      </c>
      <c r="J120" s="3">
        <v>2.3233920000000002E-2</v>
      </c>
      <c r="K120" s="3">
        <v>4.4938549000000001E-2</v>
      </c>
      <c r="L120" s="3">
        <v>0.59934110600000001</v>
      </c>
      <c r="M120" s="3">
        <v>1.305888264</v>
      </c>
      <c r="N120" s="3">
        <v>2.526965353</v>
      </c>
      <c r="O120" s="3">
        <v>2.6232754219999999</v>
      </c>
      <c r="P120" s="3">
        <v>4.7057195810000003</v>
      </c>
      <c r="Q120" s="3">
        <v>6.0255324119999996</v>
      </c>
      <c r="R120" s="3">
        <v>8.4660050160000004</v>
      </c>
      <c r="S120" s="3">
        <v>11.65874137</v>
      </c>
      <c r="T120" s="3">
        <v>12.932852049999999</v>
      </c>
      <c r="U120" s="3">
        <v>13.86710879</v>
      </c>
      <c r="V120" s="3">
        <v>20</v>
      </c>
      <c r="W120" s="3">
        <v>23</v>
      </c>
      <c r="X120" s="3">
        <v>26</v>
      </c>
      <c r="Y120" s="3">
        <v>27.2</v>
      </c>
      <c r="Z120" s="3">
        <v>34.9</v>
      </c>
      <c r="AA120" s="3">
        <v>37</v>
      </c>
      <c r="AB120" s="3">
        <v>41.4</v>
      </c>
      <c r="AC120" s="3">
        <v>46.2</v>
      </c>
      <c r="AD120" s="3">
        <v>60.114382689999999</v>
      </c>
      <c r="AE120" s="3">
        <v>62.302192570000003</v>
      </c>
      <c r="AF120" s="3">
        <v>66.790314429999995</v>
      </c>
      <c r="AG120" s="4"/>
      <c r="AH120" s="4"/>
      <c r="AI120" s="4"/>
      <c r="AJ120" s="4"/>
    </row>
    <row r="121" spans="1:36" ht="16" x14ac:dyDescent="0.2">
      <c r="A121" s="2" t="s">
        <v>249</v>
      </c>
      <c r="B121" s="25" t="s">
        <v>248</v>
      </c>
      <c r="C121" s="3" t="s">
        <v>680</v>
      </c>
      <c r="D121" s="3" t="s">
        <v>681</v>
      </c>
      <c r="E121" s="3">
        <v>2.0293683E-2</v>
      </c>
      <c r="F121" s="3">
        <v>4.0438041000000001E-2</v>
      </c>
      <c r="G121" s="3">
        <v>9.6678025000000001E-2</v>
      </c>
      <c r="H121" s="3">
        <v>0.401277526</v>
      </c>
      <c r="I121" s="3">
        <v>0.79968429100000005</v>
      </c>
      <c r="J121" s="3">
        <v>1.594363148</v>
      </c>
      <c r="K121" s="3">
        <v>4.3729819680000004</v>
      </c>
      <c r="L121" s="3">
        <v>9.1630771400000004</v>
      </c>
      <c r="M121" s="3">
        <v>13.41404088</v>
      </c>
      <c r="N121" s="3">
        <v>21.391290309999999</v>
      </c>
      <c r="O121" s="3">
        <v>29.99074036</v>
      </c>
      <c r="P121" s="3">
        <v>38.532060860000001</v>
      </c>
      <c r="Q121" s="3">
        <v>46.594201120000001</v>
      </c>
      <c r="R121" s="3">
        <v>48.435265889999997</v>
      </c>
      <c r="S121" s="3">
        <v>62.393929630000002</v>
      </c>
      <c r="T121" s="3">
        <v>66.921066100000004</v>
      </c>
      <c r="U121" s="3">
        <v>68.685270320000001</v>
      </c>
      <c r="V121" s="3">
        <v>74.3</v>
      </c>
      <c r="W121" s="3">
        <v>75.400000000000006</v>
      </c>
      <c r="X121" s="3">
        <v>78</v>
      </c>
      <c r="Y121" s="3">
        <v>78.209999999999994</v>
      </c>
      <c r="Z121" s="3">
        <v>79.054113520000001</v>
      </c>
      <c r="AA121" s="3">
        <v>79.496399999999994</v>
      </c>
      <c r="AB121" s="3">
        <v>88.219428910000005</v>
      </c>
      <c r="AC121" s="3">
        <v>89.106833019999996</v>
      </c>
      <c r="AD121" s="3">
        <v>91.058028390000004</v>
      </c>
      <c r="AE121" s="3">
        <v>93.182721279999996</v>
      </c>
      <c r="AF121" s="3">
        <v>91.726547240000002</v>
      </c>
      <c r="AG121" s="3">
        <v>91.28</v>
      </c>
      <c r="AH121" s="3">
        <v>92.730397809999999</v>
      </c>
      <c r="AI121" s="4"/>
      <c r="AJ121" s="4"/>
    </row>
    <row r="122" spans="1:36" ht="16" x14ac:dyDescent="0.2">
      <c r="A122" s="2" t="s">
        <v>251</v>
      </c>
      <c r="B122" s="25" t="s">
        <v>250</v>
      </c>
      <c r="C122" s="3" t="s">
        <v>680</v>
      </c>
      <c r="D122" s="3" t="s">
        <v>681</v>
      </c>
      <c r="E122" s="3">
        <v>0</v>
      </c>
      <c r="F122" s="3">
        <v>0</v>
      </c>
      <c r="G122" s="3">
        <v>0</v>
      </c>
      <c r="H122" s="3">
        <v>0</v>
      </c>
      <c r="I122" s="3">
        <v>5.2107900000000003E-4</v>
      </c>
      <c r="J122" s="3">
        <v>1.1302355E-2</v>
      </c>
      <c r="K122" s="3">
        <v>3.1824511999999999E-2</v>
      </c>
      <c r="L122" s="3">
        <v>6.4596754000000006E-2</v>
      </c>
      <c r="M122" s="3">
        <v>0.13106960400000001</v>
      </c>
      <c r="N122" s="3">
        <v>0.46427721799999999</v>
      </c>
      <c r="O122" s="3">
        <v>0.66859440299999995</v>
      </c>
      <c r="P122" s="3">
        <v>1.0061242109999999</v>
      </c>
      <c r="Q122" s="3">
        <v>1.674770995</v>
      </c>
      <c r="R122" s="3">
        <v>2.0004147529999998</v>
      </c>
      <c r="S122" s="3">
        <v>2.6503946570000001</v>
      </c>
      <c r="T122" s="3">
        <v>2.9617074919999999</v>
      </c>
      <c r="U122" s="3">
        <v>3.2683690510000001</v>
      </c>
      <c r="V122" s="3">
        <v>4.0199999999999996</v>
      </c>
      <c r="W122" s="3">
        <v>11</v>
      </c>
      <c r="X122" s="3">
        <v>18.2</v>
      </c>
      <c r="Y122" s="3">
        <v>31.6</v>
      </c>
      <c r="Z122" s="3">
        <v>50.6</v>
      </c>
      <c r="AA122" s="3">
        <v>61.906627469999997</v>
      </c>
      <c r="AB122" s="3">
        <v>63.304224429999998</v>
      </c>
      <c r="AC122" s="3">
        <v>66</v>
      </c>
      <c r="AD122" s="3">
        <v>70.829933600000004</v>
      </c>
      <c r="AE122" s="3">
        <v>74.587726470000007</v>
      </c>
      <c r="AF122" s="3">
        <v>76.426748230000001</v>
      </c>
      <c r="AG122" s="3">
        <v>78.903919060000007</v>
      </c>
      <c r="AH122" s="3">
        <v>81.877620469999997</v>
      </c>
      <c r="AI122" s="3">
        <v>85.94259898</v>
      </c>
      <c r="AJ122" s="4"/>
    </row>
    <row r="123" spans="1:36" ht="16" x14ac:dyDescent="0.2">
      <c r="A123" s="2" t="s">
        <v>253</v>
      </c>
      <c r="B123" s="25" t="s">
        <v>252</v>
      </c>
      <c r="C123" s="3" t="s">
        <v>680</v>
      </c>
      <c r="D123" s="3" t="s">
        <v>681</v>
      </c>
      <c r="E123" s="3">
        <v>0</v>
      </c>
      <c r="F123" s="3">
        <v>0</v>
      </c>
      <c r="G123" s="3">
        <v>0</v>
      </c>
      <c r="H123" s="3">
        <v>0</v>
      </c>
      <c r="I123" s="3">
        <v>0</v>
      </c>
      <c r="J123" s="3">
        <v>7.27482E-4</v>
      </c>
      <c r="K123" s="3">
        <v>8.8391149999999998E-3</v>
      </c>
      <c r="L123" s="3">
        <v>3.4406051E-2</v>
      </c>
      <c r="M123" s="3">
        <v>5.0261387999999997E-2</v>
      </c>
      <c r="N123" s="3">
        <v>0.114256028</v>
      </c>
      <c r="O123" s="3">
        <v>0.31805971399999999</v>
      </c>
      <c r="P123" s="3">
        <v>0.61978226599999997</v>
      </c>
      <c r="Q123" s="3">
        <v>1.2077738849999999</v>
      </c>
      <c r="R123" s="3">
        <v>2.941902861</v>
      </c>
      <c r="S123" s="3">
        <v>3.0235280420000001</v>
      </c>
      <c r="T123" s="3">
        <v>3.101897702</v>
      </c>
      <c r="U123" s="3">
        <v>3.6</v>
      </c>
      <c r="V123" s="3">
        <v>4.4000000000000004</v>
      </c>
      <c r="W123" s="3">
        <v>5.2</v>
      </c>
      <c r="X123" s="3">
        <v>6.1</v>
      </c>
      <c r="Y123" s="3">
        <v>7.2</v>
      </c>
      <c r="Z123" s="3">
        <v>8.8000000000000007</v>
      </c>
      <c r="AA123" s="3">
        <v>10.5</v>
      </c>
      <c r="AB123" s="3">
        <v>13</v>
      </c>
      <c r="AC123" s="3">
        <v>16.5</v>
      </c>
      <c r="AD123" s="3">
        <v>16.587854849999999</v>
      </c>
      <c r="AE123" s="3">
        <v>16.600000000000001</v>
      </c>
      <c r="AF123" s="3">
        <v>17.827100210000001</v>
      </c>
      <c r="AG123" s="3">
        <v>19.5</v>
      </c>
      <c r="AH123" s="3">
        <v>22.565119370000001</v>
      </c>
      <c r="AI123" s="4"/>
      <c r="AJ123" s="4"/>
    </row>
    <row r="124" spans="1:36" ht="16" x14ac:dyDescent="0.2">
      <c r="A124" s="2" t="s">
        <v>255</v>
      </c>
      <c r="B124" s="25" t="s">
        <v>254</v>
      </c>
      <c r="C124" s="3" t="s">
        <v>680</v>
      </c>
      <c r="D124" s="3" t="s">
        <v>681</v>
      </c>
      <c r="E124" s="3">
        <v>0</v>
      </c>
      <c r="F124" s="3">
        <v>0</v>
      </c>
      <c r="G124" s="3">
        <v>0</v>
      </c>
      <c r="H124" s="3">
        <v>0</v>
      </c>
      <c r="I124" s="3">
        <v>0</v>
      </c>
      <c r="J124" s="3">
        <v>0</v>
      </c>
      <c r="K124" s="4"/>
      <c r="L124" s="4"/>
      <c r="M124" s="3">
        <v>7.2808334000000002E-2</v>
      </c>
      <c r="N124" s="3">
        <v>0.20471134999999999</v>
      </c>
      <c r="O124" s="3">
        <v>1.041401145</v>
      </c>
      <c r="P124" s="3">
        <v>3.0029413269999998</v>
      </c>
      <c r="Q124" s="3">
        <v>2.9992651800000001</v>
      </c>
      <c r="R124" s="3">
        <v>3.9087662679999999</v>
      </c>
      <c r="S124" s="3">
        <v>5.090385307</v>
      </c>
      <c r="T124" s="3">
        <v>10.53380134</v>
      </c>
      <c r="U124" s="3">
        <v>12.306907000000001</v>
      </c>
      <c r="V124" s="3">
        <v>14.03</v>
      </c>
      <c r="W124" s="3">
        <v>15.7</v>
      </c>
      <c r="X124" s="3">
        <v>16</v>
      </c>
      <c r="Y124" s="3">
        <v>16.3</v>
      </c>
      <c r="Z124" s="3">
        <v>17.5</v>
      </c>
      <c r="AA124" s="3">
        <v>19.8</v>
      </c>
      <c r="AB124" s="3">
        <v>23</v>
      </c>
      <c r="AC124" s="3">
        <v>28.3</v>
      </c>
      <c r="AD124" s="3">
        <v>30.247042780000001</v>
      </c>
      <c r="AE124" s="3">
        <v>37</v>
      </c>
      <c r="AF124" s="3">
        <v>38.199037760000003</v>
      </c>
      <c r="AG124" s="4"/>
      <c r="AH124" s="4"/>
      <c r="AI124" s="4"/>
      <c r="AJ124" s="4"/>
    </row>
    <row r="125" spans="1:36" ht="16" x14ac:dyDescent="0.2">
      <c r="A125" s="2" t="s">
        <v>257</v>
      </c>
      <c r="B125" s="25" t="s">
        <v>256</v>
      </c>
      <c r="C125" s="3" t="s">
        <v>680</v>
      </c>
      <c r="D125" s="3" t="s">
        <v>681</v>
      </c>
      <c r="E125" s="3">
        <v>0</v>
      </c>
      <c r="F125" s="3">
        <v>0</v>
      </c>
      <c r="G125" s="3">
        <v>0</v>
      </c>
      <c r="H125" s="3">
        <v>0</v>
      </c>
      <c r="I125" s="3">
        <v>0</v>
      </c>
      <c r="J125" s="3">
        <v>0</v>
      </c>
      <c r="K125" s="4"/>
      <c r="L125" s="3">
        <v>5.8449110000000004E-3</v>
      </c>
      <c r="M125" s="3">
        <v>1.6324986E-2</v>
      </c>
      <c r="N125" s="3">
        <v>3.1969577999999998E-2</v>
      </c>
      <c r="O125" s="3">
        <v>4.7022639999999997E-2</v>
      </c>
      <c r="P125" s="3">
        <v>7.6956055999999995E-2</v>
      </c>
      <c r="Q125" s="3">
        <v>0.226983238</v>
      </c>
      <c r="R125" s="3">
        <v>0.26057019799999998</v>
      </c>
      <c r="S125" s="3">
        <v>0.30043664399999997</v>
      </c>
      <c r="T125" s="3">
        <v>0.31732178100000002</v>
      </c>
      <c r="U125" s="3">
        <v>0.46835672</v>
      </c>
      <c r="V125" s="3">
        <v>0.49</v>
      </c>
      <c r="W125" s="3">
        <v>0.51</v>
      </c>
      <c r="X125" s="3">
        <v>0.53</v>
      </c>
      <c r="Y125" s="3">
        <v>1.26</v>
      </c>
      <c r="Z125" s="3">
        <v>3.1</v>
      </c>
      <c r="AA125" s="3">
        <v>4.9400000000000004</v>
      </c>
      <c r="AB125" s="3">
        <v>6</v>
      </c>
      <c r="AC125" s="3">
        <v>14</v>
      </c>
      <c r="AD125" s="3">
        <v>18</v>
      </c>
      <c r="AE125" s="3">
        <v>32.398451710000003</v>
      </c>
      <c r="AF125" s="3">
        <v>32.900278540000002</v>
      </c>
      <c r="AG125" s="3">
        <v>65.000002179999996</v>
      </c>
      <c r="AH125" s="3">
        <v>78.27288351</v>
      </c>
      <c r="AI125" s="3">
        <v>78.800000440000005</v>
      </c>
      <c r="AJ125" s="4"/>
    </row>
    <row r="126" spans="1:36" ht="16" x14ac:dyDescent="0.2">
      <c r="A126" s="2" t="s">
        <v>259</v>
      </c>
      <c r="B126" s="25" t="s">
        <v>258</v>
      </c>
      <c r="C126" s="3" t="s">
        <v>680</v>
      </c>
      <c r="D126" s="3" t="s">
        <v>681</v>
      </c>
      <c r="E126" s="3">
        <v>0</v>
      </c>
      <c r="F126" s="3">
        <v>0</v>
      </c>
      <c r="G126" s="3">
        <v>0</v>
      </c>
      <c r="H126" s="3">
        <v>0</v>
      </c>
      <c r="I126" s="3">
        <v>0</v>
      </c>
      <c r="J126" s="3">
        <v>0</v>
      </c>
      <c r="K126" s="4"/>
      <c r="L126" s="4"/>
      <c r="M126" s="3">
        <v>0.61654561799999996</v>
      </c>
      <c r="N126" s="3">
        <v>1.211577838</v>
      </c>
      <c r="O126" s="3">
        <v>1.785225474</v>
      </c>
      <c r="P126" s="3">
        <v>2.3374589480000001</v>
      </c>
      <c r="Q126" s="3">
        <v>2.5</v>
      </c>
      <c r="R126" s="3">
        <v>3</v>
      </c>
      <c r="S126" s="3">
        <v>3.5</v>
      </c>
      <c r="T126" s="3">
        <v>4</v>
      </c>
      <c r="U126" s="3">
        <v>4.5</v>
      </c>
      <c r="V126" s="3">
        <v>6</v>
      </c>
      <c r="W126" s="3">
        <v>7</v>
      </c>
      <c r="X126" s="3">
        <v>8.9700000000000006</v>
      </c>
      <c r="Y126" s="3">
        <v>9.07</v>
      </c>
      <c r="Z126" s="3">
        <v>10</v>
      </c>
      <c r="AA126" s="3">
        <v>10.74679768</v>
      </c>
      <c r="AB126" s="3">
        <v>11.5</v>
      </c>
      <c r="AC126" s="3">
        <v>12.25</v>
      </c>
      <c r="AD126" s="3">
        <v>12.99748389</v>
      </c>
      <c r="AE126" s="3">
        <v>13.7</v>
      </c>
      <c r="AF126" s="3">
        <v>14.581818180000001</v>
      </c>
      <c r="AG126" s="4"/>
      <c r="AH126" s="4"/>
      <c r="AI126" s="4"/>
      <c r="AJ126" s="4"/>
    </row>
    <row r="127" spans="1:36" ht="16" x14ac:dyDescent="0.2">
      <c r="A127" s="2" t="s">
        <v>261</v>
      </c>
      <c r="B127" s="25" t="s">
        <v>260</v>
      </c>
      <c r="C127" s="3" t="s">
        <v>680</v>
      </c>
      <c r="D127" s="3" t="s">
        <v>681</v>
      </c>
      <c r="E127" s="3">
        <v>0</v>
      </c>
      <c r="F127" s="3">
        <v>0</v>
      </c>
      <c r="G127" s="3">
        <v>0</v>
      </c>
      <c r="H127" s="3">
        <v>0</v>
      </c>
      <c r="I127" s="3">
        <v>0</v>
      </c>
      <c r="J127" s="3">
        <v>0</v>
      </c>
      <c r="K127" s="3">
        <v>1.945569823</v>
      </c>
      <c r="L127" s="3">
        <v>2.2585599420000002</v>
      </c>
      <c r="M127" s="3">
        <v>3.343810607</v>
      </c>
      <c r="N127" s="3">
        <v>4.4004400439999998</v>
      </c>
      <c r="O127" s="3">
        <v>5.86281024</v>
      </c>
      <c r="P127" s="3">
        <v>7.7147265559999996</v>
      </c>
      <c r="Q127" s="3">
        <v>21.152381760000001</v>
      </c>
      <c r="R127" s="3">
        <v>22.96978429</v>
      </c>
      <c r="S127" s="3">
        <v>24.73767754</v>
      </c>
      <c r="T127" s="3">
        <v>34</v>
      </c>
      <c r="U127" s="3">
        <v>38.5</v>
      </c>
      <c r="V127" s="3">
        <v>43.5</v>
      </c>
      <c r="W127" s="3">
        <v>49.2</v>
      </c>
      <c r="X127" s="3">
        <v>55.7</v>
      </c>
      <c r="Y127" s="3">
        <v>63</v>
      </c>
      <c r="Z127" s="3">
        <v>63.2</v>
      </c>
      <c r="AA127" s="3">
        <v>64</v>
      </c>
      <c r="AB127" s="3">
        <v>64.599999999999994</v>
      </c>
      <c r="AC127" s="3">
        <v>68</v>
      </c>
      <c r="AD127" s="3">
        <v>75.7</v>
      </c>
      <c r="AE127" s="3">
        <v>76.817674909999994</v>
      </c>
      <c r="AF127" s="3">
        <v>80.71019081</v>
      </c>
      <c r="AG127" s="4"/>
      <c r="AH127" s="4"/>
      <c r="AI127" s="4"/>
      <c r="AJ127" s="4"/>
    </row>
    <row r="128" spans="1:36" ht="16" x14ac:dyDescent="0.2">
      <c r="A128" s="2" t="s">
        <v>263</v>
      </c>
      <c r="B128" s="25" t="s">
        <v>262</v>
      </c>
      <c r="C128" s="3" t="s">
        <v>680</v>
      </c>
      <c r="D128" s="3" t="s">
        <v>681</v>
      </c>
      <c r="E128" s="3">
        <v>2.3265092000000001E-2</v>
      </c>
      <c r="F128" s="3">
        <v>4.6124434999999998E-2</v>
      </c>
      <c r="G128" s="3">
        <v>9.8404336999999995E-2</v>
      </c>
      <c r="H128" s="3">
        <v>0.249946523</v>
      </c>
      <c r="I128" s="3">
        <v>0.31135936400000003</v>
      </c>
      <c r="J128" s="3">
        <v>0.81968666999999995</v>
      </c>
      <c r="K128" s="3">
        <v>1.6242371920000001</v>
      </c>
      <c r="L128" s="3">
        <v>3.6008015640000002</v>
      </c>
      <c r="M128" s="3">
        <v>6.7818154679999996</v>
      </c>
      <c r="N128" s="3">
        <v>23.552194449999998</v>
      </c>
      <c r="O128" s="3">
        <v>44.7</v>
      </c>
      <c r="P128" s="3">
        <v>56.6</v>
      </c>
      <c r="Q128" s="3">
        <v>59.4</v>
      </c>
      <c r="R128" s="3">
        <v>65.5</v>
      </c>
      <c r="S128" s="3">
        <v>72.7</v>
      </c>
      <c r="T128" s="3">
        <v>73.5</v>
      </c>
      <c r="U128" s="3">
        <v>78.099999999999994</v>
      </c>
      <c r="V128" s="3">
        <v>78.8</v>
      </c>
      <c r="W128" s="3">
        <v>81</v>
      </c>
      <c r="X128" s="3">
        <v>81.599999999999994</v>
      </c>
      <c r="Y128" s="3">
        <v>83.7</v>
      </c>
      <c r="Z128" s="3">
        <v>83.759120150000001</v>
      </c>
      <c r="AA128" s="3">
        <v>84.07</v>
      </c>
      <c r="AB128" s="3">
        <v>84.77</v>
      </c>
      <c r="AC128" s="3">
        <v>87.556826490000006</v>
      </c>
      <c r="AD128" s="3">
        <v>89.896255800000006</v>
      </c>
      <c r="AE128" s="3">
        <v>92.843025679999997</v>
      </c>
      <c r="AF128" s="3">
        <v>95.069421879999993</v>
      </c>
      <c r="AG128" s="3">
        <v>96.022859580000002</v>
      </c>
      <c r="AH128" s="3">
        <v>96.157579179999999</v>
      </c>
      <c r="AI128" s="3">
        <v>96.505060349999994</v>
      </c>
      <c r="AJ128" s="4"/>
    </row>
    <row r="129" spans="1:36" ht="16" x14ac:dyDescent="0.2">
      <c r="A129" s="2" t="s">
        <v>265</v>
      </c>
      <c r="B129" s="25" t="s">
        <v>264</v>
      </c>
      <c r="C129" s="3" t="s">
        <v>680</v>
      </c>
      <c r="D129" s="3" t="s">
        <v>681</v>
      </c>
      <c r="E129" s="3">
        <v>0</v>
      </c>
      <c r="F129" s="3">
        <v>0</v>
      </c>
      <c r="G129" s="3">
        <v>0</v>
      </c>
      <c r="H129" s="3">
        <v>9.1082245000000006E-2</v>
      </c>
      <c r="I129" s="3">
        <v>0.14716270300000001</v>
      </c>
      <c r="J129" s="3">
        <v>0.20289843299999999</v>
      </c>
      <c r="K129" s="3">
        <v>0.85566231699999995</v>
      </c>
      <c r="L129" s="3">
        <v>2.1745358590000001</v>
      </c>
      <c r="M129" s="3">
        <v>3.0523974549999999</v>
      </c>
      <c r="N129" s="3">
        <v>4.7562222089999997</v>
      </c>
      <c r="O129" s="3">
        <v>6.7313957679999996</v>
      </c>
      <c r="P129" s="3">
        <v>8.5517924339999993</v>
      </c>
      <c r="Q129" s="3">
        <v>10.248967929999999</v>
      </c>
      <c r="R129" s="3">
        <v>22.402938379999998</v>
      </c>
      <c r="S129" s="3">
        <v>22.927112040000001</v>
      </c>
      <c r="T129" s="3">
        <v>25.926108370000001</v>
      </c>
      <c r="U129" s="3">
        <v>28.791197950000001</v>
      </c>
      <c r="V129" s="3">
        <v>34.799999999999997</v>
      </c>
      <c r="W129" s="3">
        <v>42</v>
      </c>
      <c r="X129" s="3">
        <v>50.8</v>
      </c>
      <c r="Y129" s="3">
        <v>61.4</v>
      </c>
      <c r="Z129" s="3">
        <v>65.769070690000007</v>
      </c>
      <c r="AA129" s="3">
        <v>70.45</v>
      </c>
      <c r="AB129" s="3">
        <v>75.459999999999994</v>
      </c>
      <c r="AC129" s="3">
        <v>78.7</v>
      </c>
      <c r="AD129" s="3">
        <v>78</v>
      </c>
      <c r="AE129" s="3">
        <v>78.367383759999996</v>
      </c>
      <c r="AF129" s="3">
        <v>97.999989330000005</v>
      </c>
      <c r="AG129" s="3">
        <v>99.59884959</v>
      </c>
      <c r="AH129" s="3">
        <v>99.542676450000002</v>
      </c>
      <c r="AI129" s="3">
        <v>98.599995129999996</v>
      </c>
      <c r="AJ129" s="4"/>
    </row>
    <row r="130" spans="1:36" ht="16" x14ac:dyDescent="0.2">
      <c r="A130" s="2" t="s">
        <v>267</v>
      </c>
      <c r="B130" s="25" t="s">
        <v>266</v>
      </c>
      <c r="C130" s="3" t="s">
        <v>680</v>
      </c>
      <c r="D130" s="3" t="s">
        <v>681</v>
      </c>
      <c r="E130" s="3">
        <v>0</v>
      </c>
      <c r="F130" s="3">
        <v>2.4572277351004599E-3</v>
      </c>
      <c r="G130" s="3">
        <v>8.8291376370843704E-3</v>
      </c>
      <c r="H130" s="3">
        <v>1.8869459574619999E-2</v>
      </c>
      <c r="I130" s="3">
        <v>3.9554454218899797E-2</v>
      </c>
      <c r="J130" s="3">
        <v>9.3214107879830393E-2</v>
      </c>
      <c r="K130" s="3">
        <v>0.286153506299692</v>
      </c>
      <c r="L130" s="3">
        <v>0.57456246871042904</v>
      </c>
      <c r="M130" s="3">
        <v>1.1461899780015199</v>
      </c>
      <c r="N130" s="3">
        <v>1.84818759879172</v>
      </c>
      <c r="O130" s="3">
        <v>3.38179927426232</v>
      </c>
      <c r="P130" s="3">
        <v>5.0911088927160701</v>
      </c>
      <c r="Q130" s="3">
        <v>8.4850091673034296</v>
      </c>
      <c r="R130" s="3">
        <v>10.840657389166999</v>
      </c>
      <c r="S130" s="3">
        <v>14.1288304622356</v>
      </c>
      <c r="T130" s="3">
        <v>16.223290170970301</v>
      </c>
      <c r="U130" s="3">
        <v>20.459774033967498</v>
      </c>
      <c r="V130" s="3">
        <v>23.327601562192001</v>
      </c>
      <c r="W130" s="3">
        <v>25.986638603635601</v>
      </c>
      <c r="X130" s="3">
        <v>30.411207968879999</v>
      </c>
      <c r="Y130" s="3">
        <v>34.019421153457898</v>
      </c>
      <c r="Z130" s="3">
        <v>38.665540909266198</v>
      </c>
      <c r="AA130" s="3">
        <v>42.146281491193903</v>
      </c>
      <c r="AB130" s="3">
        <v>45.096446780664301</v>
      </c>
      <c r="AC130" s="3">
        <v>47.593750203436301</v>
      </c>
      <c r="AD130" s="3">
        <v>53.272664951053898</v>
      </c>
      <c r="AE130" s="3">
        <v>56.188600151566703</v>
      </c>
      <c r="AF130" s="3">
        <v>61.922969710171103</v>
      </c>
      <c r="AG130" s="3">
        <v>65.528887901153993</v>
      </c>
      <c r="AH130" s="3">
        <v>68.139401948569301</v>
      </c>
      <c r="AI130" s="4"/>
      <c r="AJ130" s="4"/>
    </row>
    <row r="131" spans="1:36" ht="16" x14ac:dyDescent="0.2">
      <c r="A131" s="2" t="s">
        <v>269</v>
      </c>
      <c r="B131" s="25" t="s">
        <v>268</v>
      </c>
      <c r="C131" s="3" t="s">
        <v>680</v>
      </c>
      <c r="D131" s="3" t="s">
        <v>681</v>
      </c>
      <c r="E131" s="3">
        <v>0</v>
      </c>
      <c r="F131" s="3">
        <v>0</v>
      </c>
      <c r="G131" s="3">
        <v>0</v>
      </c>
      <c r="H131" s="3">
        <v>0</v>
      </c>
      <c r="I131" s="3">
        <v>0</v>
      </c>
      <c r="J131" s="3">
        <v>0</v>
      </c>
      <c r="K131" s="4"/>
      <c r="L131" s="4"/>
      <c r="M131" s="3">
        <v>9.6578140000000007E-3</v>
      </c>
      <c r="N131" s="3">
        <v>3.7780708000000003E-2</v>
      </c>
      <c r="O131" s="3">
        <v>0.111044032</v>
      </c>
      <c r="P131" s="3">
        <v>0.181664461</v>
      </c>
      <c r="Q131" s="3">
        <v>0.26789924100000001</v>
      </c>
      <c r="R131" s="3">
        <v>0.33391246600000002</v>
      </c>
      <c r="S131" s="3">
        <v>0.36143449</v>
      </c>
      <c r="T131" s="3">
        <v>0.85035749000000005</v>
      </c>
      <c r="U131" s="3">
        <v>1.169893428</v>
      </c>
      <c r="V131" s="3">
        <v>1.64</v>
      </c>
      <c r="W131" s="3">
        <v>3.55</v>
      </c>
      <c r="X131" s="3">
        <v>6</v>
      </c>
      <c r="Y131" s="3">
        <v>7</v>
      </c>
      <c r="Z131" s="3">
        <v>9</v>
      </c>
      <c r="AA131" s="3">
        <v>10.74767619</v>
      </c>
      <c r="AB131" s="3">
        <v>12.5</v>
      </c>
      <c r="AC131" s="3">
        <v>14.26</v>
      </c>
      <c r="AD131" s="3">
        <v>18.2</v>
      </c>
      <c r="AE131" s="3">
        <v>21.87</v>
      </c>
      <c r="AF131" s="3">
        <v>25.510435080000001</v>
      </c>
      <c r="AG131" s="4"/>
      <c r="AH131" s="4"/>
      <c r="AI131" s="4"/>
      <c r="AJ131" s="4"/>
    </row>
    <row r="132" spans="1:36" ht="16" x14ac:dyDescent="0.2">
      <c r="A132" s="2" t="s">
        <v>271</v>
      </c>
      <c r="B132" s="25" t="s">
        <v>270</v>
      </c>
      <c r="C132" s="3" t="s">
        <v>680</v>
      </c>
      <c r="D132" s="3" t="s">
        <v>681</v>
      </c>
      <c r="E132" s="3">
        <v>0</v>
      </c>
      <c r="F132" s="3">
        <v>0</v>
      </c>
      <c r="G132" s="3">
        <v>0</v>
      </c>
      <c r="H132" s="3">
        <v>0</v>
      </c>
      <c r="I132" s="3">
        <v>0</v>
      </c>
      <c r="J132" s="3">
        <v>7.1617991000000006E-2</v>
      </c>
      <c r="K132" s="3">
        <v>0.14016693899999999</v>
      </c>
      <c r="L132" s="3">
        <v>1.2410797389999999</v>
      </c>
      <c r="M132" s="3">
        <v>2.7223521989999999</v>
      </c>
      <c r="N132" s="3">
        <v>5.3768094980000001</v>
      </c>
      <c r="O132" s="3">
        <v>7.9527437360000004</v>
      </c>
      <c r="P132" s="3">
        <v>6.7832197750000001</v>
      </c>
      <c r="Q132" s="3">
        <v>7</v>
      </c>
      <c r="R132" s="3">
        <v>8</v>
      </c>
      <c r="S132" s="3">
        <v>9</v>
      </c>
      <c r="T132" s="3">
        <v>10.14</v>
      </c>
      <c r="U132" s="3">
        <v>15</v>
      </c>
      <c r="V132" s="3">
        <v>18.739999999999998</v>
      </c>
      <c r="W132" s="3">
        <v>22.53</v>
      </c>
      <c r="X132" s="3">
        <v>30.14</v>
      </c>
      <c r="Y132" s="3">
        <v>43.68</v>
      </c>
      <c r="Z132" s="3">
        <v>52</v>
      </c>
      <c r="AA132" s="3">
        <v>61.249785719999998</v>
      </c>
      <c r="AB132" s="3">
        <v>70.5</v>
      </c>
      <c r="AC132" s="3">
        <v>73</v>
      </c>
      <c r="AD132" s="3">
        <v>74</v>
      </c>
      <c r="AE132" s="3">
        <v>76.11</v>
      </c>
      <c r="AF132" s="3">
        <v>78.180774889999995</v>
      </c>
      <c r="AG132" s="4"/>
      <c r="AH132" s="4"/>
      <c r="AI132" s="4"/>
      <c r="AJ132" s="4"/>
    </row>
    <row r="133" spans="1:36" ht="16" x14ac:dyDescent="0.2">
      <c r="A133" s="2" t="s">
        <v>273</v>
      </c>
      <c r="B133" s="25" t="s">
        <v>272</v>
      </c>
      <c r="C133" s="3" t="s">
        <v>680</v>
      </c>
      <c r="D133" s="3" t="s">
        <v>681</v>
      </c>
      <c r="E133" s="3">
        <v>0</v>
      </c>
      <c r="F133" s="3">
        <v>0</v>
      </c>
      <c r="G133" s="3">
        <v>0</v>
      </c>
      <c r="H133" s="3">
        <v>0</v>
      </c>
      <c r="I133" s="3">
        <v>0</v>
      </c>
      <c r="J133" s="3">
        <v>0</v>
      </c>
      <c r="K133" s="4"/>
      <c r="L133" s="3">
        <v>4.4894430000000001E-3</v>
      </c>
      <c r="M133" s="3">
        <v>4.0993870000000003E-3</v>
      </c>
      <c r="N133" s="3">
        <v>1.1328731999999999E-2</v>
      </c>
      <c r="O133" s="3">
        <v>1.7702705999999999E-2</v>
      </c>
      <c r="P133" s="3">
        <v>3.3812227E-2</v>
      </c>
      <c r="Q133" s="3">
        <v>3.2713306999999997E-2</v>
      </c>
      <c r="R133" s="3">
        <v>3.1868935000000001E-2</v>
      </c>
      <c r="S133" s="3">
        <v>3.1011185E-2</v>
      </c>
      <c r="T133" s="4"/>
      <c r="U133" s="4"/>
      <c r="V133" s="3">
        <v>0.55137658099999998</v>
      </c>
      <c r="W133" s="3">
        <v>0.53</v>
      </c>
      <c r="X133" s="3">
        <v>2</v>
      </c>
      <c r="Y133" s="3">
        <v>2.2999999999999998</v>
      </c>
      <c r="Z133" s="3">
        <v>2.5</v>
      </c>
      <c r="AA133" s="3">
        <v>2.6</v>
      </c>
      <c r="AB133" s="3">
        <v>3.2</v>
      </c>
      <c r="AC133" s="3">
        <v>5.41</v>
      </c>
      <c r="AD133" s="3">
        <v>10</v>
      </c>
      <c r="AE133" s="3">
        <v>15.7</v>
      </c>
      <c r="AF133" s="3">
        <v>16.3</v>
      </c>
      <c r="AG133" s="3">
        <v>18.899999999999999</v>
      </c>
      <c r="AH133" s="3">
        <v>22</v>
      </c>
      <c r="AI133" s="4"/>
      <c r="AJ133" s="4"/>
    </row>
    <row r="134" spans="1:36" ht="16" x14ac:dyDescent="0.2">
      <c r="A134" s="2" t="s">
        <v>275</v>
      </c>
      <c r="B134" s="25" t="s">
        <v>274</v>
      </c>
      <c r="C134" s="3" t="s">
        <v>680</v>
      </c>
      <c r="D134" s="3" t="s">
        <v>681</v>
      </c>
      <c r="E134" s="3">
        <v>0</v>
      </c>
      <c r="F134" s="3">
        <v>0</v>
      </c>
      <c r="G134" s="3">
        <v>0</v>
      </c>
      <c r="H134" s="3">
        <v>0</v>
      </c>
      <c r="I134" s="3">
        <v>0</v>
      </c>
      <c r="J134" s="3">
        <v>0</v>
      </c>
      <c r="K134" s="4"/>
      <c r="L134" s="4"/>
      <c r="M134" s="4"/>
      <c r="N134" s="3">
        <v>0.133617289</v>
      </c>
      <c r="O134" s="3">
        <v>0.18704262199999999</v>
      </c>
      <c r="P134" s="3">
        <v>0.36653317499999999</v>
      </c>
      <c r="Q134" s="3">
        <v>2.2444182220000002</v>
      </c>
      <c r="R134" s="3">
        <v>2.8145179869999999</v>
      </c>
      <c r="S134" s="3">
        <v>3.532838162</v>
      </c>
      <c r="T134" s="3">
        <v>3.9177879770000001</v>
      </c>
      <c r="U134" s="3">
        <v>4.3010517889999997</v>
      </c>
      <c r="V134" s="3">
        <v>4.7219993789999997</v>
      </c>
      <c r="W134" s="3">
        <v>9</v>
      </c>
      <c r="X134" s="3">
        <v>10.8</v>
      </c>
      <c r="Y134" s="3">
        <v>14</v>
      </c>
      <c r="Z134" s="3">
        <v>14</v>
      </c>
      <c r="AA134" s="4"/>
      <c r="AB134" s="3">
        <v>16.5</v>
      </c>
      <c r="AC134" s="3">
        <v>17.760000000000002</v>
      </c>
      <c r="AD134" s="3">
        <v>19.016079779999998</v>
      </c>
      <c r="AE134" s="3">
        <v>20.272159559999999</v>
      </c>
      <c r="AF134" s="3">
        <v>21.758920620000001</v>
      </c>
      <c r="AG134" s="4"/>
      <c r="AH134" s="4"/>
      <c r="AI134" s="4"/>
      <c r="AJ134" s="4"/>
    </row>
    <row r="135" spans="1:36" ht="16" x14ac:dyDescent="0.2">
      <c r="A135" s="2" t="s">
        <v>277</v>
      </c>
      <c r="B135" s="25" t="s">
        <v>276</v>
      </c>
      <c r="C135" s="3" t="s">
        <v>680</v>
      </c>
      <c r="D135" s="3" t="s">
        <v>681</v>
      </c>
      <c r="E135" s="3">
        <v>0</v>
      </c>
      <c r="F135" s="3">
        <v>0</v>
      </c>
      <c r="G135" s="3">
        <v>0</v>
      </c>
      <c r="H135" s="3">
        <v>0</v>
      </c>
      <c r="I135" s="3">
        <v>0</v>
      </c>
      <c r="J135" s="3">
        <v>0.30565668600000001</v>
      </c>
      <c r="K135" s="3">
        <v>0.67046597399999996</v>
      </c>
      <c r="L135" s="3">
        <v>0.99216848300000005</v>
      </c>
      <c r="M135" s="3">
        <v>1.3049889729999999</v>
      </c>
      <c r="N135" s="3">
        <v>1.9321058019999999</v>
      </c>
      <c r="O135" s="3">
        <v>5.0904833409999997</v>
      </c>
      <c r="P135" s="3">
        <v>8.1818639540000007</v>
      </c>
      <c r="Q135" s="3">
        <v>14.64183577</v>
      </c>
      <c r="R135" s="3">
        <v>20.982473460000001</v>
      </c>
      <c r="S135" s="3">
        <v>21.395212359999999</v>
      </c>
      <c r="T135" s="3">
        <v>21.567582949999998</v>
      </c>
      <c r="U135" s="3">
        <v>24.5</v>
      </c>
      <c r="V135" s="3">
        <v>27.9</v>
      </c>
      <c r="W135" s="3">
        <v>30</v>
      </c>
      <c r="X135" s="3">
        <v>31</v>
      </c>
      <c r="Y135" s="3">
        <v>32.5</v>
      </c>
      <c r="Z135" s="3">
        <v>34</v>
      </c>
      <c r="AA135" s="3">
        <v>34.82</v>
      </c>
      <c r="AB135" s="3">
        <v>36</v>
      </c>
      <c r="AC135" s="3">
        <v>39.700000000000003</v>
      </c>
      <c r="AD135" s="3">
        <v>42.530930470000001</v>
      </c>
      <c r="AE135" s="3">
        <v>46.729078059999999</v>
      </c>
      <c r="AF135" s="3">
        <v>50.81524478</v>
      </c>
      <c r="AG135" s="4"/>
      <c r="AH135" s="4"/>
      <c r="AI135" s="4"/>
      <c r="AJ135" s="4"/>
    </row>
    <row r="136" spans="1:36" ht="16" x14ac:dyDescent="0.2">
      <c r="A136" s="2" t="s">
        <v>6</v>
      </c>
      <c r="B136" s="25" t="s">
        <v>278</v>
      </c>
      <c r="C136" s="3" t="s">
        <v>680</v>
      </c>
      <c r="D136" s="3" t="s">
        <v>681</v>
      </c>
      <c r="E136" s="3">
        <v>0</v>
      </c>
      <c r="F136" s="3">
        <v>2.2264823521394401E-3</v>
      </c>
      <c r="G136" s="3">
        <v>9.63749139791629E-3</v>
      </c>
      <c r="H136" s="3">
        <v>2.1121270215673501E-2</v>
      </c>
      <c r="I136" s="3">
        <v>4.34068906029553E-2</v>
      </c>
      <c r="J136" s="3">
        <v>0.105625846033003</v>
      </c>
      <c r="K136" s="3">
        <v>0.30955153535144703</v>
      </c>
      <c r="L136" s="3">
        <v>0.60891464289541397</v>
      </c>
      <c r="M136" s="3">
        <v>1.2287393374219699</v>
      </c>
      <c r="N136" s="3">
        <v>2.0517799624173501</v>
      </c>
      <c r="O136" s="3">
        <v>3.8844554037532801</v>
      </c>
      <c r="P136" s="3">
        <v>5.6309233227064297</v>
      </c>
      <c r="Q136" s="3">
        <v>8.8525507158454992</v>
      </c>
      <c r="R136" s="3">
        <v>11.265507133801201</v>
      </c>
      <c r="S136" s="3">
        <v>14.3980321275045</v>
      </c>
      <c r="T136" s="3">
        <v>16.616056807610502</v>
      </c>
      <c r="U136" s="3">
        <v>20.753378165146898</v>
      </c>
      <c r="V136" s="3">
        <v>23.7118466918057</v>
      </c>
      <c r="W136" s="3">
        <v>26.514043797905401</v>
      </c>
      <c r="X136" s="3">
        <v>31.039295554516698</v>
      </c>
      <c r="Y136" s="3">
        <v>34.702141194166799</v>
      </c>
      <c r="Z136" s="3">
        <v>39.338490681059497</v>
      </c>
      <c r="AA136" s="3">
        <v>43.162893355839003</v>
      </c>
      <c r="AB136" s="3">
        <v>46.237333635343397</v>
      </c>
      <c r="AC136" s="3">
        <v>48.607015705237501</v>
      </c>
      <c r="AD136" s="3">
        <v>54.181350764063197</v>
      </c>
      <c r="AE136" s="3">
        <v>57.229171435494997</v>
      </c>
      <c r="AF136" s="3">
        <v>62.722587868344498</v>
      </c>
      <c r="AG136" s="3">
        <v>65.667862076693595</v>
      </c>
      <c r="AH136" s="3">
        <v>68.296902594728806</v>
      </c>
      <c r="AI136" s="4"/>
      <c r="AJ136" s="4"/>
    </row>
    <row r="137" spans="1:36" ht="16" x14ac:dyDescent="0.2">
      <c r="A137" s="2" t="s">
        <v>280</v>
      </c>
      <c r="B137" s="25" t="s">
        <v>279</v>
      </c>
      <c r="C137" s="3" t="s">
        <v>680</v>
      </c>
      <c r="D137" s="3" t="s">
        <v>681</v>
      </c>
      <c r="E137" s="3">
        <v>0</v>
      </c>
      <c r="F137" s="3">
        <v>0</v>
      </c>
      <c r="G137" s="3">
        <v>0</v>
      </c>
      <c r="H137" s="3">
        <v>0</v>
      </c>
      <c r="I137" s="3">
        <v>1.08189482794959E-4</v>
      </c>
      <c r="J137" s="3">
        <v>3.4438365850406402E-4</v>
      </c>
      <c r="K137" s="4"/>
      <c r="L137" s="3">
        <v>8.5767197932796694E-3</v>
      </c>
      <c r="M137" s="3">
        <v>2.1244432063002999E-2</v>
      </c>
      <c r="N137" s="3">
        <v>5.77223271869809E-2</v>
      </c>
      <c r="O137" s="3">
        <v>9.9690405728720594E-2</v>
      </c>
      <c r="P137" s="3">
        <v>0.14483387685297999</v>
      </c>
      <c r="Q137" s="3">
        <v>0.23675818193142301</v>
      </c>
      <c r="R137" s="3">
        <v>0.35615029497617401</v>
      </c>
      <c r="S137" s="3">
        <v>0.55611440713789795</v>
      </c>
      <c r="T137" s="3">
        <v>0.78831691983114405</v>
      </c>
      <c r="U137" s="3">
        <v>1.1184952045679799</v>
      </c>
      <c r="V137" s="3">
        <v>1.92396086898448</v>
      </c>
      <c r="W137" s="3">
        <v>1.86695838600979</v>
      </c>
      <c r="X137" s="3">
        <v>2.3863813315358202</v>
      </c>
      <c r="Y137" s="3">
        <v>3.7730938934292699</v>
      </c>
      <c r="Z137" s="3">
        <v>4.41719533971595</v>
      </c>
      <c r="AA137" s="3">
        <v>4.7930404130887796</v>
      </c>
      <c r="AB137" s="3">
        <v>6.1362521533671499</v>
      </c>
      <c r="AC137" s="3">
        <v>8.26503896600709</v>
      </c>
      <c r="AD137" s="3">
        <v>10.463633576347499</v>
      </c>
      <c r="AE137" s="3">
        <v>12.4825409946395</v>
      </c>
      <c r="AF137" s="3">
        <v>15.7461400551312</v>
      </c>
      <c r="AG137" s="3">
        <v>18.357830286994801</v>
      </c>
      <c r="AH137" s="3">
        <v>21.056991515607201</v>
      </c>
      <c r="AI137" s="4"/>
      <c r="AJ137" s="4"/>
    </row>
    <row r="138" spans="1:36" ht="16" x14ac:dyDescent="0.2">
      <c r="A138" s="2" t="s">
        <v>13</v>
      </c>
      <c r="B138" s="25" t="s">
        <v>281</v>
      </c>
      <c r="C138" s="3" t="s">
        <v>680</v>
      </c>
      <c r="D138" s="3" t="s">
        <v>681</v>
      </c>
      <c r="E138" s="3">
        <v>0</v>
      </c>
      <c r="F138" s="3">
        <v>0</v>
      </c>
      <c r="G138" s="3">
        <v>0</v>
      </c>
      <c r="H138" s="3">
        <v>0</v>
      </c>
      <c r="I138" s="5">
        <v>2.98921306169231E-6</v>
      </c>
      <c r="J138" s="3">
        <v>2.2152874414099199E-4</v>
      </c>
      <c r="K138" s="3">
        <v>1.7785747062375901E-3</v>
      </c>
      <c r="L138" s="3">
        <v>9.8493510982752708E-3</v>
      </c>
      <c r="M138" s="3">
        <v>2.31077116951489E-2</v>
      </c>
      <c r="N138" s="3">
        <v>5.1753628163182297E-2</v>
      </c>
      <c r="O138" s="3">
        <v>7.7921785239630198E-2</v>
      </c>
      <c r="P138" s="3">
        <v>0.12192037340555099</v>
      </c>
      <c r="Q138" s="3">
        <v>0.29393556202068</v>
      </c>
      <c r="R138" s="3">
        <v>0.42136071665734898</v>
      </c>
      <c r="S138" s="3">
        <v>0.58086651170541104</v>
      </c>
      <c r="T138" s="3">
        <v>0.86802146848176798</v>
      </c>
      <c r="U138" s="3">
        <v>1.1256126295414599</v>
      </c>
      <c r="V138" s="3">
        <v>2.2371420969354801</v>
      </c>
      <c r="W138" s="3">
        <v>1.9367138937880199</v>
      </c>
      <c r="X138" s="3">
        <v>2.6143259265579402</v>
      </c>
      <c r="Y138" s="3">
        <v>4.2726121608741998</v>
      </c>
      <c r="Z138" s="3">
        <v>4.7370614230649801</v>
      </c>
      <c r="AA138" s="3">
        <v>4.6020831268852804</v>
      </c>
      <c r="AB138" s="3">
        <v>5.45131577600604</v>
      </c>
      <c r="AC138" s="3">
        <v>7.2029698861811999</v>
      </c>
      <c r="AD138" s="3">
        <v>9.5117292282929</v>
      </c>
      <c r="AE138" s="3">
        <v>11.3628722004763</v>
      </c>
      <c r="AF138" s="3">
        <v>14.144593958429001</v>
      </c>
      <c r="AG138" s="4"/>
      <c r="AH138" s="4"/>
      <c r="AI138" s="4"/>
      <c r="AJ138" s="4"/>
    </row>
    <row r="139" spans="1:36" ht="16" x14ac:dyDescent="0.2">
      <c r="A139" s="2" t="s">
        <v>283</v>
      </c>
      <c r="B139" s="25" t="s">
        <v>282</v>
      </c>
      <c r="C139" s="3" t="s">
        <v>680</v>
      </c>
      <c r="D139" s="3" t="s">
        <v>681</v>
      </c>
      <c r="E139" s="3">
        <v>0</v>
      </c>
      <c r="F139" s="3">
        <v>0</v>
      </c>
      <c r="G139" s="3">
        <v>0</v>
      </c>
      <c r="H139" s="3">
        <v>0</v>
      </c>
      <c r="I139" s="3">
        <v>0</v>
      </c>
      <c r="J139" s="3">
        <v>0</v>
      </c>
      <c r="K139" s="4"/>
      <c r="L139" s="4"/>
      <c r="M139" s="4"/>
      <c r="N139" s="4"/>
      <c r="O139" s="3">
        <v>36.515229890000001</v>
      </c>
      <c r="P139" s="3">
        <v>45.116852649999998</v>
      </c>
      <c r="Q139" s="3">
        <v>59.470710670000003</v>
      </c>
      <c r="R139" s="3">
        <v>58.809691839999999</v>
      </c>
      <c r="S139" s="3">
        <v>64.007448139999994</v>
      </c>
      <c r="T139" s="3">
        <v>63.371356149999997</v>
      </c>
      <c r="U139" s="3">
        <v>64.214161360000006</v>
      </c>
      <c r="V139" s="3">
        <v>65.080218439999996</v>
      </c>
      <c r="W139" s="3">
        <v>70</v>
      </c>
      <c r="X139" s="3">
        <v>75</v>
      </c>
      <c r="Y139" s="3">
        <v>80</v>
      </c>
      <c r="Z139" s="3">
        <v>85</v>
      </c>
      <c r="AA139" s="3">
        <v>89.407700000000006</v>
      </c>
      <c r="AB139" s="3">
        <v>93.8</v>
      </c>
      <c r="AC139" s="3">
        <v>95.21</v>
      </c>
      <c r="AD139" s="3">
        <v>96.641195100000004</v>
      </c>
      <c r="AE139" s="3">
        <v>98.093903890000007</v>
      </c>
      <c r="AF139" s="3">
        <v>99.546612449999998</v>
      </c>
      <c r="AG139" s="4"/>
      <c r="AH139" s="4"/>
      <c r="AI139" s="4"/>
      <c r="AJ139" s="4"/>
    </row>
    <row r="140" spans="1:36" ht="16" x14ac:dyDescent="0.2">
      <c r="A140" s="2" t="s">
        <v>285</v>
      </c>
      <c r="B140" s="25" t="s">
        <v>284</v>
      </c>
      <c r="C140" s="3" t="s">
        <v>680</v>
      </c>
      <c r="D140" s="3" t="s">
        <v>681</v>
      </c>
      <c r="E140" s="3">
        <v>0</v>
      </c>
      <c r="F140" s="3">
        <v>0</v>
      </c>
      <c r="G140" s="3">
        <v>0</v>
      </c>
      <c r="H140" s="3">
        <v>0</v>
      </c>
      <c r="I140" s="3">
        <v>2.7654480000000002E-3</v>
      </c>
      <c r="J140" s="3">
        <v>5.4844359999999997E-3</v>
      </c>
      <c r="K140" s="3">
        <v>5.4464499E-2</v>
      </c>
      <c r="L140" s="3">
        <v>0.16246454799999999</v>
      </c>
      <c r="M140" s="3">
        <v>0.29635110399999998</v>
      </c>
      <c r="N140" s="3">
        <v>0.34841442500000003</v>
      </c>
      <c r="O140" s="3">
        <v>0.64741001099999995</v>
      </c>
      <c r="P140" s="3">
        <v>0.79382186399999999</v>
      </c>
      <c r="Q140" s="3">
        <v>1.050422706</v>
      </c>
      <c r="R140" s="3">
        <v>1.458580228</v>
      </c>
      <c r="S140" s="3">
        <v>1.44615998</v>
      </c>
      <c r="T140" s="3">
        <v>1.792046794</v>
      </c>
      <c r="U140" s="3">
        <v>2.537566129</v>
      </c>
      <c r="V140" s="3">
        <v>3.88</v>
      </c>
      <c r="W140" s="4"/>
      <c r="X140" s="4"/>
      <c r="Y140" s="4"/>
      <c r="Z140" s="4"/>
      <c r="AA140" s="4"/>
      <c r="AB140" s="4"/>
      <c r="AC140" s="3">
        <v>10.5</v>
      </c>
      <c r="AD140" s="3">
        <v>12.1</v>
      </c>
      <c r="AE140" s="3">
        <v>15.1</v>
      </c>
      <c r="AF140" s="3">
        <v>21.3</v>
      </c>
      <c r="AG140" s="3">
        <v>26</v>
      </c>
      <c r="AH140" s="3">
        <v>29</v>
      </c>
      <c r="AI140" s="3">
        <v>35</v>
      </c>
      <c r="AJ140" s="4"/>
    </row>
    <row r="141" spans="1:36" ht="16" x14ac:dyDescent="0.2">
      <c r="A141" s="2" t="s">
        <v>19</v>
      </c>
      <c r="B141" s="25" t="s">
        <v>286</v>
      </c>
      <c r="C141" s="3" t="s">
        <v>680</v>
      </c>
      <c r="D141" s="3" t="s">
        <v>681</v>
      </c>
      <c r="E141" s="3">
        <v>0</v>
      </c>
      <c r="F141" s="3">
        <v>0</v>
      </c>
      <c r="G141" s="5">
        <v>4.8211256140852103E-5</v>
      </c>
      <c r="H141" s="3">
        <v>1.40315345151762E-4</v>
      </c>
      <c r="I141" s="3">
        <v>1.36972174986797E-3</v>
      </c>
      <c r="J141" s="3">
        <v>1.7207450201774801E-2</v>
      </c>
      <c r="K141" s="3">
        <v>3.7759581261224501E-2</v>
      </c>
      <c r="L141" s="3">
        <v>7.2265130679989298E-2</v>
      </c>
      <c r="M141" s="3">
        <v>0.152995875443831</v>
      </c>
      <c r="N141" s="3">
        <v>0.27714301299831701</v>
      </c>
      <c r="O141" s="3">
        <v>0.56479814588380395</v>
      </c>
      <c r="P141" s="3">
        <v>0.87549368924362503</v>
      </c>
      <c r="Q141" s="3">
        <v>1.6461236278278599</v>
      </c>
      <c r="R141" s="3">
        <v>2.1919100835181902</v>
      </c>
      <c r="S141" s="3">
        <v>3.01730419105228</v>
      </c>
      <c r="T141" s="3">
        <v>3.7571779649187498</v>
      </c>
      <c r="U141" s="3">
        <v>4.5942243719083997</v>
      </c>
      <c r="V141" s="3">
        <v>5.7145127729049499</v>
      </c>
      <c r="W141" s="3">
        <v>6.7857602197381901</v>
      </c>
      <c r="X141" s="3">
        <v>7.7997623972877497</v>
      </c>
      <c r="Y141" s="3">
        <v>10.583029007428101</v>
      </c>
      <c r="Z141" s="3">
        <v>12.7027677123105</v>
      </c>
      <c r="AA141" s="3">
        <v>14.5060618474925</v>
      </c>
      <c r="AB141" s="3">
        <v>16.627408652212502</v>
      </c>
      <c r="AC141" s="3">
        <v>17.7347824051316</v>
      </c>
      <c r="AD141" s="3">
        <v>20.439527662080799</v>
      </c>
      <c r="AE141" s="3">
        <v>22.807837225709399</v>
      </c>
      <c r="AF141" s="3">
        <v>25.714242910376001</v>
      </c>
      <c r="AG141" s="3">
        <v>29.0704979755137</v>
      </c>
      <c r="AH141" s="3">
        <v>41.155596720754602</v>
      </c>
      <c r="AI141" s="4"/>
      <c r="AJ141" s="4"/>
    </row>
    <row r="142" spans="1:36" ht="16" x14ac:dyDescent="0.2">
      <c r="A142" s="2" t="s">
        <v>288</v>
      </c>
      <c r="B142" s="25" t="s">
        <v>287</v>
      </c>
      <c r="C142" s="3" t="s">
        <v>680</v>
      </c>
      <c r="D142" s="3" t="s">
        <v>681</v>
      </c>
      <c r="E142" s="3">
        <v>0</v>
      </c>
      <c r="F142" s="3">
        <v>3.4438771060344402E-4</v>
      </c>
      <c r="G142" s="3">
        <v>1.2154023275345301E-3</v>
      </c>
      <c r="H142" s="3">
        <v>3.7260732915480699E-3</v>
      </c>
      <c r="I142" s="3">
        <v>1.02935022984875E-2</v>
      </c>
      <c r="J142" s="3">
        <v>3.2198898542488599E-2</v>
      </c>
      <c r="K142" s="3">
        <v>7.7583813548653499E-2</v>
      </c>
      <c r="L142" s="3">
        <v>0.15478022872503699</v>
      </c>
      <c r="M142" s="3">
        <v>0.35319067102985902</v>
      </c>
      <c r="N142" s="3">
        <v>0.70901547309927904</v>
      </c>
      <c r="O142" s="3">
        <v>1.4353256708645901</v>
      </c>
      <c r="P142" s="3">
        <v>2.03940530689726</v>
      </c>
      <c r="Q142" s="3">
        <v>3.44032575259327</v>
      </c>
      <c r="R142" s="3">
        <v>4.5106940608058803</v>
      </c>
      <c r="S142" s="3">
        <v>5.7978359894556197</v>
      </c>
      <c r="T142" s="3">
        <v>6.8602638032909704</v>
      </c>
      <c r="U142" s="3">
        <v>8.4325936875169205</v>
      </c>
      <c r="V142" s="3">
        <v>10.990497059334199</v>
      </c>
      <c r="W142" s="3">
        <v>13.656573401911301</v>
      </c>
      <c r="X142" s="3">
        <v>16.338240205421901</v>
      </c>
      <c r="Y142" s="3">
        <v>20.066616807078201</v>
      </c>
      <c r="Z142" s="3">
        <v>22.8804516499725</v>
      </c>
      <c r="AA142" s="3">
        <v>25.7678291374731</v>
      </c>
      <c r="AB142" s="3">
        <v>28.161625290322998</v>
      </c>
      <c r="AC142" s="3">
        <v>30.1297888596783</v>
      </c>
      <c r="AD142" s="3">
        <v>33.042176629695597</v>
      </c>
      <c r="AE142" s="3">
        <v>35.712982275195102</v>
      </c>
      <c r="AF142" s="3">
        <v>38.579095123005402</v>
      </c>
      <c r="AG142" s="3">
        <v>42.360466152480299</v>
      </c>
      <c r="AH142" s="3">
        <v>50.433332959860699</v>
      </c>
      <c r="AI142" s="4"/>
      <c r="AJ142" s="4"/>
    </row>
    <row r="143" spans="1:36" ht="16" x14ac:dyDescent="0.2">
      <c r="A143" s="2" t="s">
        <v>290</v>
      </c>
      <c r="B143" s="25" t="s">
        <v>289</v>
      </c>
      <c r="C143" s="3" t="s">
        <v>680</v>
      </c>
      <c r="D143" s="3" t="s">
        <v>681</v>
      </c>
      <c r="E143" s="3">
        <v>0</v>
      </c>
      <c r="F143" s="3">
        <v>0</v>
      </c>
      <c r="G143" s="3">
        <v>0</v>
      </c>
      <c r="H143" s="3">
        <v>0</v>
      </c>
      <c r="I143" s="3">
        <v>0</v>
      </c>
      <c r="J143" s="3">
        <v>0</v>
      </c>
      <c r="K143" s="3">
        <v>2.8459399999999999E-3</v>
      </c>
      <c r="L143" s="3">
        <v>5.5844329999999998E-3</v>
      </c>
      <c r="M143" s="3">
        <v>1.0956532999999999E-2</v>
      </c>
      <c r="N143" s="3">
        <v>5.3804459999999998E-2</v>
      </c>
      <c r="O143" s="3">
        <v>0.21180607000000001</v>
      </c>
      <c r="P143" s="3">
        <v>0.26115006299999999</v>
      </c>
      <c r="Q143" s="3">
        <v>1.0839431369999999</v>
      </c>
      <c r="R143" s="3">
        <v>1.53249659</v>
      </c>
      <c r="S143" s="3">
        <v>2.1755243389999999</v>
      </c>
      <c r="T143" s="3">
        <v>2.5802454840000002</v>
      </c>
      <c r="U143" s="3">
        <v>2.979708187</v>
      </c>
      <c r="V143" s="3">
        <v>3.4454312599999999</v>
      </c>
      <c r="W143" s="3">
        <v>3.58</v>
      </c>
      <c r="X143" s="3">
        <v>3.72</v>
      </c>
      <c r="Y143" s="3">
        <v>3.86</v>
      </c>
      <c r="Z143" s="3">
        <v>7</v>
      </c>
      <c r="AA143" s="3">
        <v>10</v>
      </c>
      <c r="AB143" s="3">
        <v>15</v>
      </c>
      <c r="AC143" s="3">
        <v>22</v>
      </c>
      <c r="AD143" s="3">
        <v>25</v>
      </c>
      <c r="AE143" s="3">
        <v>32.453856950000002</v>
      </c>
      <c r="AF143" s="3">
        <v>39</v>
      </c>
      <c r="AG143" s="3">
        <v>40.799999999999997</v>
      </c>
      <c r="AH143" s="3">
        <v>42.301733570000003</v>
      </c>
      <c r="AI143" s="4"/>
      <c r="AJ143" s="4"/>
    </row>
    <row r="144" spans="1:36" ht="16" x14ac:dyDescent="0.2">
      <c r="A144" s="2" t="s">
        <v>292</v>
      </c>
      <c r="B144" s="25" t="s">
        <v>291</v>
      </c>
      <c r="C144" s="3" t="s">
        <v>680</v>
      </c>
      <c r="D144" s="3" t="s">
        <v>681</v>
      </c>
      <c r="E144" s="3">
        <v>0</v>
      </c>
      <c r="F144" s="3">
        <v>5.40229589890114E-4</v>
      </c>
      <c r="G144" s="3">
        <v>2.9862724546313702E-3</v>
      </c>
      <c r="H144" s="3">
        <v>8.6502624348062801E-3</v>
      </c>
      <c r="I144" s="3">
        <v>2.5544179564940601E-2</v>
      </c>
      <c r="J144" s="3">
        <v>5.61009892733541E-2</v>
      </c>
      <c r="K144" s="3">
        <v>0.140349905135258</v>
      </c>
      <c r="L144" s="3">
        <v>0.26922887768026599</v>
      </c>
      <c r="M144" s="3">
        <v>0.62900122643412903</v>
      </c>
      <c r="N144" s="3">
        <v>1.26629244780656</v>
      </c>
      <c r="O144" s="3">
        <v>2.46941645120314</v>
      </c>
      <c r="P144" s="3">
        <v>3.5575025918110499</v>
      </c>
      <c r="Q144" s="3">
        <v>5.9093761929329798</v>
      </c>
      <c r="R144" s="3">
        <v>8.0214840870439801</v>
      </c>
      <c r="S144" s="3">
        <v>10.362272275805299</v>
      </c>
      <c r="T144" s="3">
        <v>12.2648585914212</v>
      </c>
      <c r="U144" s="3">
        <v>15.1132433477104</v>
      </c>
      <c r="V144" s="3">
        <v>19.956796830654401</v>
      </c>
      <c r="W144" s="3">
        <v>25.3679339824949</v>
      </c>
      <c r="X144" s="3">
        <v>30.795744965835699</v>
      </c>
      <c r="Y144" s="3">
        <v>36.255663186099099</v>
      </c>
      <c r="Z144" s="3">
        <v>40.277608310748903</v>
      </c>
      <c r="AA144" s="3">
        <v>44.9453555519882</v>
      </c>
      <c r="AB144" s="3">
        <v>48.066276466941602</v>
      </c>
      <c r="AC144" s="3">
        <v>50.758485094814603</v>
      </c>
      <c r="AD144" s="3">
        <v>53.370630042903599</v>
      </c>
      <c r="AE144" s="3">
        <v>56.721640052388899</v>
      </c>
      <c r="AF144" s="3">
        <v>59.0603246964927</v>
      </c>
      <c r="AG144" s="3">
        <v>63.576479412269599</v>
      </c>
      <c r="AH144" s="3">
        <v>68.1086029426029</v>
      </c>
      <c r="AI144" s="3">
        <v>73.149265780072</v>
      </c>
      <c r="AJ144" s="4"/>
    </row>
    <row r="145" spans="1:36" ht="16" x14ac:dyDescent="0.2">
      <c r="A145" s="2" t="s">
        <v>294</v>
      </c>
      <c r="B145" s="25" t="s">
        <v>293</v>
      </c>
      <c r="C145" s="3" t="s">
        <v>680</v>
      </c>
      <c r="D145" s="3" t="s">
        <v>681</v>
      </c>
      <c r="E145" s="3">
        <v>0</v>
      </c>
      <c r="F145" s="3">
        <v>0</v>
      </c>
      <c r="G145" s="3">
        <v>0</v>
      </c>
      <c r="H145" s="3">
        <v>0</v>
      </c>
      <c r="I145" s="3">
        <v>0</v>
      </c>
      <c r="J145" s="3">
        <v>0</v>
      </c>
      <c r="K145" s="3">
        <v>0.27742129100000001</v>
      </c>
      <c r="L145" s="3">
        <v>0.97842215700000001</v>
      </c>
      <c r="M145" s="3">
        <v>1.972063745</v>
      </c>
      <c r="N145" s="3">
        <v>2.9230546999999998</v>
      </c>
      <c r="O145" s="3">
        <v>6.4270674950000002</v>
      </c>
      <c r="P145" s="3">
        <v>7.1793569939999999</v>
      </c>
      <c r="Q145" s="3">
        <v>17.690000000000001</v>
      </c>
      <c r="R145" s="3">
        <v>25.91</v>
      </c>
      <c r="S145" s="3">
        <v>31.23</v>
      </c>
      <c r="T145" s="3">
        <v>36.22</v>
      </c>
      <c r="U145" s="3">
        <v>43.9</v>
      </c>
      <c r="V145" s="3">
        <v>49.9</v>
      </c>
      <c r="W145" s="3">
        <v>55.22</v>
      </c>
      <c r="X145" s="3">
        <v>59.76</v>
      </c>
      <c r="Y145" s="3">
        <v>62.12</v>
      </c>
      <c r="Z145" s="3">
        <v>63.639977399999999</v>
      </c>
      <c r="AA145" s="3">
        <v>67.229989329999995</v>
      </c>
      <c r="AB145" s="3">
        <v>68.4529</v>
      </c>
      <c r="AC145" s="3">
        <v>72.13</v>
      </c>
      <c r="AD145" s="3">
        <v>71.378059010000001</v>
      </c>
      <c r="AE145" s="3">
        <v>74.37664556</v>
      </c>
      <c r="AF145" s="3">
        <v>77.615256509999995</v>
      </c>
      <c r="AG145" s="3">
        <v>79.722582770000002</v>
      </c>
      <c r="AH145" s="3">
        <v>81.581868380000003</v>
      </c>
      <c r="AI145" s="3">
        <v>83.055590699999996</v>
      </c>
      <c r="AJ145" s="4"/>
    </row>
    <row r="146" spans="1:36" ht="16" x14ac:dyDescent="0.2">
      <c r="A146" s="2" t="s">
        <v>296</v>
      </c>
      <c r="B146" s="25" t="s">
        <v>295</v>
      </c>
      <c r="C146" s="3" t="s">
        <v>680</v>
      </c>
      <c r="D146" s="3" t="s">
        <v>681</v>
      </c>
      <c r="E146" s="3">
        <v>0</v>
      </c>
      <c r="F146" s="3">
        <v>0</v>
      </c>
      <c r="G146" s="3">
        <v>0.153198791</v>
      </c>
      <c r="H146" s="3">
        <v>0.30215512100000003</v>
      </c>
      <c r="I146" s="3">
        <v>0.496486119</v>
      </c>
      <c r="J146" s="3">
        <v>1.590941911</v>
      </c>
      <c r="K146" s="3">
        <v>5.5516533060000004</v>
      </c>
      <c r="L146" s="3">
        <v>7.1427040850000001</v>
      </c>
      <c r="M146" s="3">
        <v>11.74555372</v>
      </c>
      <c r="N146" s="3">
        <v>17.387957799999999</v>
      </c>
      <c r="O146" s="3">
        <v>22.887327970000001</v>
      </c>
      <c r="P146" s="3">
        <v>36.163422509999997</v>
      </c>
      <c r="Q146" s="3">
        <v>39.840000000000003</v>
      </c>
      <c r="R146" s="3">
        <v>54.55</v>
      </c>
      <c r="S146" s="3">
        <v>65.88</v>
      </c>
      <c r="T146" s="3">
        <v>70</v>
      </c>
      <c r="U146" s="3">
        <v>72.510000000000005</v>
      </c>
      <c r="V146" s="3">
        <v>78.92</v>
      </c>
      <c r="W146" s="3">
        <v>82.23</v>
      </c>
      <c r="X146" s="3">
        <v>87.31</v>
      </c>
      <c r="Y146" s="3">
        <v>90.62</v>
      </c>
      <c r="Z146" s="3">
        <v>90.029858559999994</v>
      </c>
      <c r="AA146" s="3">
        <v>91.949923740000003</v>
      </c>
      <c r="AB146" s="3">
        <v>93.776499999999999</v>
      </c>
      <c r="AC146" s="3">
        <v>94.67</v>
      </c>
      <c r="AD146" s="3">
        <v>96.37671417</v>
      </c>
      <c r="AE146" s="3">
        <v>98.136698670000001</v>
      </c>
      <c r="AF146" s="3">
        <v>97.362960319999999</v>
      </c>
      <c r="AG146" s="3">
        <v>97.061298710000003</v>
      </c>
      <c r="AH146" s="3">
        <v>97.12063569</v>
      </c>
      <c r="AI146" s="3">
        <v>98.822423839999999</v>
      </c>
      <c r="AJ146" s="4"/>
    </row>
    <row r="147" spans="1:36" ht="16" x14ac:dyDescent="0.2">
      <c r="A147" s="2" t="s">
        <v>298</v>
      </c>
      <c r="B147" s="25" t="s">
        <v>297</v>
      </c>
      <c r="C147" s="3" t="s">
        <v>680</v>
      </c>
      <c r="D147" s="3" t="s">
        <v>681</v>
      </c>
      <c r="E147" s="3">
        <v>0</v>
      </c>
      <c r="F147" s="3">
        <v>0</v>
      </c>
      <c r="G147" s="3">
        <v>0</v>
      </c>
      <c r="H147" s="3">
        <v>0</v>
      </c>
      <c r="I147" s="3">
        <v>0</v>
      </c>
      <c r="J147" s="3">
        <v>0</v>
      </c>
      <c r="K147" s="3">
        <v>0.81271707199999998</v>
      </c>
      <c r="L147" s="3">
        <v>2.0534547120000002</v>
      </c>
      <c r="M147" s="3">
        <v>3.315267886</v>
      </c>
      <c r="N147" s="3">
        <v>4.387409055</v>
      </c>
      <c r="O147" s="3">
        <v>6.3190620830000004</v>
      </c>
      <c r="P147" s="3">
        <v>7.2193458079999999</v>
      </c>
      <c r="Q147" s="3">
        <v>21.94</v>
      </c>
      <c r="R147" s="3">
        <v>26.98</v>
      </c>
      <c r="S147" s="3">
        <v>38.58</v>
      </c>
      <c r="T147" s="3">
        <v>46</v>
      </c>
      <c r="U147" s="3">
        <v>53.63</v>
      </c>
      <c r="V147" s="3">
        <v>59.17</v>
      </c>
      <c r="W147" s="3">
        <v>63.41</v>
      </c>
      <c r="X147" s="3">
        <v>66.84</v>
      </c>
      <c r="Y147" s="3">
        <v>68.42</v>
      </c>
      <c r="Z147" s="3">
        <v>69.749954560000006</v>
      </c>
      <c r="AA147" s="3">
        <v>73.119943770000006</v>
      </c>
      <c r="AB147" s="3">
        <v>75.234399999999994</v>
      </c>
      <c r="AC147" s="3">
        <v>75.83</v>
      </c>
      <c r="AD147" s="3">
        <v>79.200582920000002</v>
      </c>
      <c r="AE147" s="3">
        <v>79.842097780000003</v>
      </c>
      <c r="AF147" s="3">
        <v>80.114076999999995</v>
      </c>
      <c r="AG147" s="3">
        <v>83.57717486</v>
      </c>
      <c r="AH147" s="3">
        <v>86.135456439999999</v>
      </c>
      <c r="AI147" s="3">
        <v>88.897960780000005</v>
      </c>
      <c r="AJ147" s="4"/>
    </row>
    <row r="148" spans="1:36" ht="16" x14ac:dyDescent="0.2">
      <c r="A148" s="2" t="s">
        <v>300</v>
      </c>
      <c r="B148" s="25" t="s">
        <v>299</v>
      </c>
      <c r="C148" s="3" t="s">
        <v>680</v>
      </c>
      <c r="D148" s="3" t="s">
        <v>681</v>
      </c>
      <c r="E148" s="3">
        <v>0</v>
      </c>
      <c r="F148" s="3">
        <v>0</v>
      </c>
      <c r="G148" s="3">
        <v>0</v>
      </c>
      <c r="H148" s="3">
        <v>0</v>
      </c>
      <c r="I148" s="3">
        <v>3.6993376000000001E-2</v>
      </c>
      <c r="J148" s="3">
        <v>0.280014086</v>
      </c>
      <c r="K148" s="3">
        <v>0.72727359800000002</v>
      </c>
      <c r="L148" s="3">
        <v>2.364127672</v>
      </c>
      <c r="M148" s="3">
        <v>7.0033242449999999</v>
      </c>
      <c r="N148" s="3">
        <v>9.2120050849999995</v>
      </c>
      <c r="O148" s="3">
        <v>13.608589739999999</v>
      </c>
      <c r="P148" s="3">
        <v>22.521216769999999</v>
      </c>
      <c r="Q148" s="3">
        <v>25.171880160000001</v>
      </c>
      <c r="R148" s="3">
        <v>25.742123979999999</v>
      </c>
      <c r="S148" s="3">
        <v>31.484097380000001</v>
      </c>
      <c r="T148" s="3">
        <v>34.862927169999999</v>
      </c>
      <c r="U148" s="3">
        <v>46.4</v>
      </c>
      <c r="V148" s="3">
        <v>47.326999999999998</v>
      </c>
      <c r="W148" s="3">
        <v>49.24</v>
      </c>
      <c r="X148" s="3">
        <v>54</v>
      </c>
      <c r="Y148" s="3">
        <v>55.198</v>
      </c>
      <c r="Z148" s="3">
        <v>60.203696720000003</v>
      </c>
      <c r="AA148" s="3">
        <v>61.31</v>
      </c>
      <c r="AB148" s="3">
        <v>65.8</v>
      </c>
      <c r="AC148" s="3">
        <v>69.78</v>
      </c>
      <c r="AD148" s="3">
        <v>77.600131860000005</v>
      </c>
      <c r="AE148" s="3">
        <v>81.642985460000006</v>
      </c>
      <c r="AF148" s="3">
        <v>83.174089069999994</v>
      </c>
      <c r="AG148" s="3">
        <v>83.79408961</v>
      </c>
      <c r="AH148" s="3">
        <v>86.467925710000003</v>
      </c>
      <c r="AI148" s="4"/>
      <c r="AJ148" s="4"/>
    </row>
    <row r="149" spans="1:36" ht="16" x14ac:dyDescent="0.2">
      <c r="A149" s="2" t="s">
        <v>302</v>
      </c>
      <c r="B149" s="25" t="s">
        <v>301</v>
      </c>
      <c r="C149" s="3" t="s">
        <v>680</v>
      </c>
      <c r="D149" s="3" t="s">
        <v>681</v>
      </c>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row>
    <row r="150" spans="1:36" ht="16" x14ac:dyDescent="0.2">
      <c r="A150" s="2" t="s">
        <v>304</v>
      </c>
      <c r="B150" s="25" t="s">
        <v>303</v>
      </c>
      <c r="C150" s="3" t="s">
        <v>680</v>
      </c>
      <c r="D150" s="3" t="s">
        <v>681</v>
      </c>
      <c r="E150" s="3">
        <v>0</v>
      </c>
      <c r="F150" s="3">
        <v>0</v>
      </c>
      <c r="G150" s="3">
        <v>0</v>
      </c>
      <c r="H150" s="3">
        <v>0</v>
      </c>
      <c r="I150" s="3">
        <v>0</v>
      </c>
      <c r="J150" s="3">
        <v>3.7104920000000001E-3</v>
      </c>
      <c r="K150" s="3">
        <v>5.675444E-3</v>
      </c>
      <c r="L150" s="3">
        <v>2.1635202999999999E-2</v>
      </c>
      <c r="M150" s="3">
        <v>0.14230076699999999</v>
      </c>
      <c r="N150" s="3">
        <v>0.17559534500000001</v>
      </c>
      <c r="O150" s="3">
        <v>0.693791245</v>
      </c>
      <c r="P150" s="3">
        <v>1.3714381010000001</v>
      </c>
      <c r="Q150" s="3">
        <v>2.373253192</v>
      </c>
      <c r="R150" s="3">
        <v>3.3533666809999998</v>
      </c>
      <c r="S150" s="3">
        <v>11.60793477</v>
      </c>
      <c r="T150" s="3">
        <v>15.08444452</v>
      </c>
      <c r="U150" s="3">
        <v>19.771191569999999</v>
      </c>
      <c r="V150" s="3">
        <v>21.5</v>
      </c>
      <c r="W150" s="3">
        <v>33.1</v>
      </c>
      <c r="X150" s="3">
        <v>41.3</v>
      </c>
      <c r="Y150" s="3">
        <v>52</v>
      </c>
      <c r="Z150" s="3">
        <v>46.107482599999997</v>
      </c>
      <c r="AA150" s="3">
        <v>55.41605319</v>
      </c>
      <c r="AB150" s="3">
        <v>56</v>
      </c>
      <c r="AC150" s="3">
        <v>56.8</v>
      </c>
      <c r="AD150" s="3">
        <v>57.079999350000001</v>
      </c>
      <c r="AE150" s="3">
        <v>58.271236420000001</v>
      </c>
      <c r="AF150" s="3">
        <v>61.762212009999999</v>
      </c>
      <c r="AG150" s="3">
        <v>64.803865189999996</v>
      </c>
      <c r="AH150" s="3">
        <v>74.376314469999997</v>
      </c>
      <c r="AI150" s="3">
        <v>84.120363049999995</v>
      </c>
      <c r="AJ150" s="4"/>
    </row>
    <row r="151" spans="1:36" ht="16" x14ac:dyDescent="0.2">
      <c r="A151" s="2" t="s">
        <v>306</v>
      </c>
      <c r="B151" s="25" t="s">
        <v>305</v>
      </c>
      <c r="C151" s="3" t="s">
        <v>680</v>
      </c>
      <c r="D151" s="3" t="s">
        <v>681</v>
      </c>
      <c r="E151" s="3">
        <v>0</v>
      </c>
      <c r="F151" s="3">
        <v>0</v>
      </c>
      <c r="G151" s="3">
        <v>0</v>
      </c>
      <c r="H151" s="3">
        <v>0</v>
      </c>
      <c r="I151" s="3">
        <v>0</v>
      </c>
      <c r="J151" s="3">
        <v>0</v>
      </c>
      <c r="K151" s="4"/>
      <c r="L151" s="4"/>
      <c r="M151" s="4"/>
      <c r="N151" s="4"/>
      <c r="O151" s="3">
        <v>42.184863450000002</v>
      </c>
      <c r="P151" s="3">
        <v>46.646142359999999</v>
      </c>
      <c r="Q151" s="3">
        <v>48.04711717</v>
      </c>
      <c r="R151" s="3">
        <v>49.49116892</v>
      </c>
      <c r="S151" s="3">
        <v>52.490196679999997</v>
      </c>
      <c r="T151" s="3">
        <v>55.46482606</v>
      </c>
      <c r="U151" s="3">
        <v>61.476039710000002</v>
      </c>
      <c r="V151" s="3">
        <v>64.377682399999998</v>
      </c>
      <c r="W151" s="3">
        <v>67.25</v>
      </c>
      <c r="X151" s="3">
        <v>70.099999999999994</v>
      </c>
      <c r="Y151" s="3">
        <v>75</v>
      </c>
      <c r="Z151" s="3">
        <v>80.3</v>
      </c>
      <c r="AA151" s="3">
        <v>87</v>
      </c>
      <c r="AB151" s="3">
        <v>90.7</v>
      </c>
      <c r="AC151" s="3">
        <v>92.4</v>
      </c>
      <c r="AD151" s="3">
        <v>93.363302020000006</v>
      </c>
      <c r="AE151" s="3">
        <v>95.208177969999994</v>
      </c>
      <c r="AF151" s="3">
        <v>97.052976839999999</v>
      </c>
      <c r="AG151" s="4"/>
      <c r="AH151" s="4"/>
      <c r="AI151" s="4"/>
      <c r="AJ151" s="4"/>
    </row>
    <row r="152" spans="1:36" ht="16" x14ac:dyDescent="0.2">
      <c r="A152" s="2" t="s">
        <v>308</v>
      </c>
      <c r="B152" s="25" t="s">
        <v>307</v>
      </c>
      <c r="C152" s="3" t="s">
        <v>680</v>
      </c>
      <c r="D152" s="3" t="s">
        <v>681</v>
      </c>
      <c r="E152" s="3">
        <v>0</v>
      </c>
      <c r="F152" s="3">
        <v>0</v>
      </c>
      <c r="G152" s="3">
        <v>0</v>
      </c>
      <c r="H152" s="3">
        <v>0</v>
      </c>
      <c r="I152" s="3">
        <v>8.2539099999999997E-4</v>
      </c>
      <c r="J152" s="3">
        <v>3.4572169999999998E-3</v>
      </c>
      <c r="K152" s="3">
        <v>4.6439009999999998E-3</v>
      </c>
      <c r="L152" s="3">
        <v>2.8128808000000002E-2</v>
      </c>
      <c r="M152" s="3">
        <v>0.260818206</v>
      </c>
      <c r="N152" s="3">
        <v>0.60069526900000003</v>
      </c>
      <c r="O152" s="3">
        <v>1.282846417</v>
      </c>
      <c r="P152" s="3">
        <v>1.4878129520000001</v>
      </c>
      <c r="Q152" s="3">
        <v>3.7872427989999999</v>
      </c>
      <c r="R152" s="3">
        <v>7.407544584</v>
      </c>
      <c r="S152" s="3">
        <v>10.629390839999999</v>
      </c>
      <c r="T152" s="3">
        <v>14.63027046</v>
      </c>
      <c r="U152" s="3">
        <v>19.62064771</v>
      </c>
      <c r="V152" s="3">
        <v>20.45</v>
      </c>
      <c r="W152" s="3">
        <v>23.39</v>
      </c>
      <c r="X152" s="3">
        <v>27.5</v>
      </c>
      <c r="Y152" s="3">
        <v>32.299999999999997</v>
      </c>
      <c r="Z152" s="3">
        <v>38</v>
      </c>
      <c r="AA152" s="3">
        <v>43.37</v>
      </c>
      <c r="AB152" s="3">
        <v>60</v>
      </c>
      <c r="AC152" s="3">
        <v>67</v>
      </c>
      <c r="AD152" s="3">
        <v>69.000004469999993</v>
      </c>
      <c r="AE152" s="3">
        <v>70.999999110000005</v>
      </c>
      <c r="AF152" s="3">
        <v>76.124519890000002</v>
      </c>
      <c r="AG152" s="4"/>
      <c r="AH152" s="4"/>
      <c r="AI152" s="4"/>
      <c r="AJ152" s="4"/>
    </row>
    <row r="153" spans="1:36" ht="16" x14ac:dyDescent="0.2">
      <c r="A153" s="2" t="s">
        <v>310</v>
      </c>
      <c r="B153" s="25" t="s">
        <v>309</v>
      </c>
      <c r="C153" s="3" t="s">
        <v>680</v>
      </c>
      <c r="D153" s="3" t="s">
        <v>681</v>
      </c>
      <c r="E153" s="3">
        <v>0</v>
      </c>
      <c r="F153" s="3">
        <v>0</v>
      </c>
      <c r="G153" s="3">
        <v>0</v>
      </c>
      <c r="H153" s="3">
        <v>0</v>
      </c>
      <c r="I153" s="3">
        <v>0</v>
      </c>
      <c r="J153" s="3">
        <v>0</v>
      </c>
      <c r="K153" s="3">
        <v>3.695196E-3</v>
      </c>
      <c r="L153" s="3">
        <v>1.4333647E-2</v>
      </c>
      <c r="M153" s="3">
        <v>6.2561022999999993E-2</v>
      </c>
      <c r="N153" s="3">
        <v>0.16860878100000001</v>
      </c>
      <c r="O153" s="3">
        <v>0.19639469100000001</v>
      </c>
      <c r="P153" s="3">
        <v>0.22251158600000001</v>
      </c>
      <c r="Q153" s="3">
        <v>0.33972015500000002</v>
      </c>
      <c r="R153" s="3">
        <v>0.42325241899999999</v>
      </c>
      <c r="S153" s="3">
        <v>0.52535365499999997</v>
      </c>
      <c r="T153" s="3">
        <v>0.567721802</v>
      </c>
      <c r="U153" s="3">
        <v>0.60755223899999999</v>
      </c>
      <c r="V153" s="3">
        <v>0.65</v>
      </c>
      <c r="W153" s="3">
        <v>1.65</v>
      </c>
      <c r="X153" s="3">
        <v>1.63</v>
      </c>
      <c r="Y153" s="3">
        <v>1.7</v>
      </c>
      <c r="Z153" s="3">
        <v>1.9</v>
      </c>
      <c r="AA153" s="3">
        <v>2.2999999999999998</v>
      </c>
      <c r="AB153" s="3">
        <v>3</v>
      </c>
      <c r="AC153" s="3">
        <v>3.7</v>
      </c>
      <c r="AD153" s="3">
        <v>4.1739721899999997</v>
      </c>
      <c r="AE153" s="3">
        <v>4.713662899</v>
      </c>
      <c r="AF153" s="4"/>
      <c r="AG153" s="3">
        <v>15</v>
      </c>
      <c r="AH153" s="4"/>
      <c r="AI153" s="4"/>
      <c r="AJ153" s="4"/>
    </row>
    <row r="154" spans="1:36" ht="16" x14ac:dyDescent="0.2">
      <c r="A154" s="2" t="s">
        <v>312</v>
      </c>
      <c r="B154" s="25" t="s">
        <v>311</v>
      </c>
      <c r="C154" s="3" t="s">
        <v>680</v>
      </c>
      <c r="D154" s="3" t="s">
        <v>681</v>
      </c>
      <c r="E154" s="3">
        <v>0</v>
      </c>
      <c r="F154" s="3">
        <v>0</v>
      </c>
      <c r="G154" s="3">
        <v>0</v>
      </c>
      <c r="H154" s="3">
        <v>0</v>
      </c>
      <c r="I154" s="3">
        <v>0</v>
      </c>
      <c r="J154" s="3">
        <v>0</v>
      </c>
      <c r="K154" s="3">
        <v>0.22693009</v>
      </c>
      <c r="L154" s="3">
        <v>0.30944423799999998</v>
      </c>
      <c r="M154" s="3">
        <v>0.56962746399999997</v>
      </c>
      <c r="N154" s="3">
        <v>1.1199086149999999</v>
      </c>
      <c r="O154" s="3">
        <v>2.203872939</v>
      </c>
      <c r="P154" s="3">
        <v>3.6172906490000001</v>
      </c>
      <c r="Q154" s="3">
        <v>5.3477651689999997</v>
      </c>
      <c r="R154" s="3">
        <v>5.9765928500000003</v>
      </c>
      <c r="S154" s="3">
        <v>6.5882548749999996</v>
      </c>
      <c r="T154" s="3">
        <v>6.8696050670000002</v>
      </c>
      <c r="U154" s="3">
        <v>11.03635278</v>
      </c>
      <c r="V154" s="3">
        <v>16.3</v>
      </c>
      <c r="W154" s="3">
        <v>23.2</v>
      </c>
      <c r="X154" s="3">
        <v>24.8</v>
      </c>
      <c r="Y154" s="3">
        <v>26.53</v>
      </c>
      <c r="Z154" s="3">
        <v>34</v>
      </c>
      <c r="AA154" s="3">
        <v>38.930100000000003</v>
      </c>
      <c r="AB154" s="3">
        <v>44.1</v>
      </c>
      <c r="AC154" s="3">
        <v>49.28</v>
      </c>
      <c r="AD154" s="3">
        <v>54.461955150000001</v>
      </c>
      <c r="AE154" s="3">
        <v>59.092589969999999</v>
      </c>
      <c r="AF154" s="3">
        <v>63.185665880000002</v>
      </c>
      <c r="AG154" s="4"/>
      <c r="AH154" s="4"/>
      <c r="AI154" s="4"/>
      <c r="AJ154" s="4"/>
    </row>
    <row r="155" spans="1:36" ht="16" x14ac:dyDescent="0.2">
      <c r="A155" s="2" t="s">
        <v>30</v>
      </c>
      <c r="B155" s="25" t="s">
        <v>313</v>
      </c>
      <c r="C155" s="3" t="s">
        <v>680</v>
      </c>
      <c r="D155" s="3" t="s">
        <v>681</v>
      </c>
      <c r="E155" s="3">
        <v>1.93897795544268E-3</v>
      </c>
      <c r="F155" s="3">
        <v>3.77660018643156E-3</v>
      </c>
      <c r="G155" s="3">
        <v>5.5218856835643699E-3</v>
      </c>
      <c r="H155" s="3">
        <v>7.9871481742305895E-3</v>
      </c>
      <c r="I155" s="3">
        <v>1.31518861090882E-2</v>
      </c>
      <c r="J155" s="3">
        <v>3.10964251280915E-2</v>
      </c>
      <c r="K155" s="3">
        <v>8.3896794769402705E-2</v>
      </c>
      <c r="L155" s="3">
        <v>0.229256657247771</v>
      </c>
      <c r="M155" s="3">
        <v>0.49005013483230803</v>
      </c>
      <c r="N155" s="3">
        <v>0.92812535138902197</v>
      </c>
      <c r="O155" s="3">
        <v>1.70756804899305</v>
      </c>
      <c r="P155" s="3">
        <v>2.0981480517255999</v>
      </c>
      <c r="Q155" s="3">
        <v>3.7802630649669799</v>
      </c>
      <c r="R155" s="3">
        <v>5.1569828861543501</v>
      </c>
      <c r="S155" s="3">
        <v>8.4317215417592504</v>
      </c>
      <c r="T155" s="3">
        <v>9.8417162622000802</v>
      </c>
      <c r="U155" s="3">
        <v>11.882906532374999</v>
      </c>
      <c r="V155" s="3">
        <v>15.1290833665244</v>
      </c>
      <c r="W155" s="3">
        <v>18.838487750071</v>
      </c>
      <c r="X155" s="3">
        <v>21.738913079928199</v>
      </c>
      <c r="Y155" s="3">
        <v>25.032726520250101</v>
      </c>
      <c r="Z155" s="3">
        <v>28.0057763097589</v>
      </c>
      <c r="AA155" s="3">
        <v>31.803613601636599</v>
      </c>
      <c r="AB155" s="3">
        <v>35.515624556591803</v>
      </c>
      <c r="AC155" s="3">
        <v>40.413547756233598</v>
      </c>
      <c r="AD155" s="3">
        <v>44.547029919637801</v>
      </c>
      <c r="AE155" s="3">
        <v>49.8256000196317</v>
      </c>
      <c r="AF155" s="3">
        <v>56.856352472297097</v>
      </c>
      <c r="AG155" s="3">
        <v>64.336108240894802</v>
      </c>
      <c r="AH155" s="3">
        <v>71.759064986339794</v>
      </c>
      <c r="AI155" s="4"/>
      <c r="AJ155" s="4"/>
    </row>
    <row r="156" spans="1:36" ht="16" x14ac:dyDescent="0.2">
      <c r="A156" s="2" t="s">
        <v>315</v>
      </c>
      <c r="B156" s="25" t="s">
        <v>314</v>
      </c>
      <c r="C156" s="3" t="s">
        <v>680</v>
      </c>
      <c r="D156" s="3" t="s">
        <v>681</v>
      </c>
      <c r="E156" s="3">
        <v>0</v>
      </c>
      <c r="F156" s="3">
        <v>5.880695E-3</v>
      </c>
      <c r="G156" s="3">
        <v>1.730781E-2</v>
      </c>
      <c r="H156" s="3">
        <v>2.8305041999999999E-2</v>
      </c>
      <c r="I156" s="3">
        <v>4.3339166999999998E-2</v>
      </c>
      <c r="J156" s="3">
        <v>0.10256419</v>
      </c>
      <c r="K156" s="3">
        <v>0.20040627999999999</v>
      </c>
      <c r="L156" s="3">
        <v>0.62731154</v>
      </c>
      <c r="M156" s="3">
        <v>1.265783278</v>
      </c>
      <c r="N156" s="3">
        <v>1.8574362209999999</v>
      </c>
      <c r="O156" s="3">
        <v>5.0813841530000001</v>
      </c>
      <c r="P156" s="3">
        <v>7.0380231169999998</v>
      </c>
      <c r="Q156" s="3">
        <v>11.9</v>
      </c>
      <c r="R156" s="3">
        <v>12.9</v>
      </c>
      <c r="S156" s="3">
        <v>14.1</v>
      </c>
      <c r="T156" s="3">
        <v>17.21</v>
      </c>
      <c r="U156" s="3">
        <v>19.52</v>
      </c>
      <c r="V156" s="3">
        <v>20.81</v>
      </c>
      <c r="W156" s="3">
        <v>21.71</v>
      </c>
      <c r="X156" s="3">
        <v>26.34</v>
      </c>
      <c r="Y156" s="3">
        <v>31.05</v>
      </c>
      <c r="Z156" s="3">
        <v>37.176295410000002</v>
      </c>
      <c r="AA156" s="3">
        <v>39.75</v>
      </c>
      <c r="AB156" s="3">
        <v>43.46</v>
      </c>
      <c r="AC156" s="3">
        <v>44.39</v>
      </c>
      <c r="AD156" s="3">
        <v>57.431042990000002</v>
      </c>
      <c r="AE156" s="3">
        <v>59.540446000000003</v>
      </c>
      <c r="AF156" s="3">
        <v>63.852249090000001</v>
      </c>
      <c r="AG156" s="3">
        <v>65.772634479999994</v>
      </c>
      <c r="AH156" s="3">
        <v>70.069910469999996</v>
      </c>
      <c r="AI156" s="3">
        <v>71.97</v>
      </c>
      <c r="AJ156" s="4"/>
    </row>
    <row r="157" spans="1:36" ht="16" x14ac:dyDescent="0.2">
      <c r="A157" s="2" t="s">
        <v>317</v>
      </c>
      <c r="B157" s="25" t="s">
        <v>316</v>
      </c>
      <c r="C157" s="3" t="s">
        <v>680</v>
      </c>
      <c r="D157" s="3" t="s">
        <v>681</v>
      </c>
      <c r="E157" s="3">
        <v>0</v>
      </c>
      <c r="F157" s="3">
        <v>0</v>
      </c>
      <c r="G157" s="3">
        <v>0</v>
      </c>
      <c r="H157" s="3">
        <v>0</v>
      </c>
      <c r="I157" s="3">
        <v>0</v>
      </c>
      <c r="J157" s="3">
        <v>0</v>
      </c>
      <c r="K157" s="3">
        <v>3.7059432000000003E-2</v>
      </c>
      <c r="L157" s="4"/>
      <c r="M157" s="4"/>
      <c r="N157" s="3">
        <v>0.96607156699999996</v>
      </c>
      <c r="O157" s="3">
        <v>1.5342717960000001</v>
      </c>
      <c r="P157" s="3">
        <v>1.7066140780000001</v>
      </c>
      <c r="Q157" s="3">
        <v>2.3354445749999999</v>
      </c>
      <c r="R157" s="3">
        <v>2.5697503670000001</v>
      </c>
      <c r="S157" s="3">
        <v>3.5997768140000002</v>
      </c>
      <c r="T157" s="3">
        <v>3.8787023980000002</v>
      </c>
      <c r="U157" s="3">
        <v>3.7955902140000002</v>
      </c>
      <c r="V157" s="3">
        <v>3.95</v>
      </c>
      <c r="W157" s="3">
        <v>4.5999999999999996</v>
      </c>
      <c r="X157" s="3">
        <v>5.6</v>
      </c>
      <c r="Y157" s="3">
        <v>7</v>
      </c>
      <c r="Z157" s="3">
        <v>10</v>
      </c>
      <c r="AA157" s="3">
        <v>12.5</v>
      </c>
      <c r="AB157" s="3">
        <v>14</v>
      </c>
      <c r="AC157" s="3">
        <v>16.8</v>
      </c>
      <c r="AD157" s="3">
        <v>19.282441800000001</v>
      </c>
      <c r="AE157" s="3">
        <v>29.787779359999998</v>
      </c>
      <c r="AF157" s="3">
        <v>38.701162619999998</v>
      </c>
      <c r="AG157" s="4"/>
      <c r="AH157" s="4"/>
      <c r="AI157" s="4"/>
      <c r="AJ157" s="4"/>
    </row>
    <row r="158" spans="1:36" ht="16" x14ac:dyDescent="0.2">
      <c r="A158" s="2" t="s">
        <v>319</v>
      </c>
      <c r="B158" s="25" t="s">
        <v>318</v>
      </c>
      <c r="C158" s="3" t="s">
        <v>680</v>
      </c>
      <c r="D158" s="3" t="s">
        <v>681</v>
      </c>
      <c r="E158" s="3">
        <v>0</v>
      </c>
      <c r="F158" s="3">
        <v>3.6973094792072599E-4</v>
      </c>
      <c r="G158" s="3">
        <v>1.3060330736546801E-3</v>
      </c>
      <c r="H158" s="3">
        <v>4.0079059899619197E-3</v>
      </c>
      <c r="I158" s="3">
        <v>1.10831455060046E-2</v>
      </c>
      <c r="J158" s="3">
        <v>3.4687298478374103E-2</v>
      </c>
      <c r="K158" s="3">
        <v>8.2787489002684206E-2</v>
      </c>
      <c r="L158" s="3">
        <v>0.1659956556785</v>
      </c>
      <c r="M158" s="3">
        <v>0.37897947991852399</v>
      </c>
      <c r="N158" s="3">
        <v>0.76038006543116599</v>
      </c>
      <c r="O158" s="3">
        <v>1.5474675315726401</v>
      </c>
      <c r="P158" s="3">
        <v>2.2016247185000299</v>
      </c>
      <c r="Q158" s="3">
        <v>3.7107612459629999</v>
      </c>
      <c r="R158" s="3">
        <v>4.8673027232615604</v>
      </c>
      <c r="S158" s="3">
        <v>6.2593449168413704</v>
      </c>
      <c r="T158" s="3">
        <v>7.3945286478380901</v>
      </c>
      <c r="U158" s="3">
        <v>9.02280196656986</v>
      </c>
      <c r="V158" s="3">
        <v>11.8062695731624</v>
      </c>
      <c r="W158" s="3">
        <v>14.6056891235725</v>
      </c>
      <c r="X158" s="3">
        <v>17.4671749798954</v>
      </c>
      <c r="Y158" s="3">
        <v>21.4532168082388</v>
      </c>
      <c r="Z158" s="3">
        <v>24.5379800287742</v>
      </c>
      <c r="AA158" s="3">
        <v>27.591802172538099</v>
      </c>
      <c r="AB158" s="3">
        <v>30.186030942200802</v>
      </c>
      <c r="AC158" s="3">
        <v>32.125776800487301</v>
      </c>
      <c r="AD158" s="3">
        <v>35.133888813544097</v>
      </c>
      <c r="AE158" s="3">
        <v>37.938249159289903</v>
      </c>
      <c r="AF158" s="3">
        <v>40.518268321869797</v>
      </c>
      <c r="AG158" s="3">
        <v>44.2091751970109</v>
      </c>
      <c r="AH158" s="3">
        <v>52.711493574737602</v>
      </c>
      <c r="AI158" s="4"/>
      <c r="AJ158" s="4"/>
    </row>
    <row r="159" spans="1:36" ht="16" x14ac:dyDescent="0.2">
      <c r="A159" s="2" t="s">
        <v>321</v>
      </c>
      <c r="B159" s="25" t="s">
        <v>320</v>
      </c>
      <c r="C159" s="3" t="s">
        <v>680</v>
      </c>
      <c r="D159" s="3" t="s">
        <v>681</v>
      </c>
      <c r="E159" s="3">
        <v>0</v>
      </c>
      <c r="F159" s="3">
        <v>0</v>
      </c>
      <c r="G159" s="3">
        <v>0</v>
      </c>
      <c r="H159" s="3">
        <v>0</v>
      </c>
      <c r="I159" s="3">
        <v>0</v>
      </c>
      <c r="J159" s="3">
        <v>4.0743840000000003E-2</v>
      </c>
      <c r="K159" s="3">
        <v>7.5995733999999995E-2</v>
      </c>
      <c r="L159" s="3">
        <v>0.50398500899999998</v>
      </c>
      <c r="M159" s="3">
        <v>1.002861666</v>
      </c>
      <c r="N159" s="3">
        <v>1.49733026</v>
      </c>
      <c r="O159" s="3">
        <v>2.4855663159999999</v>
      </c>
      <c r="P159" s="3">
        <v>3.4681846080000001</v>
      </c>
      <c r="Q159" s="3">
        <v>17.329999999999998</v>
      </c>
      <c r="R159" s="3">
        <v>19.07</v>
      </c>
      <c r="S159" s="3">
        <v>24.44</v>
      </c>
      <c r="T159" s="3">
        <v>26.45</v>
      </c>
      <c r="U159" s="3">
        <v>28.62</v>
      </c>
      <c r="V159" s="3">
        <v>36.299999999999997</v>
      </c>
      <c r="W159" s="3">
        <v>46.04</v>
      </c>
      <c r="X159" s="3">
        <v>51.77</v>
      </c>
      <c r="Y159" s="3">
        <v>51.9</v>
      </c>
      <c r="Z159" s="3">
        <v>56.7</v>
      </c>
      <c r="AA159" s="3">
        <v>57.449947309999999</v>
      </c>
      <c r="AB159" s="3">
        <v>65.239999999999995</v>
      </c>
      <c r="AC159" s="3">
        <v>68.06</v>
      </c>
      <c r="AD159" s="3">
        <v>70.380203080000001</v>
      </c>
      <c r="AE159" s="3">
        <v>72.15681447</v>
      </c>
      <c r="AF159" s="3">
        <v>74.51682418</v>
      </c>
      <c r="AG159" s="3">
        <v>79.167755189999994</v>
      </c>
      <c r="AH159" s="3">
        <v>81.412882760000002</v>
      </c>
      <c r="AI159" s="3">
        <v>81.405538109999995</v>
      </c>
      <c r="AJ159" s="4"/>
    </row>
    <row r="160" spans="1:36" ht="16" x14ac:dyDescent="0.2">
      <c r="A160" s="2" t="s">
        <v>323</v>
      </c>
      <c r="B160" s="25" t="s">
        <v>322</v>
      </c>
      <c r="C160" s="3" t="s">
        <v>680</v>
      </c>
      <c r="D160" s="3" t="s">
        <v>681</v>
      </c>
      <c r="E160" s="3">
        <v>0</v>
      </c>
      <c r="F160" s="3">
        <v>0</v>
      </c>
      <c r="G160" s="3">
        <v>0</v>
      </c>
      <c r="H160" s="3">
        <v>0</v>
      </c>
      <c r="I160" s="3">
        <v>0</v>
      </c>
      <c r="J160" s="3">
        <v>0</v>
      </c>
      <c r="K160" s="3">
        <v>2.0552280000000001E-3</v>
      </c>
      <c r="L160" s="3">
        <v>1.0085919E-2</v>
      </c>
      <c r="M160" s="3">
        <v>1.9793887999999999E-2</v>
      </c>
      <c r="N160" s="3">
        <v>6.0909873000000003E-2</v>
      </c>
      <c r="O160" s="3">
        <v>0.142545755</v>
      </c>
      <c r="P160" s="3">
        <v>0.18589741300000001</v>
      </c>
      <c r="Q160" s="3">
        <v>0.227045578</v>
      </c>
      <c r="R160" s="3">
        <v>0.31036444299999999</v>
      </c>
      <c r="S160" s="3">
        <v>0.43281964000000001</v>
      </c>
      <c r="T160" s="3">
        <v>0.50706313599999997</v>
      </c>
      <c r="U160" s="3">
        <v>0.72962728099999996</v>
      </c>
      <c r="V160" s="3">
        <v>0.81</v>
      </c>
      <c r="W160" s="3">
        <v>1.57</v>
      </c>
      <c r="X160" s="3">
        <v>1.8</v>
      </c>
      <c r="Y160" s="3">
        <v>2</v>
      </c>
      <c r="Z160" s="3">
        <v>2.2000000000000002</v>
      </c>
      <c r="AA160" s="3">
        <v>2.8</v>
      </c>
      <c r="AB160" s="3">
        <v>3.5</v>
      </c>
      <c r="AC160" s="3">
        <v>7</v>
      </c>
      <c r="AD160" s="3">
        <v>10.33</v>
      </c>
      <c r="AE160" s="3">
        <v>11.112186489999999</v>
      </c>
      <c r="AF160" s="3">
        <v>15.6</v>
      </c>
      <c r="AG160" s="3">
        <v>23</v>
      </c>
      <c r="AH160" s="3">
        <v>26</v>
      </c>
      <c r="AI160" s="4"/>
      <c r="AJ160" s="4"/>
    </row>
    <row r="161" spans="1:36" ht="16" x14ac:dyDescent="0.2">
      <c r="A161" s="2" t="s">
        <v>325</v>
      </c>
      <c r="B161" s="25" t="s">
        <v>324</v>
      </c>
      <c r="C161" s="3" t="s">
        <v>680</v>
      </c>
      <c r="D161" s="3" t="s">
        <v>681</v>
      </c>
      <c r="E161" s="3">
        <v>0</v>
      </c>
      <c r="F161" s="3">
        <v>0</v>
      </c>
      <c r="G161" s="3">
        <v>0</v>
      </c>
      <c r="H161" s="3">
        <v>0</v>
      </c>
      <c r="I161" s="3">
        <v>0</v>
      </c>
      <c r="J161" s="3">
        <v>0.22499569899999999</v>
      </c>
      <c r="K161" s="3">
        <v>1.0515274750000001</v>
      </c>
      <c r="L161" s="3">
        <v>3.9206051319999999</v>
      </c>
      <c r="M161" s="3">
        <v>6.5007839949999999</v>
      </c>
      <c r="N161" s="3">
        <v>7.7597980379999996</v>
      </c>
      <c r="O161" s="3">
        <v>13.113708709999999</v>
      </c>
      <c r="P161" s="3">
        <v>17.877848319999998</v>
      </c>
      <c r="Q161" s="3">
        <v>28.92</v>
      </c>
      <c r="R161" s="3">
        <v>31.64</v>
      </c>
      <c r="S161" s="3">
        <v>34.619999999999997</v>
      </c>
      <c r="T161" s="3">
        <v>41.24</v>
      </c>
      <c r="U161" s="3">
        <v>40.409999999999997</v>
      </c>
      <c r="V161" s="3">
        <v>46.9</v>
      </c>
      <c r="W161" s="3">
        <v>50.08</v>
      </c>
      <c r="X161" s="3">
        <v>58.86</v>
      </c>
      <c r="Y161" s="3">
        <v>63</v>
      </c>
      <c r="Z161" s="3">
        <v>68.019823790000004</v>
      </c>
      <c r="AA161" s="3">
        <v>68.199874289999997</v>
      </c>
      <c r="AB161" s="3">
        <v>68.913799999999995</v>
      </c>
      <c r="AC161" s="3">
        <v>73.17</v>
      </c>
      <c r="AD161" s="3">
        <v>75.960018980000001</v>
      </c>
      <c r="AE161" s="3">
        <v>78.075148799999994</v>
      </c>
      <c r="AF161" s="3">
        <v>81.011911080000004</v>
      </c>
      <c r="AG161" s="3">
        <v>81.658044290000007</v>
      </c>
      <c r="AH161" s="3">
        <v>85.778560810000002</v>
      </c>
      <c r="AI161" s="3">
        <v>86.858761830000006</v>
      </c>
      <c r="AJ161" s="4"/>
    </row>
    <row r="162" spans="1:36" ht="16" x14ac:dyDescent="0.2">
      <c r="A162" s="2" t="s">
        <v>327</v>
      </c>
      <c r="B162" s="25" t="s">
        <v>326</v>
      </c>
      <c r="C162" s="3" t="s">
        <v>680</v>
      </c>
      <c r="D162" s="3" t="s">
        <v>681</v>
      </c>
      <c r="E162" s="3">
        <v>0</v>
      </c>
      <c r="F162" s="3">
        <v>0</v>
      </c>
      <c r="G162" s="3">
        <v>0</v>
      </c>
      <c r="H162" s="3">
        <v>0</v>
      </c>
      <c r="I162" s="3">
        <v>0</v>
      </c>
      <c r="J162" s="3">
        <v>0</v>
      </c>
      <c r="K162" s="4"/>
      <c r="L162" s="4"/>
      <c r="M162" s="4"/>
      <c r="N162" s="3">
        <v>1.5170900000000001E-4</v>
      </c>
      <c r="O162" s="4"/>
      <c r="P162" s="3">
        <v>2.89277E-4</v>
      </c>
      <c r="Q162" s="3">
        <v>4.2649400000000003E-4</v>
      </c>
      <c r="R162" s="3">
        <v>2.4064149E-2</v>
      </c>
      <c r="S162" s="3">
        <v>2.4337391999999999E-2</v>
      </c>
      <c r="T162" s="3">
        <v>6.5238855999999998E-2</v>
      </c>
      <c r="U162" s="3">
        <v>0.18204833100000001</v>
      </c>
      <c r="V162" s="3">
        <v>0.217128445</v>
      </c>
      <c r="W162" s="3">
        <v>0.22</v>
      </c>
      <c r="X162" s="3">
        <v>0.22</v>
      </c>
      <c r="Y162" s="3">
        <v>0.25</v>
      </c>
      <c r="Z162" s="3">
        <v>0.98</v>
      </c>
      <c r="AA162" s="3">
        <v>4</v>
      </c>
      <c r="AB162" s="3">
        <v>8</v>
      </c>
      <c r="AC162" s="3">
        <v>11.52</v>
      </c>
      <c r="AD162" s="4"/>
      <c r="AE162" s="4"/>
      <c r="AF162" s="3">
        <v>23.621081950000001</v>
      </c>
      <c r="AG162" s="4"/>
      <c r="AH162" s="4"/>
      <c r="AI162" s="4"/>
      <c r="AJ162" s="4"/>
    </row>
    <row r="163" spans="1:36" ht="16" x14ac:dyDescent="0.2">
      <c r="A163" s="2" t="s">
        <v>329</v>
      </c>
      <c r="B163" s="25" t="s">
        <v>328</v>
      </c>
      <c r="C163" s="3" t="s">
        <v>680</v>
      </c>
      <c r="D163" s="3" t="s">
        <v>681</v>
      </c>
      <c r="E163" s="3">
        <v>0</v>
      </c>
      <c r="F163" s="3">
        <v>0</v>
      </c>
      <c r="G163" s="3">
        <v>0</v>
      </c>
      <c r="H163" s="3">
        <v>2.3990591461343401E-4</v>
      </c>
      <c r="I163" s="3">
        <v>1.9719768121324202E-3</v>
      </c>
      <c r="J163" s="3">
        <v>1.1131795214984299E-2</v>
      </c>
      <c r="K163" s="3">
        <v>2.6429878733247099E-2</v>
      </c>
      <c r="L163" s="3">
        <v>7.8113992061969603E-2</v>
      </c>
      <c r="M163" s="3">
        <v>0.166168007264311</v>
      </c>
      <c r="N163" s="3">
        <v>0.43123304927827399</v>
      </c>
      <c r="O163" s="3">
        <v>0.86116542366623094</v>
      </c>
      <c r="P163" s="3">
        <v>1.15886741827003</v>
      </c>
      <c r="Q163" s="3">
        <v>2.8336442329554798</v>
      </c>
      <c r="R163" s="3">
        <v>4.0706363153563503</v>
      </c>
      <c r="S163" s="3">
        <v>7.4972865647356199</v>
      </c>
      <c r="T163" s="3">
        <v>8.6247929265228098</v>
      </c>
      <c r="U163" s="3">
        <v>10.011695235911001</v>
      </c>
      <c r="V163" s="3">
        <v>11.979213825299199</v>
      </c>
      <c r="W163" s="3">
        <v>15.1267797123267</v>
      </c>
      <c r="X163" s="3">
        <v>17.8695733625642</v>
      </c>
      <c r="Y163" s="3">
        <v>20.849028744938501</v>
      </c>
      <c r="Z163" s="3">
        <v>23.1344719050593</v>
      </c>
      <c r="AA163" s="3">
        <v>26.407360288119399</v>
      </c>
      <c r="AB163" s="3">
        <v>29.935228289760602</v>
      </c>
      <c r="AC163" s="3">
        <v>34.960335959863698</v>
      </c>
      <c r="AD163" s="3">
        <v>39.222746890928597</v>
      </c>
      <c r="AE163" s="3">
        <v>44.774907812345198</v>
      </c>
      <c r="AF163" s="3">
        <v>50.874721749677697</v>
      </c>
      <c r="AG163" s="3">
        <v>57.555326909745503</v>
      </c>
      <c r="AH163" s="3">
        <v>66.231093838271704</v>
      </c>
      <c r="AI163" s="4"/>
      <c r="AJ163" s="4"/>
    </row>
    <row r="164" spans="1:36" ht="16" x14ac:dyDescent="0.2">
      <c r="A164" s="2" t="s">
        <v>331</v>
      </c>
      <c r="B164" s="25" t="s">
        <v>330</v>
      </c>
      <c r="C164" s="3" t="s">
        <v>680</v>
      </c>
      <c r="D164" s="3" t="s">
        <v>681</v>
      </c>
      <c r="E164" s="4"/>
      <c r="F164" s="4"/>
      <c r="G164" s="4"/>
      <c r="H164" s="4"/>
      <c r="I164" s="4"/>
      <c r="J164" s="4"/>
      <c r="K164" s="4"/>
      <c r="L164" s="4"/>
      <c r="M164" s="4"/>
      <c r="N164" s="4"/>
      <c r="O164" s="4"/>
      <c r="P164" s="4"/>
      <c r="Q164" s="4"/>
      <c r="R164" s="4"/>
      <c r="S164" s="3">
        <v>25.3500686</v>
      </c>
      <c r="T164" s="3">
        <v>27.1</v>
      </c>
      <c r="U164" s="3">
        <v>28.9</v>
      </c>
      <c r="V164" s="3">
        <v>30.8</v>
      </c>
      <c r="W164" s="3">
        <v>32.9</v>
      </c>
      <c r="X164" s="3">
        <v>35.1</v>
      </c>
      <c r="Y164" s="3">
        <v>37.5</v>
      </c>
      <c r="Z164" s="3">
        <v>35.611541250000002</v>
      </c>
      <c r="AA164" s="3">
        <v>56.838782549999998</v>
      </c>
      <c r="AB164" s="3">
        <v>60.31</v>
      </c>
      <c r="AC164" s="3">
        <v>61</v>
      </c>
      <c r="AD164" s="3">
        <v>68.119786009999999</v>
      </c>
      <c r="AE164" s="3">
        <v>69.881646840000002</v>
      </c>
      <c r="AF164" s="3">
        <v>71.272332539999994</v>
      </c>
      <c r="AG164" s="3">
        <v>71.517100490000004</v>
      </c>
      <c r="AH164" s="3">
        <v>73.476665749999995</v>
      </c>
      <c r="AI164" s="3">
        <v>81.369965410000006</v>
      </c>
      <c r="AJ164" s="4"/>
    </row>
    <row r="165" spans="1:36" ht="16" x14ac:dyDescent="0.2">
      <c r="A165" s="2" t="s">
        <v>333</v>
      </c>
      <c r="B165" s="25" t="s">
        <v>332</v>
      </c>
      <c r="C165" s="3" t="s">
        <v>680</v>
      </c>
      <c r="D165" s="3" t="s">
        <v>681</v>
      </c>
      <c r="E165" s="3">
        <v>0</v>
      </c>
      <c r="F165" s="3">
        <v>0</v>
      </c>
      <c r="G165" s="3">
        <v>0</v>
      </c>
      <c r="H165" s="3">
        <v>0</v>
      </c>
      <c r="I165" s="3">
        <v>0</v>
      </c>
      <c r="J165" s="3">
        <v>8.8112250000000007E-3</v>
      </c>
      <c r="K165" s="3">
        <v>1.8160749E-2</v>
      </c>
      <c r="L165" s="3">
        <v>0.11274255399999999</v>
      </c>
      <c r="M165" s="3">
        <v>0.14581054199999999</v>
      </c>
      <c r="N165" s="3">
        <v>0.50847156000000004</v>
      </c>
      <c r="O165" s="3">
        <v>1.2556520040000001</v>
      </c>
      <c r="P165" s="3">
        <v>1.653238239</v>
      </c>
      <c r="Q165" s="3">
        <v>2.0395726029999999</v>
      </c>
      <c r="R165" s="4"/>
      <c r="S165" s="4"/>
      <c r="T165" s="4"/>
      <c r="U165" s="4"/>
      <c r="V165" s="3">
        <v>9</v>
      </c>
      <c r="W165" s="3">
        <v>9.8000000000000007</v>
      </c>
      <c r="X165" s="3">
        <v>10</v>
      </c>
      <c r="Y165" s="3">
        <v>10.199999999999999</v>
      </c>
      <c r="Z165" s="3">
        <v>12.49999111</v>
      </c>
      <c r="AA165" s="3">
        <v>16.399999999999999</v>
      </c>
      <c r="AB165" s="3">
        <v>17.699984239999999</v>
      </c>
      <c r="AC165" s="3">
        <v>19.942447430000001</v>
      </c>
      <c r="AD165" s="3">
        <v>22.500004130000001</v>
      </c>
      <c r="AE165" s="3">
        <v>22.265770499999999</v>
      </c>
      <c r="AF165" s="3">
        <v>23.714265170000001</v>
      </c>
      <c r="AG165" s="3">
        <v>47.130001880000002</v>
      </c>
      <c r="AH165" s="3">
        <v>51.079994079999999</v>
      </c>
      <c r="AI165" s="3">
        <v>62.500028479999997</v>
      </c>
      <c r="AJ165" s="4"/>
    </row>
    <row r="166" spans="1:36" ht="16" x14ac:dyDescent="0.2">
      <c r="A166" s="2" t="s">
        <v>335</v>
      </c>
      <c r="B166" s="25" t="s">
        <v>334</v>
      </c>
      <c r="C166" s="3" t="s">
        <v>680</v>
      </c>
      <c r="D166" s="3" t="s">
        <v>681</v>
      </c>
      <c r="E166" s="3">
        <v>0</v>
      </c>
      <c r="F166" s="3">
        <v>0</v>
      </c>
      <c r="G166" s="3">
        <v>0</v>
      </c>
      <c r="H166" s="3">
        <v>0</v>
      </c>
      <c r="I166" s="3">
        <v>0</v>
      </c>
      <c r="J166" s="3">
        <v>0</v>
      </c>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spans="1:36" ht="16" x14ac:dyDescent="0.2">
      <c r="A167" s="2" t="s">
        <v>337</v>
      </c>
      <c r="B167" s="25" t="s">
        <v>336</v>
      </c>
      <c r="C167" s="3" t="s">
        <v>680</v>
      </c>
      <c r="D167" s="3" t="s">
        <v>681</v>
      </c>
      <c r="E167" s="3">
        <v>0</v>
      </c>
      <c r="F167" s="3">
        <v>0</v>
      </c>
      <c r="G167" s="3">
        <v>0</v>
      </c>
      <c r="H167" s="3">
        <v>0</v>
      </c>
      <c r="I167" s="3">
        <v>0</v>
      </c>
      <c r="J167" s="3">
        <v>0</v>
      </c>
      <c r="K167" s="3">
        <v>3.0429789999999999E-3</v>
      </c>
      <c r="L167" s="3">
        <v>1.1842610999999999E-2</v>
      </c>
      <c r="M167" s="3">
        <v>2.0197054999999998E-2</v>
      </c>
      <c r="N167" s="3">
        <v>5.6250629000000003E-2</v>
      </c>
      <c r="O167" s="3">
        <v>0.10959252999999999</v>
      </c>
      <c r="P167" s="3">
        <v>0.16003194700000001</v>
      </c>
      <c r="Q167" s="3">
        <v>0.25961261099999999</v>
      </c>
      <c r="R167" s="3">
        <v>0.41953884400000002</v>
      </c>
      <c r="S167" s="3">
        <v>0.67944783499999994</v>
      </c>
      <c r="T167" s="3">
        <v>0.85435711800000003</v>
      </c>
      <c r="U167" s="3">
        <v>0.84295448799999995</v>
      </c>
      <c r="V167" s="3">
        <v>0.91</v>
      </c>
      <c r="W167" s="3">
        <v>1.56</v>
      </c>
      <c r="X167" s="3">
        <v>2.68</v>
      </c>
      <c r="Y167" s="3">
        <v>4.17</v>
      </c>
      <c r="Z167" s="3">
        <v>4.5999999999999996</v>
      </c>
      <c r="AA167" s="3">
        <v>5</v>
      </c>
      <c r="AB167" s="3">
        <v>5.5</v>
      </c>
      <c r="AC167" s="3">
        <v>6</v>
      </c>
      <c r="AD167" s="3">
        <v>6.5</v>
      </c>
      <c r="AE167" s="3">
        <v>7</v>
      </c>
      <c r="AF167" s="3">
        <v>7.8</v>
      </c>
      <c r="AG167" s="3">
        <v>10.4</v>
      </c>
      <c r="AH167" s="3">
        <v>15.1</v>
      </c>
      <c r="AI167" s="4"/>
      <c r="AJ167" s="4"/>
    </row>
    <row r="168" spans="1:36" ht="16" x14ac:dyDescent="0.2">
      <c r="A168" s="2" t="s">
        <v>339</v>
      </c>
      <c r="B168" s="25" t="s">
        <v>338</v>
      </c>
      <c r="C168" s="3" t="s">
        <v>680</v>
      </c>
      <c r="D168" s="3" t="s">
        <v>681</v>
      </c>
      <c r="E168" s="3">
        <v>0</v>
      </c>
      <c r="F168" s="3">
        <v>0</v>
      </c>
      <c r="G168" s="3">
        <v>0</v>
      </c>
      <c r="H168" s="3">
        <v>0</v>
      </c>
      <c r="I168" s="3">
        <v>0</v>
      </c>
      <c r="J168" s="3">
        <v>0</v>
      </c>
      <c r="K168" s="4"/>
      <c r="L168" s="3">
        <v>4.1725269999999997E-3</v>
      </c>
      <c r="M168" s="3">
        <v>4.0594795000000003E-2</v>
      </c>
      <c r="N168" s="3">
        <v>0.11846446400000001</v>
      </c>
      <c r="O168" s="3">
        <v>0.19203146199999999</v>
      </c>
      <c r="P168" s="3">
        <v>0.261448552</v>
      </c>
      <c r="Q168" s="3">
        <v>0.363229415</v>
      </c>
      <c r="R168" s="3">
        <v>0.42400489600000002</v>
      </c>
      <c r="S168" s="3">
        <v>0.481470438</v>
      </c>
      <c r="T168" s="3">
        <v>0.66996647499999995</v>
      </c>
      <c r="U168" s="3">
        <v>0.97966125299999995</v>
      </c>
      <c r="V168" s="3">
        <v>1.433613196</v>
      </c>
      <c r="W168" s="3">
        <v>1.87</v>
      </c>
      <c r="X168" s="3">
        <v>2.2799999999999998</v>
      </c>
      <c r="Y168" s="3">
        <v>4</v>
      </c>
      <c r="Z168" s="3">
        <v>4.5</v>
      </c>
      <c r="AA168" s="3">
        <v>5</v>
      </c>
      <c r="AB168" s="3">
        <v>6.2</v>
      </c>
      <c r="AC168" s="3">
        <v>10.7</v>
      </c>
      <c r="AD168" s="3">
        <v>15.19912669</v>
      </c>
      <c r="AE168" s="3">
        <v>18</v>
      </c>
      <c r="AF168" s="3">
        <v>20.800963660000001</v>
      </c>
      <c r="AG168" s="4"/>
      <c r="AH168" s="4"/>
      <c r="AI168" s="4"/>
      <c r="AJ168" s="4"/>
    </row>
    <row r="169" spans="1:36" ht="16" x14ac:dyDescent="0.2">
      <c r="A169" s="2" t="s">
        <v>341</v>
      </c>
      <c r="B169" s="25" t="s">
        <v>340</v>
      </c>
      <c r="C169" s="3" t="s">
        <v>680</v>
      </c>
      <c r="D169" s="3" t="s">
        <v>681</v>
      </c>
      <c r="E169" s="3">
        <v>0</v>
      </c>
      <c r="F169" s="3">
        <v>0</v>
      </c>
      <c r="G169" s="3">
        <v>0</v>
      </c>
      <c r="H169" s="3">
        <v>0</v>
      </c>
      <c r="I169" s="3">
        <v>0</v>
      </c>
      <c r="J169" s="3">
        <v>0</v>
      </c>
      <c r="K169" s="3">
        <v>0.18376915799999999</v>
      </c>
      <c r="L169" s="3">
        <v>0.47562919300000001</v>
      </c>
      <c r="M169" s="3">
        <v>2.565279962</v>
      </c>
      <c r="N169" s="3">
        <v>4.6522132269999998</v>
      </c>
      <c r="O169" s="3">
        <v>7.2815351149999996</v>
      </c>
      <c r="P169" s="3">
        <v>8.7809040189999994</v>
      </c>
      <c r="Q169" s="3">
        <v>10.252624669999999</v>
      </c>
      <c r="R169" s="3">
        <v>12.187106200000001</v>
      </c>
      <c r="S169" s="3">
        <v>13.689088590000001</v>
      </c>
      <c r="T169" s="3">
        <v>15.17222875</v>
      </c>
      <c r="U169" s="3">
        <v>16.7</v>
      </c>
      <c r="V169" s="3">
        <v>20.22</v>
      </c>
      <c r="W169" s="3">
        <v>21.81</v>
      </c>
      <c r="X169" s="3">
        <v>22.51</v>
      </c>
      <c r="Y169" s="3">
        <v>28.33</v>
      </c>
      <c r="Z169" s="3">
        <v>34.950000000000003</v>
      </c>
      <c r="AA169" s="3">
        <v>35.42</v>
      </c>
      <c r="AB169" s="3">
        <v>40.116825140000003</v>
      </c>
      <c r="AC169" s="3">
        <v>44.803275370000001</v>
      </c>
      <c r="AD169" s="3">
        <v>50.13931848</v>
      </c>
      <c r="AE169" s="3">
        <v>52.191325939999999</v>
      </c>
      <c r="AF169" s="3">
        <v>55.4032403</v>
      </c>
      <c r="AG169" s="3">
        <v>58.596169699999997</v>
      </c>
      <c r="AH169" s="3">
        <v>61.729955150000002</v>
      </c>
      <c r="AI169" s="3">
        <v>64.88490358</v>
      </c>
      <c r="AJ169" s="4"/>
    </row>
    <row r="170" spans="1:36" ht="16" x14ac:dyDescent="0.2">
      <c r="A170" s="2" t="s">
        <v>343</v>
      </c>
      <c r="B170" s="25" t="s">
        <v>342</v>
      </c>
      <c r="C170" s="3" t="s">
        <v>680</v>
      </c>
      <c r="D170" s="3" t="s">
        <v>681</v>
      </c>
      <c r="E170" s="3">
        <v>0</v>
      </c>
      <c r="F170" s="3">
        <v>0</v>
      </c>
      <c r="G170" s="3">
        <v>0</v>
      </c>
      <c r="H170" s="3">
        <v>0</v>
      </c>
      <c r="I170" s="3">
        <v>0</v>
      </c>
      <c r="J170" s="3">
        <v>0</v>
      </c>
      <c r="K170" s="4"/>
      <c r="L170" s="3">
        <v>4.668518E-3</v>
      </c>
      <c r="M170" s="3">
        <v>1.8057364999999999E-2</v>
      </c>
      <c r="N170" s="3">
        <v>8.7278755E-2</v>
      </c>
      <c r="O170" s="3">
        <v>0.12678094500000001</v>
      </c>
      <c r="P170" s="3">
        <v>0.16402072500000001</v>
      </c>
      <c r="Q170" s="3">
        <v>0.21509472700000001</v>
      </c>
      <c r="R170" s="3">
        <v>0.27881511599999997</v>
      </c>
      <c r="S170" s="3">
        <v>0.34750533500000003</v>
      </c>
      <c r="T170" s="3">
        <v>0.38448933400000002</v>
      </c>
      <c r="U170" s="3">
        <v>0.42513749000000001</v>
      </c>
      <c r="V170" s="3">
        <v>0.96586473699999997</v>
      </c>
      <c r="W170" s="3">
        <v>0.7</v>
      </c>
      <c r="X170" s="3">
        <v>1.07</v>
      </c>
      <c r="Y170" s="3">
        <v>2.2599999999999998</v>
      </c>
      <c r="Z170" s="3">
        <v>3.33</v>
      </c>
      <c r="AA170" s="3">
        <v>4.3506</v>
      </c>
      <c r="AB170" s="3">
        <v>5.05</v>
      </c>
      <c r="AC170" s="3">
        <v>5.83</v>
      </c>
      <c r="AD170" s="3">
        <v>7.6</v>
      </c>
      <c r="AE170" s="3">
        <v>8</v>
      </c>
      <c r="AF170" s="3">
        <v>13.78216439</v>
      </c>
      <c r="AG170" s="3">
        <v>13.9</v>
      </c>
      <c r="AH170" s="3">
        <v>15.5</v>
      </c>
      <c r="AI170" s="4"/>
      <c r="AJ170" s="4"/>
    </row>
    <row r="171" spans="1:36" ht="16" x14ac:dyDescent="0.2">
      <c r="A171" s="2" t="s">
        <v>345</v>
      </c>
      <c r="B171" s="25" t="s">
        <v>344</v>
      </c>
      <c r="C171" s="3" t="s">
        <v>680</v>
      </c>
      <c r="D171" s="3" t="s">
        <v>681</v>
      </c>
      <c r="E171" s="3">
        <v>0</v>
      </c>
      <c r="F171" s="3">
        <v>0</v>
      </c>
      <c r="G171" s="3">
        <v>1.0478219999999999E-3</v>
      </c>
      <c r="H171" s="3">
        <v>2.5538478E-2</v>
      </c>
      <c r="I171" s="3">
        <v>9.9607417000000004E-2</v>
      </c>
      <c r="J171" s="3">
        <v>0.145673837</v>
      </c>
      <c r="K171" s="3">
        <v>0.85204446599999994</v>
      </c>
      <c r="L171" s="3">
        <v>2.3073932340000001</v>
      </c>
      <c r="M171" s="3">
        <v>6.7517704829999996</v>
      </c>
      <c r="N171" s="3">
        <v>12.305502199999999</v>
      </c>
      <c r="O171" s="3">
        <v>21.384731160000001</v>
      </c>
      <c r="P171" s="3">
        <v>26.6959725</v>
      </c>
      <c r="Q171" s="3">
        <v>32.338204339999997</v>
      </c>
      <c r="R171" s="3">
        <v>34.971152340000003</v>
      </c>
      <c r="S171" s="3">
        <v>42.252265629999997</v>
      </c>
      <c r="T171" s="3">
        <v>48.629170250000001</v>
      </c>
      <c r="U171" s="3">
        <v>51.637988989999997</v>
      </c>
      <c r="V171" s="3">
        <v>55.7</v>
      </c>
      <c r="W171" s="3">
        <v>55.8</v>
      </c>
      <c r="X171" s="3">
        <v>55.9</v>
      </c>
      <c r="Y171" s="3">
        <v>56.3</v>
      </c>
      <c r="Z171" s="3">
        <v>61</v>
      </c>
      <c r="AA171" s="3">
        <v>65.8</v>
      </c>
      <c r="AB171" s="3">
        <v>57.057512260000003</v>
      </c>
      <c r="AC171" s="3">
        <v>63.665425880000001</v>
      </c>
      <c r="AD171" s="3">
        <v>71.064067809999997</v>
      </c>
      <c r="AE171" s="3">
        <v>78.788309929999997</v>
      </c>
      <c r="AF171" s="3">
        <v>80.140479010000007</v>
      </c>
      <c r="AG171" s="3">
        <v>81.201048619999995</v>
      </c>
      <c r="AH171" s="3">
        <v>84.187145009999995</v>
      </c>
      <c r="AI171" s="3">
        <v>89.555011919999998</v>
      </c>
      <c r="AJ171" s="4"/>
    </row>
    <row r="172" spans="1:36" ht="16" x14ac:dyDescent="0.2">
      <c r="A172" s="2" t="s">
        <v>70</v>
      </c>
      <c r="B172" s="25" t="s">
        <v>346</v>
      </c>
      <c r="C172" s="3" t="s">
        <v>680</v>
      </c>
      <c r="D172" s="3" t="s">
        <v>681</v>
      </c>
      <c r="E172" s="3">
        <v>0.74283561132464104</v>
      </c>
      <c r="F172" s="3">
        <v>1.1044134731784701</v>
      </c>
      <c r="G172" s="3">
        <v>1.6438626854439999</v>
      </c>
      <c r="H172" s="3">
        <v>2.1634717769838301</v>
      </c>
      <c r="I172" s="3">
        <v>4.6155002046482299</v>
      </c>
      <c r="J172" s="3">
        <v>8.7339540781431406</v>
      </c>
      <c r="K172" s="3">
        <v>15.4640267065347</v>
      </c>
      <c r="L172" s="3">
        <v>20.971433758160899</v>
      </c>
      <c r="M172" s="3">
        <v>29.582621319223598</v>
      </c>
      <c r="N172" s="3">
        <v>35.882710558259902</v>
      </c>
      <c r="O172" s="3">
        <v>43.884164083207303</v>
      </c>
      <c r="P172" s="3">
        <v>50.168628765301897</v>
      </c>
      <c r="Q172" s="3">
        <v>59.058859197879002</v>
      </c>
      <c r="R172" s="3">
        <v>61.941289704447499</v>
      </c>
      <c r="S172" s="3">
        <v>64.875012149211003</v>
      </c>
      <c r="T172" s="3">
        <v>68.330440354126694</v>
      </c>
      <c r="U172" s="3">
        <v>69.273026193910397</v>
      </c>
      <c r="V172" s="3">
        <v>74.822189981630203</v>
      </c>
      <c r="W172" s="3">
        <v>74.268808698776596</v>
      </c>
      <c r="X172" s="3">
        <v>71.925096399841806</v>
      </c>
      <c r="Y172" s="3">
        <v>72.548998288781505</v>
      </c>
      <c r="Z172" s="3">
        <v>71.056958432297805</v>
      </c>
      <c r="AA172" s="3">
        <v>75.533529767399102</v>
      </c>
      <c r="AB172" s="3">
        <v>72.849302718366104</v>
      </c>
      <c r="AC172" s="3">
        <v>74.425231053903801</v>
      </c>
      <c r="AD172" s="3">
        <v>76.117293834109702</v>
      </c>
      <c r="AE172" s="3">
        <v>86.114997107105594</v>
      </c>
      <c r="AF172" s="3">
        <v>87.827629499496794</v>
      </c>
      <c r="AG172" s="3">
        <v>89.124100078405405</v>
      </c>
      <c r="AH172" s="3">
        <v>90.151984156435006</v>
      </c>
      <c r="AI172" s="4"/>
      <c r="AJ172" s="4"/>
    </row>
    <row r="173" spans="1:36" ht="16" x14ac:dyDescent="0.2">
      <c r="A173" s="2" t="s">
        <v>348</v>
      </c>
      <c r="B173" s="25" t="s">
        <v>347</v>
      </c>
      <c r="C173" s="3" t="s">
        <v>680</v>
      </c>
      <c r="D173" s="3" t="s">
        <v>681</v>
      </c>
      <c r="E173" s="3">
        <v>0</v>
      </c>
      <c r="F173" s="3">
        <v>0</v>
      </c>
      <c r="G173" s="3">
        <v>0</v>
      </c>
      <c r="H173" s="3">
        <v>0</v>
      </c>
      <c r="I173" s="3">
        <v>0</v>
      </c>
      <c r="J173" s="3">
        <v>6.1720509999999996E-3</v>
      </c>
      <c r="K173" s="3">
        <v>9.0321450000000001E-3</v>
      </c>
      <c r="L173" s="3">
        <v>5.8750679E-2</v>
      </c>
      <c r="M173" s="3">
        <v>0.28674509300000001</v>
      </c>
      <c r="N173" s="3">
        <v>0.336217708</v>
      </c>
      <c r="O173" s="3">
        <v>1.6447395469999999</v>
      </c>
      <c r="P173" s="3">
        <v>2.4169794420000001</v>
      </c>
      <c r="Q173" s="3">
        <v>2.6336997690000001</v>
      </c>
      <c r="R173" s="3">
        <v>3.3598398860000001</v>
      </c>
      <c r="S173" s="3">
        <v>3.8047156150000001</v>
      </c>
      <c r="T173" s="3">
        <v>4.010046644</v>
      </c>
      <c r="U173" s="3">
        <v>4.3988706469999999</v>
      </c>
      <c r="V173" s="3">
        <v>4.8356107780000004</v>
      </c>
      <c r="W173" s="3">
        <v>5.3290037720000001</v>
      </c>
      <c r="X173" s="3">
        <v>6.5</v>
      </c>
      <c r="Y173" s="3">
        <v>11.6</v>
      </c>
      <c r="Z173" s="3">
        <v>12</v>
      </c>
      <c r="AA173" s="3">
        <v>12.9414</v>
      </c>
      <c r="AB173" s="3">
        <v>13.9</v>
      </c>
      <c r="AC173" s="3">
        <v>14.84</v>
      </c>
      <c r="AD173" s="3">
        <v>25.687851819999999</v>
      </c>
      <c r="AE173" s="3">
        <v>31.03334594</v>
      </c>
      <c r="AF173" s="3">
        <v>36.837406469999998</v>
      </c>
      <c r="AG173" s="3">
        <v>40</v>
      </c>
      <c r="AH173" s="3">
        <v>40.5</v>
      </c>
      <c r="AI173" s="4"/>
      <c r="AJ173" s="4"/>
    </row>
    <row r="174" spans="1:36" ht="16" x14ac:dyDescent="0.2">
      <c r="A174" s="2" t="s">
        <v>350</v>
      </c>
      <c r="B174" s="25" t="s">
        <v>349</v>
      </c>
      <c r="C174" s="3" t="s">
        <v>680</v>
      </c>
      <c r="D174" s="3" t="s">
        <v>681</v>
      </c>
      <c r="E174" s="3">
        <v>0</v>
      </c>
      <c r="F174" s="3">
        <v>0</v>
      </c>
      <c r="G174" s="3">
        <v>0</v>
      </c>
      <c r="H174" s="3">
        <v>0</v>
      </c>
      <c r="I174" s="3">
        <v>0</v>
      </c>
      <c r="J174" s="3">
        <v>5.1790129999999997E-3</v>
      </c>
      <c r="K174" s="3">
        <v>0.25298394600000002</v>
      </c>
      <c r="L174" s="3">
        <v>0.98933496899999995</v>
      </c>
      <c r="M174" s="3">
        <v>1.9360428249999999</v>
      </c>
      <c r="N174" s="3">
        <v>5.6881473229999999</v>
      </c>
      <c r="O174" s="3">
        <v>13.939548820000001</v>
      </c>
      <c r="P174" s="3">
        <v>18.237109780000001</v>
      </c>
      <c r="Q174" s="3">
        <v>22.389797420000001</v>
      </c>
      <c r="R174" s="3">
        <v>26.40833447</v>
      </c>
      <c r="S174" s="3">
        <v>30.298046209999999</v>
      </c>
      <c r="T174" s="3">
        <v>32.35901475</v>
      </c>
      <c r="U174" s="3">
        <v>33.515714680000002</v>
      </c>
      <c r="V174" s="3">
        <v>35.049999999999997</v>
      </c>
      <c r="W174" s="3">
        <v>34.51</v>
      </c>
      <c r="X174" s="3">
        <v>33.99</v>
      </c>
      <c r="Y174" s="3">
        <v>42</v>
      </c>
      <c r="Z174" s="3">
        <v>50</v>
      </c>
      <c r="AA174" s="3">
        <v>58</v>
      </c>
      <c r="AB174" s="3">
        <v>66</v>
      </c>
      <c r="AC174" s="3">
        <v>70</v>
      </c>
      <c r="AD174" s="3">
        <v>74.001752789999998</v>
      </c>
      <c r="AE174" s="4"/>
      <c r="AF174" s="3">
        <v>82.005840800000001</v>
      </c>
      <c r="AG174" s="4"/>
      <c r="AH174" s="4"/>
      <c r="AI174" s="4"/>
      <c r="AJ174" s="4"/>
    </row>
    <row r="175" spans="1:36" ht="16" x14ac:dyDescent="0.2">
      <c r="A175" s="2" t="s">
        <v>352</v>
      </c>
      <c r="B175" s="25" t="s">
        <v>351</v>
      </c>
      <c r="C175" s="3" t="s">
        <v>680</v>
      </c>
      <c r="D175" s="3" t="s">
        <v>681</v>
      </c>
      <c r="E175" s="3">
        <v>0</v>
      </c>
      <c r="F175" s="3">
        <v>0</v>
      </c>
      <c r="G175" s="3">
        <v>0</v>
      </c>
      <c r="H175" s="3">
        <v>0</v>
      </c>
      <c r="I175" s="3">
        <v>0</v>
      </c>
      <c r="J175" s="3">
        <v>0</v>
      </c>
      <c r="K175" s="3">
        <v>1.0393049999999999E-3</v>
      </c>
      <c r="L175" s="3">
        <v>2.0087659999999999E-3</v>
      </c>
      <c r="M175" s="3">
        <v>2.9115030000000002E-3</v>
      </c>
      <c r="N175" s="3">
        <v>2.8136022E-2</v>
      </c>
      <c r="O175" s="3">
        <v>3.6261293999999999E-2</v>
      </c>
      <c r="P175" s="3">
        <v>0.105185431</v>
      </c>
      <c r="Q175" s="3">
        <v>0.12715246899999999</v>
      </c>
      <c r="R175" s="3">
        <v>0.15569870399999999</v>
      </c>
      <c r="S175" s="3">
        <v>0.18993373399999999</v>
      </c>
      <c r="T175" s="3">
        <v>0.22134135099999999</v>
      </c>
      <c r="U175" s="3">
        <v>0.294033977</v>
      </c>
      <c r="V175" s="3">
        <v>0.39039062000000002</v>
      </c>
      <c r="W175" s="3">
        <v>0.7</v>
      </c>
      <c r="X175" s="3">
        <v>0.76</v>
      </c>
      <c r="Y175" s="3">
        <v>0.83</v>
      </c>
      <c r="Z175" s="3">
        <v>0.9</v>
      </c>
      <c r="AA175" s="3">
        <v>1.05</v>
      </c>
      <c r="AB175" s="3">
        <v>1.1499999999999999</v>
      </c>
      <c r="AC175" s="3">
        <v>1.2486756889999999</v>
      </c>
      <c r="AD175" s="3">
        <v>2.4762199749999998</v>
      </c>
      <c r="AE175" s="3">
        <v>4.3227580300000001</v>
      </c>
      <c r="AF175" s="3">
        <v>10.22431156</v>
      </c>
      <c r="AG175" s="4"/>
      <c r="AH175" s="4"/>
      <c r="AI175" s="4"/>
      <c r="AJ175" s="4"/>
    </row>
    <row r="176" spans="1:36" ht="16" x14ac:dyDescent="0.2">
      <c r="A176" s="2" t="s">
        <v>354</v>
      </c>
      <c r="B176" s="25" t="s">
        <v>353</v>
      </c>
      <c r="C176" s="3" t="s">
        <v>680</v>
      </c>
      <c r="D176" s="3" t="s">
        <v>681</v>
      </c>
      <c r="E176" s="3">
        <v>0</v>
      </c>
      <c r="F176" s="3">
        <v>0</v>
      </c>
      <c r="G176" s="3">
        <v>0</v>
      </c>
      <c r="H176" s="3">
        <v>0</v>
      </c>
      <c r="I176" s="3">
        <v>0</v>
      </c>
      <c r="J176" s="3">
        <v>0</v>
      </c>
      <c r="K176" s="3">
        <v>8.8329800000000007E-3</v>
      </c>
      <c r="L176" s="3">
        <v>1.7237400999999999E-2</v>
      </c>
      <c r="M176" s="3">
        <v>2.5231461E-2</v>
      </c>
      <c r="N176" s="3">
        <v>4.1038722999999999E-2</v>
      </c>
      <c r="O176" s="3">
        <v>6.4080808000000003E-2</v>
      </c>
      <c r="P176" s="3">
        <v>8.9901369999999994E-2</v>
      </c>
      <c r="Q176" s="3">
        <v>0.32046197599999998</v>
      </c>
      <c r="R176" s="3">
        <v>0.55857624500000003</v>
      </c>
      <c r="S176" s="3">
        <v>1.2861376410000001</v>
      </c>
      <c r="T176" s="3">
        <v>3.5491557180000002</v>
      </c>
      <c r="U176" s="3">
        <v>5.5450360830000003</v>
      </c>
      <c r="V176" s="3">
        <v>6.77</v>
      </c>
      <c r="W176" s="3">
        <v>8</v>
      </c>
      <c r="X176" s="3">
        <v>9.3000000000000007</v>
      </c>
      <c r="Y176" s="3">
        <v>11.5</v>
      </c>
      <c r="Z176" s="3">
        <v>13.8</v>
      </c>
      <c r="AA176" s="3">
        <v>16.100000000000001</v>
      </c>
      <c r="AB176" s="3">
        <v>19.100000000000001</v>
      </c>
      <c r="AC176" s="3">
        <v>21</v>
      </c>
      <c r="AD176" s="3">
        <v>24.5</v>
      </c>
      <c r="AE176" s="3">
        <v>25.67</v>
      </c>
      <c r="AF176" s="3">
        <v>28</v>
      </c>
      <c r="AG176" s="3">
        <v>31.9</v>
      </c>
      <c r="AH176" s="3">
        <v>33.6</v>
      </c>
      <c r="AI176" s="4"/>
      <c r="AJ176" s="4"/>
    </row>
    <row r="177" spans="1:36" ht="16" x14ac:dyDescent="0.2">
      <c r="A177" s="2" t="s">
        <v>356</v>
      </c>
      <c r="B177" s="25" t="s">
        <v>355</v>
      </c>
      <c r="C177" s="3" t="s">
        <v>680</v>
      </c>
      <c r="D177" s="3" t="s">
        <v>681</v>
      </c>
      <c r="E177" s="3">
        <v>0</v>
      </c>
      <c r="F177" s="3">
        <v>0</v>
      </c>
      <c r="G177" s="3">
        <v>0</v>
      </c>
      <c r="H177" s="3">
        <v>0</v>
      </c>
      <c r="I177" s="3">
        <v>1.3166228E-2</v>
      </c>
      <c r="J177" s="3">
        <v>3.0046478000000001E-2</v>
      </c>
      <c r="K177" s="3">
        <v>8.4093291000000001E-2</v>
      </c>
      <c r="L177" s="3">
        <v>0.206216818</v>
      </c>
      <c r="M177" s="3">
        <v>0.30380897499999998</v>
      </c>
      <c r="N177" s="3">
        <v>0.497901643</v>
      </c>
      <c r="O177" s="3">
        <v>0.98021648699999997</v>
      </c>
      <c r="P177" s="3">
        <v>1.4487994280000001</v>
      </c>
      <c r="Q177" s="3">
        <v>1.7147295840000001</v>
      </c>
      <c r="R177" s="3">
        <v>1.880412532</v>
      </c>
      <c r="S177" s="3">
        <v>2.320664609</v>
      </c>
      <c r="T177" s="3">
        <v>2.566351177</v>
      </c>
      <c r="U177" s="3">
        <v>2.8055730630000002</v>
      </c>
      <c r="V177" s="3">
        <v>3.9</v>
      </c>
      <c r="W177" s="3">
        <v>5.3</v>
      </c>
      <c r="X177" s="3">
        <v>7.3</v>
      </c>
      <c r="Y177" s="3">
        <v>10</v>
      </c>
      <c r="Z177" s="3">
        <v>10.6</v>
      </c>
      <c r="AA177" s="3">
        <v>13.5</v>
      </c>
      <c r="AB177" s="3">
        <v>15.5</v>
      </c>
      <c r="AC177" s="3">
        <v>17.600000000000001</v>
      </c>
      <c r="AD177" s="3">
        <v>19.7042915</v>
      </c>
      <c r="AE177" s="3">
        <v>24.571833959999999</v>
      </c>
      <c r="AF177" s="3">
        <v>27.863040009999999</v>
      </c>
      <c r="AG177" s="4"/>
      <c r="AH177" s="4"/>
      <c r="AI177" s="4"/>
      <c r="AJ177" s="4"/>
    </row>
    <row r="178" spans="1:36" ht="16" x14ac:dyDescent="0.2">
      <c r="A178" s="2" t="s">
        <v>358</v>
      </c>
      <c r="B178" s="25" t="s">
        <v>357</v>
      </c>
      <c r="C178" s="3" t="s">
        <v>680</v>
      </c>
      <c r="D178" s="3" t="s">
        <v>681</v>
      </c>
      <c r="E178" s="3">
        <v>0.33438694200000002</v>
      </c>
      <c r="F178" s="3">
        <v>0.53149612800000001</v>
      </c>
      <c r="G178" s="3">
        <v>1.3200080279999999</v>
      </c>
      <c r="H178" s="3">
        <v>1.9670877369999999</v>
      </c>
      <c r="I178" s="3">
        <v>3.257308831</v>
      </c>
      <c r="J178" s="3">
        <v>6.47315766</v>
      </c>
      <c r="K178" s="3">
        <v>9.6490691450000003</v>
      </c>
      <c r="L178" s="3">
        <v>14.0655114</v>
      </c>
      <c r="M178" s="3">
        <v>22.24382769</v>
      </c>
      <c r="N178" s="3">
        <v>39.176007249999998</v>
      </c>
      <c r="O178" s="3">
        <v>43.984351369999999</v>
      </c>
      <c r="P178" s="3">
        <v>49.373062109999999</v>
      </c>
      <c r="Q178" s="3">
        <v>61.29</v>
      </c>
      <c r="R178" s="3">
        <v>64.349999999999994</v>
      </c>
      <c r="S178" s="3">
        <v>68.52</v>
      </c>
      <c r="T178" s="3">
        <v>81</v>
      </c>
      <c r="U178" s="3">
        <v>83.7</v>
      </c>
      <c r="V178" s="3">
        <v>85.82</v>
      </c>
      <c r="W178" s="3">
        <v>87.42</v>
      </c>
      <c r="X178" s="3">
        <v>89.63</v>
      </c>
      <c r="Y178" s="3">
        <v>90.72</v>
      </c>
      <c r="Z178" s="3">
        <v>91.419995760000006</v>
      </c>
      <c r="AA178" s="3">
        <v>92.859992360000007</v>
      </c>
      <c r="AB178" s="3">
        <v>93.956400000000002</v>
      </c>
      <c r="AC178" s="3">
        <v>91.666666000000006</v>
      </c>
      <c r="AD178" s="3">
        <v>91.724137929999998</v>
      </c>
      <c r="AE178" s="3">
        <v>90.410958899999997</v>
      </c>
      <c r="AF178" s="3">
        <v>93.197278909999994</v>
      </c>
      <c r="AG178" s="3">
        <v>91.891891889999997</v>
      </c>
      <c r="AH178" s="3">
        <v>93.288590600000006</v>
      </c>
      <c r="AI178" s="3">
        <v>91.333333330000002</v>
      </c>
      <c r="AJ178" s="4"/>
    </row>
    <row r="179" spans="1:36" ht="16" x14ac:dyDescent="0.2">
      <c r="A179" s="2" t="s">
        <v>360</v>
      </c>
      <c r="B179" s="25" t="s">
        <v>359</v>
      </c>
      <c r="C179" s="3" t="s">
        <v>680</v>
      </c>
      <c r="D179" s="3" t="s">
        <v>681</v>
      </c>
      <c r="E179" s="3">
        <v>0.707299448</v>
      </c>
      <c r="F179" s="3">
        <v>1.4073951579999999</v>
      </c>
      <c r="G179" s="3">
        <v>2.2163658320000001</v>
      </c>
      <c r="H179" s="3">
        <v>2.783990846</v>
      </c>
      <c r="I179" s="3">
        <v>4.1524502920000002</v>
      </c>
      <c r="J179" s="3">
        <v>6.4232204929999996</v>
      </c>
      <c r="K179" s="3">
        <v>18.250310769999999</v>
      </c>
      <c r="L179" s="3">
        <v>20.417881439999999</v>
      </c>
      <c r="M179" s="3">
        <v>22.560112549999999</v>
      </c>
      <c r="N179" s="3">
        <v>40</v>
      </c>
      <c r="O179" s="3">
        <v>52</v>
      </c>
      <c r="P179" s="3">
        <v>64</v>
      </c>
      <c r="Q179" s="3">
        <v>72.84</v>
      </c>
      <c r="R179" s="3">
        <v>78.13</v>
      </c>
      <c r="S179" s="3">
        <v>77.69</v>
      </c>
      <c r="T179" s="3">
        <v>81.99</v>
      </c>
      <c r="U179" s="3">
        <v>82.55</v>
      </c>
      <c r="V179" s="3">
        <v>86.93</v>
      </c>
      <c r="W179" s="3">
        <v>90.57</v>
      </c>
      <c r="X179" s="3">
        <v>92.08</v>
      </c>
      <c r="Y179" s="3">
        <v>93.39</v>
      </c>
      <c r="Z179" s="3">
        <v>93.489982650000002</v>
      </c>
      <c r="AA179" s="3">
        <v>94.649978050000001</v>
      </c>
      <c r="AB179" s="3">
        <v>95.053399999999996</v>
      </c>
      <c r="AC179" s="3">
        <v>96.3</v>
      </c>
      <c r="AD179" s="3">
        <v>96.810325689999999</v>
      </c>
      <c r="AE179" s="3">
        <v>97.298203670000007</v>
      </c>
      <c r="AF179" s="3">
        <v>96.357601299999999</v>
      </c>
      <c r="AG179" s="3">
        <v>96.491657989999993</v>
      </c>
      <c r="AH179" s="3">
        <v>98.000004390000001</v>
      </c>
      <c r="AI179" s="3">
        <v>97.000001209999994</v>
      </c>
      <c r="AJ179" s="4"/>
    </row>
    <row r="180" spans="1:36" ht="16" x14ac:dyDescent="0.2">
      <c r="A180" s="2" t="s">
        <v>362</v>
      </c>
      <c r="B180" s="25" t="s">
        <v>361</v>
      </c>
      <c r="C180" s="3" t="s">
        <v>680</v>
      </c>
      <c r="D180" s="3" t="s">
        <v>681</v>
      </c>
      <c r="E180" s="3">
        <v>0</v>
      </c>
      <c r="F180" s="3">
        <v>0</v>
      </c>
      <c r="G180" s="3">
        <v>0</v>
      </c>
      <c r="H180" s="3">
        <v>0</v>
      </c>
      <c r="I180" s="3">
        <v>0</v>
      </c>
      <c r="J180" s="3">
        <v>9.2487799999999996E-4</v>
      </c>
      <c r="K180" s="3">
        <v>4.5104730000000001E-3</v>
      </c>
      <c r="L180" s="3">
        <v>2.1998858E-2</v>
      </c>
      <c r="M180" s="3">
        <v>6.4393595999999997E-2</v>
      </c>
      <c r="N180" s="3">
        <v>0.14666886900000001</v>
      </c>
      <c r="O180" s="3">
        <v>0.204651684</v>
      </c>
      <c r="P180" s="3">
        <v>0.24001530300000001</v>
      </c>
      <c r="Q180" s="3">
        <v>0.31295605999999998</v>
      </c>
      <c r="R180" s="3">
        <v>0.38281091699999997</v>
      </c>
      <c r="S180" s="3">
        <v>0.44984365100000001</v>
      </c>
      <c r="T180" s="3">
        <v>0.82655126599999995</v>
      </c>
      <c r="U180" s="3">
        <v>1.141389164</v>
      </c>
      <c r="V180" s="3">
        <v>1.41</v>
      </c>
      <c r="W180" s="3">
        <v>1.73</v>
      </c>
      <c r="X180" s="3">
        <v>1.97</v>
      </c>
      <c r="Y180" s="3">
        <v>7.93</v>
      </c>
      <c r="Z180" s="3">
        <v>9</v>
      </c>
      <c r="AA180" s="3">
        <v>11.1493</v>
      </c>
      <c r="AB180" s="3">
        <v>13.3</v>
      </c>
      <c r="AC180" s="3">
        <v>15.44</v>
      </c>
      <c r="AD180" s="3">
        <v>17.58161801</v>
      </c>
      <c r="AE180" s="3">
        <v>19.68876384</v>
      </c>
      <c r="AF180" s="3">
        <v>21.403510430000001</v>
      </c>
      <c r="AG180" s="4"/>
      <c r="AH180" s="4"/>
      <c r="AI180" s="4"/>
      <c r="AJ180" s="4"/>
    </row>
    <row r="181" spans="1:36" ht="16" x14ac:dyDescent="0.2">
      <c r="A181" s="2" t="s">
        <v>364</v>
      </c>
      <c r="B181" s="25" t="s">
        <v>363</v>
      </c>
      <c r="C181" s="3" t="s">
        <v>680</v>
      </c>
      <c r="D181" s="3" t="s">
        <v>681</v>
      </c>
      <c r="E181" s="3">
        <v>0</v>
      </c>
      <c r="F181" s="3">
        <v>0</v>
      </c>
      <c r="G181" s="3">
        <v>0</v>
      </c>
      <c r="H181" s="3">
        <v>0</v>
      </c>
      <c r="I181" s="3">
        <v>0</v>
      </c>
      <c r="J181" s="3">
        <v>0</v>
      </c>
      <c r="K181" s="4"/>
      <c r="L181" s="4"/>
      <c r="M181" s="4"/>
      <c r="N181" s="4"/>
      <c r="O181" s="4"/>
      <c r="P181" s="3">
        <v>2.9871552330000002</v>
      </c>
      <c r="Q181" s="4"/>
      <c r="R181" s="4"/>
      <c r="S181" s="4"/>
      <c r="T181" s="4"/>
      <c r="U181" s="4"/>
      <c r="V181" s="4"/>
      <c r="W181" s="4"/>
      <c r="X181" s="4"/>
      <c r="Y181" s="4"/>
      <c r="Z181" s="3">
        <v>54</v>
      </c>
      <c r="AA181" s="4"/>
      <c r="AB181" s="4"/>
      <c r="AC181" s="4"/>
      <c r="AD181" s="4"/>
      <c r="AE181" s="4"/>
      <c r="AF181" s="3">
        <v>62.385124509999997</v>
      </c>
      <c r="AG181" s="4"/>
      <c r="AH181" s="4"/>
      <c r="AI181" s="4"/>
      <c r="AJ181" s="4"/>
    </row>
    <row r="182" spans="1:36" ht="16" x14ac:dyDescent="0.2">
      <c r="A182" s="2" t="s">
        <v>366</v>
      </c>
      <c r="B182" s="25" t="s">
        <v>365</v>
      </c>
      <c r="C182" s="3" t="s">
        <v>680</v>
      </c>
      <c r="D182" s="3" t="s">
        <v>681</v>
      </c>
      <c r="E182" s="3">
        <v>0</v>
      </c>
      <c r="F182" s="3">
        <v>0</v>
      </c>
      <c r="G182" s="3">
        <v>0.28594124100000001</v>
      </c>
      <c r="H182" s="3">
        <v>0.63121536700000003</v>
      </c>
      <c r="I182" s="3">
        <v>3.1687188480000001</v>
      </c>
      <c r="J182" s="3">
        <v>4.8842407799999998</v>
      </c>
      <c r="K182" s="3">
        <v>8.0418993679999993</v>
      </c>
      <c r="L182" s="3">
        <v>14.601524400000001</v>
      </c>
      <c r="M182" s="3">
        <v>31.63626081</v>
      </c>
      <c r="N182" s="3">
        <v>41.494482660000003</v>
      </c>
      <c r="O182" s="3">
        <v>47.379556540000003</v>
      </c>
      <c r="P182" s="3">
        <v>53.24101529</v>
      </c>
      <c r="Q182" s="3">
        <v>59.080753280000003</v>
      </c>
      <c r="R182" s="3">
        <v>60.962539870000001</v>
      </c>
      <c r="S182" s="3">
        <v>61.847627809999999</v>
      </c>
      <c r="T182" s="3">
        <v>62.720212369999999</v>
      </c>
      <c r="U182" s="3">
        <v>69</v>
      </c>
      <c r="V182" s="3">
        <v>69.760000000000005</v>
      </c>
      <c r="W182" s="3">
        <v>72.03</v>
      </c>
      <c r="X182" s="3">
        <v>79.7</v>
      </c>
      <c r="Y182" s="3">
        <v>80.459999999999994</v>
      </c>
      <c r="Z182" s="3">
        <v>81.23</v>
      </c>
      <c r="AA182" s="3">
        <v>81.644470179999999</v>
      </c>
      <c r="AB182" s="3">
        <v>82.78</v>
      </c>
      <c r="AC182" s="3">
        <v>85.5</v>
      </c>
      <c r="AD182" s="3">
        <v>88.222888819999994</v>
      </c>
      <c r="AE182" s="3">
        <v>88.470186350000006</v>
      </c>
      <c r="AF182" s="3">
        <v>90.811093069999998</v>
      </c>
      <c r="AG182" s="4"/>
      <c r="AH182" s="4"/>
      <c r="AI182" s="4"/>
      <c r="AJ182" s="4"/>
    </row>
    <row r="183" spans="1:36" ht="16" x14ac:dyDescent="0.2">
      <c r="A183" s="2" t="s">
        <v>368</v>
      </c>
      <c r="B183" s="25" t="s">
        <v>367</v>
      </c>
      <c r="C183" s="3" t="s">
        <v>680</v>
      </c>
      <c r="D183" s="3" t="s">
        <v>681</v>
      </c>
      <c r="E183" s="3">
        <v>0.235985181313003</v>
      </c>
      <c r="F183" s="3">
        <v>0.37972004713431201</v>
      </c>
      <c r="G183" s="3">
        <v>0.59627674168623601</v>
      </c>
      <c r="H183" s="3">
        <v>0.84536739530708305</v>
      </c>
      <c r="I183" s="3">
        <v>1.7071950327541201</v>
      </c>
      <c r="J183" s="3">
        <v>3.2155386085454598</v>
      </c>
      <c r="K183" s="3">
        <v>5.8830166929153398</v>
      </c>
      <c r="L183" s="3">
        <v>9.2173628132557806</v>
      </c>
      <c r="M183" s="3">
        <v>13.811480092886001</v>
      </c>
      <c r="N183" s="3">
        <v>19.962668341137899</v>
      </c>
      <c r="O183" s="3">
        <v>26.962559991206099</v>
      </c>
      <c r="P183" s="3">
        <v>32.319506449037398</v>
      </c>
      <c r="Q183" s="3">
        <v>40.208305967303502</v>
      </c>
      <c r="R183" s="3">
        <v>44.3594283198345</v>
      </c>
      <c r="S183" s="3">
        <v>49.061524710278398</v>
      </c>
      <c r="T183" s="3">
        <v>52.6249164696099</v>
      </c>
      <c r="U183" s="3">
        <v>55.160995172202703</v>
      </c>
      <c r="V183" s="3">
        <v>60.466008980941297</v>
      </c>
      <c r="W183" s="3">
        <v>62.5812713470578</v>
      </c>
      <c r="X183" s="3">
        <v>64.101672885872603</v>
      </c>
      <c r="Y183" s="3">
        <v>66.5313827666306</v>
      </c>
      <c r="Z183" s="3">
        <v>67.543021145018699</v>
      </c>
      <c r="AA183" s="3">
        <v>70.186678124020602</v>
      </c>
      <c r="AB183" s="3">
        <v>71.536328381303207</v>
      </c>
      <c r="AC183" s="3">
        <v>73.142242239865794</v>
      </c>
      <c r="AD183" s="3">
        <v>75.697584789477105</v>
      </c>
      <c r="AE183" s="3">
        <v>79.839960139251204</v>
      </c>
      <c r="AF183" s="3">
        <v>81.464251922052497</v>
      </c>
      <c r="AG183" s="3">
        <v>83.245620312526697</v>
      </c>
      <c r="AH183" s="3">
        <v>85.080686491868093</v>
      </c>
      <c r="AI183" s="4"/>
      <c r="AJ183" s="4"/>
    </row>
    <row r="184" spans="1:36" ht="16" x14ac:dyDescent="0.2">
      <c r="A184" s="2" t="s">
        <v>370</v>
      </c>
      <c r="B184" s="25" t="s">
        <v>369</v>
      </c>
      <c r="C184" s="3" t="s">
        <v>680</v>
      </c>
      <c r="D184" s="3" t="s">
        <v>681</v>
      </c>
      <c r="E184" s="3">
        <v>0</v>
      </c>
      <c r="F184" s="3">
        <v>0</v>
      </c>
      <c r="G184" s="3">
        <v>0</v>
      </c>
      <c r="H184" s="3">
        <v>0</v>
      </c>
      <c r="I184" s="3">
        <v>0</v>
      </c>
      <c r="J184" s="3">
        <v>0</v>
      </c>
      <c r="K184" s="3">
        <v>0</v>
      </c>
      <c r="L184" s="3">
        <v>0.43979280500000001</v>
      </c>
      <c r="M184" s="3">
        <v>0.86272530599999997</v>
      </c>
      <c r="N184" s="3">
        <v>2.5156659870000002</v>
      </c>
      <c r="O184" s="3">
        <v>3.5204214170000001</v>
      </c>
      <c r="P184" s="3">
        <v>5.8938415209999997</v>
      </c>
      <c r="Q184" s="3">
        <v>6.8733960390000002</v>
      </c>
      <c r="R184" s="3">
        <v>7.2557429449999997</v>
      </c>
      <c r="S184" s="3">
        <v>6.7588521699999999</v>
      </c>
      <c r="T184" s="3">
        <v>6.6835814200000003</v>
      </c>
      <c r="U184" s="3">
        <v>8.2997166730000007</v>
      </c>
      <c r="V184" s="3">
        <v>16.68</v>
      </c>
      <c r="W184" s="3">
        <v>20</v>
      </c>
      <c r="X184" s="3">
        <v>26.8</v>
      </c>
      <c r="Y184" s="3">
        <v>35.827800000000003</v>
      </c>
      <c r="Z184" s="3">
        <v>48</v>
      </c>
      <c r="AA184" s="3">
        <v>60</v>
      </c>
      <c r="AB184" s="3">
        <v>66.45</v>
      </c>
      <c r="AC184" s="3">
        <v>70.22</v>
      </c>
      <c r="AD184" s="3">
        <v>73.53</v>
      </c>
      <c r="AE184" s="3">
        <v>76.845390469999998</v>
      </c>
      <c r="AF184" s="3">
        <v>80.185635730000001</v>
      </c>
      <c r="AG184" s="3">
        <v>85.5</v>
      </c>
      <c r="AH184" s="3">
        <v>90.3</v>
      </c>
      <c r="AI184" s="3">
        <v>95.23229327</v>
      </c>
      <c r="AJ184" s="4"/>
    </row>
    <row r="185" spans="1:36" ht="16" x14ac:dyDescent="0.2">
      <c r="A185" s="2" t="s">
        <v>372</v>
      </c>
      <c r="B185" s="25" t="s">
        <v>371</v>
      </c>
      <c r="C185" s="3" t="s">
        <v>680</v>
      </c>
      <c r="D185" s="3" t="s">
        <v>681</v>
      </c>
      <c r="E185" s="3">
        <v>0</v>
      </c>
      <c r="F185" s="3">
        <v>7.6523999420688299E-3</v>
      </c>
      <c r="G185" s="3">
        <v>3.05883366013237E-2</v>
      </c>
      <c r="H185" s="3">
        <v>6.6982679289687194E-2</v>
      </c>
      <c r="I185" s="3">
        <v>0.19805582716074599</v>
      </c>
      <c r="J185" s="3">
        <v>0.441898442794604</v>
      </c>
      <c r="K185" s="3">
        <v>0.85875037649677599</v>
      </c>
      <c r="L185" s="3">
        <v>1.4829676249536901</v>
      </c>
      <c r="M185" s="3">
        <v>2.5364610691982499</v>
      </c>
      <c r="N185" s="3">
        <v>3.3495632258622901</v>
      </c>
      <c r="O185" s="3">
        <v>5.3959877902946003</v>
      </c>
      <c r="P185" s="3">
        <v>6.6501421716877598</v>
      </c>
      <c r="Q185" s="3">
        <v>8.6193699982111909</v>
      </c>
      <c r="R185" s="3">
        <v>9.9096305416973198</v>
      </c>
      <c r="S185" s="3">
        <v>11.651199202907399</v>
      </c>
      <c r="T185" s="3">
        <v>12.9433802379925</v>
      </c>
      <c r="U185" s="3">
        <v>14.3408069606129</v>
      </c>
      <c r="V185" s="3">
        <v>16.198805915030601</v>
      </c>
      <c r="W185" s="3">
        <v>18.841383188261499</v>
      </c>
      <c r="X185" s="3">
        <v>20.869121004018499</v>
      </c>
      <c r="Y185" s="3">
        <v>24.504371208833899</v>
      </c>
      <c r="Z185" s="3">
        <v>28.1244089677174</v>
      </c>
      <c r="AA185" s="3">
        <v>31.481506798748999</v>
      </c>
      <c r="AB185" s="3">
        <v>36.445515884636798</v>
      </c>
      <c r="AC185" s="3">
        <v>40.302315340754298</v>
      </c>
      <c r="AD185" s="3">
        <v>48.028797216959902</v>
      </c>
      <c r="AE185" s="3">
        <v>50.454923213017999</v>
      </c>
      <c r="AF185" s="3">
        <v>54.6199083883551</v>
      </c>
      <c r="AG185" s="3">
        <v>62.262723796392997</v>
      </c>
      <c r="AH185" s="3">
        <v>64.889667790852698</v>
      </c>
      <c r="AI185" s="4"/>
      <c r="AJ185" s="4"/>
    </row>
    <row r="186" spans="1:36" ht="16" x14ac:dyDescent="0.2">
      <c r="A186" s="2" t="s">
        <v>374</v>
      </c>
      <c r="B186" s="25" t="s">
        <v>373</v>
      </c>
      <c r="C186" s="3" t="s">
        <v>680</v>
      </c>
      <c r="D186" s="3" t="s">
        <v>681</v>
      </c>
      <c r="E186" s="3">
        <v>0</v>
      </c>
      <c r="F186" s="3">
        <v>0</v>
      </c>
      <c r="G186" s="3">
        <v>0</v>
      </c>
      <c r="H186" s="3">
        <v>0</v>
      </c>
      <c r="I186" s="3">
        <v>0</v>
      </c>
      <c r="J186" s="3">
        <v>1.2270200000000001E-4</v>
      </c>
      <c r="K186" s="3">
        <v>2.9917300000000002E-3</v>
      </c>
      <c r="L186" s="3">
        <v>2.7549238E-2</v>
      </c>
      <c r="M186" s="3">
        <v>4.3947719000000003E-2</v>
      </c>
      <c r="N186" s="3">
        <v>5.5357238000000003E-2</v>
      </c>
      <c r="O186" s="4"/>
      <c r="P186" s="3">
        <v>1.318550779</v>
      </c>
      <c r="Q186" s="3">
        <v>2.5774267370000001</v>
      </c>
      <c r="R186" s="3">
        <v>5.041158126</v>
      </c>
      <c r="S186" s="3">
        <v>6.1643209849999998</v>
      </c>
      <c r="T186" s="3">
        <v>6.3323290979999998</v>
      </c>
      <c r="U186" s="3">
        <v>6.5</v>
      </c>
      <c r="V186" s="3">
        <v>6.8</v>
      </c>
      <c r="W186" s="3">
        <v>7</v>
      </c>
      <c r="X186" s="3">
        <v>7.5</v>
      </c>
      <c r="Y186" s="3">
        <v>8</v>
      </c>
      <c r="Z186" s="3">
        <v>8</v>
      </c>
      <c r="AA186" s="3">
        <v>8.1</v>
      </c>
      <c r="AB186" s="3">
        <v>9</v>
      </c>
      <c r="AC186" s="3">
        <v>10</v>
      </c>
      <c r="AD186" s="3">
        <v>11</v>
      </c>
      <c r="AE186" s="3">
        <v>12.385446760000001</v>
      </c>
      <c r="AF186" s="3">
        <v>13.78</v>
      </c>
      <c r="AG186" s="3">
        <v>15.34</v>
      </c>
      <c r="AH186" s="3">
        <v>17.070902029999999</v>
      </c>
      <c r="AI186" s="4"/>
      <c r="AJ186" s="4"/>
    </row>
    <row r="187" spans="1:36" ht="16" x14ac:dyDescent="0.2">
      <c r="A187" s="2" t="s">
        <v>376</v>
      </c>
      <c r="B187" s="25" t="s">
        <v>375</v>
      </c>
      <c r="C187" s="3" t="s">
        <v>680</v>
      </c>
      <c r="D187" s="3" t="s">
        <v>681</v>
      </c>
      <c r="E187" s="3">
        <v>0</v>
      </c>
      <c r="F187" s="3">
        <v>0</v>
      </c>
      <c r="G187" s="3">
        <v>0</v>
      </c>
      <c r="H187" s="3">
        <v>0</v>
      </c>
      <c r="I187" s="3">
        <v>7.6368989999999999E-3</v>
      </c>
      <c r="J187" s="3">
        <v>5.6123042999999997E-2</v>
      </c>
      <c r="K187" s="3">
        <v>0.219998526</v>
      </c>
      <c r="L187" s="3">
        <v>0.53906554100000004</v>
      </c>
      <c r="M187" s="3">
        <v>2.7506480710000001</v>
      </c>
      <c r="N187" s="3">
        <v>3.8368645090000002</v>
      </c>
      <c r="O187" s="3">
        <v>6.554796477</v>
      </c>
      <c r="P187" s="3">
        <v>7.2683998780000003</v>
      </c>
      <c r="Q187" s="3">
        <v>8.5180778149999998</v>
      </c>
      <c r="R187" s="3">
        <v>9.987424077</v>
      </c>
      <c r="S187" s="3">
        <v>11.140862540000001</v>
      </c>
      <c r="T187" s="3">
        <v>11.48400928</v>
      </c>
      <c r="U187" s="3">
        <v>17.349566169999999</v>
      </c>
      <c r="V187" s="3">
        <v>22.29</v>
      </c>
      <c r="W187" s="3">
        <v>33.82</v>
      </c>
      <c r="X187" s="3">
        <v>39.08</v>
      </c>
      <c r="Y187" s="3">
        <v>40.1</v>
      </c>
      <c r="Z187" s="3">
        <v>42.7</v>
      </c>
      <c r="AA187" s="3">
        <v>40.301895219999999</v>
      </c>
      <c r="AB187" s="3">
        <v>44.03</v>
      </c>
      <c r="AC187" s="3">
        <v>44.92</v>
      </c>
      <c r="AD187" s="3">
        <v>51.205424989999997</v>
      </c>
      <c r="AE187" s="3">
        <v>54</v>
      </c>
      <c r="AF187" s="3">
        <v>59.9506309</v>
      </c>
      <c r="AG187" s="3">
        <v>61.80553132</v>
      </c>
      <c r="AH187" s="3">
        <v>63.628414769999999</v>
      </c>
      <c r="AI187" s="4"/>
      <c r="AJ187" s="4"/>
    </row>
    <row r="188" spans="1:36" ht="16" x14ac:dyDescent="0.2">
      <c r="A188" s="2" t="s">
        <v>378</v>
      </c>
      <c r="B188" s="25" t="s">
        <v>377</v>
      </c>
      <c r="C188" s="3" t="s">
        <v>680</v>
      </c>
      <c r="D188" s="3" t="s">
        <v>681</v>
      </c>
      <c r="E188" s="3">
        <v>0</v>
      </c>
      <c r="F188" s="3">
        <v>0</v>
      </c>
      <c r="G188" s="3">
        <v>0</v>
      </c>
      <c r="H188" s="3">
        <v>0</v>
      </c>
      <c r="I188" s="3">
        <v>8.5045780000000005E-3</v>
      </c>
      <c r="J188" s="3">
        <v>3.3412305000000003E-2</v>
      </c>
      <c r="K188" s="3">
        <v>0.24623258000000001</v>
      </c>
      <c r="L188" s="3">
        <v>0.40342970099999997</v>
      </c>
      <c r="M188" s="3">
        <v>1.19038044</v>
      </c>
      <c r="N188" s="3">
        <v>1.9524976080000001</v>
      </c>
      <c r="O188" s="3">
        <v>3.0764306110000001</v>
      </c>
      <c r="P188" s="3">
        <v>7.5787629570000004</v>
      </c>
      <c r="Q188" s="3">
        <v>8.9669491699999995</v>
      </c>
      <c r="R188" s="3">
        <v>11.6</v>
      </c>
      <c r="S188" s="3">
        <v>14.1</v>
      </c>
      <c r="T188" s="3">
        <v>17.100000000000001</v>
      </c>
      <c r="U188" s="3">
        <v>20.7</v>
      </c>
      <c r="V188" s="3">
        <v>25.2</v>
      </c>
      <c r="W188" s="3">
        <v>30.57</v>
      </c>
      <c r="X188" s="3">
        <v>31.4</v>
      </c>
      <c r="Y188" s="3">
        <v>34.770000000000003</v>
      </c>
      <c r="Z188" s="3">
        <v>36.01</v>
      </c>
      <c r="AA188" s="3">
        <v>38.200000000000003</v>
      </c>
      <c r="AB188" s="3">
        <v>39.200000000000003</v>
      </c>
      <c r="AC188" s="3">
        <v>40.200000000000003</v>
      </c>
      <c r="AD188" s="3">
        <v>40.85260091</v>
      </c>
      <c r="AE188" s="3">
        <v>45.461740689999999</v>
      </c>
      <c r="AF188" s="3">
        <v>50.450412180000001</v>
      </c>
      <c r="AG188" s="3">
        <v>55.054334240000003</v>
      </c>
      <c r="AH188" s="3">
        <v>59.950501060000001</v>
      </c>
      <c r="AI188" s="3">
        <v>65.251798789999995</v>
      </c>
      <c r="AJ188" s="4"/>
    </row>
    <row r="189" spans="1:36" ht="16" x14ac:dyDescent="0.2">
      <c r="A189" s="2" t="s">
        <v>380</v>
      </c>
      <c r="B189" s="25" t="s">
        <v>379</v>
      </c>
      <c r="C189" s="3" t="s">
        <v>680</v>
      </c>
      <c r="D189" s="3" t="s">
        <v>681</v>
      </c>
      <c r="E189" s="3">
        <v>0</v>
      </c>
      <c r="F189" s="3">
        <v>0</v>
      </c>
      <c r="G189" s="3">
        <v>0</v>
      </c>
      <c r="H189" s="3">
        <v>0</v>
      </c>
      <c r="I189" s="3">
        <v>5.8442529999999998E-3</v>
      </c>
      <c r="J189" s="3">
        <v>2.8585702000000001E-2</v>
      </c>
      <c r="K189" s="3">
        <v>5.5946029000000001E-2</v>
      </c>
      <c r="L189" s="3">
        <v>0.136912963</v>
      </c>
      <c r="M189" s="3">
        <v>1.1034059940000001</v>
      </c>
      <c r="N189" s="3">
        <v>1.431608803</v>
      </c>
      <c r="O189" s="3">
        <v>1.9822531960000001</v>
      </c>
      <c r="P189" s="3">
        <v>2.5240056599999998</v>
      </c>
      <c r="Q189" s="3">
        <v>4.3322757459999996</v>
      </c>
      <c r="R189" s="3">
        <v>4.8576722669999999</v>
      </c>
      <c r="S189" s="3">
        <v>5.2436284520000003</v>
      </c>
      <c r="T189" s="3">
        <v>5.397636329</v>
      </c>
      <c r="U189" s="3">
        <v>5.7405863249999998</v>
      </c>
      <c r="V189" s="3">
        <v>5.97</v>
      </c>
      <c r="W189" s="3">
        <v>6.22</v>
      </c>
      <c r="X189" s="3">
        <v>9</v>
      </c>
      <c r="Y189" s="3">
        <v>25</v>
      </c>
      <c r="Z189" s="3">
        <v>29</v>
      </c>
      <c r="AA189" s="3">
        <v>36.235100000000003</v>
      </c>
      <c r="AB189" s="3">
        <v>48.099023590000002</v>
      </c>
      <c r="AC189" s="4"/>
      <c r="AD189" s="4"/>
      <c r="AE189" s="4"/>
      <c r="AF189" s="4"/>
      <c r="AG189" s="4"/>
      <c r="AH189" s="3">
        <v>46.88</v>
      </c>
      <c r="AI189" s="4"/>
      <c r="AJ189" s="4"/>
    </row>
    <row r="190" spans="1:36" ht="16" x14ac:dyDescent="0.2">
      <c r="A190" s="2" t="s">
        <v>382</v>
      </c>
      <c r="B190" s="25" t="s">
        <v>381</v>
      </c>
      <c r="C190" s="3" t="s">
        <v>680</v>
      </c>
      <c r="D190" s="3" t="s">
        <v>681</v>
      </c>
      <c r="E190" s="3">
        <v>0</v>
      </c>
      <c r="F190" s="3">
        <v>0</v>
      </c>
      <c r="G190" s="3">
        <v>0</v>
      </c>
      <c r="H190" s="3">
        <v>0</v>
      </c>
      <c r="I190" s="3">
        <v>0</v>
      </c>
      <c r="J190" s="3">
        <v>0</v>
      </c>
      <c r="K190" s="4"/>
      <c r="L190" s="4"/>
      <c r="M190" s="4"/>
      <c r="N190" s="4"/>
      <c r="O190" s="4"/>
      <c r="P190" s="4"/>
      <c r="Q190" s="3">
        <v>20.243939470000001</v>
      </c>
      <c r="R190" s="3">
        <v>21.601527180000001</v>
      </c>
      <c r="S190" s="3">
        <v>26.970332630000001</v>
      </c>
      <c r="T190" s="4"/>
      <c r="U190" s="4"/>
      <c r="V190" s="4"/>
      <c r="W190" s="4"/>
      <c r="X190" s="4"/>
      <c r="Y190" s="4"/>
      <c r="Z190" s="4"/>
      <c r="AA190" s="4"/>
      <c r="AB190" s="4"/>
      <c r="AC190" s="4"/>
      <c r="AD190" s="4"/>
      <c r="AE190" s="4"/>
      <c r="AF190" s="4"/>
      <c r="AG190" s="4"/>
      <c r="AH190" s="4"/>
      <c r="AI190" s="4"/>
      <c r="AJ190" s="4"/>
    </row>
    <row r="191" spans="1:36" ht="16" x14ac:dyDescent="0.2">
      <c r="A191" s="2" t="s">
        <v>384</v>
      </c>
      <c r="B191" s="25" t="s">
        <v>383</v>
      </c>
      <c r="C191" s="3" t="s">
        <v>680</v>
      </c>
      <c r="D191" s="3" t="s">
        <v>681</v>
      </c>
      <c r="E191" s="3">
        <v>0</v>
      </c>
      <c r="F191" s="3">
        <v>0</v>
      </c>
      <c r="G191" s="3">
        <v>0</v>
      </c>
      <c r="H191" s="3">
        <v>0</v>
      </c>
      <c r="I191" s="3">
        <v>0</v>
      </c>
      <c r="J191" s="3">
        <v>0</v>
      </c>
      <c r="K191" s="3">
        <v>2.0670229999999999E-3</v>
      </c>
      <c r="L191" s="3">
        <v>0.10058832099999999</v>
      </c>
      <c r="M191" s="3">
        <v>0.23495854199999999</v>
      </c>
      <c r="N191" s="3">
        <v>0.66711331500000004</v>
      </c>
      <c r="O191" s="3">
        <v>0.83524930200000003</v>
      </c>
      <c r="P191" s="3">
        <v>0.90410354500000001</v>
      </c>
      <c r="Q191" s="3">
        <v>1.321656935</v>
      </c>
      <c r="R191" s="3">
        <v>1.3744046679999999</v>
      </c>
      <c r="S191" s="3">
        <v>1.5079127720000001</v>
      </c>
      <c r="T191" s="3">
        <v>1.716190476</v>
      </c>
      <c r="U191" s="3">
        <v>1.754487261</v>
      </c>
      <c r="V191" s="3">
        <v>1.7905593609999999</v>
      </c>
      <c r="W191" s="3">
        <v>1.1499999999999999</v>
      </c>
      <c r="X191" s="3">
        <v>1.61</v>
      </c>
      <c r="Y191" s="3">
        <v>1.28</v>
      </c>
      <c r="Z191" s="3">
        <v>2</v>
      </c>
      <c r="AA191" s="3">
        <v>3.5</v>
      </c>
      <c r="AB191" s="3">
        <v>5.0999999999999996</v>
      </c>
      <c r="AC191" s="3">
        <v>6.5</v>
      </c>
      <c r="AD191" s="3">
        <v>7.9</v>
      </c>
      <c r="AE191" s="3">
        <v>9.6015384620000006</v>
      </c>
      <c r="AF191" s="3">
        <v>11.209196589999999</v>
      </c>
      <c r="AG191" s="4"/>
      <c r="AH191" s="4"/>
      <c r="AI191" s="4"/>
      <c r="AJ191" s="4"/>
    </row>
    <row r="192" spans="1:36" ht="16" x14ac:dyDescent="0.2">
      <c r="A192" s="2" t="s">
        <v>386</v>
      </c>
      <c r="B192" s="25" t="s">
        <v>385</v>
      </c>
      <c r="C192" s="3" t="s">
        <v>680</v>
      </c>
      <c r="D192" s="3" t="s">
        <v>681</v>
      </c>
      <c r="E192" s="3">
        <v>0</v>
      </c>
      <c r="F192" s="3">
        <v>5.2294680000000001E-3</v>
      </c>
      <c r="G192" s="3">
        <v>5.2127181000000002E-2</v>
      </c>
      <c r="H192" s="3">
        <v>0.12996170400000001</v>
      </c>
      <c r="I192" s="3">
        <v>0.38909814399999998</v>
      </c>
      <c r="J192" s="3">
        <v>0.64775233300000001</v>
      </c>
      <c r="K192" s="3">
        <v>1.2952002549999999</v>
      </c>
      <c r="L192" s="3">
        <v>2.0734654739999998</v>
      </c>
      <c r="M192" s="3">
        <v>4.1022720020000003</v>
      </c>
      <c r="N192" s="3">
        <v>5.4564437300000002</v>
      </c>
      <c r="O192" s="3">
        <v>7.2854287080000004</v>
      </c>
      <c r="P192" s="3">
        <v>9.9006697070000005</v>
      </c>
      <c r="Q192" s="3">
        <v>21.15</v>
      </c>
      <c r="R192" s="3">
        <v>24.87</v>
      </c>
      <c r="S192" s="3">
        <v>32.53</v>
      </c>
      <c r="T192" s="3">
        <v>38.81</v>
      </c>
      <c r="U192" s="3">
        <v>44.58</v>
      </c>
      <c r="V192" s="3">
        <v>48.6</v>
      </c>
      <c r="W192" s="3">
        <v>53.13</v>
      </c>
      <c r="X192" s="3">
        <v>58.97</v>
      </c>
      <c r="Y192" s="3">
        <v>62.32</v>
      </c>
      <c r="Z192" s="3">
        <v>61.949998970000003</v>
      </c>
      <c r="AA192" s="3">
        <v>62.309997269999997</v>
      </c>
      <c r="AB192" s="3">
        <v>62.849200000000003</v>
      </c>
      <c r="AC192" s="3">
        <v>66.599999999999994</v>
      </c>
      <c r="AD192" s="3">
        <v>67.996987160000003</v>
      </c>
      <c r="AE192" s="3">
        <v>73.300704100000004</v>
      </c>
      <c r="AF192" s="3">
        <v>75.985365950000002</v>
      </c>
      <c r="AG192" s="3">
        <v>77.541734539999993</v>
      </c>
      <c r="AH192" s="3">
        <v>80.435907240000006</v>
      </c>
      <c r="AI192" s="3">
        <v>86.836927459999998</v>
      </c>
      <c r="AJ192" s="4"/>
    </row>
    <row r="193" spans="1:36" ht="16" x14ac:dyDescent="0.2">
      <c r="A193" s="2" t="s">
        <v>388</v>
      </c>
      <c r="B193" s="25" t="s">
        <v>387</v>
      </c>
      <c r="C193" s="3" t="s">
        <v>680</v>
      </c>
      <c r="D193" s="3" t="s">
        <v>681</v>
      </c>
      <c r="E193" s="3">
        <v>0</v>
      </c>
      <c r="F193" s="3">
        <v>0</v>
      </c>
      <c r="G193" s="3">
        <v>0</v>
      </c>
      <c r="H193" s="3">
        <v>0</v>
      </c>
      <c r="I193" s="3">
        <v>1.3066584527843801E-4</v>
      </c>
      <c r="J193" s="3">
        <v>3.7975758108143898E-4</v>
      </c>
      <c r="K193" s="3">
        <v>4.8336443564831301E-3</v>
      </c>
      <c r="L193" s="3">
        <v>1.39198202868933E-2</v>
      </c>
      <c r="M193" s="3">
        <v>2.8529927977860602E-2</v>
      </c>
      <c r="N193" s="3">
        <v>7.3320291912317107E-2</v>
      </c>
      <c r="O193" s="3">
        <v>0.123238183840256</v>
      </c>
      <c r="P193" s="3">
        <v>0.18728917271485801</v>
      </c>
      <c r="Q193" s="3">
        <v>0.36351313336239299</v>
      </c>
      <c r="R193" s="3">
        <v>0.644284941741044</v>
      </c>
      <c r="S193" s="3">
        <v>0.98657041509294596</v>
      </c>
      <c r="T193" s="3">
        <v>1.7186412324581799</v>
      </c>
      <c r="U193" s="3">
        <v>2.4610971719560402</v>
      </c>
      <c r="V193" s="3">
        <v>3.3111019386054199</v>
      </c>
      <c r="W193" s="3">
        <v>3.4627983927830801</v>
      </c>
      <c r="X193" s="3">
        <v>4.1073831032535901</v>
      </c>
      <c r="Y193" s="3">
        <v>5.8137939348119003</v>
      </c>
      <c r="Z193" s="3">
        <v>6.8292373407237399</v>
      </c>
      <c r="AA193" s="3">
        <v>7.5045418475542398</v>
      </c>
      <c r="AB193" s="3">
        <v>9.1510605912105998</v>
      </c>
      <c r="AC193" s="3">
        <v>11.6123522815619</v>
      </c>
      <c r="AD193" s="3">
        <v>14.437595109888401</v>
      </c>
      <c r="AE193" s="3">
        <v>17.0405612226225</v>
      </c>
      <c r="AF193" s="3">
        <v>20.621507556166399</v>
      </c>
      <c r="AG193" s="3">
        <v>22.855666136146102</v>
      </c>
      <c r="AH193" s="3">
        <v>25.171886722858801</v>
      </c>
      <c r="AI193" s="4"/>
      <c r="AJ193" s="4"/>
    </row>
    <row r="194" spans="1:36" ht="16" x14ac:dyDescent="0.2">
      <c r="A194" s="2" t="s">
        <v>390</v>
      </c>
      <c r="B194" s="25" t="s">
        <v>389</v>
      </c>
      <c r="C194" s="3" t="s">
        <v>680</v>
      </c>
      <c r="D194" s="3" t="s">
        <v>681</v>
      </c>
      <c r="E194" s="3">
        <v>0</v>
      </c>
      <c r="F194" s="3">
        <v>0</v>
      </c>
      <c r="G194" s="3">
        <v>0</v>
      </c>
      <c r="H194" s="3">
        <v>0</v>
      </c>
      <c r="I194" s="3">
        <v>2.7254661999999999E-2</v>
      </c>
      <c r="J194" s="3">
        <v>0.135102783</v>
      </c>
      <c r="K194" s="3">
        <v>0.26816042800000001</v>
      </c>
      <c r="L194" s="3">
        <v>1.3318221589999999</v>
      </c>
      <c r="M194" s="3">
        <v>2.6476466790000002</v>
      </c>
      <c r="N194" s="3">
        <v>5.2656826509999997</v>
      </c>
      <c r="O194" s="3">
        <v>10.47464821</v>
      </c>
      <c r="P194" s="3">
        <v>15.630030919999999</v>
      </c>
      <c r="Q194" s="3">
        <v>17.547647569999999</v>
      </c>
      <c r="R194" s="3">
        <v>19.707025659999999</v>
      </c>
      <c r="S194" s="3">
        <v>22.130738229999999</v>
      </c>
      <c r="T194" s="3">
        <v>23.400050449999998</v>
      </c>
      <c r="U194" s="3">
        <v>25.44241821</v>
      </c>
      <c r="V194" s="3">
        <v>27.86</v>
      </c>
      <c r="W194" s="3">
        <v>38</v>
      </c>
      <c r="X194" s="3">
        <v>41.5</v>
      </c>
      <c r="Y194" s="3">
        <v>45.3</v>
      </c>
      <c r="Z194" s="3">
        <v>48</v>
      </c>
      <c r="AA194" s="3">
        <v>68.999982599999996</v>
      </c>
      <c r="AB194" s="3">
        <v>68.999989999999997</v>
      </c>
      <c r="AC194" s="4"/>
      <c r="AD194" s="3">
        <v>63.466335379999997</v>
      </c>
      <c r="AE194" s="3">
        <v>68.643807199999998</v>
      </c>
      <c r="AF194" s="3">
        <v>68.740773140000002</v>
      </c>
      <c r="AG194" s="3">
        <v>70.856399740000001</v>
      </c>
      <c r="AH194" s="3">
        <v>77.736439369999999</v>
      </c>
      <c r="AI194" s="4"/>
      <c r="AJ194" s="4"/>
    </row>
    <row r="195" spans="1:36" ht="16" x14ac:dyDescent="0.2">
      <c r="A195" s="2" t="s">
        <v>392</v>
      </c>
      <c r="B195" s="25" t="s">
        <v>391</v>
      </c>
      <c r="C195" s="3" t="s">
        <v>680</v>
      </c>
      <c r="D195" s="3" t="s">
        <v>681</v>
      </c>
      <c r="E195" s="3">
        <v>0</v>
      </c>
      <c r="F195" s="3">
        <v>0</v>
      </c>
      <c r="G195" s="3">
        <v>0</v>
      </c>
      <c r="H195" s="3">
        <v>0</v>
      </c>
      <c r="I195" s="3">
        <v>0</v>
      </c>
      <c r="J195" s="3">
        <v>0</v>
      </c>
      <c r="K195" s="4"/>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4"/>
      <c r="AD195" s="4"/>
      <c r="AE195" s="4"/>
      <c r="AF195" s="4"/>
      <c r="AG195" s="4"/>
      <c r="AH195" s="4"/>
      <c r="AI195" s="4"/>
      <c r="AJ195" s="4"/>
    </row>
    <row r="196" spans="1:36" ht="16" x14ac:dyDescent="0.2">
      <c r="A196" s="2" t="s">
        <v>394</v>
      </c>
      <c r="B196" s="25" t="s">
        <v>393</v>
      </c>
      <c r="C196" s="3" t="s">
        <v>680</v>
      </c>
      <c r="D196" s="3" t="s">
        <v>681</v>
      </c>
      <c r="E196" s="3">
        <v>0</v>
      </c>
      <c r="F196" s="3">
        <v>0.10023057</v>
      </c>
      <c r="G196" s="3">
        <v>0.25042650100000002</v>
      </c>
      <c r="H196" s="3">
        <v>0.45016160799999999</v>
      </c>
      <c r="I196" s="3">
        <v>0.71890575400000001</v>
      </c>
      <c r="J196" s="3">
        <v>1.4943345290000001</v>
      </c>
      <c r="K196" s="3">
        <v>2.9808776699999999</v>
      </c>
      <c r="L196" s="3">
        <v>4.9530019550000004</v>
      </c>
      <c r="M196" s="3">
        <v>9.8704464420000004</v>
      </c>
      <c r="N196" s="3">
        <v>14.742337839999999</v>
      </c>
      <c r="O196" s="3">
        <v>16.43046769</v>
      </c>
      <c r="P196" s="3">
        <v>18.087136560000001</v>
      </c>
      <c r="Q196" s="3">
        <v>19.37</v>
      </c>
      <c r="R196" s="3">
        <v>29.67</v>
      </c>
      <c r="S196" s="3">
        <v>31.78</v>
      </c>
      <c r="T196" s="3">
        <v>34.99</v>
      </c>
      <c r="U196" s="3">
        <v>38.01</v>
      </c>
      <c r="V196" s="3">
        <v>42.09</v>
      </c>
      <c r="W196" s="3">
        <v>44.13</v>
      </c>
      <c r="X196" s="3">
        <v>48.27</v>
      </c>
      <c r="Y196" s="3">
        <v>53.3</v>
      </c>
      <c r="Z196" s="3">
        <v>55.249996879999998</v>
      </c>
      <c r="AA196" s="3">
        <v>60.339997490000002</v>
      </c>
      <c r="AB196" s="3">
        <v>62.095599999999997</v>
      </c>
      <c r="AC196" s="3">
        <v>64.59</v>
      </c>
      <c r="AD196" s="3">
        <v>68.632861480000003</v>
      </c>
      <c r="AE196" s="3">
        <v>70.423567090000006</v>
      </c>
      <c r="AF196" s="3">
        <v>73.791213949999999</v>
      </c>
      <c r="AG196" s="3">
        <v>74.660968150000002</v>
      </c>
      <c r="AH196" s="3">
        <v>75.346371550000001</v>
      </c>
      <c r="AI196" s="3">
        <v>78.261657049999997</v>
      </c>
      <c r="AJ196" s="4"/>
    </row>
    <row r="197" spans="1:36" ht="16" x14ac:dyDescent="0.2">
      <c r="A197" s="2" t="s">
        <v>396</v>
      </c>
      <c r="B197" s="25" t="s">
        <v>395</v>
      </c>
      <c r="C197" s="3" t="s">
        <v>680</v>
      </c>
      <c r="D197" s="3" t="s">
        <v>681</v>
      </c>
      <c r="E197" s="3">
        <v>0</v>
      </c>
      <c r="F197" s="3">
        <v>0</v>
      </c>
      <c r="G197" s="3">
        <v>0</v>
      </c>
      <c r="H197" s="3">
        <v>0</v>
      </c>
      <c r="I197" s="3">
        <v>0</v>
      </c>
      <c r="J197" s="3">
        <v>0</v>
      </c>
      <c r="K197" s="3">
        <v>2.0359611999999999E-2</v>
      </c>
      <c r="L197" s="3">
        <v>9.9576718999999994E-2</v>
      </c>
      <c r="M197" s="3">
        <v>0.19490495099999999</v>
      </c>
      <c r="N197" s="3">
        <v>0.38165732000000002</v>
      </c>
      <c r="O197" s="3">
        <v>0.74763071199999998</v>
      </c>
      <c r="P197" s="3">
        <v>1.098793836</v>
      </c>
      <c r="Q197" s="3">
        <v>1.794969598</v>
      </c>
      <c r="R197" s="3">
        <v>2.1119420820000001</v>
      </c>
      <c r="S197" s="3">
        <v>3.452438431</v>
      </c>
      <c r="T197" s="3">
        <v>7.9070078610000003</v>
      </c>
      <c r="U197" s="3">
        <v>7.9620738839999996</v>
      </c>
      <c r="V197" s="3">
        <v>11.21</v>
      </c>
      <c r="W197" s="3">
        <v>14.27</v>
      </c>
      <c r="X197" s="3">
        <v>18.899999999999999</v>
      </c>
      <c r="Y197" s="3">
        <v>19.8</v>
      </c>
      <c r="Z197" s="3">
        <v>24.76351588</v>
      </c>
      <c r="AA197" s="3">
        <v>29.34</v>
      </c>
      <c r="AB197" s="3">
        <v>36.9</v>
      </c>
      <c r="AC197" s="3">
        <v>43</v>
      </c>
      <c r="AD197" s="3">
        <v>49.716304659999999</v>
      </c>
      <c r="AE197" s="3">
        <v>53.40412748</v>
      </c>
      <c r="AF197" s="3">
        <v>61.075756220000002</v>
      </c>
      <c r="AG197" s="3">
        <v>64.993543020000004</v>
      </c>
      <c r="AH197" s="3">
        <v>68.517628419999994</v>
      </c>
      <c r="AI197" s="3">
        <v>74.515240410000004</v>
      </c>
      <c r="AJ197" s="4"/>
    </row>
    <row r="198" spans="1:36" ht="16" x14ac:dyDescent="0.2">
      <c r="A198" s="2" t="s">
        <v>398</v>
      </c>
      <c r="B198" s="25" t="s">
        <v>397</v>
      </c>
      <c r="C198" s="3" t="s">
        <v>680</v>
      </c>
      <c r="D198" s="3" t="s">
        <v>681</v>
      </c>
      <c r="E198" s="3">
        <v>0</v>
      </c>
      <c r="F198" s="3">
        <v>0</v>
      </c>
      <c r="G198" s="3">
        <v>0</v>
      </c>
      <c r="H198" s="3">
        <v>0</v>
      </c>
      <c r="I198" s="3">
        <v>0</v>
      </c>
      <c r="J198" s="3">
        <v>0</v>
      </c>
      <c r="K198" s="4"/>
      <c r="L198" s="4"/>
      <c r="M198" s="4"/>
      <c r="N198" s="4"/>
      <c r="O198" s="3">
        <v>1.1113062069999999</v>
      </c>
      <c r="P198" s="3">
        <v>1.8368548389999999</v>
      </c>
      <c r="Q198" s="3">
        <v>3.100092235</v>
      </c>
      <c r="R198" s="3">
        <v>4.130616356</v>
      </c>
      <c r="S198" s="3">
        <v>4.4009048259999997</v>
      </c>
      <c r="T198" s="3">
        <v>16.004999999999999</v>
      </c>
      <c r="U198" s="3">
        <v>18.41</v>
      </c>
      <c r="V198" s="3">
        <v>21.175999999999998</v>
      </c>
      <c r="W198" s="3">
        <v>24.358000000000001</v>
      </c>
      <c r="X198" s="3">
        <v>32.229999999999997</v>
      </c>
      <c r="Y198" s="3">
        <v>37.4</v>
      </c>
      <c r="Z198" s="3">
        <v>41.08</v>
      </c>
      <c r="AA198" s="3">
        <v>43.4</v>
      </c>
      <c r="AB198" s="3">
        <v>46.6</v>
      </c>
      <c r="AC198" s="3">
        <v>53.67</v>
      </c>
      <c r="AD198" s="3">
        <v>56.7</v>
      </c>
      <c r="AE198" s="3">
        <v>59.9</v>
      </c>
      <c r="AF198" s="3">
        <v>63.3</v>
      </c>
      <c r="AG198" s="3">
        <v>64.399993710000004</v>
      </c>
      <c r="AH198" s="3">
        <v>70.622583700000007</v>
      </c>
      <c r="AI198" s="4"/>
      <c r="AJ198" s="4"/>
    </row>
    <row r="199" spans="1:36" ht="16" x14ac:dyDescent="0.2">
      <c r="A199" s="2" t="s">
        <v>400</v>
      </c>
      <c r="B199" s="25" t="s">
        <v>399</v>
      </c>
      <c r="C199" s="3" t="s">
        <v>680</v>
      </c>
      <c r="D199" s="3" t="s">
        <v>681</v>
      </c>
      <c r="E199" s="3">
        <v>0</v>
      </c>
      <c r="F199" s="3">
        <v>0</v>
      </c>
      <c r="G199" s="3">
        <v>0</v>
      </c>
      <c r="H199" s="3">
        <v>2.8292036352552002E-3</v>
      </c>
      <c r="I199" s="3">
        <v>3.3395092109873301E-3</v>
      </c>
      <c r="J199" s="3">
        <v>1.5111910354008501E-2</v>
      </c>
      <c r="K199" s="3">
        <v>0.131170581713898</v>
      </c>
      <c r="L199" s="3">
        <v>0.28511810496490497</v>
      </c>
      <c r="M199" s="3">
        <v>0.61225462893596905</v>
      </c>
      <c r="N199" s="3">
        <v>0.87072678987112295</v>
      </c>
      <c r="O199" s="3">
        <v>1.45823070514424</v>
      </c>
      <c r="P199" s="3">
        <v>1.8610784463033501</v>
      </c>
      <c r="Q199" s="3">
        <v>3.9938822079756</v>
      </c>
      <c r="R199" s="3">
        <v>4.5447421580551097</v>
      </c>
      <c r="S199" s="3">
        <v>5.1695687640516699</v>
      </c>
      <c r="T199" s="3">
        <v>5.5761528319175904</v>
      </c>
      <c r="U199" s="3">
        <v>6.4894705128807697</v>
      </c>
      <c r="V199" s="3">
        <v>7.3897457859279303</v>
      </c>
      <c r="W199" s="3">
        <v>8.6894157841710893</v>
      </c>
      <c r="X199" s="3">
        <v>10.868466954575601</v>
      </c>
      <c r="Y199" s="3">
        <v>12.961164958274599</v>
      </c>
      <c r="Z199" s="3">
        <v>17.5998979346836</v>
      </c>
      <c r="AA199" s="3">
        <v>20.6144847107137</v>
      </c>
      <c r="AB199" s="3">
        <v>21.861886073389002</v>
      </c>
      <c r="AC199" s="3">
        <v>24.513314210620599</v>
      </c>
      <c r="AD199" s="3">
        <v>27.638302736073499</v>
      </c>
      <c r="AE199" s="3">
        <v>30.2360645065719</v>
      </c>
      <c r="AF199" s="3">
        <v>32.727667615210997</v>
      </c>
      <c r="AG199" s="4"/>
      <c r="AH199" s="4"/>
      <c r="AI199" s="4"/>
      <c r="AJ199" s="4"/>
    </row>
    <row r="200" spans="1:36" ht="16" x14ac:dyDescent="0.2">
      <c r="A200" s="2" t="s">
        <v>402</v>
      </c>
      <c r="B200" s="25" t="s">
        <v>401</v>
      </c>
      <c r="C200" s="3" t="s">
        <v>680</v>
      </c>
      <c r="D200" s="3" t="s">
        <v>681</v>
      </c>
      <c r="E200" s="3">
        <v>0.27041207198367301</v>
      </c>
      <c r="F200" s="3">
        <v>0.43620387792071502</v>
      </c>
      <c r="G200" s="3">
        <v>0.68799868527961106</v>
      </c>
      <c r="H200" s="3">
        <v>0.97499668901898895</v>
      </c>
      <c r="I200" s="3">
        <v>1.96462473237771</v>
      </c>
      <c r="J200" s="3">
        <v>3.70461807377372</v>
      </c>
      <c r="K200" s="3">
        <v>6.7968447494774296</v>
      </c>
      <c r="L200" s="3">
        <v>10.6494593668699</v>
      </c>
      <c r="M200" s="3">
        <v>15.8774317568993</v>
      </c>
      <c r="N200" s="3">
        <v>22.9084339191132</v>
      </c>
      <c r="O200" s="3">
        <v>30.559287552313702</v>
      </c>
      <c r="P200" s="3">
        <v>36.662548169150099</v>
      </c>
      <c r="Q200" s="3">
        <v>44.700019224566603</v>
      </c>
      <c r="R200" s="3">
        <v>49.784681425258199</v>
      </c>
      <c r="S200" s="3">
        <v>54.977700617884103</v>
      </c>
      <c r="T200" s="3">
        <v>58.504825128669999</v>
      </c>
      <c r="U200" s="3">
        <v>60.436535204318297</v>
      </c>
      <c r="V200" s="3">
        <v>65.684735033598699</v>
      </c>
      <c r="W200" s="3">
        <v>67.681254995417206</v>
      </c>
      <c r="X200" s="3">
        <v>68.894319134456396</v>
      </c>
      <c r="Y200" s="3">
        <v>71.007845192098301</v>
      </c>
      <c r="Z200" s="3">
        <v>71.452712789955299</v>
      </c>
      <c r="AA200" s="3">
        <v>74.248161461376597</v>
      </c>
      <c r="AB200" s="3">
        <v>75.746086823350097</v>
      </c>
      <c r="AC200" s="3">
        <v>77.403207499797702</v>
      </c>
      <c r="AD200" s="3">
        <v>78.702603371815897</v>
      </c>
      <c r="AE200" s="3">
        <v>83.187095420865404</v>
      </c>
      <c r="AF200" s="3">
        <v>84.408205850416905</v>
      </c>
      <c r="AG200" s="3">
        <v>86.156603890756202</v>
      </c>
      <c r="AH200" s="3">
        <v>87.914098820151906</v>
      </c>
      <c r="AI200" s="4"/>
      <c r="AJ200" s="4"/>
    </row>
    <row r="201" spans="1:36" ht="16" x14ac:dyDescent="0.2">
      <c r="A201" s="2" t="s">
        <v>404</v>
      </c>
      <c r="B201" s="25" t="s">
        <v>403</v>
      </c>
      <c r="C201" s="3" t="s">
        <v>680</v>
      </c>
      <c r="D201" s="3" t="s">
        <v>681</v>
      </c>
      <c r="E201" s="3">
        <v>0</v>
      </c>
      <c r="F201" s="3">
        <v>0</v>
      </c>
      <c r="G201" s="3">
        <v>0</v>
      </c>
      <c r="H201" s="3">
        <v>0</v>
      </c>
      <c r="I201" s="3">
        <v>0</v>
      </c>
      <c r="J201" s="3">
        <v>0</v>
      </c>
      <c r="K201" s="3">
        <v>9.0971943999999999E-2</v>
      </c>
      <c r="L201" s="3">
        <v>0.21438525</v>
      </c>
      <c r="M201" s="3">
        <v>1.316164696</v>
      </c>
      <c r="N201" s="3">
        <v>3.4489002320000002</v>
      </c>
      <c r="O201" s="3">
        <v>6.3570635449999999</v>
      </c>
      <c r="P201" s="3">
        <v>6.251588946</v>
      </c>
      <c r="Q201" s="3">
        <v>8.2002164860000004</v>
      </c>
      <c r="R201" s="3">
        <v>14.124293789999999</v>
      </c>
      <c r="S201" s="3">
        <v>17.884537430000002</v>
      </c>
      <c r="T201" s="3">
        <v>21.54218547</v>
      </c>
      <c r="U201" s="3">
        <v>25.107964249999998</v>
      </c>
      <c r="V201" s="3">
        <v>28.59</v>
      </c>
      <c r="W201" s="3">
        <v>33.869999999999997</v>
      </c>
      <c r="X201" s="3">
        <v>44.6</v>
      </c>
      <c r="Y201" s="3">
        <v>49</v>
      </c>
      <c r="Z201" s="3">
        <v>49</v>
      </c>
      <c r="AA201" s="3">
        <v>52.876630589999998</v>
      </c>
      <c r="AB201" s="3">
        <v>56.8</v>
      </c>
      <c r="AC201" s="3">
        <v>60.68</v>
      </c>
      <c r="AD201" s="3">
        <v>64.560209749999999</v>
      </c>
      <c r="AE201" s="3">
        <v>68.440419489999996</v>
      </c>
      <c r="AF201" s="3">
        <v>72.703895309999993</v>
      </c>
      <c r="AG201" s="4"/>
      <c r="AH201" s="4"/>
      <c r="AI201" s="4"/>
      <c r="AJ201" s="4"/>
    </row>
    <row r="202" spans="1:36" ht="16" x14ac:dyDescent="0.2">
      <c r="A202" s="2" t="s">
        <v>406</v>
      </c>
      <c r="B202" s="25" t="s">
        <v>405</v>
      </c>
      <c r="C202" s="3" t="s">
        <v>680</v>
      </c>
      <c r="D202" s="3" t="s">
        <v>681</v>
      </c>
      <c r="E202" s="3">
        <v>0</v>
      </c>
      <c r="F202" s="3">
        <v>0</v>
      </c>
      <c r="G202" s="3">
        <v>0</v>
      </c>
      <c r="H202" s="3">
        <v>0</v>
      </c>
      <c r="I202" s="3">
        <v>0</v>
      </c>
      <c r="J202" s="3">
        <v>0.19020953500000001</v>
      </c>
      <c r="K202" s="3">
        <v>0.93018583300000002</v>
      </c>
      <c r="L202" s="3">
        <v>3.0837491859999999</v>
      </c>
      <c r="M202" s="3">
        <v>3.5200298499999998</v>
      </c>
      <c r="N202" s="3">
        <v>4.0707289150000001</v>
      </c>
      <c r="O202" s="3">
        <v>4.863679179</v>
      </c>
      <c r="P202" s="3">
        <v>6.1702685610000003</v>
      </c>
      <c r="Q202" s="3">
        <v>10.22612893</v>
      </c>
      <c r="R202" s="3">
        <v>19.242336420000001</v>
      </c>
      <c r="S202" s="3">
        <v>20.701647850000001</v>
      </c>
      <c r="T202" s="3">
        <v>24.73349378</v>
      </c>
      <c r="U202" s="3">
        <v>28.97411271</v>
      </c>
      <c r="V202" s="3">
        <v>37</v>
      </c>
      <c r="W202" s="3">
        <v>44.3</v>
      </c>
      <c r="X202" s="3">
        <v>53.1</v>
      </c>
      <c r="Y202" s="3">
        <v>69</v>
      </c>
      <c r="Z202" s="3">
        <v>69</v>
      </c>
      <c r="AA202" s="3">
        <v>69.3</v>
      </c>
      <c r="AB202" s="3">
        <v>85.3</v>
      </c>
      <c r="AC202" s="3">
        <v>91.49</v>
      </c>
      <c r="AD202" s="3">
        <v>92.884826450000006</v>
      </c>
      <c r="AE202" s="3">
        <v>95.124662169999993</v>
      </c>
      <c r="AF202" s="3">
        <v>97.38884917</v>
      </c>
      <c r="AG202" s="3">
        <v>99.652849130000007</v>
      </c>
      <c r="AH202" s="3">
        <v>99.652804209999999</v>
      </c>
      <c r="AI202" s="3">
        <v>99.652793540000005</v>
      </c>
      <c r="AJ202" s="4"/>
    </row>
    <row r="203" spans="1:36" ht="16" x14ac:dyDescent="0.2">
      <c r="A203" s="2" t="s">
        <v>408</v>
      </c>
      <c r="B203" s="25" t="s">
        <v>407</v>
      </c>
      <c r="C203" s="3" t="s">
        <v>680</v>
      </c>
      <c r="D203" s="3" t="s">
        <v>681</v>
      </c>
      <c r="E203" s="3">
        <v>0</v>
      </c>
      <c r="F203" s="3">
        <v>0</v>
      </c>
      <c r="G203" s="3">
        <v>0</v>
      </c>
      <c r="H203" s="3">
        <v>3.7032139999999998E-3</v>
      </c>
      <c r="I203" s="3">
        <v>2.6300161999999998E-2</v>
      </c>
      <c r="J203" s="3">
        <v>7.4952755999999995E-2</v>
      </c>
      <c r="K203" s="3">
        <v>0.221622649</v>
      </c>
      <c r="L203" s="3">
        <v>0.44544467599999998</v>
      </c>
      <c r="M203" s="3">
        <v>2.2376494729999998</v>
      </c>
      <c r="N203" s="3">
        <v>2.6975802170000001</v>
      </c>
      <c r="O203" s="3">
        <v>3.6137172909999999</v>
      </c>
      <c r="P203" s="3">
        <v>4.5386690290000002</v>
      </c>
      <c r="Q203" s="3">
        <v>6.58</v>
      </c>
      <c r="R203" s="3">
        <v>8.9</v>
      </c>
      <c r="S203" s="3">
        <v>15</v>
      </c>
      <c r="T203" s="3">
        <v>21.5</v>
      </c>
      <c r="U203" s="3">
        <v>24.66</v>
      </c>
      <c r="V203" s="3">
        <v>28.3</v>
      </c>
      <c r="W203" s="3">
        <v>32.42</v>
      </c>
      <c r="X203" s="3">
        <v>36.6</v>
      </c>
      <c r="Y203" s="3">
        <v>39.93</v>
      </c>
      <c r="Z203" s="3">
        <v>40.009996780000002</v>
      </c>
      <c r="AA203" s="3">
        <v>45.879994250000003</v>
      </c>
      <c r="AB203" s="3">
        <v>49.764499999999998</v>
      </c>
      <c r="AC203" s="3">
        <v>54.08</v>
      </c>
      <c r="AD203" s="3">
        <v>55.76315563</v>
      </c>
      <c r="AE203" s="3">
        <v>59.503951290000003</v>
      </c>
      <c r="AF203" s="3">
        <v>63.747282179999999</v>
      </c>
      <c r="AG203" s="3">
        <v>70.681277929999993</v>
      </c>
      <c r="AH203" s="3">
        <v>73.657475750000003</v>
      </c>
      <c r="AI203" s="3">
        <v>78.455268950000004</v>
      </c>
      <c r="AJ203" s="4"/>
    </row>
    <row r="204" spans="1:36" ht="16" x14ac:dyDescent="0.2">
      <c r="A204" s="2" t="s">
        <v>410</v>
      </c>
      <c r="B204" s="25" t="s">
        <v>409</v>
      </c>
      <c r="C204" s="3" t="s">
        <v>680</v>
      </c>
      <c r="D204" s="3" t="s">
        <v>681</v>
      </c>
      <c r="E204" s="3">
        <v>0</v>
      </c>
      <c r="F204" s="3">
        <v>0</v>
      </c>
      <c r="G204" s="3">
        <v>6.7253199999999999E-4</v>
      </c>
      <c r="H204" s="3">
        <v>1.3447238E-2</v>
      </c>
      <c r="I204" s="3">
        <v>5.3817493000000001E-2</v>
      </c>
      <c r="J204" s="3">
        <v>0.14815104200000001</v>
      </c>
      <c r="K204" s="3">
        <v>0.26975293</v>
      </c>
      <c r="L204" s="3">
        <v>0.47296376299999998</v>
      </c>
      <c r="M204" s="3">
        <v>0.81274445100000003</v>
      </c>
      <c r="N204" s="3">
        <v>1.0189846140000001</v>
      </c>
      <c r="O204" s="3">
        <v>1.977230109</v>
      </c>
      <c r="P204" s="3">
        <v>2.944367787</v>
      </c>
      <c r="Q204" s="3">
        <v>4.128271818</v>
      </c>
      <c r="R204" s="3">
        <v>8.2988606160000007</v>
      </c>
      <c r="S204" s="3">
        <v>12.859388900000001</v>
      </c>
      <c r="T204" s="3">
        <v>15.2266732</v>
      </c>
      <c r="U204" s="3">
        <v>18.023277459999999</v>
      </c>
      <c r="V204" s="3">
        <v>24.66</v>
      </c>
      <c r="W204" s="3">
        <v>26.83</v>
      </c>
      <c r="X204" s="3">
        <v>29</v>
      </c>
      <c r="Y204" s="3">
        <v>43</v>
      </c>
      <c r="Z204" s="3">
        <v>49</v>
      </c>
      <c r="AA204" s="3">
        <v>63.8</v>
      </c>
      <c r="AB204" s="3">
        <v>67.97</v>
      </c>
      <c r="AC204" s="3">
        <v>70.52</v>
      </c>
      <c r="AD204" s="3">
        <v>70.099241230000004</v>
      </c>
      <c r="AE204" s="3">
        <v>73.091434620000001</v>
      </c>
      <c r="AF204" s="3">
        <v>76.008138529999997</v>
      </c>
      <c r="AG204" s="3">
        <v>80.864721869999997</v>
      </c>
      <c r="AH204" s="3">
        <v>82.642161560000005</v>
      </c>
      <c r="AI204" s="3">
        <v>84.994669779999995</v>
      </c>
      <c r="AJ204" s="4"/>
    </row>
    <row r="205" spans="1:36" ht="16" x14ac:dyDescent="0.2">
      <c r="A205" s="2" t="s">
        <v>412</v>
      </c>
      <c r="B205" s="25" t="s">
        <v>411</v>
      </c>
      <c r="C205" s="3" t="s">
        <v>680</v>
      </c>
      <c r="D205" s="3" t="s">
        <v>681</v>
      </c>
      <c r="E205" s="3">
        <v>0</v>
      </c>
      <c r="F205" s="3">
        <v>0</v>
      </c>
      <c r="G205" s="3">
        <v>0</v>
      </c>
      <c r="H205" s="3">
        <v>0</v>
      </c>
      <c r="I205" s="3">
        <v>0</v>
      </c>
      <c r="J205" s="3">
        <v>0</v>
      </c>
      <c r="K205" s="3">
        <v>8.83372E-4</v>
      </c>
      <c r="L205" s="3">
        <v>1.6257909999999999E-3</v>
      </c>
      <c r="M205" s="3">
        <v>1.1763572999999999E-2</v>
      </c>
      <c r="N205" s="3">
        <v>6.7176481999999996E-2</v>
      </c>
      <c r="O205" s="3">
        <v>6.2831460000000006E-2</v>
      </c>
      <c r="P205" s="3">
        <v>0.24067241</v>
      </c>
      <c r="Q205" s="3">
        <v>0.29278471900000003</v>
      </c>
      <c r="R205" s="3">
        <v>0.35691846700000002</v>
      </c>
      <c r="S205" s="3">
        <v>0.43085424300000003</v>
      </c>
      <c r="T205" s="3">
        <v>0.556041165</v>
      </c>
      <c r="U205" s="4"/>
      <c r="V205" s="3">
        <v>2.1153871780000002</v>
      </c>
      <c r="W205" s="3">
        <v>4.5</v>
      </c>
      <c r="X205" s="3">
        <v>7.7</v>
      </c>
      <c r="Y205" s="3">
        <v>8</v>
      </c>
      <c r="Z205" s="3">
        <v>7</v>
      </c>
      <c r="AA205" s="3">
        <v>8.0238542769999999</v>
      </c>
      <c r="AB205" s="3">
        <v>9</v>
      </c>
      <c r="AC205" s="3">
        <v>10.6</v>
      </c>
      <c r="AD205" s="3">
        <v>18</v>
      </c>
      <c r="AE205" s="3">
        <v>20</v>
      </c>
      <c r="AF205" s="3">
        <v>21.767632620000001</v>
      </c>
      <c r="AG205" s="3">
        <v>25</v>
      </c>
      <c r="AH205" s="3">
        <v>26</v>
      </c>
      <c r="AI205" s="4"/>
      <c r="AJ205" s="4"/>
    </row>
    <row r="206" spans="1:36" ht="16" x14ac:dyDescent="0.2">
      <c r="A206" s="2" t="s">
        <v>12</v>
      </c>
      <c r="B206" s="25" t="s">
        <v>413</v>
      </c>
      <c r="C206" s="3" t="s">
        <v>680</v>
      </c>
      <c r="D206" s="3" t="s">
        <v>681</v>
      </c>
      <c r="E206" s="3">
        <v>0</v>
      </c>
      <c r="F206" s="3">
        <v>0</v>
      </c>
      <c r="G206" s="5">
        <v>8.5474451347906303E-5</v>
      </c>
      <c r="H206" s="3">
        <v>1.67241918281578E-4</v>
      </c>
      <c r="I206" s="3">
        <v>8.58966081670118E-4</v>
      </c>
      <c r="J206" s="3">
        <v>2.01474719356977E-2</v>
      </c>
      <c r="K206" s="3">
        <v>4.09035293739115E-2</v>
      </c>
      <c r="L206" s="3">
        <v>6.0390755784059003E-2</v>
      </c>
      <c r="M206" s="3">
        <v>0.117714358250296</v>
      </c>
      <c r="N206" s="3">
        <v>0.227646629594943</v>
      </c>
      <c r="O206" s="3">
        <v>0.47592850936166797</v>
      </c>
      <c r="P206" s="3">
        <v>0.66454297030168696</v>
      </c>
      <c r="Q206" s="3">
        <v>1.4666444685037701</v>
      </c>
      <c r="R206" s="3">
        <v>1.8466567767739299</v>
      </c>
      <c r="S206" s="3">
        <v>2.1900753744708701</v>
      </c>
      <c r="T206" s="3">
        <v>2.5556464566816302</v>
      </c>
      <c r="U206" s="3">
        <v>2.9922404078010398</v>
      </c>
      <c r="V206" s="3">
        <v>3.9838173018310901</v>
      </c>
      <c r="W206" s="3">
        <v>4.4087963715135903</v>
      </c>
      <c r="X206" s="3">
        <v>5.1212944655840396</v>
      </c>
      <c r="Y206" s="3">
        <v>7.1598975530775597</v>
      </c>
      <c r="Z206" s="3">
        <v>9.2288206840361493</v>
      </c>
      <c r="AA206" s="3">
        <v>10.112001794811601</v>
      </c>
      <c r="AB206" s="3">
        <v>11.316994857573301</v>
      </c>
      <c r="AC206" s="3">
        <v>12.4433249699828</v>
      </c>
      <c r="AD206" s="3">
        <v>13.763844194067101</v>
      </c>
      <c r="AE206" s="3">
        <v>15.4083419251837</v>
      </c>
      <c r="AF206" s="3">
        <v>17.0583983541107</v>
      </c>
      <c r="AG206" s="3">
        <v>18.784908441471099</v>
      </c>
      <c r="AH206" s="3">
        <v>35.330677106280902</v>
      </c>
      <c r="AI206" s="4"/>
      <c r="AJ206" s="4"/>
    </row>
    <row r="207" spans="1:36" ht="16" x14ac:dyDescent="0.2">
      <c r="A207" s="2" t="s">
        <v>415</v>
      </c>
      <c r="B207" s="25" t="s">
        <v>414</v>
      </c>
      <c r="C207" s="3" t="s">
        <v>680</v>
      </c>
      <c r="D207" s="3" t="s">
        <v>681</v>
      </c>
      <c r="E207" s="3">
        <v>0</v>
      </c>
      <c r="F207" s="3">
        <v>0</v>
      </c>
      <c r="G207" s="3">
        <v>0</v>
      </c>
      <c r="H207" s="3">
        <v>0</v>
      </c>
      <c r="I207" s="3">
        <v>0</v>
      </c>
      <c r="J207" s="3">
        <v>1.0956133999999999E-2</v>
      </c>
      <c r="K207" s="3">
        <v>2.6732651E-2</v>
      </c>
      <c r="L207" s="3">
        <v>5.2099030999999997E-2</v>
      </c>
      <c r="M207" s="3">
        <v>0.10142989299999999</v>
      </c>
      <c r="N207" s="3">
        <v>0.49358533999999998</v>
      </c>
      <c r="O207" s="3">
        <v>2.2106918090000001</v>
      </c>
      <c r="P207" s="3">
        <v>4.6810531659999999</v>
      </c>
      <c r="Q207" s="3">
        <v>6.3847050200000002</v>
      </c>
      <c r="R207" s="3">
        <v>8.001582891</v>
      </c>
      <c r="S207" s="3">
        <v>10.234533000000001</v>
      </c>
      <c r="T207" s="3">
        <v>12.705035990000001</v>
      </c>
      <c r="U207" s="3">
        <v>19.459554350000001</v>
      </c>
      <c r="V207" s="3">
        <v>30</v>
      </c>
      <c r="W207" s="3">
        <v>36</v>
      </c>
      <c r="X207" s="3">
        <v>38</v>
      </c>
      <c r="Y207" s="3">
        <v>41</v>
      </c>
      <c r="Z207" s="3">
        <v>47.5</v>
      </c>
      <c r="AA207" s="3">
        <v>54</v>
      </c>
      <c r="AB207" s="3">
        <v>60.5</v>
      </c>
      <c r="AC207" s="3">
        <v>64.713657370000007</v>
      </c>
      <c r="AD207" s="3">
        <v>69.616235799999998</v>
      </c>
      <c r="AE207" s="3">
        <v>74.879274690000003</v>
      </c>
      <c r="AF207" s="3">
        <v>94.175599610000006</v>
      </c>
      <c r="AG207" s="3">
        <v>93.310001850000006</v>
      </c>
      <c r="AH207" s="3">
        <v>95.724735600000002</v>
      </c>
      <c r="AI207" s="3">
        <v>97.862332499999994</v>
      </c>
      <c r="AJ207" s="4"/>
    </row>
    <row r="208" spans="1:36" ht="16" x14ac:dyDescent="0.2">
      <c r="A208" s="2" t="s">
        <v>417</v>
      </c>
      <c r="B208" s="25" t="s">
        <v>416</v>
      </c>
      <c r="C208" s="3" t="s">
        <v>680</v>
      </c>
      <c r="D208" s="3" t="s">
        <v>681</v>
      </c>
      <c r="E208" s="3">
        <v>0</v>
      </c>
      <c r="F208" s="3">
        <v>0</v>
      </c>
      <c r="G208" s="3">
        <v>0</v>
      </c>
      <c r="H208" s="3">
        <v>0</v>
      </c>
      <c r="I208" s="3">
        <v>0</v>
      </c>
      <c r="J208" s="3">
        <v>0</v>
      </c>
      <c r="K208" s="3">
        <v>0</v>
      </c>
      <c r="L208" s="3">
        <v>1.2318190000000001E-3</v>
      </c>
      <c r="M208" s="3">
        <v>4.8050710000000002E-3</v>
      </c>
      <c r="N208" s="3">
        <v>8.7945809999999992E-3</v>
      </c>
      <c r="O208" s="3">
        <v>2.5785031999999999E-2</v>
      </c>
      <c r="P208" s="3">
        <v>0.140185224</v>
      </c>
      <c r="Q208" s="3">
        <v>0.43947763899999998</v>
      </c>
      <c r="R208" s="3">
        <v>0.53847170300000002</v>
      </c>
      <c r="S208" s="3">
        <v>0.791561615</v>
      </c>
      <c r="T208" s="3">
        <v>1.292040678</v>
      </c>
      <c r="U208" s="4"/>
      <c r="V208" s="3">
        <v>8.66</v>
      </c>
      <c r="W208" s="4"/>
      <c r="X208" s="4"/>
      <c r="Y208" s="3">
        <v>16.7</v>
      </c>
      <c r="Z208" s="3">
        <v>17.46</v>
      </c>
      <c r="AA208" s="4"/>
      <c r="AB208" s="4"/>
      <c r="AC208" s="4"/>
      <c r="AD208" s="4"/>
      <c r="AE208" s="3">
        <v>14.09999994</v>
      </c>
      <c r="AF208" s="4"/>
      <c r="AG208" s="4"/>
      <c r="AH208" s="3">
        <v>25.4</v>
      </c>
      <c r="AI208" s="4"/>
      <c r="AJ208" s="4"/>
    </row>
    <row r="209" spans="1:36" ht="16" x14ac:dyDescent="0.2">
      <c r="A209" s="2" t="s">
        <v>419</v>
      </c>
      <c r="B209" s="25" t="s">
        <v>418</v>
      </c>
      <c r="C209" s="3" t="s">
        <v>680</v>
      </c>
      <c r="D209" s="3" t="s">
        <v>681</v>
      </c>
      <c r="E209" s="3">
        <v>0</v>
      </c>
      <c r="F209" s="3">
        <v>0</v>
      </c>
      <c r="G209" s="3">
        <v>0</v>
      </c>
      <c r="H209" s="3">
        <v>0</v>
      </c>
      <c r="I209" s="3">
        <v>0</v>
      </c>
      <c r="J209" s="3">
        <v>6.9284800000000003E-4</v>
      </c>
      <c r="K209" s="3">
        <v>1.1238219000000001E-2</v>
      </c>
      <c r="L209" s="3">
        <v>2.7347441E-2</v>
      </c>
      <c r="M209" s="3">
        <v>7.9871379000000006E-2</v>
      </c>
      <c r="N209" s="3">
        <v>0.31109095199999998</v>
      </c>
      <c r="O209" s="3">
        <v>0.40396748599999999</v>
      </c>
      <c r="P209" s="3">
        <v>0.98379405900000005</v>
      </c>
      <c r="Q209" s="3">
        <v>1.006454537</v>
      </c>
      <c r="R209" s="3">
        <v>2.1014364300000001</v>
      </c>
      <c r="S209" s="3">
        <v>4.38602398</v>
      </c>
      <c r="T209" s="3">
        <v>4.7866840829999999</v>
      </c>
      <c r="U209" s="3">
        <v>5.6117386519999997</v>
      </c>
      <c r="V209" s="3">
        <v>6.89</v>
      </c>
      <c r="W209" s="3">
        <v>7.12</v>
      </c>
      <c r="X209" s="3">
        <v>7.5</v>
      </c>
      <c r="Y209" s="3">
        <v>8</v>
      </c>
      <c r="Z209" s="3">
        <v>9.8000000000000007</v>
      </c>
      <c r="AA209" s="3">
        <v>10.8</v>
      </c>
      <c r="AB209" s="3">
        <v>13.1</v>
      </c>
      <c r="AC209" s="3">
        <v>17.7</v>
      </c>
      <c r="AD209" s="3">
        <v>21.7</v>
      </c>
      <c r="AE209" s="3">
        <v>25.664768039999998</v>
      </c>
      <c r="AF209" s="3">
        <v>29.643123670000001</v>
      </c>
      <c r="AG209" s="3">
        <v>35.299999999999997</v>
      </c>
      <c r="AH209" s="3">
        <v>39.5</v>
      </c>
      <c r="AI209" s="4"/>
      <c r="AJ209" s="4"/>
    </row>
    <row r="210" spans="1:36" ht="16" x14ac:dyDescent="0.2">
      <c r="A210" s="2" t="s">
        <v>421</v>
      </c>
      <c r="B210" s="25" t="s">
        <v>420</v>
      </c>
      <c r="C210" s="3" t="s">
        <v>680</v>
      </c>
      <c r="D210" s="3" t="s">
        <v>681</v>
      </c>
      <c r="E210" s="3">
        <v>0</v>
      </c>
      <c r="F210" s="3">
        <v>0.161504498</v>
      </c>
      <c r="G210" s="3">
        <v>0.47136815500000001</v>
      </c>
      <c r="H210" s="3">
        <v>0.76327813899999997</v>
      </c>
      <c r="I210" s="3">
        <v>1.185203797</v>
      </c>
      <c r="J210" s="3">
        <v>2.8734187219999998</v>
      </c>
      <c r="K210" s="3">
        <v>8.3499590300000008</v>
      </c>
      <c r="L210" s="3">
        <v>13.471620420000001</v>
      </c>
      <c r="M210" s="3">
        <v>19.590767159999999</v>
      </c>
      <c r="N210" s="3">
        <v>24.15543693</v>
      </c>
      <c r="O210" s="3">
        <v>36</v>
      </c>
      <c r="P210" s="3">
        <v>41.670425180000002</v>
      </c>
      <c r="Q210" s="3">
        <v>47</v>
      </c>
      <c r="R210" s="3">
        <v>53.837943289999998</v>
      </c>
      <c r="S210" s="3">
        <v>62</v>
      </c>
      <c r="T210" s="3">
        <v>61</v>
      </c>
      <c r="U210" s="3">
        <v>59</v>
      </c>
      <c r="V210" s="3">
        <v>69.900000000000006</v>
      </c>
      <c r="W210" s="3">
        <v>69</v>
      </c>
      <c r="X210" s="3">
        <v>69</v>
      </c>
      <c r="Y210" s="3">
        <v>71</v>
      </c>
      <c r="Z210" s="3">
        <v>71</v>
      </c>
      <c r="AA210" s="3">
        <v>72</v>
      </c>
      <c r="AB210" s="3">
        <v>80.902056849999994</v>
      </c>
      <c r="AC210" s="3">
        <v>79.02923586</v>
      </c>
      <c r="AD210" s="3">
        <v>79.012957</v>
      </c>
      <c r="AE210" s="3">
        <v>84.452267890000002</v>
      </c>
      <c r="AF210" s="3">
        <v>84.452267890000002</v>
      </c>
      <c r="AG210" s="3">
        <v>88.165636030000002</v>
      </c>
      <c r="AH210" s="3">
        <v>88.949252689999994</v>
      </c>
      <c r="AI210" s="3">
        <v>75.875962450000003</v>
      </c>
      <c r="AJ210" s="4"/>
    </row>
    <row r="211" spans="1:36" ht="16" x14ac:dyDescent="0.2">
      <c r="A211" s="2" t="s">
        <v>423</v>
      </c>
      <c r="B211" s="25" t="s">
        <v>422</v>
      </c>
      <c r="C211" s="3" t="s">
        <v>680</v>
      </c>
      <c r="D211" s="3" t="s">
        <v>681</v>
      </c>
      <c r="E211" s="3">
        <v>0</v>
      </c>
      <c r="F211" s="3">
        <v>0</v>
      </c>
      <c r="G211" s="3">
        <v>0</v>
      </c>
      <c r="H211" s="3">
        <v>0</v>
      </c>
      <c r="I211" s="3">
        <v>0</v>
      </c>
      <c r="J211" s="3">
        <v>2.4871910000000001E-2</v>
      </c>
      <c r="K211" s="3">
        <v>0.268683585</v>
      </c>
      <c r="L211" s="3">
        <v>0.391923246</v>
      </c>
      <c r="M211" s="3">
        <v>0.50829279699999996</v>
      </c>
      <c r="N211" s="3">
        <v>0.49454149800000002</v>
      </c>
      <c r="O211" s="3">
        <v>0.48129680600000002</v>
      </c>
      <c r="P211" s="3">
        <v>0.46855196399999999</v>
      </c>
      <c r="Q211" s="3">
        <v>0.50191984300000003</v>
      </c>
      <c r="R211" s="3">
        <v>0.55560988200000005</v>
      </c>
      <c r="S211" s="3">
        <v>0.64967267299999998</v>
      </c>
      <c r="T211" s="3">
        <v>0.84430757300000003</v>
      </c>
      <c r="U211" s="3">
        <v>1.6463479889999999</v>
      </c>
      <c r="V211" s="3">
        <v>2</v>
      </c>
      <c r="W211" s="3">
        <v>3</v>
      </c>
      <c r="X211" s="3">
        <v>4</v>
      </c>
      <c r="Y211" s="3">
        <v>5</v>
      </c>
      <c r="Z211" s="3">
        <v>6</v>
      </c>
      <c r="AA211" s="3">
        <v>6.9973999999999998</v>
      </c>
      <c r="AB211" s="3">
        <v>8</v>
      </c>
      <c r="AC211" s="3">
        <v>9</v>
      </c>
      <c r="AD211" s="3">
        <v>10.00046498</v>
      </c>
      <c r="AE211" s="3">
        <v>11.000902269999999</v>
      </c>
      <c r="AF211" s="3">
        <v>11.92422906</v>
      </c>
      <c r="AG211" s="4"/>
      <c r="AH211" s="4"/>
      <c r="AI211" s="4"/>
      <c r="AJ211" s="4"/>
    </row>
    <row r="212" spans="1:36" ht="16" x14ac:dyDescent="0.2">
      <c r="A212" s="2" t="s">
        <v>425</v>
      </c>
      <c r="B212" s="25" t="s">
        <v>424</v>
      </c>
      <c r="C212" s="3" t="s">
        <v>680</v>
      </c>
      <c r="D212" s="3" t="s">
        <v>681</v>
      </c>
      <c r="E212" s="3">
        <v>0</v>
      </c>
      <c r="F212" s="3">
        <v>0</v>
      </c>
      <c r="G212" s="3">
        <v>0</v>
      </c>
      <c r="H212" s="3">
        <v>0</v>
      </c>
      <c r="I212" s="3">
        <v>0</v>
      </c>
      <c r="J212" s="3">
        <v>0</v>
      </c>
      <c r="K212" s="3">
        <v>2.5061160000000001E-3</v>
      </c>
      <c r="L212" s="3">
        <v>4.9878350000000004E-3</v>
      </c>
      <c r="M212" s="3">
        <v>1.4805064999999999E-2</v>
      </c>
      <c r="N212" s="3">
        <v>4.8490656E-2</v>
      </c>
      <c r="O212" s="3">
        <v>0.11825424599999999</v>
      </c>
      <c r="P212" s="3">
        <v>0.16026444500000001</v>
      </c>
      <c r="Q212" s="3">
        <v>0.17619895699999999</v>
      </c>
      <c r="R212" s="3">
        <v>0.190173282</v>
      </c>
      <c r="S212" s="3">
        <v>0.203007681</v>
      </c>
      <c r="T212" s="3">
        <v>0.21539161000000001</v>
      </c>
      <c r="U212" s="3">
        <v>0.22766946699999999</v>
      </c>
      <c r="V212" s="3">
        <v>0.23983469900000001</v>
      </c>
      <c r="W212" s="3">
        <v>0.25</v>
      </c>
      <c r="X212" s="3">
        <v>0.26</v>
      </c>
      <c r="Y212" s="3">
        <v>0.57999999999999996</v>
      </c>
      <c r="Z212" s="3">
        <v>0.9</v>
      </c>
      <c r="AA212" s="3">
        <v>2.5</v>
      </c>
      <c r="AB212" s="3">
        <v>4</v>
      </c>
      <c r="AC212" s="3">
        <v>6.057298984</v>
      </c>
      <c r="AD212" s="3">
        <v>6.3444216029999998</v>
      </c>
      <c r="AE212" s="3">
        <v>11.77318438</v>
      </c>
      <c r="AF212" s="3">
        <v>13.236930429999999</v>
      </c>
      <c r="AG212" s="3">
        <v>15.8</v>
      </c>
      <c r="AH212" s="3">
        <v>16.8</v>
      </c>
      <c r="AI212" s="4"/>
      <c r="AJ212" s="4"/>
    </row>
    <row r="213" spans="1:36" ht="16" x14ac:dyDescent="0.2">
      <c r="A213" s="2" t="s">
        <v>427</v>
      </c>
      <c r="B213" s="25" t="s">
        <v>426</v>
      </c>
      <c r="C213" s="3" t="s">
        <v>680</v>
      </c>
      <c r="D213" s="3" t="s">
        <v>681</v>
      </c>
      <c r="E213" s="3">
        <v>0</v>
      </c>
      <c r="F213" s="3">
        <v>0</v>
      </c>
      <c r="G213" s="3">
        <v>0</v>
      </c>
      <c r="H213" s="3">
        <v>0</v>
      </c>
      <c r="I213" s="3">
        <v>0</v>
      </c>
      <c r="J213" s="3">
        <v>0</v>
      </c>
      <c r="K213" s="3">
        <v>8.6389580999999993E-2</v>
      </c>
      <c r="L213" s="3">
        <v>0.25696067900000003</v>
      </c>
      <c r="M213" s="3">
        <v>0.42525367200000003</v>
      </c>
      <c r="N213" s="3">
        <v>0.84542874099999998</v>
      </c>
      <c r="O213" s="3">
        <v>1.1773972690000001</v>
      </c>
      <c r="P213" s="3">
        <v>1.5</v>
      </c>
      <c r="Q213" s="3">
        <v>1.9</v>
      </c>
      <c r="R213" s="3">
        <v>2.5</v>
      </c>
      <c r="S213" s="3">
        <v>3.2</v>
      </c>
      <c r="T213" s="3">
        <v>4.2</v>
      </c>
      <c r="U213" s="3">
        <v>5.5</v>
      </c>
      <c r="V213" s="3">
        <v>6.11</v>
      </c>
      <c r="W213" s="3">
        <v>10.08</v>
      </c>
      <c r="X213" s="3">
        <v>12.11</v>
      </c>
      <c r="Y213" s="3">
        <v>15.9</v>
      </c>
      <c r="Z213" s="3">
        <v>18.899999999999999</v>
      </c>
      <c r="AA213" s="3">
        <v>20.321387720000001</v>
      </c>
      <c r="AB213" s="3">
        <v>23.109300000000001</v>
      </c>
      <c r="AC213" s="3">
        <v>24.761712150000001</v>
      </c>
      <c r="AD213" s="3">
        <v>26.80260496</v>
      </c>
      <c r="AE213" s="3">
        <v>28.997073050000001</v>
      </c>
      <c r="AF213" s="3">
        <v>33.820728899999999</v>
      </c>
      <c r="AG213" s="3">
        <v>43.8</v>
      </c>
      <c r="AH213" s="3">
        <v>50.491193189999997</v>
      </c>
      <c r="AI213" s="4"/>
      <c r="AJ213" s="4"/>
    </row>
    <row r="214" spans="1:36" ht="16" x14ac:dyDescent="0.2">
      <c r="A214" s="2" t="s">
        <v>429</v>
      </c>
      <c r="B214" s="25" t="s">
        <v>428</v>
      </c>
      <c r="C214" s="3" t="s">
        <v>680</v>
      </c>
      <c r="D214" s="3" t="s">
        <v>681</v>
      </c>
      <c r="E214" s="3">
        <v>0</v>
      </c>
      <c r="F214" s="3">
        <v>0</v>
      </c>
      <c r="G214" s="3">
        <v>0</v>
      </c>
      <c r="H214" s="3">
        <v>0</v>
      </c>
      <c r="I214" s="3">
        <v>0</v>
      </c>
      <c r="J214" s="3">
        <v>1.3621327110000001</v>
      </c>
      <c r="K214" s="3">
        <v>1.4280751860000001</v>
      </c>
      <c r="L214" s="3">
        <v>1.4185484799999999</v>
      </c>
      <c r="M214" s="3">
        <v>1.408557941</v>
      </c>
      <c r="N214" s="3">
        <v>42.803315750000003</v>
      </c>
      <c r="O214" s="3">
        <v>48.799495309999998</v>
      </c>
      <c r="P214" s="3">
        <v>50.341669090000003</v>
      </c>
      <c r="Q214" s="3">
        <v>50.834839940000002</v>
      </c>
      <c r="R214" s="3">
        <v>50.003453039999997</v>
      </c>
      <c r="S214" s="3">
        <v>50.56634304</v>
      </c>
      <c r="T214" s="3">
        <v>50.2595642</v>
      </c>
      <c r="U214" s="3">
        <v>50.208659359999999</v>
      </c>
      <c r="V214" s="3">
        <v>50.364822109999999</v>
      </c>
      <c r="W214" s="3">
        <v>54.52</v>
      </c>
      <c r="X214" s="3">
        <v>54.21</v>
      </c>
      <c r="Y214" s="4"/>
      <c r="Z214" s="3">
        <v>49.6</v>
      </c>
      <c r="AA214" s="4"/>
      <c r="AB214" s="4"/>
      <c r="AC214" s="4"/>
      <c r="AD214" s="4"/>
      <c r="AE214" s="4"/>
      <c r="AF214" s="3">
        <v>60.182301260000003</v>
      </c>
      <c r="AG214" s="4"/>
      <c r="AH214" s="4"/>
      <c r="AI214" s="4"/>
      <c r="AJ214" s="4"/>
    </row>
    <row r="215" spans="1:36" ht="16" x14ac:dyDescent="0.2">
      <c r="A215" s="2" t="s">
        <v>431</v>
      </c>
      <c r="B215" s="25" t="s">
        <v>430</v>
      </c>
      <c r="C215" s="3" t="s">
        <v>680</v>
      </c>
      <c r="D215" s="3" t="s">
        <v>681</v>
      </c>
      <c r="E215" s="3">
        <v>0</v>
      </c>
      <c r="F215" s="3">
        <v>0</v>
      </c>
      <c r="G215" s="3">
        <v>0</v>
      </c>
      <c r="H215" s="3">
        <v>0</v>
      </c>
      <c r="I215" s="3">
        <v>0</v>
      </c>
      <c r="J215" s="3">
        <v>0</v>
      </c>
      <c r="K215" s="3">
        <v>1.5095499999999999E-3</v>
      </c>
      <c r="L215" s="3">
        <v>2.9487129999999999E-3</v>
      </c>
      <c r="M215" s="3">
        <v>7.1644200000000003E-3</v>
      </c>
      <c r="N215" s="3">
        <v>1.3910394E-2</v>
      </c>
      <c r="O215" s="3">
        <v>0.02</v>
      </c>
      <c r="P215" s="3">
        <v>7.9039179000000001E-2</v>
      </c>
      <c r="Q215" s="3">
        <v>0.11561421299999999</v>
      </c>
      <c r="R215" s="3">
        <v>0.376198003</v>
      </c>
      <c r="S215" s="3">
        <v>1.0534547439999999</v>
      </c>
      <c r="T215" s="3">
        <v>1.0773278390000001</v>
      </c>
      <c r="U215" s="3">
        <v>1.1002163679999999</v>
      </c>
      <c r="V215" s="3">
        <v>1.122235622</v>
      </c>
      <c r="W215" s="3">
        <v>1.1426873719999999</v>
      </c>
      <c r="X215" s="3">
        <v>1.1606105419999999</v>
      </c>
      <c r="Y215" s="4"/>
      <c r="Z215" s="3">
        <v>1.25</v>
      </c>
      <c r="AA215" s="3">
        <v>1.3767</v>
      </c>
      <c r="AB215" s="3">
        <v>1.5</v>
      </c>
      <c r="AC215" s="3">
        <v>1.63</v>
      </c>
      <c r="AD215" s="3">
        <v>1.76</v>
      </c>
      <c r="AE215" s="3">
        <v>1.88</v>
      </c>
      <c r="AF215" s="3">
        <v>2.0040486980000001</v>
      </c>
      <c r="AG215" s="4"/>
      <c r="AH215" s="4"/>
      <c r="AI215" s="4"/>
      <c r="AJ215" s="4"/>
    </row>
    <row r="216" spans="1:36" ht="16" x14ac:dyDescent="0.2">
      <c r="A216" s="2" t="s">
        <v>433</v>
      </c>
      <c r="B216" s="25" t="s">
        <v>432</v>
      </c>
      <c r="C216" s="3" t="s">
        <v>680</v>
      </c>
      <c r="D216" s="3" t="s">
        <v>681</v>
      </c>
      <c r="E216" s="4"/>
      <c r="F216" s="4"/>
      <c r="G216" s="4"/>
      <c r="H216" s="4"/>
      <c r="I216" s="4"/>
      <c r="J216" s="4"/>
      <c r="K216" s="4"/>
      <c r="L216" s="4"/>
      <c r="M216" s="4"/>
      <c r="N216" s="4"/>
      <c r="O216" s="4"/>
      <c r="P216" s="4"/>
      <c r="Q216" s="4"/>
      <c r="R216" s="4"/>
      <c r="S216" s="3">
        <v>23.5</v>
      </c>
      <c r="T216" s="3">
        <v>26.3</v>
      </c>
      <c r="U216" s="3">
        <v>27.2</v>
      </c>
      <c r="V216" s="3">
        <v>33.15</v>
      </c>
      <c r="W216" s="3">
        <v>35.6</v>
      </c>
      <c r="X216" s="3">
        <v>38.1</v>
      </c>
      <c r="Y216" s="3">
        <v>40.9</v>
      </c>
      <c r="Z216" s="3">
        <v>42.2</v>
      </c>
      <c r="AA216" s="3">
        <v>48.1</v>
      </c>
      <c r="AB216" s="3">
        <v>53.450364180000001</v>
      </c>
      <c r="AC216" s="3">
        <v>62.075080460000002</v>
      </c>
      <c r="AD216" s="3">
        <v>65.317025400000006</v>
      </c>
      <c r="AE216" s="3">
        <v>67.056841370000001</v>
      </c>
      <c r="AF216" s="3">
        <v>70.330835530000002</v>
      </c>
      <c r="AG216" s="3">
        <v>73.360709150000005</v>
      </c>
      <c r="AH216" s="3">
        <v>77.416773620000001</v>
      </c>
      <c r="AI216" s="3">
        <v>78.368048639999998</v>
      </c>
      <c r="AJ216" s="4"/>
    </row>
    <row r="217" spans="1:36" ht="16" x14ac:dyDescent="0.2">
      <c r="A217" s="2" t="s">
        <v>435</v>
      </c>
      <c r="B217" s="25" t="s">
        <v>434</v>
      </c>
      <c r="C217" s="3" t="s">
        <v>680</v>
      </c>
      <c r="D217" s="3" t="s">
        <v>681</v>
      </c>
      <c r="E217" s="3">
        <v>0</v>
      </c>
      <c r="F217" s="3">
        <v>9.5681974297355998E-4</v>
      </c>
      <c r="G217" s="3">
        <v>2.7930911629067798E-3</v>
      </c>
      <c r="H217" s="3">
        <v>8.1530571315081794E-3</v>
      </c>
      <c r="I217" s="3">
        <v>1.7774957347922001E-2</v>
      </c>
      <c r="J217" s="3">
        <v>4.8726483223704903E-2</v>
      </c>
      <c r="K217" s="3">
        <v>6.8655057761958294E-2</v>
      </c>
      <c r="L217" s="3">
        <v>0.12883260518241901</v>
      </c>
      <c r="M217" s="3">
        <v>0.234167477227888</v>
      </c>
      <c r="N217" s="3">
        <v>0.35961578743404499</v>
      </c>
      <c r="O217" s="3">
        <v>0.50011192739634702</v>
      </c>
      <c r="P217" s="3">
        <v>0.63973224183210398</v>
      </c>
      <c r="Q217" s="3">
        <v>0.82553908600368497</v>
      </c>
      <c r="R217" s="3">
        <v>1.10346620022499</v>
      </c>
      <c r="S217" s="3">
        <v>1.4964328101914299</v>
      </c>
      <c r="T217" s="3">
        <v>2.02990115172837</v>
      </c>
      <c r="U217" s="3">
        <v>2.7010365227849999</v>
      </c>
      <c r="V217" s="3">
        <v>3.4826593821924301</v>
      </c>
      <c r="W217" s="3">
        <v>3.7195384069258202</v>
      </c>
      <c r="X217" s="3">
        <v>4.3937070243269698</v>
      </c>
      <c r="Y217" s="3">
        <v>6.7821307187216497</v>
      </c>
      <c r="Z217" s="3">
        <v>8.22223079644764</v>
      </c>
      <c r="AA217" s="3">
        <v>9.5644034805708298</v>
      </c>
      <c r="AB217" s="3">
        <v>11.592722659012701</v>
      </c>
      <c r="AC217" s="3">
        <v>14.1239696345136</v>
      </c>
      <c r="AD217" s="3">
        <v>17.507282179978802</v>
      </c>
      <c r="AE217" s="3">
        <v>18.9552704474794</v>
      </c>
      <c r="AF217" s="3">
        <v>22.304249163317898</v>
      </c>
      <c r="AG217" s="3">
        <v>26.267081216965199</v>
      </c>
      <c r="AH217" s="3">
        <v>28.966727180775599</v>
      </c>
      <c r="AI217" s="4"/>
      <c r="AJ217" s="4"/>
    </row>
    <row r="218" spans="1:36" ht="16" x14ac:dyDescent="0.2">
      <c r="A218" s="2" t="s">
        <v>437</v>
      </c>
      <c r="B218" s="25" t="s">
        <v>436</v>
      </c>
      <c r="C218" s="3" t="s">
        <v>680</v>
      </c>
      <c r="D218" s="3" t="s">
        <v>681</v>
      </c>
      <c r="E218" s="4"/>
      <c r="F218" s="4"/>
      <c r="G218" s="4"/>
      <c r="H218" s="4"/>
      <c r="I218" s="4"/>
      <c r="J218" s="4"/>
      <c r="K218" s="4"/>
      <c r="L218" s="4"/>
      <c r="M218" s="4"/>
      <c r="N218" s="4"/>
      <c r="O218" s="4"/>
      <c r="P218" s="4"/>
      <c r="Q218" s="4"/>
      <c r="R218" s="4"/>
      <c r="S218" s="4"/>
      <c r="T218" s="4"/>
      <c r="U218" s="4"/>
      <c r="V218" s="4"/>
      <c r="W218" s="4"/>
      <c r="X218" s="4"/>
      <c r="Y218" s="4"/>
      <c r="Z218" s="4"/>
      <c r="AA218" s="4"/>
      <c r="AB218" s="3">
        <v>3.829969245</v>
      </c>
      <c r="AC218" s="3">
        <v>4.5161537300000001</v>
      </c>
      <c r="AD218" s="3">
        <v>5.5</v>
      </c>
      <c r="AE218" s="3">
        <v>6.6797280509999997</v>
      </c>
      <c r="AF218" s="3">
        <v>7.9774289070000002</v>
      </c>
      <c r="AG218" s="4"/>
      <c r="AH218" s="4"/>
      <c r="AI218" s="4"/>
      <c r="AJ218" s="4"/>
    </row>
    <row r="219" spans="1:36" ht="16" x14ac:dyDescent="0.2">
      <c r="A219" s="2" t="s">
        <v>18</v>
      </c>
      <c r="B219" s="25" t="s">
        <v>438</v>
      </c>
      <c r="C219" s="3" t="s">
        <v>680</v>
      </c>
      <c r="D219" s="3" t="s">
        <v>681</v>
      </c>
      <c r="E219" s="3">
        <v>0</v>
      </c>
      <c r="F219" s="3">
        <v>9.5668923319492196E-4</v>
      </c>
      <c r="G219" s="3">
        <v>2.7927141388171101E-3</v>
      </c>
      <c r="H219" s="3">
        <v>8.15196521354381E-3</v>
      </c>
      <c r="I219" s="3">
        <v>1.7772596842914198E-2</v>
      </c>
      <c r="J219" s="3">
        <v>4.8720081607458401E-2</v>
      </c>
      <c r="K219" s="3">
        <v>6.8735719366080306E-2</v>
      </c>
      <c r="L219" s="3">
        <v>0.12897966583165699</v>
      </c>
      <c r="M219" s="3">
        <v>0.234454480451355</v>
      </c>
      <c r="N219" s="3">
        <v>0.36033931121169899</v>
      </c>
      <c r="O219" s="3">
        <v>0.50095137986380001</v>
      </c>
      <c r="P219" s="3">
        <v>0.64098426562587196</v>
      </c>
      <c r="Q219" s="3">
        <v>0.82715554810512104</v>
      </c>
      <c r="R219" s="3">
        <v>1.1050803013863399</v>
      </c>
      <c r="S219" s="3">
        <v>1.49913624251293</v>
      </c>
      <c r="T219" s="3">
        <v>2.03265443279007</v>
      </c>
      <c r="U219" s="3">
        <v>2.7050206180525298</v>
      </c>
      <c r="V219" s="3">
        <v>3.4865847172099702</v>
      </c>
      <c r="W219" s="3">
        <v>3.7239626303571201</v>
      </c>
      <c r="X219" s="3">
        <v>4.3937070243269698</v>
      </c>
      <c r="Y219" s="3">
        <v>6.7859622426816504</v>
      </c>
      <c r="Z219" s="3">
        <v>8.2260090690352197</v>
      </c>
      <c r="AA219" s="3">
        <v>9.5686273387594998</v>
      </c>
      <c r="AB219" s="3">
        <v>11.596960014964401</v>
      </c>
      <c r="AC219" s="3">
        <v>14.1279509667864</v>
      </c>
      <c r="AD219" s="3">
        <v>17.511162663696101</v>
      </c>
      <c r="AE219" s="3">
        <v>18.958998780878201</v>
      </c>
      <c r="AF219" s="3">
        <v>22.308075923395201</v>
      </c>
      <c r="AG219" s="3">
        <v>26.271685685377101</v>
      </c>
      <c r="AH219" s="3">
        <v>28.971392494128899</v>
      </c>
      <c r="AI219" s="4"/>
      <c r="AJ219" s="4"/>
    </row>
    <row r="220" spans="1:36" ht="16" x14ac:dyDescent="0.2">
      <c r="A220" s="2" t="s">
        <v>440</v>
      </c>
      <c r="B220" s="25" t="s">
        <v>439</v>
      </c>
      <c r="C220" s="3" t="s">
        <v>680</v>
      </c>
      <c r="D220" s="3" t="s">
        <v>681</v>
      </c>
      <c r="E220" s="3">
        <v>0</v>
      </c>
      <c r="F220" s="3">
        <v>5.2504659052597198E-3</v>
      </c>
      <c r="G220" s="3">
        <v>2.1046664265303099E-2</v>
      </c>
      <c r="H220" s="3">
        <v>4.6388634765191103E-2</v>
      </c>
      <c r="I220" s="3">
        <v>0.14065475077885001</v>
      </c>
      <c r="J220" s="3">
        <v>0.347126654333486</v>
      </c>
      <c r="K220" s="3">
        <v>0.72148425692354301</v>
      </c>
      <c r="L220" s="3">
        <v>1.25769037701032</v>
      </c>
      <c r="M220" s="3">
        <v>2.2555253734095002</v>
      </c>
      <c r="N220" s="3">
        <v>3.18028944547987</v>
      </c>
      <c r="O220" s="3">
        <v>5.0081488639026999</v>
      </c>
      <c r="P220" s="3">
        <v>6.6883356191524204</v>
      </c>
      <c r="Q220" s="3">
        <v>8.9393393497246407</v>
      </c>
      <c r="R220" s="3">
        <v>10.513342363968899</v>
      </c>
      <c r="S220" s="3">
        <v>12.234313610838299</v>
      </c>
      <c r="T220" s="3">
        <v>13.7212399264694</v>
      </c>
      <c r="U220" s="3">
        <v>15.358557508262701</v>
      </c>
      <c r="V220" s="3">
        <v>17.366016319566299</v>
      </c>
      <c r="W220" s="3">
        <v>20.0092431697683</v>
      </c>
      <c r="X220" s="3">
        <v>22.444618545480999</v>
      </c>
      <c r="Y220" s="3">
        <v>25.955840409735899</v>
      </c>
      <c r="Z220" s="3">
        <v>30.2291155584475</v>
      </c>
      <c r="AA220" s="3">
        <v>32.958227390785801</v>
      </c>
      <c r="AB220" s="3">
        <v>37.2532684170572</v>
      </c>
      <c r="AC220" s="3">
        <v>40.872119070195502</v>
      </c>
      <c r="AD220" s="3">
        <v>47.254936651867602</v>
      </c>
      <c r="AE220" s="3">
        <v>49.750657381648502</v>
      </c>
      <c r="AF220" s="3">
        <v>54.164948452378603</v>
      </c>
      <c r="AG220" s="3">
        <v>62.898374043845301</v>
      </c>
      <c r="AH220" s="4"/>
      <c r="AI220" s="4"/>
      <c r="AJ220" s="4"/>
    </row>
    <row r="221" spans="1:36" ht="16" x14ac:dyDescent="0.2">
      <c r="A221" s="2" t="s">
        <v>536</v>
      </c>
      <c r="B221" s="25" t="s">
        <v>441</v>
      </c>
      <c r="C221" s="3" t="s">
        <v>680</v>
      </c>
      <c r="D221" s="3" t="s">
        <v>681</v>
      </c>
      <c r="E221" s="3">
        <v>0</v>
      </c>
      <c r="F221" s="3">
        <v>0</v>
      </c>
      <c r="G221" s="3">
        <v>0</v>
      </c>
      <c r="H221" s="3">
        <v>0</v>
      </c>
      <c r="I221" s="3">
        <v>0</v>
      </c>
      <c r="J221" s="3">
        <v>0</v>
      </c>
      <c r="K221" s="4"/>
      <c r="L221" s="4"/>
      <c r="M221" s="3">
        <v>0.29584704699999997</v>
      </c>
      <c r="N221" s="3">
        <v>0.363203161</v>
      </c>
      <c r="O221" s="3">
        <v>4.6385168160000001</v>
      </c>
      <c r="P221" s="3">
        <v>6.3109178879999996</v>
      </c>
      <c r="Q221" s="3">
        <v>7.5806651690000004</v>
      </c>
      <c r="R221" s="3">
        <v>10.161844309999999</v>
      </c>
      <c r="S221" s="3">
        <v>13.322852689999999</v>
      </c>
      <c r="T221" s="3">
        <v>13.759484219999999</v>
      </c>
      <c r="U221" s="3">
        <v>14.182019779999999</v>
      </c>
      <c r="V221" s="3">
        <v>14.5904832</v>
      </c>
      <c r="W221" s="3">
        <v>15.48</v>
      </c>
      <c r="X221" s="3">
        <v>16.41</v>
      </c>
      <c r="Y221" s="3">
        <v>18.75</v>
      </c>
      <c r="Z221" s="3">
        <v>20.161200000000001</v>
      </c>
      <c r="AA221" s="3">
        <v>21.572399999999998</v>
      </c>
      <c r="AB221" s="3">
        <v>23</v>
      </c>
      <c r="AC221" s="3">
        <v>24.41</v>
      </c>
      <c r="AD221" s="3">
        <v>25.82</v>
      </c>
      <c r="AE221" s="3">
        <v>28</v>
      </c>
      <c r="AF221" s="3">
        <v>29.931229200000001</v>
      </c>
      <c r="AG221" s="3">
        <v>31.9</v>
      </c>
      <c r="AH221" s="3">
        <v>32</v>
      </c>
      <c r="AI221" s="4"/>
      <c r="AJ221" s="4"/>
    </row>
    <row r="222" spans="1:36" ht="16" x14ac:dyDescent="0.2">
      <c r="A222" s="2" t="s">
        <v>443</v>
      </c>
      <c r="B222" s="25" t="s">
        <v>442</v>
      </c>
      <c r="C222" s="3" t="s">
        <v>680</v>
      </c>
      <c r="D222" s="3" t="s">
        <v>681</v>
      </c>
      <c r="E222" s="3">
        <v>0</v>
      </c>
      <c r="F222" s="3">
        <v>0</v>
      </c>
      <c r="G222" s="3">
        <v>0</v>
      </c>
      <c r="H222" s="3">
        <v>0</v>
      </c>
      <c r="I222" s="3">
        <v>0</v>
      </c>
      <c r="J222" s="3">
        <v>0.114720735</v>
      </c>
      <c r="K222" s="3">
        <v>0.22630629699999999</v>
      </c>
      <c r="L222" s="3">
        <v>1.0030869360000001</v>
      </c>
      <c r="M222" s="3">
        <v>1.6701484360000001</v>
      </c>
      <c r="N222" s="3">
        <v>1.8918713570000001</v>
      </c>
      <c r="O222" s="3">
        <v>2.5064110519999998</v>
      </c>
      <c r="P222" s="3">
        <v>3.0644483889999998</v>
      </c>
      <c r="Q222" s="3">
        <v>4.1615687450000003</v>
      </c>
      <c r="R222" s="3">
        <v>4.7198753949999999</v>
      </c>
      <c r="S222" s="3">
        <v>6.0760478139999998</v>
      </c>
      <c r="T222" s="3">
        <v>6.4030862879999999</v>
      </c>
      <c r="U222" s="3">
        <v>9.4996269420000008</v>
      </c>
      <c r="V222" s="3">
        <v>14.11</v>
      </c>
      <c r="W222" s="3">
        <v>21.06</v>
      </c>
      <c r="X222" s="3">
        <v>31.36</v>
      </c>
      <c r="Y222" s="3">
        <v>31.59</v>
      </c>
      <c r="Z222" s="3">
        <v>32</v>
      </c>
      <c r="AA222" s="3">
        <v>34.681199999999997</v>
      </c>
      <c r="AB222" s="3">
        <v>37.4</v>
      </c>
      <c r="AC222" s="3">
        <v>40.08</v>
      </c>
      <c r="AD222" s="3">
        <v>42.76382778</v>
      </c>
      <c r="AE222" s="3">
        <v>45.4</v>
      </c>
      <c r="AF222" s="3">
        <v>48.945173969999999</v>
      </c>
      <c r="AG222" s="4"/>
      <c r="AH222" s="4"/>
      <c r="AI222" s="4"/>
      <c r="AJ222" s="4"/>
    </row>
    <row r="223" spans="1:36" ht="16" x14ac:dyDescent="0.2">
      <c r="A223" s="2" t="s">
        <v>445</v>
      </c>
      <c r="B223" s="25" t="s">
        <v>444</v>
      </c>
      <c r="C223" s="3" t="s">
        <v>680</v>
      </c>
      <c r="D223" s="3" t="s">
        <v>681</v>
      </c>
      <c r="E223" s="3">
        <v>0</v>
      </c>
      <c r="F223" s="3">
        <v>0</v>
      </c>
      <c r="G223" s="3">
        <v>0</v>
      </c>
      <c r="H223" s="3">
        <v>0.12782923199999999</v>
      </c>
      <c r="I223" s="3">
        <v>0.318509704</v>
      </c>
      <c r="J223" s="3">
        <v>0.52321016300000001</v>
      </c>
      <c r="K223" s="3">
        <v>0.78329010899999996</v>
      </c>
      <c r="L223" s="3">
        <v>1.1733810140000001</v>
      </c>
      <c r="M223" s="3">
        <v>2.6898097860000001</v>
      </c>
      <c r="N223" s="3">
        <v>5.4377581389999996</v>
      </c>
      <c r="O223" s="3">
        <v>9.4268032010000002</v>
      </c>
      <c r="P223" s="3">
        <v>12.528321849999999</v>
      </c>
      <c r="Q223" s="3">
        <v>40.14</v>
      </c>
      <c r="R223" s="3">
        <v>43.04</v>
      </c>
      <c r="S223" s="3">
        <v>52.89</v>
      </c>
      <c r="T223" s="3">
        <v>55.19</v>
      </c>
      <c r="U223" s="3">
        <v>56.08</v>
      </c>
      <c r="V223" s="3">
        <v>61.8</v>
      </c>
      <c r="W223" s="3">
        <v>66.05</v>
      </c>
      <c r="X223" s="3">
        <v>70</v>
      </c>
      <c r="Y223" s="3">
        <v>75.709999999999994</v>
      </c>
      <c r="Z223" s="3">
        <v>74.439997169999998</v>
      </c>
      <c r="AA223" s="3">
        <v>76.709990120000001</v>
      </c>
      <c r="AB223" s="3">
        <v>77.882599999999996</v>
      </c>
      <c r="AC223" s="3">
        <v>79.98</v>
      </c>
      <c r="AD223" s="3">
        <v>77.634682029999993</v>
      </c>
      <c r="AE223" s="3">
        <v>80.47585728</v>
      </c>
      <c r="AF223" s="3">
        <v>81.625667519999993</v>
      </c>
      <c r="AG223" s="3">
        <v>80.448922479999993</v>
      </c>
      <c r="AH223" s="3">
        <v>82.853660500000004</v>
      </c>
      <c r="AI223" s="3">
        <v>89.920904129999997</v>
      </c>
      <c r="AJ223" s="4"/>
    </row>
    <row r="224" spans="1:36" ht="16" x14ac:dyDescent="0.2">
      <c r="A224" s="2" t="s">
        <v>447</v>
      </c>
      <c r="B224" s="25" t="s">
        <v>446</v>
      </c>
      <c r="C224" s="3" t="s">
        <v>680</v>
      </c>
      <c r="D224" s="3" t="s">
        <v>681</v>
      </c>
      <c r="E224" s="3">
        <v>0</v>
      </c>
      <c r="F224" s="3">
        <v>0</v>
      </c>
      <c r="G224" s="3">
        <v>0</v>
      </c>
      <c r="H224" s="3">
        <v>0.40979239899999997</v>
      </c>
      <c r="I224" s="3">
        <v>1.0715701719999999</v>
      </c>
      <c r="J224" s="3">
        <v>2.8989856089999999</v>
      </c>
      <c r="K224" s="3">
        <v>5.0722722710000001</v>
      </c>
      <c r="L224" s="3">
        <v>7.5919230039999999</v>
      </c>
      <c r="M224" s="3">
        <v>10.104602849999999</v>
      </c>
      <c r="N224" s="3">
        <v>12.610938429999999</v>
      </c>
      <c r="O224" s="3">
        <v>15.110259559999999</v>
      </c>
      <c r="P224" s="3">
        <v>30.175910470000002</v>
      </c>
      <c r="Q224" s="3">
        <v>27.83888542</v>
      </c>
      <c r="R224" s="3">
        <v>31.854793010000002</v>
      </c>
      <c r="S224" s="3">
        <v>40.81</v>
      </c>
      <c r="T224" s="3">
        <v>46.81</v>
      </c>
      <c r="U224" s="3">
        <v>54.01</v>
      </c>
      <c r="V224" s="3">
        <v>56.74</v>
      </c>
      <c r="W224" s="3">
        <v>58</v>
      </c>
      <c r="X224" s="3">
        <v>64</v>
      </c>
      <c r="Y224" s="3">
        <v>70</v>
      </c>
      <c r="Z224" s="3">
        <v>67.339994809999993</v>
      </c>
      <c r="AA224" s="3">
        <v>68.349974529999997</v>
      </c>
      <c r="AB224" s="3">
        <v>72.675600000000003</v>
      </c>
      <c r="AC224" s="3">
        <v>71.59</v>
      </c>
      <c r="AD224" s="3">
        <v>73.09865997</v>
      </c>
      <c r="AE224" s="3">
        <v>75.498504260000004</v>
      </c>
      <c r="AF224" s="3">
        <v>78.885426359999997</v>
      </c>
      <c r="AG224" s="3">
        <v>79.749976599999997</v>
      </c>
      <c r="AH224" s="3">
        <v>83.108357799999993</v>
      </c>
      <c r="AI224" s="3">
        <v>86.601301090000007</v>
      </c>
      <c r="AJ224" s="4"/>
    </row>
    <row r="225" spans="1:36" ht="16" x14ac:dyDescent="0.2">
      <c r="A225" s="2" t="s">
        <v>449</v>
      </c>
      <c r="B225" s="25" t="s">
        <v>448</v>
      </c>
      <c r="C225" s="3" t="s">
        <v>680</v>
      </c>
      <c r="D225" s="3" t="s">
        <v>681</v>
      </c>
      <c r="E225" s="3">
        <v>0.58419206599999995</v>
      </c>
      <c r="F225" s="3">
        <v>1.160519453</v>
      </c>
      <c r="G225" s="3">
        <v>1.497871352</v>
      </c>
      <c r="H225" s="3">
        <v>1.716364182</v>
      </c>
      <c r="I225" s="3">
        <v>3.4128100959999998</v>
      </c>
      <c r="J225" s="3">
        <v>5.0980242440000003</v>
      </c>
      <c r="K225" s="3">
        <v>9.0435997599999993</v>
      </c>
      <c r="L225" s="3">
        <v>23.72794756</v>
      </c>
      <c r="M225" s="3">
        <v>33.467512329999998</v>
      </c>
      <c r="N225" s="3">
        <v>41.43278316</v>
      </c>
      <c r="O225" s="3">
        <v>45.687652210000003</v>
      </c>
      <c r="P225" s="3">
        <v>51.765664940000001</v>
      </c>
      <c r="Q225" s="3">
        <v>70.569999999999993</v>
      </c>
      <c r="R225" s="3">
        <v>79.13</v>
      </c>
      <c r="S225" s="3">
        <v>83.89</v>
      </c>
      <c r="T225" s="3">
        <v>84.83</v>
      </c>
      <c r="U225" s="3">
        <v>87.76</v>
      </c>
      <c r="V225" s="3">
        <v>82.01</v>
      </c>
      <c r="W225" s="3">
        <v>90</v>
      </c>
      <c r="X225" s="3">
        <v>91</v>
      </c>
      <c r="Y225" s="3">
        <v>90</v>
      </c>
      <c r="Z225" s="3">
        <v>92.769986059999994</v>
      </c>
      <c r="AA225" s="3">
        <v>93.179988010000002</v>
      </c>
      <c r="AB225" s="3">
        <v>94.783600000000007</v>
      </c>
      <c r="AC225" s="3">
        <v>92.52</v>
      </c>
      <c r="AD225" s="3">
        <v>90.610196639999998</v>
      </c>
      <c r="AE225" s="3">
        <v>89.650947610000003</v>
      </c>
      <c r="AF225" s="3">
        <v>93.006266969999999</v>
      </c>
      <c r="AG225" s="3">
        <v>89.246963160000007</v>
      </c>
      <c r="AH225" s="3">
        <v>94.493443409999998</v>
      </c>
      <c r="AI225" s="3">
        <v>94.539431219999997</v>
      </c>
      <c r="AJ225" s="4"/>
    </row>
    <row r="226" spans="1:36" ht="16" x14ac:dyDescent="0.2">
      <c r="A226" s="2" t="s">
        <v>451</v>
      </c>
      <c r="B226" s="25" t="s">
        <v>450</v>
      </c>
      <c r="C226" s="3" t="s">
        <v>680</v>
      </c>
      <c r="D226" s="3" t="s">
        <v>681</v>
      </c>
      <c r="E226" s="3">
        <v>0</v>
      </c>
      <c r="F226" s="3">
        <v>0</v>
      </c>
      <c r="G226" s="3">
        <v>0</v>
      </c>
      <c r="H226" s="3">
        <v>0</v>
      </c>
      <c r="I226" s="3">
        <v>0</v>
      </c>
      <c r="J226" s="3">
        <v>1.0317499999999999E-3</v>
      </c>
      <c r="K226" s="3">
        <v>5.0399009000000002E-2</v>
      </c>
      <c r="L226" s="3">
        <v>8.8545985999999993E-2</v>
      </c>
      <c r="M226" s="3">
        <v>9.6099605000000005E-2</v>
      </c>
      <c r="N226" s="3">
        <v>0.47071760000000001</v>
      </c>
      <c r="O226" s="3">
        <v>0.92619177699999999</v>
      </c>
      <c r="P226" s="3">
        <v>1.2815900499999999</v>
      </c>
      <c r="Q226" s="3">
        <v>1.8162038069999999</v>
      </c>
      <c r="R226" s="3">
        <v>2.4370738510000001</v>
      </c>
      <c r="S226" s="3">
        <v>3.2286850729999998</v>
      </c>
      <c r="T226" s="3">
        <v>3.6969610730000002</v>
      </c>
      <c r="U226" s="3">
        <v>3.6965387889999999</v>
      </c>
      <c r="V226" s="3">
        <v>4.0999999999999996</v>
      </c>
      <c r="W226" s="3">
        <v>6.85</v>
      </c>
      <c r="X226" s="3">
        <v>8.94</v>
      </c>
      <c r="Y226" s="3">
        <v>11.04</v>
      </c>
      <c r="Z226" s="3">
        <v>18.13</v>
      </c>
      <c r="AA226" s="3">
        <v>20.781782580000002</v>
      </c>
      <c r="AB226" s="3">
        <v>24.7</v>
      </c>
      <c r="AC226" s="3">
        <v>25</v>
      </c>
      <c r="AD226" s="3">
        <v>25.643042309999998</v>
      </c>
      <c r="AE226" s="4"/>
      <c r="AF226" s="4"/>
      <c r="AG226" s="4"/>
      <c r="AH226" s="4"/>
      <c r="AI226" s="4"/>
      <c r="AJ226" s="4"/>
    </row>
    <row r="227" spans="1:36" ht="16" x14ac:dyDescent="0.2">
      <c r="A227" s="2" t="s">
        <v>453</v>
      </c>
      <c r="B227" s="25" t="s">
        <v>452</v>
      </c>
      <c r="C227" s="3" t="s">
        <v>680</v>
      </c>
      <c r="D227" s="3" t="s">
        <v>681</v>
      </c>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row>
    <row r="228" spans="1:36" ht="16" x14ac:dyDescent="0.2">
      <c r="A228" s="2" t="s">
        <v>455</v>
      </c>
      <c r="B228" s="25" t="s">
        <v>454</v>
      </c>
      <c r="C228" s="3" t="s">
        <v>680</v>
      </c>
      <c r="D228" s="3" t="s">
        <v>681</v>
      </c>
      <c r="E228" s="3">
        <v>0</v>
      </c>
      <c r="F228" s="3">
        <v>0</v>
      </c>
      <c r="G228" s="3">
        <v>0</v>
      </c>
      <c r="H228" s="3">
        <v>0</v>
      </c>
      <c r="I228" s="3">
        <v>0</v>
      </c>
      <c r="J228" s="3">
        <v>0</v>
      </c>
      <c r="K228" s="3">
        <v>0.65147428600000001</v>
      </c>
      <c r="L228" s="3">
        <v>1.28295593</v>
      </c>
      <c r="M228" s="3">
        <v>2.526177514</v>
      </c>
      <c r="N228" s="3">
        <v>6.2290548030000004</v>
      </c>
      <c r="O228" s="3">
        <v>7.3956291829999996</v>
      </c>
      <c r="P228" s="3">
        <v>11.015102929999999</v>
      </c>
      <c r="Q228" s="3">
        <v>14.30417083</v>
      </c>
      <c r="R228" s="3">
        <v>14.59250432</v>
      </c>
      <c r="S228" s="3">
        <v>24.27213922</v>
      </c>
      <c r="T228" s="3">
        <v>25.41326815</v>
      </c>
      <c r="U228" s="3">
        <v>34.95197117</v>
      </c>
      <c r="V228" s="3">
        <v>38.380000000000003</v>
      </c>
      <c r="W228" s="3">
        <v>40.44</v>
      </c>
      <c r="X228" s="4"/>
      <c r="Y228" s="3">
        <v>41</v>
      </c>
      <c r="Z228" s="3">
        <v>43.164004460000001</v>
      </c>
      <c r="AA228" s="3">
        <v>47.076000000000001</v>
      </c>
      <c r="AB228" s="3">
        <v>50.4</v>
      </c>
      <c r="AC228" s="3">
        <v>51.254701990000001</v>
      </c>
      <c r="AD228" s="3">
        <v>54.259617859999999</v>
      </c>
      <c r="AE228" s="3">
        <v>56.514708149999997</v>
      </c>
      <c r="AF228" s="3">
        <v>58.769811240000003</v>
      </c>
      <c r="AG228" s="3">
        <v>70.099999999999994</v>
      </c>
      <c r="AH228" s="3">
        <v>75</v>
      </c>
      <c r="AI228" s="3">
        <v>79</v>
      </c>
      <c r="AJ228" s="4"/>
    </row>
    <row r="229" spans="1:36" ht="16" x14ac:dyDescent="0.2">
      <c r="A229" s="2" t="s">
        <v>457</v>
      </c>
      <c r="B229" s="25" t="s">
        <v>456</v>
      </c>
      <c r="C229" s="3" t="s">
        <v>680</v>
      </c>
      <c r="D229" s="3" t="s">
        <v>681</v>
      </c>
      <c r="E229" s="3">
        <v>0</v>
      </c>
      <c r="F229" s="3">
        <v>0</v>
      </c>
      <c r="G229" s="3">
        <v>0</v>
      </c>
      <c r="H229" s="3">
        <v>0</v>
      </c>
      <c r="I229" s="3">
        <v>0</v>
      </c>
      <c r="J229" s="3">
        <v>0</v>
      </c>
      <c r="K229" s="3">
        <v>0</v>
      </c>
      <c r="L229" s="3">
        <v>3.2607813999999999E-2</v>
      </c>
      <c r="M229" s="3">
        <v>6.3687285999999996E-2</v>
      </c>
      <c r="N229" s="3">
        <v>0.124295462</v>
      </c>
      <c r="O229" s="3">
        <v>0.18169858</v>
      </c>
      <c r="P229" s="3">
        <v>0.35375912999999998</v>
      </c>
      <c r="Q229" s="3">
        <v>2.0931010190000001</v>
      </c>
      <c r="R229" s="3">
        <v>3.3979726139999999</v>
      </c>
      <c r="S229" s="3">
        <v>4.3215937780000004</v>
      </c>
      <c r="T229" s="3">
        <v>5.6481060489999999</v>
      </c>
      <c r="U229" s="3">
        <v>7.8325515689999996</v>
      </c>
      <c r="V229" s="3">
        <v>11.5</v>
      </c>
      <c r="W229" s="3">
        <v>14</v>
      </c>
      <c r="X229" s="3">
        <v>17.3</v>
      </c>
      <c r="Y229" s="3">
        <v>20.7</v>
      </c>
      <c r="Z229" s="3">
        <v>22.5</v>
      </c>
      <c r="AA229" s="3">
        <v>24.3001</v>
      </c>
      <c r="AB229" s="3">
        <v>26.2</v>
      </c>
      <c r="AC229" s="3">
        <v>28.09</v>
      </c>
      <c r="AD229" s="3">
        <v>29.97979724</v>
      </c>
      <c r="AE229" s="3">
        <v>31.869627269999999</v>
      </c>
      <c r="AF229" s="3">
        <v>34.253401930000003</v>
      </c>
      <c r="AG229" s="4"/>
      <c r="AH229" s="4"/>
      <c r="AI229" s="4"/>
      <c r="AJ229" s="4"/>
    </row>
    <row r="230" spans="1:36" ht="16" x14ac:dyDescent="0.2">
      <c r="A230" s="2" t="s">
        <v>459</v>
      </c>
      <c r="B230" s="25" t="s">
        <v>458</v>
      </c>
      <c r="C230" s="3" t="s">
        <v>680</v>
      </c>
      <c r="D230" s="3" t="s">
        <v>681</v>
      </c>
      <c r="E230" s="3">
        <v>0</v>
      </c>
      <c r="F230" s="3">
        <v>0</v>
      </c>
      <c r="G230" s="3">
        <v>0</v>
      </c>
      <c r="H230" s="3">
        <v>0</v>
      </c>
      <c r="I230" s="3">
        <v>0</v>
      </c>
      <c r="J230" s="3">
        <v>0</v>
      </c>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row>
    <row r="231" spans="1:36" ht="16" x14ac:dyDescent="0.2">
      <c r="A231" s="2" t="s">
        <v>461</v>
      </c>
      <c r="B231" s="25" t="s">
        <v>460</v>
      </c>
      <c r="C231" s="3" t="s">
        <v>680</v>
      </c>
      <c r="D231" s="3" t="s">
        <v>681</v>
      </c>
      <c r="E231" s="3">
        <v>0</v>
      </c>
      <c r="F231" s="3">
        <v>0</v>
      </c>
      <c r="G231" s="3">
        <v>0</v>
      </c>
      <c r="H231" s="3">
        <v>0</v>
      </c>
      <c r="I231" s="3">
        <v>0</v>
      </c>
      <c r="J231" s="3">
        <v>0</v>
      </c>
      <c r="K231" s="4"/>
      <c r="L231" s="3">
        <v>6.5816799999999999E-4</v>
      </c>
      <c r="M231" s="3">
        <v>4.2685040000000002E-3</v>
      </c>
      <c r="N231" s="3">
        <v>1.2321728000000001E-2</v>
      </c>
      <c r="O231" s="3">
        <v>3.5707075999999997E-2</v>
      </c>
      <c r="P231" s="3">
        <v>4.5934134000000001E-2</v>
      </c>
      <c r="Q231" s="3">
        <v>0.16606966500000001</v>
      </c>
      <c r="R231" s="3">
        <v>0.32030855499999999</v>
      </c>
      <c r="S231" s="3">
        <v>0.36092010699999999</v>
      </c>
      <c r="T231" s="3">
        <v>0.39925769999999999</v>
      </c>
      <c r="U231" s="3">
        <v>0.58104576399999996</v>
      </c>
      <c r="V231" s="3">
        <v>0.84722452100000001</v>
      </c>
      <c r="W231" s="3">
        <v>1.19</v>
      </c>
      <c r="X231" s="3">
        <v>1.5</v>
      </c>
      <c r="Y231" s="3">
        <v>1.7</v>
      </c>
      <c r="Z231" s="3">
        <v>1.9</v>
      </c>
      <c r="AA231" s="3">
        <v>2.1</v>
      </c>
      <c r="AB231" s="3">
        <v>2.5</v>
      </c>
      <c r="AC231" s="3">
        <v>2.9</v>
      </c>
      <c r="AD231" s="3">
        <v>3.5</v>
      </c>
      <c r="AE231" s="3">
        <v>5</v>
      </c>
      <c r="AF231" s="3">
        <v>6.4999981199999999</v>
      </c>
      <c r="AG231" s="3">
        <v>8</v>
      </c>
      <c r="AH231" s="3">
        <v>9.8000000000000007</v>
      </c>
      <c r="AI231" s="3">
        <v>10.4</v>
      </c>
      <c r="AJ231" s="4"/>
    </row>
    <row r="232" spans="1:36" ht="16" x14ac:dyDescent="0.2">
      <c r="A232" s="2" t="s">
        <v>537</v>
      </c>
      <c r="B232" s="25" t="s">
        <v>462</v>
      </c>
      <c r="C232" s="3" t="s">
        <v>680</v>
      </c>
      <c r="D232" s="3" t="s">
        <v>681</v>
      </c>
      <c r="E232" s="3">
        <v>0</v>
      </c>
      <c r="F232" s="5">
        <v>1.80940294327143E-6</v>
      </c>
      <c r="G232" s="5">
        <v>2.3774758027659098E-5</v>
      </c>
      <c r="H232" s="3">
        <v>8.8596517720433601E-4</v>
      </c>
      <c r="I232" s="3">
        <v>3.6835919457428199E-3</v>
      </c>
      <c r="J232" s="3">
        <v>1.19898223602309E-2</v>
      </c>
      <c r="K232" s="3">
        <v>3.3627577725943998E-2</v>
      </c>
      <c r="L232" s="3">
        <v>9.5320917819088302E-2</v>
      </c>
      <c r="M232" s="3">
        <v>0.32736598345932899</v>
      </c>
      <c r="N232" s="3">
        <v>0.86320026539032102</v>
      </c>
      <c r="O232" s="3">
        <v>1.9183461757221401</v>
      </c>
      <c r="P232" s="3">
        <v>2.8129834814019401</v>
      </c>
      <c r="Q232" s="3">
        <v>4.4607490348353602</v>
      </c>
      <c r="R232" s="3">
        <v>5.8325388043807802</v>
      </c>
      <c r="S232" s="3">
        <v>6.9664152266420798</v>
      </c>
      <c r="T232" s="3">
        <v>8.4178231428545498</v>
      </c>
      <c r="U232" s="3">
        <v>10.296042280551699</v>
      </c>
      <c r="V232" s="3">
        <v>14.5654376913843</v>
      </c>
      <c r="W232" s="3">
        <v>19.5137088127357</v>
      </c>
      <c r="X232" s="3">
        <v>24.0859015493009</v>
      </c>
      <c r="Y232" s="3">
        <v>29.340513046664199</v>
      </c>
      <c r="Z232" s="3">
        <v>32.806699904441999</v>
      </c>
      <c r="AA232" s="3">
        <v>36.529159469127002</v>
      </c>
      <c r="AB232" s="3">
        <v>39.710463744429397</v>
      </c>
      <c r="AC232" s="3">
        <v>41.669858691642098</v>
      </c>
      <c r="AD232" s="3">
        <v>45.471759731372003</v>
      </c>
      <c r="AE232" s="3">
        <v>49.0188192436337</v>
      </c>
      <c r="AF232" s="3">
        <v>50.5133602280074</v>
      </c>
      <c r="AG232" s="3">
        <v>57.335654183385898</v>
      </c>
      <c r="AH232" s="3">
        <v>62.041779089906903</v>
      </c>
      <c r="AI232" s="3">
        <v>68.863684878061605</v>
      </c>
      <c r="AJ232" s="4"/>
    </row>
    <row r="233" spans="1:36" ht="16" x14ac:dyDescent="0.2">
      <c r="A233" s="2" t="s">
        <v>538</v>
      </c>
      <c r="B233" s="25" t="s">
        <v>463</v>
      </c>
      <c r="C233" s="3" t="s">
        <v>680</v>
      </c>
      <c r="D233" s="3" t="s">
        <v>681</v>
      </c>
      <c r="E233" s="3">
        <v>0</v>
      </c>
      <c r="F233" s="3">
        <v>4.7344461734934098E-4</v>
      </c>
      <c r="G233" s="3">
        <v>4.9526197517807498E-3</v>
      </c>
      <c r="H233" s="3">
        <v>1.9031918655431301E-2</v>
      </c>
      <c r="I233" s="3">
        <v>6.7388182998031898E-2</v>
      </c>
      <c r="J233" s="3">
        <v>0.140295484793731</v>
      </c>
      <c r="K233" s="3">
        <v>0.299905601380279</v>
      </c>
      <c r="L233" s="3">
        <v>0.53730021465642197</v>
      </c>
      <c r="M233" s="3">
        <v>1.02298242923314</v>
      </c>
      <c r="N233" s="3">
        <v>1.5335543554542499</v>
      </c>
      <c r="O233" s="3">
        <v>2.5010115514137201</v>
      </c>
      <c r="P233" s="3">
        <v>3.6038575092642899</v>
      </c>
      <c r="Q233" s="3">
        <v>6.6020959804511703</v>
      </c>
      <c r="R233" s="3">
        <v>9.1213932891436205</v>
      </c>
      <c r="S233" s="3">
        <v>12.9213106442657</v>
      </c>
      <c r="T233" s="3">
        <v>15.0191401864501</v>
      </c>
      <c r="U233" s="3">
        <v>17.806335640662301</v>
      </c>
      <c r="V233" s="3">
        <v>23.028720895294398</v>
      </c>
      <c r="W233" s="3">
        <v>26.615530263709001</v>
      </c>
      <c r="X233" s="3">
        <v>30.397762451660501</v>
      </c>
      <c r="Y233" s="3">
        <v>38.125685217020703</v>
      </c>
      <c r="Z233" s="3">
        <v>42.543486587226397</v>
      </c>
      <c r="AA233" s="3">
        <v>50.079725183761703</v>
      </c>
      <c r="AB233" s="3">
        <v>53.7427537256889</v>
      </c>
      <c r="AC233" s="3">
        <v>57.778232785645699</v>
      </c>
      <c r="AD233" s="3">
        <v>59.594617253029597</v>
      </c>
      <c r="AE233" s="3">
        <v>63.442716142004102</v>
      </c>
      <c r="AF233" s="3">
        <v>67.037188718603005</v>
      </c>
      <c r="AG233" s="3">
        <v>73.476866420685994</v>
      </c>
      <c r="AH233" s="3">
        <v>77.369759917436497</v>
      </c>
      <c r="AI233" s="3">
        <v>82.205653732228598</v>
      </c>
      <c r="AJ233" s="4"/>
    </row>
    <row r="234" spans="1:36" ht="16" x14ac:dyDescent="0.2">
      <c r="A234" s="2" t="s">
        <v>465</v>
      </c>
      <c r="B234" s="25" t="s">
        <v>464</v>
      </c>
      <c r="C234" s="3" t="s">
        <v>680</v>
      </c>
      <c r="D234" s="3" t="s">
        <v>681</v>
      </c>
      <c r="E234" s="3">
        <v>0</v>
      </c>
      <c r="F234" s="3">
        <v>0</v>
      </c>
      <c r="G234" s="3">
        <v>0</v>
      </c>
      <c r="H234" s="3">
        <v>0</v>
      </c>
      <c r="I234" s="3">
        <v>0</v>
      </c>
      <c r="J234" s="3">
        <v>0</v>
      </c>
      <c r="K234" s="3">
        <v>1.0929138999999999E-2</v>
      </c>
      <c r="L234" s="3">
        <v>0.211139465</v>
      </c>
      <c r="M234" s="3">
        <v>0.30558393499999997</v>
      </c>
      <c r="N234" s="3">
        <v>0.59036326400000005</v>
      </c>
      <c r="O234" s="3">
        <v>0.8</v>
      </c>
      <c r="P234" s="3">
        <v>0.9</v>
      </c>
      <c r="Q234" s="3">
        <v>1</v>
      </c>
      <c r="R234" s="3">
        <v>1.2</v>
      </c>
      <c r="S234" s="3">
        <v>1.5</v>
      </c>
      <c r="T234" s="3">
        <v>1.8</v>
      </c>
      <c r="U234" s="3">
        <v>2</v>
      </c>
      <c r="V234" s="3">
        <v>2.2000000000000002</v>
      </c>
      <c r="W234" s="3">
        <v>2.4</v>
      </c>
      <c r="X234" s="3">
        <v>2.6</v>
      </c>
      <c r="Y234" s="3">
        <v>3</v>
      </c>
      <c r="Z234" s="3">
        <v>3.5</v>
      </c>
      <c r="AA234" s="3">
        <v>4</v>
      </c>
      <c r="AB234" s="3">
        <v>4.5</v>
      </c>
      <c r="AC234" s="3">
        <v>5.7</v>
      </c>
      <c r="AD234" s="3">
        <v>7.12</v>
      </c>
      <c r="AE234" s="3">
        <v>11.31</v>
      </c>
      <c r="AF234" s="3">
        <v>12.360224970000001</v>
      </c>
      <c r="AG234" s="3">
        <v>15.5</v>
      </c>
      <c r="AH234" s="3">
        <v>19.3</v>
      </c>
      <c r="AI234" s="4"/>
      <c r="AJ234" s="4"/>
    </row>
    <row r="235" spans="1:36" ht="16" x14ac:dyDescent="0.2">
      <c r="A235" s="2" t="s">
        <v>467</v>
      </c>
      <c r="B235" s="25" t="s">
        <v>466</v>
      </c>
      <c r="C235" s="3" t="s">
        <v>680</v>
      </c>
      <c r="D235" s="3" t="s">
        <v>681</v>
      </c>
      <c r="E235" s="3">
        <v>0</v>
      </c>
      <c r="F235" s="5">
        <v>5.2200000000000002E-5</v>
      </c>
      <c r="G235" s="3">
        <v>3.4372500000000002E-4</v>
      </c>
      <c r="H235" s="3">
        <v>1.3580966E-2</v>
      </c>
      <c r="I235" s="3">
        <v>3.8614321E-2</v>
      </c>
      <c r="J235" s="3">
        <v>7.4825338000000005E-2</v>
      </c>
      <c r="K235" s="3">
        <v>0.115472136</v>
      </c>
      <c r="L235" s="3">
        <v>0.360522185</v>
      </c>
      <c r="M235" s="3">
        <v>1.091218985</v>
      </c>
      <c r="N235" s="3">
        <v>2.426242432</v>
      </c>
      <c r="O235" s="3">
        <v>3.689041279</v>
      </c>
      <c r="P235" s="3">
        <v>5.5563261209999997</v>
      </c>
      <c r="Q235" s="3">
        <v>7.5312503350000002</v>
      </c>
      <c r="R235" s="3">
        <v>9.2990272380000008</v>
      </c>
      <c r="S235" s="3">
        <v>10.67730332</v>
      </c>
      <c r="T235" s="3">
        <v>15.02600436</v>
      </c>
      <c r="U235" s="3">
        <v>17.160714720000001</v>
      </c>
      <c r="V235" s="3">
        <v>20.03</v>
      </c>
      <c r="W235" s="3">
        <v>18.2</v>
      </c>
      <c r="X235" s="3">
        <v>20.100000000000001</v>
      </c>
      <c r="Y235" s="3">
        <v>22.4</v>
      </c>
      <c r="Z235" s="3">
        <v>23.669925620000001</v>
      </c>
      <c r="AA235" s="3">
        <v>26.46</v>
      </c>
      <c r="AB235" s="3">
        <v>28.94</v>
      </c>
      <c r="AC235" s="3">
        <v>34.89</v>
      </c>
      <c r="AD235" s="3">
        <v>39.316126740000001</v>
      </c>
      <c r="AE235" s="3">
        <v>47.50496562</v>
      </c>
      <c r="AF235" s="3">
        <v>52.891929339999997</v>
      </c>
      <c r="AG235" s="3">
        <v>56.817480930000002</v>
      </c>
      <c r="AH235" s="3">
        <v>66.652419460000004</v>
      </c>
      <c r="AI235" s="3">
        <v>77.8437476</v>
      </c>
      <c r="AJ235" s="4"/>
    </row>
    <row r="236" spans="1:36" ht="16" x14ac:dyDescent="0.2">
      <c r="A236" s="2" t="s">
        <v>469</v>
      </c>
      <c r="B236" s="25" t="s">
        <v>468</v>
      </c>
      <c r="C236" s="3" t="s">
        <v>680</v>
      </c>
      <c r="D236" s="3" t="s">
        <v>681</v>
      </c>
      <c r="E236" s="3">
        <v>0</v>
      </c>
      <c r="F236" s="3">
        <v>0</v>
      </c>
      <c r="G236" s="3">
        <v>0</v>
      </c>
      <c r="H236" s="3">
        <v>0</v>
      </c>
      <c r="I236" s="3">
        <v>0</v>
      </c>
      <c r="J236" s="3">
        <v>0</v>
      </c>
      <c r="K236" s="4"/>
      <c r="L236" s="4"/>
      <c r="M236" s="4"/>
      <c r="N236" s="3">
        <v>3.2791858E-2</v>
      </c>
      <c r="O236" s="3">
        <v>4.8599595000000002E-2</v>
      </c>
      <c r="P236" s="3">
        <v>5.1259132999999998E-2</v>
      </c>
      <c r="Q236" s="3">
        <v>5.5462826999999999E-2</v>
      </c>
      <c r="R236" s="3">
        <v>6.4583776999999995E-2</v>
      </c>
      <c r="S236" s="3">
        <v>7.7479907000000001E-2</v>
      </c>
      <c r="T236" s="3">
        <v>0.298690024</v>
      </c>
      <c r="U236" s="3">
        <v>3.772406207</v>
      </c>
      <c r="V236" s="3">
        <v>7.1976195179999998</v>
      </c>
      <c r="W236" s="3">
        <v>8.7799999999999994</v>
      </c>
      <c r="X236" s="3">
        <v>10.07</v>
      </c>
      <c r="Y236" s="3">
        <v>11.55</v>
      </c>
      <c r="Z236" s="3">
        <v>13.03</v>
      </c>
      <c r="AA236" s="3">
        <v>14.51</v>
      </c>
      <c r="AB236" s="3">
        <v>16</v>
      </c>
      <c r="AC236" s="3">
        <v>17.489999999999998</v>
      </c>
      <c r="AD236" s="3">
        <v>18.98</v>
      </c>
      <c r="AE236" s="3">
        <v>20.47</v>
      </c>
      <c r="AF236" s="3">
        <v>21.96</v>
      </c>
      <c r="AG236" s="4"/>
      <c r="AH236" s="4"/>
      <c r="AI236" s="4"/>
      <c r="AJ236" s="4"/>
    </row>
    <row r="237" spans="1:36" ht="16" x14ac:dyDescent="0.2">
      <c r="A237" s="2" t="s">
        <v>471</v>
      </c>
      <c r="B237" s="25" t="s">
        <v>470</v>
      </c>
      <c r="C237" s="3" t="s">
        <v>680</v>
      </c>
      <c r="D237" s="3" t="s">
        <v>681</v>
      </c>
      <c r="E237" s="3">
        <v>0</v>
      </c>
      <c r="F237" s="3">
        <v>0</v>
      </c>
      <c r="G237" s="3">
        <v>0</v>
      </c>
      <c r="H237" s="3">
        <v>0</v>
      </c>
      <c r="I237" s="3">
        <v>0</v>
      </c>
      <c r="J237" s="3">
        <v>0</v>
      </c>
      <c r="K237" s="4"/>
      <c r="L237" s="4"/>
      <c r="M237" s="4"/>
      <c r="N237" s="3">
        <v>4.5020770000000002E-2</v>
      </c>
      <c r="O237" s="3">
        <v>0.133282183</v>
      </c>
      <c r="P237" s="3">
        <v>0.17520951800000001</v>
      </c>
      <c r="Q237" s="3">
        <v>0.302132016</v>
      </c>
      <c r="R237" s="3">
        <v>0.425182632</v>
      </c>
      <c r="S237" s="3">
        <v>0.75405398300000004</v>
      </c>
      <c r="T237" s="3">
        <v>0.99725655899999999</v>
      </c>
      <c r="U237" s="3">
        <v>1.3195731180000001</v>
      </c>
      <c r="V237" s="3">
        <v>1.4063606879999999</v>
      </c>
      <c r="W237" s="3">
        <v>1.75</v>
      </c>
      <c r="X237" s="3">
        <v>1.95</v>
      </c>
      <c r="Y237" s="3">
        <v>3</v>
      </c>
      <c r="Z237" s="3">
        <v>5</v>
      </c>
      <c r="AA237" s="3">
        <v>7.1958000000000002</v>
      </c>
      <c r="AB237" s="3">
        <v>9.6</v>
      </c>
      <c r="AC237" s="3">
        <v>12.2</v>
      </c>
      <c r="AD237" s="3">
        <v>14.996774820000001</v>
      </c>
      <c r="AE237" s="3">
        <v>17.99032446</v>
      </c>
      <c r="AF237" s="3">
        <v>21.25099741</v>
      </c>
      <c r="AG237" s="4"/>
      <c r="AH237" s="4"/>
      <c r="AI237" s="4"/>
      <c r="AJ237" s="4"/>
    </row>
    <row r="238" spans="1:36" ht="16" x14ac:dyDescent="0.2">
      <c r="A238" s="2" t="s">
        <v>539</v>
      </c>
      <c r="B238" s="25" t="s">
        <v>472</v>
      </c>
      <c r="C238" s="3" t="s">
        <v>680</v>
      </c>
      <c r="D238" s="3" t="s">
        <v>681</v>
      </c>
      <c r="E238" s="3">
        <v>0</v>
      </c>
      <c r="F238" s="3">
        <v>2.3025361256987999E-3</v>
      </c>
      <c r="G238" s="3">
        <v>9.9631668921562905E-3</v>
      </c>
      <c r="H238" s="3">
        <v>2.1827195699830999E-2</v>
      </c>
      <c r="I238" s="3">
        <v>4.4412958599519603E-2</v>
      </c>
      <c r="J238" s="3">
        <v>0.106546549516723</v>
      </c>
      <c r="K238" s="3">
        <v>0.31394280043890099</v>
      </c>
      <c r="L238" s="3">
        <v>0.61392125663113895</v>
      </c>
      <c r="M238" s="3">
        <v>1.2379236444634401</v>
      </c>
      <c r="N238" s="3">
        <v>2.0632420630484698</v>
      </c>
      <c r="O238" s="3">
        <v>3.90354296649378</v>
      </c>
      <c r="P238" s="3">
        <v>5.6466969058296304</v>
      </c>
      <c r="Q238" s="3">
        <v>8.8792866201598901</v>
      </c>
      <c r="R238" s="3">
        <v>11.3104058739584</v>
      </c>
      <c r="S238" s="3">
        <v>14.4445905306999</v>
      </c>
      <c r="T238" s="3">
        <v>16.684777388990501</v>
      </c>
      <c r="U238" s="3">
        <v>20.894402316027499</v>
      </c>
      <c r="V238" s="3">
        <v>23.904836059714899</v>
      </c>
      <c r="W238" s="3">
        <v>26.683533951738401</v>
      </c>
      <c r="X238" s="3">
        <v>31.2774536200019</v>
      </c>
      <c r="Y238" s="3">
        <v>34.976165087273699</v>
      </c>
      <c r="Z238" s="3">
        <v>39.699963773234401</v>
      </c>
      <c r="AA238" s="3">
        <v>43.389654716504502</v>
      </c>
      <c r="AB238" s="3">
        <v>46.4145808621535</v>
      </c>
      <c r="AC238" s="3">
        <v>48.9358794727872</v>
      </c>
      <c r="AD238" s="3">
        <v>54.423155578901699</v>
      </c>
      <c r="AE238" s="3">
        <v>57.404550423904901</v>
      </c>
      <c r="AF238" s="3">
        <v>62.764342838383797</v>
      </c>
      <c r="AG238" s="3">
        <v>65.705658850556105</v>
      </c>
      <c r="AH238" s="3">
        <v>68.248801137419505</v>
      </c>
      <c r="AI238" s="4"/>
      <c r="AJ238" s="4"/>
    </row>
    <row r="239" spans="1:36" ht="16" x14ac:dyDescent="0.2">
      <c r="A239" s="2" t="s">
        <v>474</v>
      </c>
      <c r="B239" s="25" t="s">
        <v>473</v>
      </c>
      <c r="C239" s="3" t="s">
        <v>680</v>
      </c>
      <c r="D239" s="3" t="s">
        <v>681</v>
      </c>
      <c r="E239" s="3">
        <v>0</v>
      </c>
      <c r="F239" s="3">
        <v>0</v>
      </c>
      <c r="G239" s="3">
        <v>0</v>
      </c>
      <c r="H239" s="3">
        <v>0</v>
      </c>
      <c r="I239" s="3">
        <v>0</v>
      </c>
      <c r="J239" s="3">
        <v>0</v>
      </c>
      <c r="K239" s="4"/>
      <c r="L239" s="4"/>
      <c r="M239" s="4"/>
      <c r="N239" s="4"/>
      <c r="O239" s="4"/>
      <c r="P239" s="4"/>
      <c r="Q239" s="3">
        <v>0</v>
      </c>
      <c r="R239" s="3">
        <v>0</v>
      </c>
      <c r="S239" s="3">
        <v>0</v>
      </c>
      <c r="T239" s="3">
        <v>9.9031768000000006E-2</v>
      </c>
      <c r="U239" s="3">
        <v>0.5</v>
      </c>
      <c r="V239" s="3">
        <v>1</v>
      </c>
      <c r="W239" s="3">
        <v>1.5</v>
      </c>
      <c r="X239" s="3">
        <v>2</v>
      </c>
      <c r="Y239" s="3">
        <v>3</v>
      </c>
      <c r="Z239" s="3">
        <v>4</v>
      </c>
      <c r="AA239" s="3">
        <v>7</v>
      </c>
      <c r="AB239" s="3">
        <v>11</v>
      </c>
      <c r="AC239" s="3">
        <v>17.5</v>
      </c>
      <c r="AD239" s="3">
        <v>23</v>
      </c>
      <c r="AE239" s="3">
        <v>25.246249590000001</v>
      </c>
      <c r="AF239" s="3">
        <v>27.492731729999999</v>
      </c>
      <c r="AG239" s="4"/>
      <c r="AH239" s="4"/>
      <c r="AI239" s="4"/>
      <c r="AJ239" s="4"/>
    </row>
    <row r="240" spans="1:36" ht="16" x14ac:dyDescent="0.2">
      <c r="A240" s="2" t="s">
        <v>540</v>
      </c>
      <c r="B240" s="25" t="s">
        <v>475</v>
      </c>
      <c r="C240" s="3" t="s">
        <v>680</v>
      </c>
      <c r="D240" s="3" t="s">
        <v>681</v>
      </c>
      <c r="E240" s="3">
        <v>0</v>
      </c>
      <c r="F240" s="3">
        <v>0</v>
      </c>
      <c r="G240" s="3">
        <v>0</v>
      </c>
      <c r="H240" s="3">
        <v>2.4228480958180199E-4</v>
      </c>
      <c r="I240" s="3">
        <v>1.99198989419028E-3</v>
      </c>
      <c r="J240" s="3">
        <v>1.1247582584592001E-2</v>
      </c>
      <c r="K240" s="3">
        <v>2.6429878733247099E-2</v>
      </c>
      <c r="L240" s="3">
        <v>7.81139920619697E-2</v>
      </c>
      <c r="M240" s="3">
        <v>0.166168007264311</v>
      </c>
      <c r="N240" s="3">
        <v>0.43123304927827399</v>
      </c>
      <c r="O240" s="3">
        <v>0.85797608977561501</v>
      </c>
      <c r="P240" s="3">
        <v>1.1508885116112599</v>
      </c>
      <c r="Q240" s="3">
        <v>2.8304972283585701</v>
      </c>
      <c r="R240" s="3">
        <v>4.0699273481757601</v>
      </c>
      <c r="S240" s="3">
        <v>7.5339219285760102</v>
      </c>
      <c r="T240" s="3">
        <v>8.5371916734915096</v>
      </c>
      <c r="U240" s="3">
        <v>9.9114088731810206</v>
      </c>
      <c r="V240" s="3">
        <v>11.8685130864214</v>
      </c>
      <c r="W240" s="3">
        <v>15.014675003957301</v>
      </c>
      <c r="X240" s="3">
        <v>17.693732583410402</v>
      </c>
      <c r="Y240" s="3">
        <v>20.644997337303302</v>
      </c>
      <c r="Z240" s="3">
        <v>22.912134025387999</v>
      </c>
      <c r="AA240" s="3">
        <v>26.192037651881499</v>
      </c>
      <c r="AB240" s="3">
        <v>29.7272377141589</v>
      </c>
      <c r="AC240" s="3">
        <v>34.725912869729797</v>
      </c>
      <c r="AD240" s="3">
        <v>39.002685229937597</v>
      </c>
      <c r="AE240" s="3">
        <v>44.583299360441401</v>
      </c>
      <c r="AF240" s="3">
        <v>50.716215223986502</v>
      </c>
      <c r="AG240" s="3">
        <v>57.432504746199697</v>
      </c>
      <c r="AH240" s="3">
        <v>66.151688226572205</v>
      </c>
      <c r="AI240" s="4"/>
      <c r="AJ240" s="4"/>
    </row>
    <row r="241" spans="1:36" ht="16" x14ac:dyDescent="0.2">
      <c r="A241" s="2" t="s">
        <v>477</v>
      </c>
      <c r="B241" s="25" t="s">
        <v>476</v>
      </c>
      <c r="C241" s="3" t="s">
        <v>680</v>
      </c>
      <c r="D241" s="3" t="s">
        <v>681</v>
      </c>
      <c r="E241" s="3">
        <v>0</v>
      </c>
      <c r="F241" s="3">
        <v>0</v>
      </c>
      <c r="G241" s="3">
        <v>0</v>
      </c>
      <c r="H241" s="3">
        <v>0</v>
      </c>
      <c r="I241" s="3">
        <v>0</v>
      </c>
      <c r="J241" s="3">
        <v>0.12323112</v>
      </c>
      <c r="K241" s="3">
        <v>0.163793456</v>
      </c>
      <c r="L241" s="3">
        <v>0.51086612200000003</v>
      </c>
      <c r="M241" s="3">
        <v>0.76513435799999996</v>
      </c>
      <c r="N241" s="3">
        <v>1.01796712</v>
      </c>
      <c r="O241" s="3">
        <v>2.4343980439999999</v>
      </c>
      <c r="P241" s="3">
        <v>2.8253718390000002</v>
      </c>
      <c r="Q241" s="3">
        <v>2.9072973160000002</v>
      </c>
      <c r="R241" s="3">
        <v>2.9858173680000002</v>
      </c>
      <c r="S241" s="3">
        <v>3.952373895</v>
      </c>
      <c r="T241" s="3">
        <v>4.9077827620000001</v>
      </c>
      <c r="U241" s="3">
        <v>5.8539440950000001</v>
      </c>
      <c r="V241" s="3">
        <v>7.1798653290000001</v>
      </c>
      <c r="W241" s="3">
        <v>8.1107699439999994</v>
      </c>
      <c r="X241" s="3">
        <v>10</v>
      </c>
      <c r="Y241" s="3">
        <v>16</v>
      </c>
      <c r="Z241" s="3">
        <v>25</v>
      </c>
      <c r="AA241" s="3">
        <v>30</v>
      </c>
      <c r="AB241" s="3">
        <v>32.75396061</v>
      </c>
      <c r="AC241" s="3">
        <v>35.954441449999997</v>
      </c>
      <c r="AD241" s="3">
        <v>38.651272429999999</v>
      </c>
      <c r="AE241" s="3">
        <v>39.950000000000003</v>
      </c>
      <c r="AF241" s="3">
        <v>41.248727639999998</v>
      </c>
      <c r="AG241" s="4"/>
      <c r="AH241" s="4"/>
      <c r="AI241" s="4"/>
      <c r="AJ241" s="4"/>
    </row>
    <row r="242" spans="1:36" ht="16" x14ac:dyDescent="0.2">
      <c r="A242" s="2" t="s">
        <v>479</v>
      </c>
      <c r="B242" s="25" t="s">
        <v>478</v>
      </c>
      <c r="C242" s="3" t="s">
        <v>680</v>
      </c>
      <c r="D242" s="3" t="s">
        <v>681</v>
      </c>
      <c r="E242" s="3">
        <v>0</v>
      </c>
      <c r="F242" s="3">
        <v>0</v>
      </c>
      <c r="G242" s="5">
        <v>8.5474451347906303E-5</v>
      </c>
      <c r="H242" s="3">
        <v>1.67241918281578E-4</v>
      </c>
      <c r="I242" s="3">
        <v>8.58966081670118E-4</v>
      </c>
      <c r="J242" s="3">
        <v>2.01474719356977E-2</v>
      </c>
      <c r="K242" s="3">
        <v>4.09035293739115E-2</v>
      </c>
      <c r="L242" s="3">
        <v>6.0390755784059003E-2</v>
      </c>
      <c r="M242" s="3">
        <v>0.117714358250296</v>
      </c>
      <c r="N242" s="3">
        <v>0.227646629594943</v>
      </c>
      <c r="O242" s="3">
        <v>0.47592850936166797</v>
      </c>
      <c r="P242" s="3">
        <v>0.66454297030168696</v>
      </c>
      <c r="Q242" s="3">
        <v>1.4666444685037701</v>
      </c>
      <c r="R242" s="3">
        <v>1.8466567767739299</v>
      </c>
      <c r="S242" s="3">
        <v>2.1900753744708701</v>
      </c>
      <c r="T242" s="3">
        <v>2.5556464566816399</v>
      </c>
      <c r="U242" s="3">
        <v>2.9922404078010398</v>
      </c>
      <c r="V242" s="3">
        <v>3.9838173018310901</v>
      </c>
      <c r="W242" s="3">
        <v>4.4087963715135903</v>
      </c>
      <c r="X242" s="3">
        <v>5.1212944655840396</v>
      </c>
      <c r="Y242" s="3">
        <v>7.1598975530775597</v>
      </c>
      <c r="Z242" s="3">
        <v>9.2288206840361493</v>
      </c>
      <c r="AA242" s="3">
        <v>10.112001794811601</v>
      </c>
      <c r="AB242" s="3">
        <v>11.316994857573301</v>
      </c>
      <c r="AC242" s="3">
        <v>12.4433249699828</v>
      </c>
      <c r="AD242" s="3">
        <v>13.763844194067101</v>
      </c>
      <c r="AE242" s="3">
        <v>15.4083419251837</v>
      </c>
      <c r="AF242" s="3">
        <v>17.0583983541107</v>
      </c>
      <c r="AG242" s="3">
        <v>18.784908441471099</v>
      </c>
      <c r="AH242" s="3">
        <v>35.330677106280902</v>
      </c>
      <c r="AI242" s="4"/>
      <c r="AJ242" s="4"/>
    </row>
    <row r="243" spans="1:36" ht="16" x14ac:dyDescent="0.2">
      <c r="A243" s="2" t="s">
        <v>541</v>
      </c>
      <c r="B243" s="25" t="s">
        <v>480</v>
      </c>
      <c r="C243" s="3" t="s">
        <v>680</v>
      </c>
      <c r="D243" s="3" t="s">
        <v>681</v>
      </c>
      <c r="E243" s="3">
        <v>0</v>
      </c>
      <c r="F243" s="3">
        <v>9.5668923319492196E-4</v>
      </c>
      <c r="G243" s="3">
        <v>2.7927141388171101E-3</v>
      </c>
      <c r="H243" s="3">
        <v>8.15196521354381E-3</v>
      </c>
      <c r="I243" s="3">
        <v>1.7772596842914198E-2</v>
      </c>
      <c r="J243" s="3">
        <v>4.8720081607458401E-2</v>
      </c>
      <c r="K243" s="3">
        <v>6.8735719366080306E-2</v>
      </c>
      <c r="L243" s="3">
        <v>0.12897966583165699</v>
      </c>
      <c r="M243" s="3">
        <v>0.234454480451355</v>
      </c>
      <c r="N243" s="3">
        <v>0.36033931121169899</v>
      </c>
      <c r="O243" s="3">
        <v>0.50095137986380001</v>
      </c>
      <c r="P243" s="3">
        <v>0.64098426562587196</v>
      </c>
      <c r="Q243" s="3">
        <v>0.82715554810512104</v>
      </c>
      <c r="R243" s="3">
        <v>1.1050803013863399</v>
      </c>
      <c r="S243" s="3">
        <v>1.49913624251293</v>
      </c>
      <c r="T243" s="3">
        <v>2.03265443279007</v>
      </c>
      <c r="U243" s="3">
        <v>2.7050206180525298</v>
      </c>
      <c r="V243" s="3">
        <v>3.4865847172099702</v>
      </c>
      <c r="W243" s="3">
        <v>3.7239626303571201</v>
      </c>
      <c r="X243" s="3">
        <v>4.3937070243269698</v>
      </c>
      <c r="Y243" s="3">
        <v>6.7859622426816504</v>
      </c>
      <c r="Z243" s="3">
        <v>8.2260090690352197</v>
      </c>
      <c r="AA243" s="3">
        <v>9.5686273387594998</v>
      </c>
      <c r="AB243" s="3">
        <v>11.596960014964401</v>
      </c>
      <c r="AC243" s="3">
        <v>14.1279509667864</v>
      </c>
      <c r="AD243" s="3">
        <v>17.511162663696101</v>
      </c>
      <c r="AE243" s="3">
        <v>18.958998780878201</v>
      </c>
      <c r="AF243" s="3">
        <v>22.308075923395201</v>
      </c>
      <c r="AG243" s="3">
        <v>26.271685685377101</v>
      </c>
      <c r="AH243" s="3">
        <v>28.971392494128899</v>
      </c>
      <c r="AI243" s="4"/>
      <c r="AJ243" s="4"/>
    </row>
    <row r="244" spans="1:36" ht="16" x14ac:dyDescent="0.2">
      <c r="A244" s="2" t="s">
        <v>482</v>
      </c>
      <c r="B244" s="25" t="s">
        <v>481</v>
      </c>
      <c r="C244" s="3" t="s">
        <v>680</v>
      </c>
      <c r="D244" s="3" t="s">
        <v>681</v>
      </c>
      <c r="E244" s="3">
        <v>0</v>
      </c>
      <c r="F244" s="3">
        <v>0</v>
      </c>
      <c r="G244" s="3">
        <v>0</v>
      </c>
      <c r="H244" s="3">
        <v>0</v>
      </c>
      <c r="I244" s="3">
        <v>0</v>
      </c>
      <c r="J244" s="3">
        <v>0.15814989900000001</v>
      </c>
      <c r="K244" s="3">
        <v>0.39308052500000001</v>
      </c>
      <c r="L244" s="3">
        <v>1.173174658</v>
      </c>
      <c r="M244" s="3">
        <v>2.7248253390000001</v>
      </c>
      <c r="N244" s="3">
        <v>5.814250962</v>
      </c>
      <c r="O244" s="3">
        <v>7.7214114739999999</v>
      </c>
      <c r="P244" s="3">
        <v>15.38462722</v>
      </c>
      <c r="Q244" s="3">
        <v>21.998675479999999</v>
      </c>
      <c r="R244" s="3">
        <v>25.971764109999999</v>
      </c>
      <c r="S244" s="3">
        <v>27.024270080000001</v>
      </c>
      <c r="T244" s="3">
        <v>28.976712429999999</v>
      </c>
      <c r="U244" s="3">
        <v>30.00374858</v>
      </c>
      <c r="V244" s="3">
        <v>32.299999999999997</v>
      </c>
      <c r="W244" s="3">
        <v>34.799999999999997</v>
      </c>
      <c r="X244" s="3">
        <v>44.3</v>
      </c>
      <c r="Y244" s="3">
        <v>48.5</v>
      </c>
      <c r="Z244" s="3">
        <v>55.2</v>
      </c>
      <c r="AA244" s="3">
        <v>59.516199999999998</v>
      </c>
      <c r="AB244" s="3">
        <v>63.8</v>
      </c>
      <c r="AC244" s="3">
        <v>65.099999999999994</v>
      </c>
      <c r="AD244" s="3">
        <v>69.198470610000001</v>
      </c>
      <c r="AE244" s="3">
        <v>73.296941219999994</v>
      </c>
      <c r="AF244" s="3">
        <v>77.326052930000003</v>
      </c>
      <c r="AG244" s="4"/>
      <c r="AH244" s="4"/>
      <c r="AI244" s="4"/>
      <c r="AJ244" s="4"/>
    </row>
    <row r="245" spans="1:36" ht="16" x14ac:dyDescent="0.2">
      <c r="A245" s="2" t="s">
        <v>484</v>
      </c>
      <c r="B245" s="25" t="s">
        <v>483</v>
      </c>
      <c r="C245" s="3" t="s">
        <v>680</v>
      </c>
      <c r="D245" s="3" t="s">
        <v>681</v>
      </c>
      <c r="E245" s="3">
        <v>0</v>
      </c>
      <c r="F245" s="3">
        <v>0</v>
      </c>
      <c r="G245" s="3">
        <v>0</v>
      </c>
      <c r="H245" s="3">
        <v>0</v>
      </c>
      <c r="I245" s="3">
        <v>7.379544E-3</v>
      </c>
      <c r="J245" s="3">
        <v>1.1191954E-2</v>
      </c>
      <c r="K245" s="3">
        <v>2.7615371999999999E-2</v>
      </c>
      <c r="L245" s="3">
        <v>4.3656974000000001E-2</v>
      </c>
      <c r="M245" s="3">
        <v>0.107940957</v>
      </c>
      <c r="N245" s="3">
        <v>1.602494764</v>
      </c>
      <c r="O245" s="3">
        <v>2.7507402929999998</v>
      </c>
      <c r="P245" s="3">
        <v>4.297966035</v>
      </c>
      <c r="Q245" s="3">
        <v>5.2528872949999998</v>
      </c>
      <c r="R245" s="3">
        <v>6.4908457950000003</v>
      </c>
      <c r="S245" s="3">
        <v>8.5288177520000001</v>
      </c>
      <c r="T245" s="3">
        <v>9.6550865419999994</v>
      </c>
      <c r="U245" s="3">
        <v>12.98640865</v>
      </c>
      <c r="V245" s="3">
        <v>17.100000000000001</v>
      </c>
      <c r="W245" s="3">
        <v>27.53</v>
      </c>
      <c r="X245" s="3">
        <v>34.07</v>
      </c>
      <c r="Y245" s="3">
        <v>36.799999999999997</v>
      </c>
      <c r="Z245" s="3">
        <v>39.1</v>
      </c>
      <c r="AA245" s="3">
        <v>41.441600000000001</v>
      </c>
      <c r="AB245" s="3">
        <v>43.8</v>
      </c>
      <c r="AC245" s="3">
        <v>46.16</v>
      </c>
      <c r="AD245" s="3">
        <v>46.499994340000001</v>
      </c>
      <c r="AE245" s="3">
        <v>49.599994840000001</v>
      </c>
      <c r="AF245" s="3">
        <v>55.500155059999997</v>
      </c>
      <c r="AG245" s="3">
        <v>64.190810229999997</v>
      </c>
      <c r="AH245" s="3">
        <v>66.699998300000004</v>
      </c>
      <c r="AI245" s="4"/>
      <c r="AJ245" s="4"/>
    </row>
    <row r="246" spans="1:36" ht="16" x14ac:dyDescent="0.2">
      <c r="A246" s="2" t="s">
        <v>486</v>
      </c>
      <c r="B246" s="25" t="s">
        <v>485</v>
      </c>
      <c r="C246" s="3" t="s">
        <v>680</v>
      </c>
      <c r="D246" s="3" t="s">
        <v>681</v>
      </c>
      <c r="E246" s="3">
        <v>0</v>
      </c>
      <c r="F246" s="3">
        <v>0</v>
      </c>
      <c r="G246" s="3">
        <v>0</v>
      </c>
      <c r="H246" s="3">
        <v>8.4577320000000008E-3</v>
      </c>
      <c r="I246" s="3">
        <v>4.9869181999999998E-2</v>
      </c>
      <c r="J246" s="3">
        <v>8.1691205000000003E-2</v>
      </c>
      <c r="K246" s="3">
        <v>0.19272493600000001</v>
      </c>
      <c r="L246" s="3">
        <v>0.47369543200000003</v>
      </c>
      <c r="M246" s="3">
        <v>0.69880512900000002</v>
      </c>
      <c r="N246" s="3">
        <v>2.292117685</v>
      </c>
      <c r="O246" s="3">
        <v>3.7616850350000002</v>
      </c>
      <c r="P246" s="3">
        <v>5.1894814609999997</v>
      </c>
      <c r="Q246" s="3">
        <v>11.38</v>
      </c>
      <c r="R246" s="3">
        <v>12.33</v>
      </c>
      <c r="S246" s="3">
        <v>14.58</v>
      </c>
      <c r="T246" s="3">
        <v>15.46</v>
      </c>
      <c r="U246" s="3">
        <v>18.239999999999998</v>
      </c>
      <c r="V246" s="3">
        <v>28.63</v>
      </c>
      <c r="W246" s="3">
        <v>34.369999999999997</v>
      </c>
      <c r="X246" s="3">
        <v>36.4</v>
      </c>
      <c r="Y246" s="3">
        <v>39.82</v>
      </c>
      <c r="Z246" s="3">
        <v>43.065710430000003</v>
      </c>
      <c r="AA246" s="3">
        <v>45.13</v>
      </c>
      <c r="AB246" s="3">
        <v>46.25</v>
      </c>
      <c r="AC246" s="3">
        <v>51.04</v>
      </c>
      <c r="AD246" s="3">
        <v>53.744979139999998</v>
      </c>
      <c r="AE246" s="3">
        <v>58.347734010000003</v>
      </c>
      <c r="AF246" s="3">
        <v>64.684617680000002</v>
      </c>
      <c r="AG246" s="3">
        <v>71.04276084</v>
      </c>
      <c r="AH246" s="3">
        <v>73.976702810000006</v>
      </c>
      <c r="AI246" s="3">
        <v>77.669560379999993</v>
      </c>
      <c r="AJ246" s="4"/>
    </row>
    <row r="247" spans="1:36" ht="16" x14ac:dyDescent="0.2">
      <c r="A247" s="2" t="s">
        <v>488</v>
      </c>
      <c r="B247" s="25" t="s">
        <v>487</v>
      </c>
      <c r="C247" s="3" t="s">
        <v>680</v>
      </c>
      <c r="D247" s="3" t="s">
        <v>681</v>
      </c>
      <c r="E247" s="3">
        <v>0</v>
      </c>
      <c r="F247" s="3">
        <v>0</v>
      </c>
      <c r="G247" s="3">
        <v>0</v>
      </c>
      <c r="H247" s="3">
        <v>0</v>
      </c>
      <c r="I247" s="3">
        <v>0</v>
      </c>
      <c r="J247" s="3">
        <v>0</v>
      </c>
      <c r="K247" s="4"/>
      <c r="L247" s="4"/>
      <c r="M247" s="4"/>
      <c r="N247" s="4"/>
      <c r="O247" s="3">
        <v>5.2416395849999997</v>
      </c>
      <c r="P247" s="4"/>
      <c r="Q247" s="4"/>
      <c r="R247" s="4"/>
      <c r="S247" s="4"/>
      <c r="T247" s="4"/>
      <c r="U247" s="4"/>
      <c r="V247" s="3">
        <v>10</v>
      </c>
      <c r="W247" s="3">
        <v>15</v>
      </c>
      <c r="X247" s="3">
        <v>20</v>
      </c>
      <c r="Y247" s="3">
        <v>25</v>
      </c>
      <c r="Z247" s="3">
        <v>30</v>
      </c>
      <c r="AA247" s="3">
        <v>35</v>
      </c>
      <c r="AB247" s="3">
        <v>37</v>
      </c>
      <c r="AC247" s="3">
        <v>39.200000000000003</v>
      </c>
      <c r="AD247" s="3">
        <v>42.7</v>
      </c>
      <c r="AE247" s="3">
        <v>46.009151510000002</v>
      </c>
      <c r="AF247" s="3">
        <v>49.318338619999999</v>
      </c>
      <c r="AG247" s="4"/>
      <c r="AH247" s="4"/>
      <c r="AI247" s="4"/>
      <c r="AJ247" s="4"/>
    </row>
    <row r="248" spans="1:36" ht="16" x14ac:dyDescent="0.2">
      <c r="A248" s="2" t="s">
        <v>490</v>
      </c>
      <c r="B248" s="25" t="s">
        <v>489</v>
      </c>
      <c r="C248" s="3" t="s">
        <v>680</v>
      </c>
      <c r="D248" s="3" t="s">
        <v>681</v>
      </c>
      <c r="E248" s="3">
        <v>0</v>
      </c>
      <c r="F248" s="3">
        <v>0</v>
      </c>
      <c r="G248" s="3">
        <v>0</v>
      </c>
      <c r="H248" s="3">
        <v>0</v>
      </c>
      <c r="I248" s="3">
        <v>0</v>
      </c>
      <c r="J248" s="3">
        <v>0</v>
      </c>
      <c r="K248" s="3">
        <v>1.6221549999999999E-3</v>
      </c>
      <c r="L248" s="3">
        <v>7.9002829999999993E-3</v>
      </c>
      <c r="M248" s="3">
        <v>9.2441250000000006E-3</v>
      </c>
      <c r="N248" s="3">
        <v>7.5130889000000006E-2</v>
      </c>
      <c r="O248" s="3">
        <v>0.11719444</v>
      </c>
      <c r="P248" s="3">
        <v>0.17130035099999999</v>
      </c>
      <c r="Q248" s="3">
        <v>0.22248441399999999</v>
      </c>
      <c r="R248" s="3">
        <v>0.67696285700000003</v>
      </c>
      <c r="S248" s="3">
        <v>0.87757497100000004</v>
      </c>
      <c r="T248" s="3">
        <v>1.1000000000000001</v>
      </c>
      <c r="U248" s="3">
        <v>1.3</v>
      </c>
      <c r="V248" s="3">
        <v>1.6</v>
      </c>
      <c r="W248" s="3">
        <v>1.9</v>
      </c>
      <c r="X248" s="3">
        <v>2.4</v>
      </c>
      <c r="Y248" s="3">
        <v>2.9</v>
      </c>
      <c r="Z248" s="3">
        <v>3.2</v>
      </c>
      <c r="AA248" s="3">
        <v>3.95</v>
      </c>
      <c r="AB248" s="3">
        <v>4.4000000000000004</v>
      </c>
      <c r="AC248" s="3">
        <v>7</v>
      </c>
      <c r="AD248" s="3">
        <v>10</v>
      </c>
      <c r="AE248" s="3">
        <v>13.504232849999999</v>
      </c>
      <c r="AF248" s="3">
        <v>15.999999430000001</v>
      </c>
      <c r="AG248" s="3">
        <v>19</v>
      </c>
      <c r="AH248" s="3">
        <v>20</v>
      </c>
      <c r="AI248" s="4"/>
      <c r="AJ248" s="4"/>
    </row>
    <row r="249" spans="1:36" ht="16" x14ac:dyDescent="0.2">
      <c r="A249" s="2" t="s">
        <v>492</v>
      </c>
      <c r="B249" s="25" t="s">
        <v>491</v>
      </c>
      <c r="C249" s="3" t="s">
        <v>680</v>
      </c>
      <c r="D249" s="3" t="s">
        <v>681</v>
      </c>
      <c r="E249" s="3">
        <v>0</v>
      </c>
      <c r="F249" s="3">
        <v>0</v>
      </c>
      <c r="G249" s="3">
        <v>0</v>
      </c>
      <c r="H249" s="3">
        <v>0</v>
      </c>
      <c r="I249" s="3">
        <v>0</v>
      </c>
      <c r="J249" s="3">
        <v>2.8634709999999998E-3</v>
      </c>
      <c r="K249" s="3">
        <v>4.6259480000000004E-3</v>
      </c>
      <c r="L249" s="3">
        <v>1.0319340999999999E-2</v>
      </c>
      <c r="M249" s="3">
        <v>6.5289465000000005E-2</v>
      </c>
      <c r="N249" s="3">
        <v>0.10554394</v>
      </c>
      <c r="O249" s="3">
        <v>0.16371406299999999</v>
      </c>
      <c r="P249" s="3">
        <v>0.237945087</v>
      </c>
      <c r="Q249" s="3">
        <v>0.384093505</v>
      </c>
      <c r="R249" s="3">
        <v>0.46484984000000001</v>
      </c>
      <c r="S249" s="3">
        <v>0.71997067999999997</v>
      </c>
      <c r="T249" s="3">
        <v>1.7422055030000001</v>
      </c>
      <c r="U249" s="3">
        <v>2.5293630380000001</v>
      </c>
      <c r="V249" s="3">
        <v>3.6719653509999999</v>
      </c>
      <c r="W249" s="4"/>
      <c r="X249" s="4"/>
      <c r="Y249" s="4"/>
      <c r="Z249" s="4"/>
      <c r="AA249" s="4"/>
      <c r="AB249" s="4"/>
      <c r="AC249" s="4"/>
      <c r="AD249" s="4"/>
      <c r="AE249" s="4"/>
      <c r="AF249" s="4"/>
      <c r="AG249" s="4"/>
      <c r="AH249" s="4"/>
      <c r="AI249" s="4"/>
      <c r="AJ249" s="4"/>
    </row>
    <row r="250" spans="1:36" ht="16" x14ac:dyDescent="0.2">
      <c r="A250" s="2" t="s">
        <v>494</v>
      </c>
      <c r="B250" s="25" t="s">
        <v>493</v>
      </c>
      <c r="C250" s="3" t="s">
        <v>680</v>
      </c>
      <c r="D250" s="3" t="s">
        <v>681</v>
      </c>
      <c r="E250" s="3">
        <v>0</v>
      </c>
      <c r="F250" s="3">
        <v>0</v>
      </c>
      <c r="G250" s="3">
        <v>0</v>
      </c>
      <c r="H250" s="3">
        <v>7.7696999999999998E-4</v>
      </c>
      <c r="I250" s="3">
        <v>1.3641245999999999E-2</v>
      </c>
      <c r="J250" s="3">
        <v>4.3083984999999998E-2</v>
      </c>
      <c r="K250" s="3">
        <v>9.8580380999999995E-2</v>
      </c>
      <c r="L250" s="3">
        <v>0.198821885</v>
      </c>
      <c r="M250" s="3">
        <v>0.30107579200000001</v>
      </c>
      <c r="N250" s="3">
        <v>0.40538544799999998</v>
      </c>
      <c r="O250" s="3">
        <v>0.716183762</v>
      </c>
      <c r="P250" s="3">
        <v>1.2387595469999999</v>
      </c>
      <c r="Q250" s="3">
        <v>1.8738851160000001</v>
      </c>
      <c r="R250" s="3">
        <v>3.1481275879999999</v>
      </c>
      <c r="S250" s="3">
        <v>3.489477881</v>
      </c>
      <c r="T250" s="3">
        <v>3.749764415</v>
      </c>
      <c r="U250" s="3">
        <v>4.5061245640000003</v>
      </c>
      <c r="V250" s="3">
        <v>6.55</v>
      </c>
      <c r="W250" s="3">
        <v>11</v>
      </c>
      <c r="X250" s="3">
        <v>17.899999999999999</v>
      </c>
      <c r="Y250" s="3">
        <v>23.3</v>
      </c>
      <c r="Z250" s="3">
        <v>28.70826284</v>
      </c>
      <c r="AA250" s="3">
        <v>35.270000000000003</v>
      </c>
      <c r="AB250" s="3">
        <v>40.954129000000002</v>
      </c>
      <c r="AC250" s="3">
        <v>46.235975459999999</v>
      </c>
      <c r="AD250" s="3">
        <v>48.884643680000003</v>
      </c>
      <c r="AE250" s="3">
        <v>53.000969599999998</v>
      </c>
      <c r="AF250" s="3">
        <v>58.889479450000003</v>
      </c>
      <c r="AG250" s="3">
        <v>62.553155390000001</v>
      </c>
      <c r="AH250" s="3">
        <v>70.124844300000007</v>
      </c>
      <c r="AI250" s="4"/>
      <c r="AJ250" s="4"/>
    </row>
    <row r="251" spans="1:36" ht="16" x14ac:dyDescent="0.2">
      <c r="A251" s="2" t="s">
        <v>23</v>
      </c>
      <c r="B251" s="25" t="s">
        <v>495</v>
      </c>
      <c r="C251" s="3" t="s">
        <v>680</v>
      </c>
      <c r="D251" s="3" t="s">
        <v>681</v>
      </c>
      <c r="E251" s="3">
        <v>0</v>
      </c>
      <c r="F251" s="3">
        <v>7.4677810749052703E-4</v>
      </c>
      <c r="G251" s="3">
        <v>2.60009753307722E-3</v>
      </c>
      <c r="H251" s="3">
        <v>8.0247864876991301E-3</v>
      </c>
      <c r="I251" s="3">
        <v>2.1269959399519998E-2</v>
      </c>
      <c r="J251" s="3">
        <v>5.3196928524487201E-2</v>
      </c>
      <c r="K251" s="3">
        <v>0.12711097548852801</v>
      </c>
      <c r="L251" s="3">
        <v>0.26539855662834799</v>
      </c>
      <c r="M251" s="3">
        <v>0.62293748467287402</v>
      </c>
      <c r="N251" s="3">
        <v>1.2966267421253399</v>
      </c>
      <c r="O251" s="3">
        <v>2.5646833742700501</v>
      </c>
      <c r="P251" s="3">
        <v>3.6873287008103901</v>
      </c>
      <c r="Q251" s="3">
        <v>6.0473426759556501</v>
      </c>
      <c r="R251" s="3">
        <v>7.94455575762123</v>
      </c>
      <c r="S251" s="3">
        <v>10.006518552883</v>
      </c>
      <c r="T251" s="3">
        <v>11.6244001846341</v>
      </c>
      <c r="U251" s="3">
        <v>14.198104244717699</v>
      </c>
      <c r="V251" s="3">
        <v>18.993923586144799</v>
      </c>
      <c r="W251" s="3">
        <v>23.847407872723899</v>
      </c>
      <c r="X251" s="3">
        <v>28.990744385259099</v>
      </c>
      <c r="Y251" s="3">
        <v>34.517436215328601</v>
      </c>
      <c r="Z251" s="3">
        <v>38.8741745143545</v>
      </c>
      <c r="AA251" s="3">
        <v>43.525498980269099</v>
      </c>
      <c r="AB251" s="3">
        <v>46.7718121022925</v>
      </c>
      <c r="AC251" s="3">
        <v>49.373376328805101</v>
      </c>
      <c r="AD251" s="3">
        <v>52.568473157729898</v>
      </c>
      <c r="AE251" s="3">
        <v>56.0148405983903</v>
      </c>
      <c r="AF251" s="3">
        <v>58.755496837821198</v>
      </c>
      <c r="AG251" s="3">
        <v>63.298640427279601</v>
      </c>
      <c r="AH251" s="3">
        <v>67.834764862335007</v>
      </c>
      <c r="AI251" s="3">
        <v>72.888086819751805</v>
      </c>
      <c r="AJ251" s="4"/>
    </row>
    <row r="252" spans="1:36" ht="16" x14ac:dyDescent="0.2">
      <c r="A252" s="2" t="s">
        <v>497</v>
      </c>
      <c r="B252" s="25" t="s">
        <v>496</v>
      </c>
      <c r="C252" s="3" t="s">
        <v>680</v>
      </c>
      <c r="D252" s="3" t="s">
        <v>681</v>
      </c>
      <c r="E252" s="3">
        <v>0</v>
      </c>
      <c r="F252" s="3">
        <v>0</v>
      </c>
      <c r="G252" s="3">
        <v>0</v>
      </c>
      <c r="H252" s="3">
        <v>0</v>
      </c>
      <c r="I252" s="3">
        <v>6.2474386E-2</v>
      </c>
      <c r="J252" s="3">
        <v>0.31012858199999999</v>
      </c>
      <c r="K252" s="3">
        <v>1.847472089</v>
      </c>
      <c r="L252" s="3">
        <v>3.3632396679999998</v>
      </c>
      <c r="M252" s="3">
        <v>6.987069365</v>
      </c>
      <c r="N252" s="3">
        <v>9.9727652849999995</v>
      </c>
      <c r="O252" s="3">
        <v>10.53905775</v>
      </c>
      <c r="P252" s="3">
        <v>11.12143768</v>
      </c>
      <c r="Q252" s="3">
        <v>11.419470199999999</v>
      </c>
      <c r="R252" s="3">
        <v>15.93713672</v>
      </c>
      <c r="S252" s="3">
        <v>17.06309834</v>
      </c>
      <c r="T252" s="3">
        <v>20.08818956</v>
      </c>
      <c r="U252" s="3">
        <v>29.4</v>
      </c>
      <c r="V252" s="3">
        <v>34</v>
      </c>
      <c r="W252" s="3">
        <v>39.299999999999997</v>
      </c>
      <c r="X252" s="3">
        <v>41.8</v>
      </c>
      <c r="Y252" s="3">
        <v>46.4</v>
      </c>
      <c r="Z252" s="3">
        <v>51.404661060000002</v>
      </c>
      <c r="AA252" s="3">
        <v>54.453768680000003</v>
      </c>
      <c r="AB252" s="3">
        <v>57.69</v>
      </c>
      <c r="AC252" s="3">
        <v>61.46</v>
      </c>
      <c r="AD252" s="3">
        <v>64.570787100000004</v>
      </c>
      <c r="AE252" s="3">
        <v>66.400000000000006</v>
      </c>
      <c r="AF252" s="3">
        <v>70.322354399999995</v>
      </c>
      <c r="AG252" s="3">
        <v>80.726842880000007</v>
      </c>
      <c r="AH252" s="3">
        <v>83.351533770000003</v>
      </c>
      <c r="AI252" s="4"/>
      <c r="AJ252" s="4"/>
    </row>
    <row r="253" spans="1:36" ht="16" x14ac:dyDescent="0.2">
      <c r="A253" s="2" t="s">
        <v>499</v>
      </c>
      <c r="B253" s="25" t="s">
        <v>498</v>
      </c>
      <c r="C253" s="3" t="s">
        <v>680</v>
      </c>
      <c r="D253" s="3" t="s">
        <v>681</v>
      </c>
      <c r="E253" s="3">
        <v>0.78472850199999999</v>
      </c>
      <c r="F253" s="3">
        <v>1.163193726</v>
      </c>
      <c r="G253" s="3">
        <v>1.724202539</v>
      </c>
      <c r="H253" s="3">
        <v>2.2716732940000002</v>
      </c>
      <c r="I253" s="3">
        <v>4.862780635</v>
      </c>
      <c r="J253" s="3">
        <v>9.2370882969999997</v>
      </c>
      <c r="K253" s="3">
        <v>16.419352960000001</v>
      </c>
      <c r="L253" s="3">
        <v>21.616400970000001</v>
      </c>
      <c r="M253" s="3">
        <v>30.093196590000002</v>
      </c>
      <c r="N253" s="3">
        <v>35.84872446</v>
      </c>
      <c r="O253" s="3">
        <v>43.07916264</v>
      </c>
      <c r="P253" s="3">
        <v>49.080831590000003</v>
      </c>
      <c r="Q253" s="3">
        <v>58.785403879999997</v>
      </c>
      <c r="R253" s="3">
        <v>61.697117120000001</v>
      </c>
      <c r="S253" s="3">
        <v>64.75825648</v>
      </c>
      <c r="T253" s="3">
        <v>67.968052920000005</v>
      </c>
      <c r="U253" s="3">
        <v>68.931193269999994</v>
      </c>
      <c r="V253" s="3">
        <v>75</v>
      </c>
      <c r="W253" s="3">
        <v>74</v>
      </c>
      <c r="X253" s="3">
        <v>71</v>
      </c>
      <c r="Y253" s="3">
        <v>71.69</v>
      </c>
      <c r="Z253" s="3">
        <v>69.729460759999995</v>
      </c>
      <c r="AA253" s="3">
        <v>74.7</v>
      </c>
      <c r="AB253" s="3">
        <v>71.400000000000006</v>
      </c>
      <c r="AC253" s="3">
        <v>73</v>
      </c>
      <c r="AD253" s="3">
        <v>74.554202450000005</v>
      </c>
      <c r="AE253" s="3">
        <v>85.544421290000003</v>
      </c>
      <c r="AF253" s="3">
        <v>87.274889169999994</v>
      </c>
      <c r="AG253" s="3">
        <v>88.498903170000006</v>
      </c>
      <c r="AH253" s="3">
        <v>89.43028486</v>
      </c>
      <c r="AI253" s="4"/>
      <c r="AJ253" s="4"/>
    </row>
    <row r="254" spans="1:36" ht="16" x14ac:dyDescent="0.2">
      <c r="A254" s="2" t="s">
        <v>501</v>
      </c>
      <c r="B254" s="25" t="s">
        <v>500</v>
      </c>
      <c r="C254" s="3" t="s">
        <v>680</v>
      </c>
      <c r="D254" s="3" t="s">
        <v>681</v>
      </c>
      <c r="E254" s="3">
        <v>0</v>
      </c>
      <c r="F254" s="3">
        <v>0</v>
      </c>
      <c r="G254" s="3">
        <v>0</v>
      </c>
      <c r="H254" s="3">
        <v>0</v>
      </c>
      <c r="I254" s="3">
        <v>0</v>
      </c>
      <c r="J254" s="3">
        <v>1.527093E-3</v>
      </c>
      <c r="K254" s="3">
        <v>4.2850739999999998E-3</v>
      </c>
      <c r="L254" s="3">
        <v>1.0536935000000001E-2</v>
      </c>
      <c r="M254" s="3">
        <v>2.0754437000000001E-2</v>
      </c>
      <c r="N254" s="3">
        <v>3.0688343E-2</v>
      </c>
      <c r="O254" s="3">
        <v>0.48434730799999998</v>
      </c>
      <c r="P254" s="3">
        <v>0.59756799400000005</v>
      </c>
      <c r="Q254" s="3">
        <v>1.0819397420000001</v>
      </c>
      <c r="R254" s="3">
        <v>1.9125951779999999</v>
      </c>
      <c r="S254" s="3">
        <v>2.5937254209999998</v>
      </c>
      <c r="T254" s="3">
        <v>3.3435098879999998</v>
      </c>
      <c r="U254" s="3">
        <v>6.3883219670000004</v>
      </c>
      <c r="V254" s="3">
        <v>7.4906046809999998</v>
      </c>
      <c r="W254" s="3">
        <v>9.0801145230000007</v>
      </c>
      <c r="X254" s="3">
        <v>11.9</v>
      </c>
      <c r="Y254" s="3">
        <v>15.9</v>
      </c>
      <c r="Z254" s="3">
        <v>18.600000000000001</v>
      </c>
      <c r="AA254" s="3">
        <v>23.6</v>
      </c>
      <c r="AB254" s="3">
        <v>26.8</v>
      </c>
      <c r="AC254" s="3">
        <v>35.5</v>
      </c>
      <c r="AD254" s="3">
        <v>42.8</v>
      </c>
      <c r="AE254" s="3">
        <v>46.791286939999999</v>
      </c>
      <c r="AF254" s="3">
        <v>48.69999885</v>
      </c>
      <c r="AG254" s="3">
        <v>55.200000670000001</v>
      </c>
      <c r="AH254" s="3">
        <v>70.400002400000005</v>
      </c>
      <c r="AI254" s="4"/>
      <c r="AJ254" s="4"/>
    </row>
    <row r="255" spans="1:36" ht="16" x14ac:dyDescent="0.2">
      <c r="A255" s="2" t="s">
        <v>503</v>
      </c>
      <c r="B255" s="25" t="s">
        <v>502</v>
      </c>
      <c r="C255" s="3" t="s">
        <v>680</v>
      </c>
      <c r="D255" s="3" t="s">
        <v>681</v>
      </c>
      <c r="E255" s="3">
        <v>0</v>
      </c>
      <c r="F255" s="3">
        <v>0</v>
      </c>
      <c r="G255" s="3">
        <v>0</v>
      </c>
      <c r="H255" s="3">
        <v>0</v>
      </c>
      <c r="I255" s="3">
        <v>0</v>
      </c>
      <c r="J255" s="3">
        <v>0.128634622</v>
      </c>
      <c r="K255" s="3">
        <v>0.48324831699999998</v>
      </c>
      <c r="L255" s="3">
        <v>0.92637195699999997</v>
      </c>
      <c r="M255" s="3">
        <v>1.853997683</v>
      </c>
      <c r="N255" s="3">
        <v>2.7820022999999998</v>
      </c>
      <c r="O255" s="3">
        <v>3.2450374110000002</v>
      </c>
      <c r="P255" s="3">
        <v>5.0948097780000001</v>
      </c>
      <c r="Q255" s="3">
        <v>5.5495948799999999</v>
      </c>
      <c r="R255" s="3">
        <v>6.4622741670000003</v>
      </c>
      <c r="S255" s="3">
        <v>7.3711658419999999</v>
      </c>
      <c r="T255" s="3">
        <v>9.1982780819999999</v>
      </c>
      <c r="U255" s="3">
        <v>12</v>
      </c>
      <c r="V255" s="3">
        <v>16</v>
      </c>
      <c r="W255" s="3">
        <v>21</v>
      </c>
      <c r="X255" s="3">
        <v>31</v>
      </c>
      <c r="Y255" s="3">
        <v>33.700000000000003</v>
      </c>
      <c r="Z255" s="3">
        <v>36.700000000000003</v>
      </c>
      <c r="AA255" s="3">
        <v>40</v>
      </c>
      <c r="AB255" s="3">
        <v>43.5</v>
      </c>
      <c r="AC255" s="3">
        <v>47.4</v>
      </c>
      <c r="AD255" s="3">
        <v>51.77</v>
      </c>
      <c r="AE255" s="3">
        <v>55.57</v>
      </c>
      <c r="AF255" s="3">
        <v>65.56</v>
      </c>
      <c r="AG255" s="4"/>
      <c r="AH255" s="4"/>
      <c r="AI255" s="4"/>
      <c r="AJ255" s="4"/>
    </row>
    <row r="256" spans="1:36" ht="16" x14ac:dyDescent="0.2">
      <c r="A256" s="2" t="s">
        <v>505</v>
      </c>
      <c r="B256" s="25" t="s">
        <v>504</v>
      </c>
      <c r="C256" s="3" t="s">
        <v>680</v>
      </c>
      <c r="D256" s="3" t="s">
        <v>681</v>
      </c>
      <c r="E256" s="3">
        <v>0</v>
      </c>
      <c r="F256" s="3">
        <v>0</v>
      </c>
      <c r="G256" s="3">
        <v>1.2082134E-2</v>
      </c>
      <c r="H256" s="3">
        <v>4.1587233000000001E-2</v>
      </c>
      <c r="I256" s="3">
        <v>5.5486977999999999E-2</v>
      </c>
      <c r="J256" s="3">
        <v>0.122214848</v>
      </c>
      <c r="K256" s="3">
        <v>0.24826058000000001</v>
      </c>
      <c r="L256" s="3">
        <v>0.390959318</v>
      </c>
      <c r="M256" s="3">
        <v>1.383990391</v>
      </c>
      <c r="N256" s="3">
        <v>2.8398257669999998</v>
      </c>
      <c r="O256" s="3">
        <v>3.3595974649999998</v>
      </c>
      <c r="P256" s="3">
        <v>4.6360009480000004</v>
      </c>
      <c r="Q256" s="3">
        <v>4.9104463269999998</v>
      </c>
      <c r="R256" s="3">
        <v>7.4999634650000004</v>
      </c>
      <c r="S256" s="3">
        <v>8.4044695919999999</v>
      </c>
      <c r="T256" s="3">
        <v>12.55299791</v>
      </c>
      <c r="U256" s="3">
        <v>15.22471148</v>
      </c>
      <c r="V256" s="3">
        <v>20.83</v>
      </c>
      <c r="W256" s="3">
        <v>25.88</v>
      </c>
      <c r="X256" s="3">
        <v>32.700000000000003</v>
      </c>
      <c r="Y256" s="3">
        <v>37.369999999999997</v>
      </c>
      <c r="Z256" s="3">
        <v>40.22</v>
      </c>
      <c r="AA256" s="3">
        <v>49.050083069999999</v>
      </c>
      <c r="AB256" s="3">
        <v>54.9</v>
      </c>
      <c r="AC256" s="3">
        <v>57</v>
      </c>
      <c r="AD256" s="4"/>
      <c r="AE256" s="4"/>
      <c r="AF256" s="4"/>
      <c r="AG256" s="4"/>
      <c r="AH256" s="4"/>
      <c r="AI256" s="4"/>
      <c r="AJ256" s="4"/>
    </row>
    <row r="257" spans="1:36" ht="16" x14ac:dyDescent="0.2">
      <c r="A257" s="2" t="s">
        <v>507</v>
      </c>
      <c r="B257" s="25" t="s">
        <v>506</v>
      </c>
      <c r="C257" s="3" t="s">
        <v>680</v>
      </c>
      <c r="D257" s="3" t="s">
        <v>681</v>
      </c>
      <c r="E257" s="3">
        <v>0</v>
      </c>
      <c r="F257" s="3">
        <v>0</v>
      </c>
      <c r="G257" s="3">
        <v>0</v>
      </c>
      <c r="H257" s="3">
        <v>0</v>
      </c>
      <c r="I257" s="3">
        <v>0</v>
      </c>
      <c r="J257" s="3">
        <v>0</v>
      </c>
      <c r="K257" s="4"/>
      <c r="L257" s="4"/>
      <c r="M257" s="4"/>
      <c r="N257" s="4"/>
      <c r="O257" s="4"/>
      <c r="P257" s="4"/>
      <c r="Q257" s="3">
        <v>18.88574127</v>
      </c>
      <c r="R257" s="4"/>
      <c r="S257" s="4"/>
      <c r="T257" s="4"/>
      <c r="U257" s="4"/>
      <c r="V257" s="4"/>
      <c r="W257" s="4"/>
      <c r="X257" s="3">
        <v>36</v>
      </c>
      <c r="Y257" s="3">
        <v>37</v>
      </c>
      <c r="Z257" s="3">
        <v>37.4</v>
      </c>
      <c r="AA257" s="3">
        <v>37.6</v>
      </c>
      <c r="AB257" s="4"/>
      <c r="AC257" s="4"/>
      <c r="AD257" s="4"/>
      <c r="AE257" s="3">
        <v>77.701429680000004</v>
      </c>
      <c r="AF257" s="3">
        <v>77.704268290000002</v>
      </c>
      <c r="AG257" s="4"/>
      <c r="AH257" s="4"/>
      <c r="AI257" s="4"/>
      <c r="AJ257" s="4"/>
    </row>
    <row r="258" spans="1:36" ht="16" x14ac:dyDescent="0.2">
      <c r="A258" s="2" t="s">
        <v>509</v>
      </c>
      <c r="B258" s="25" t="s">
        <v>508</v>
      </c>
      <c r="C258" s="3" t="s">
        <v>680</v>
      </c>
      <c r="D258" s="3" t="s">
        <v>681</v>
      </c>
      <c r="E258" s="3">
        <v>0</v>
      </c>
      <c r="F258" s="3">
        <v>0</v>
      </c>
      <c r="G258" s="3">
        <v>0</v>
      </c>
      <c r="H258" s="3">
        <v>0</v>
      </c>
      <c r="I258" s="3">
        <v>0.94064528300000005</v>
      </c>
      <c r="J258" s="3">
        <v>2.8019576339999999</v>
      </c>
      <c r="K258" s="3">
        <v>4.6471856640000002</v>
      </c>
      <c r="L258" s="3">
        <v>6.9483689860000002</v>
      </c>
      <c r="M258" s="3">
        <v>9.2452202210000003</v>
      </c>
      <c r="N258" s="3">
        <v>11.074605930000001</v>
      </c>
      <c r="O258" s="3">
        <v>13.81508054</v>
      </c>
      <c r="P258" s="3">
        <v>18.375766039999998</v>
      </c>
      <c r="Q258" s="3">
        <v>27.494432379999999</v>
      </c>
      <c r="R258" s="3">
        <v>27.429072990000002</v>
      </c>
      <c r="S258" s="3">
        <v>27.377008790000001</v>
      </c>
      <c r="T258" s="3">
        <v>27.344319670000001</v>
      </c>
      <c r="U258" s="3">
        <v>27.332610540000001</v>
      </c>
      <c r="V258" s="3">
        <v>27.33933584</v>
      </c>
      <c r="W258" s="3">
        <v>27.361777419999999</v>
      </c>
      <c r="X258" s="3">
        <v>27.396509680000001</v>
      </c>
      <c r="Y258" s="3">
        <v>31.22</v>
      </c>
      <c r="Z258" s="3">
        <v>35.6</v>
      </c>
      <c r="AA258" s="3">
        <v>40.547899999999998</v>
      </c>
      <c r="AB258" s="3">
        <v>45.3</v>
      </c>
      <c r="AC258" s="3">
        <v>50.07</v>
      </c>
      <c r="AD258" s="3">
        <v>54.839137299999997</v>
      </c>
      <c r="AE258" s="3">
        <v>59.6083158</v>
      </c>
      <c r="AF258" s="3">
        <v>64.377494299999995</v>
      </c>
      <c r="AG258" s="4"/>
      <c r="AH258" s="4"/>
      <c r="AI258" s="4"/>
      <c r="AJ258" s="4"/>
    </row>
    <row r="259" spans="1:36" ht="16" x14ac:dyDescent="0.2">
      <c r="A259" s="2" t="s">
        <v>511</v>
      </c>
      <c r="B259" s="25" t="s">
        <v>510</v>
      </c>
      <c r="C259" s="3" t="s">
        <v>680</v>
      </c>
      <c r="D259" s="3" t="s">
        <v>681</v>
      </c>
      <c r="E259" s="3">
        <v>0</v>
      </c>
      <c r="F259" s="3">
        <v>0</v>
      </c>
      <c r="G259" s="3">
        <v>0</v>
      </c>
      <c r="H259" s="3">
        <v>0</v>
      </c>
      <c r="I259" s="3">
        <v>0</v>
      </c>
      <c r="J259" s="3">
        <v>0</v>
      </c>
      <c r="K259" s="3">
        <v>1.3481300000000001E-4</v>
      </c>
      <c r="L259" s="3">
        <v>3.9819620000000003E-3</v>
      </c>
      <c r="M259" s="3">
        <v>1.3078543E-2</v>
      </c>
      <c r="N259" s="3">
        <v>0.128926663</v>
      </c>
      <c r="O259" s="3">
        <v>0.254248276</v>
      </c>
      <c r="P259" s="3">
        <v>1.2656512360000001</v>
      </c>
      <c r="Q259" s="3">
        <v>1.8549992360000001</v>
      </c>
      <c r="R259" s="3">
        <v>3.7802808140000002</v>
      </c>
      <c r="S259" s="3">
        <v>7.6424085279999998</v>
      </c>
      <c r="T259" s="3">
        <v>12.739929289999999</v>
      </c>
      <c r="U259" s="3">
        <v>17.254561720000002</v>
      </c>
      <c r="V259" s="3">
        <v>20.75544477</v>
      </c>
      <c r="W259" s="3">
        <v>23.92</v>
      </c>
      <c r="X259" s="3">
        <v>26.55</v>
      </c>
      <c r="Y259" s="3">
        <v>30.65</v>
      </c>
      <c r="Z259" s="3">
        <v>35.07</v>
      </c>
      <c r="AA259" s="3">
        <v>36.799999999999997</v>
      </c>
      <c r="AB259" s="3">
        <v>38.5</v>
      </c>
      <c r="AC259" s="3">
        <v>41</v>
      </c>
      <c r="AD259" s="3">
        <v>45</v>
      </c>
      <c r="AE259" s="3">
        <v>53</v>
      </c>
      <c r="AF259" s="3">
        <v>58.14</v>
      </c>
      <c r="AG259" s="3">
        <v>69.847928679999995</v>
      </c>
      <c r="AH259" s="3">
        <v>68.661580209999997</v>
      </c>
      <c r="AI259" s="3">
        <v>70.290000399999997</v>
      </c>
      <c r="AJ259" s="4"/>
    </row>
    <row r="260" spans="1:36" ht="16" x14ac:dyDescent="0.2">
      <c r="A260" s="2" t="s">
        <v>513</v>
      </c>
      <c r="B260" s="25" t="s">
        <v>512</v>
      </c>
      <c r="C260" s="3" t="s">
        <v>680</v>
      </c>
      <c r="D260" s="3" t="s">
        <v>681</v>
      </c>
      <c r="E260" s="3">
        <v>0</v>
      </c>
      <c r="F260" s="3">
        <v>0</v>
      </c>
      <c r="G260" s="3">
        <v>0</v>
      </c>
      <c r="H260" s="3">
        <v>0</v>
      </c>
      <c r="I260" s="3">
        <v>0</v>
      </c>
      <c r="J260" s="3">
        <v>0</v>
      </c>
      <c r="K260" s="3">
        <v>5.6845635999999998E-2</v>
      </c>
      <c r="L260" s="3">
        <v>0.13950581500000001</v>
      </c>
      <c r="M260" s="3">
        <v>0.27418594200000002</v>
      </c>
      <c r="N260" s="3">
        <v>0.53830004799999998</v>
      </c>
      <c r="O260" s="3">
        <v>2.108336891</v>
      </c>
      <c r="P260" s="3">
        <v>2.8305722389999999</v>
      </c>
      <c r="Q260" s="3">
        <v>3.510038711</v>
      </c>
      <c r="R260" s="3">
        <v>3.9032958450000002</v>
      </c>
      <c r="S260" s="3">
        <v>4.7466026189999999</v>
      </c>
      <c r="T260" s="3">
        <v>5.0823338079999996</v>
      </c>
      <c r="U260" s="3">
        <v>5.8505850590000001</v>
      </c>
      <c r="V260" s="3">
        <v>6.8</v>
      </c>
      <c r="W260" s="3">
        <v>7.2691199229999999</v>
      </c>
      <c r="X260" s="3">
        <v>7.5</v>
      </c>
      <c r="Y260" s="3">
        <v>8</v>
      </c>
      <c r="Z260" s="3">
        <v>9.1999999999999993</v>
      </c>
      <c r="AA260" s="3">
        <v>10.598000000000001</v>
      </c>
      <c r="AB260" s="3">
        <v>11.3</v>
      </c>
      <c r="AC260" s="3">
        <v>18.8</v>
      </c>
      <c r="AD260" s="3">
        <v>22.351404580000001</v>
      </c>
      <c r="AE260" s="3">
        <v>24</v>
      </c>
      <c r="AF260" s="3">
        <v>25.719787839999999</v>
      </c>
      <c r="AG260" s="4"/>
      <c r="AH260" s="4"/>
      <c r="AI260" s="4"/>
      <c r="AJ260" s="4"/>
    </row>
    <row r="261" spans="1:36" ht="16" x14ac:dyDescent="0.2">
      <c r="A261" s="2" t="s">
        <v>515</v>
      </c>
      <c r="B261" s="25" t="s">
        <v>514</v>
      </c>
      <c r="C261" s="3" t="s">
        <v>680</v>
      </c>
      <c r="D261" s="3" t="s">
        <v>681</v>
      </c>
      <c r="E261" s="3">
        <v>4.92353503886526E-2</v>
      </c>
      <c r="F261" s="3">
        <v>7.91811448606764E-2</v>
      </c>
      <c r="G261" s="3">
        <v>0.12536350757183601</v>
      </c>
      <c r="H261" s="3">
        <v>0.178899926843963</v>
      </c>
      <c r="I261" s="3">
        <v>0.35990019862702499</v>
      </c>
      <c r="J261" s="3">
        <v>0.68145700073126203</v>
      </c>
      <c r="K261" s="3">
        <v>1.3234698167089201</v>
      </c>
      <c r="L261" s="3">
        <v>2.0395084721135799</v>
      </c>
      <c r="M261" s="3">
        <v>3.13640582616729</v>
      </c>
      <c r="N261" s="3">
        <v>4.6299350413538196</v>
      </c>
      <c r="O261" s="3">
        <v>6.7338803817267197</v>
      </c>
      <c r="P261" s="3">
        <v>8.0590735532120199</v>
      </c>
      <c r="Q261" s="3">
        <v>10.528368690673201</v>
      </c>
      <c r="R261" s="3">
        <v>12.2097659831683</v>
      </c>
      <c r="S261" s="3">
        <v>14.0982293188612</v>
      </c>
      <c r="T261" s="3">
        <v>15.7000993256207</v>
      </c>
      <c r="U261" s="3">
        <v>17.480657344498599</v>
      </c>
      <c r="V261" s="3">
        <v>20.408495407709101</v>
      </c>
      <c r="W261" s="3">
        <v>23.075286630509002</v>
      </c>
      <c r="X261" s="3">
        <v>25.4892443018954</v>
      </c>
      <c r="Y261" s="3">
        <v>28.8764997328684</v>
      </c>
      <c r="Z261" s="3">
        <v>31.253668456171798</v>
      </c>
      <c r="AA261" s="3">
        <v>34.155671794853397</v>
      </c>
      <c r="AB261" s="3">
        <v>36.324624535635202</v>
      </c>
      <c r="AC261" s="3">
        <v>38.296301790660699</v>
      </c>
      <c r="AD261" s="3">
        <v>40.908270531942499</v>
      </c>
      <c r="AE261" s="3">
        <v>43.804667107562601</v>
      </c>
      <c r="AF261" s="3">
        <v>46.316764027939399</v>
      </c>
      <c r="AG261" s="3">
        <v>49.907049325766899</v>
      </c>
      <c r="AH261" s="3">
        <v>56.727389050672897</v>
      </c>
      <c r="AI261" s="4"/>
      <c r="AJ261" s="4"/>
    </row>
    <row r="262" spans="1:36" ht="16" x14ac:dyDescent="0.2">
      <c r="A262" s="2" t="s">
        <v>517</v>
      </c>
      <c r="B262" s="25" t="s">
        <v>516</v>
      </c>
      <c r="C262" s="3" t="s">
        <v>680</v>
      </c>
      <c r="D262" s="3" t="s">
        <v>681</v>
      </c>
      <c r="E262" s="3">
        <v>0</v>
      </c>
      <c r="F262" s="3">
        <v>0</v>
      </c>
      <c r="G262" s="3">
        <v>0</v>
      </c>
      <c r="H262" s="3">
        <v>0</v>
      </c>
      <c r="I262" s="3">
        <v>0</v>
      </c>
      <c r="J262" s="3">
        <v>0</v>
      </c>
      <c r="K262" s="4"/>
      <c r="L262" s="3">
        <v>0.17457186299999999</v>
      </c>
      <c r="M262" s="3">
        <v>0.230359015</v>
      </c>
      <c r="N262" s="3">
        <v>0.28530833300000003</v>
      </c>
      <c r="O262" s="3">
        <v>0.56639253300000003</v>
      </c>
      <c r="P262" s="3">
        <v>1.6899028309999999</v>
      </c>
      <c r="Q262" s="3">
        <v>2.2448326760000001</v>
      </c>
      <c r="R262" s="3">
        <v>2.7996304489999999</v>
      </c>
      <c r="S262" s="3">
        <v>3.0755294100000001</v>
      </c>
      <c r="T262" s="3">
        <v>3.352592112</v>
      </c>
      <c r="U262" s="3">
        <v>4.4691738729999999</v>
      </c>
      <c r="V262" s="3">
        <v>4.7499832350000002</v>
      </c>
      <c r="W262" s="3">
        <v>5.0316153159999999</v>
      </c>
      <c r="X262" s="3">
        <v>6</v>
      </c>
      <c r="Y262" s="3">
        <v>7</v>
      </c>
      <c r="Z262" s="3">
        <v>11</v>
      </c>
      <c r="AA262" s="3">
        <v>12.92249</v>
      </c>
      <c r="AB262" s="3">
        <v>15.3</v>
      </c>
      <c r="AC262" s="3">
        <v>21.2</v>
      </c>
      <c r="AD262" s="3">
        <v>25.407009769999998</v>
      </c>
      <c r="AE262" s="3">
        <v>29.411730110000001</v>
      </c>
      <c r="AF262" s="3">
        <v>33.61093932</v>
      </c>
      <c r="AG262" s="4"/>
      <c r="AH262" s="4"/>
      <c r="AI262" s="4"/>
      <c r="AJ262" s="4"/>
    </row>
    <row r="263" spans="1:36" ht="16" x14ac:dyDescent="0.2">
      <c r="A263" s="2" t="s">
        <v>519</v>
      </c>
      <c r="B263" s="25" t="s">
        <v>518</v>
      </c>
      <c r="C263" s="3" t="s">
        <v>680</v>
      </c>
      <c r="D263" s="3" t="s">
        <v>681</v>
      </c>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3">
        <v>83.893596810000005</v>
      </c>
      <c r="AG263" s="3">
        <v>89.443031970000007</v>
      </c>
      <c r="AH263" s="4"/>
      <c r="AI263" s="4"/>
      <c r="AJ263" s="4"/>
    </row>
    <row r="264" spans="1:36" ht="16" x14ac:dyDescent="0.2">
      <c r="A264" s="2" t="s">
        <v>521</v>
      </c>
      <c r="B264" s="25" t="s">
        <v>520</v>
      </c>
      <c r="C264" s="3" t="s">
        <v>680</v>
      </c>
      <c r="D264" s="3" t="s">
        <v>681</v>
      </c>
      <c r="E264" s="3">
        <v>0</v>
      </c>
      <c r="F264" s="3">
        <v>0</v>
      </c>
      <c r="G264" s="3">
        <v>0</v>
      </c>
      <c r="H264" s="3">
        <v>0</v>
      </c>
      <c r="I264" s="3">
        <v>0</v>
      </c>
      <c r="J264" s="3">
        <v>0</v>
      </c>
      <c r="K264" s="3">
        <v>6.21081E-4</v>
      </c>
      <c r="L264" s="3">
        <v>1.5025294999999999E-2</v>
      </c>
      <c r="M264" s="3">
        <v>2.3323243E-2</v>
      </c>
      <c r="N264" s="3">
        <v>5.6628675000000003E-2</v>
      </c>
      <c r="O264" s="3">
        <v>8.2500386999999994E-2</v>
      </c>
      <c r="P264" s="3">
        <v>9.0802459000000002E-2</v>
      </c>
      <c r="Q264" s="3">
        <v>0.51879603200000002</v>
      </c>
      <c r="R264" s="3">
        <v>0.60473410000000005</v>
      </c>
      <c r="S264" s="3">
        <v>0.88122298899999996</v>
      </c>
      <c r="T264" s="3">
        <v>1.048597934</v>
      </c>
      <c r="U264" s="3">
        <v>1.2478240490000001</v>
      </c>
      <c r="V264" s="3">
        <v>5.01</v>
      </c>
      <c r="W264" s="3">
        <v>6.89</v>
      </c>
      <c r="X264" s="3">
        <v>9.9600000000000009</v>
      </c>
      <c r="Y264" s="3">
        <v>12.35</v>
      </c>
      <c r="Z264" s="3">
        <v>14.904999999999999</v>
      </c>
      <c r="AA264" s="3">
        <v>17.4465</v>
      </c>
      <c r="AB264" s="3">
        <v>20</v>
      </c>
      <c r="AC264" s="3">
        <v>22.55</v>
      </c>
      <c r="AD264" s="3">
        <v>24.085409469999998</v>
      </c>
      <c r="AE264" s="3">
        <v>24.579208359999999</v>
      </c>
      <c r="AF264" s="3">
        <v>26.718354770000001</v>
      </c>
      <c r="AG264" s="4"/>
      <c r="AH264" s="4"/>
      <c r="AI264" s="4"/>
      <c r="AJ264" s="4"/>
    </row>
    <row r="265" spans="1:36" ht="16" x14ac:dyDescent="0.2">
      <c r="A265" s="2" t="s">
        <v>523</v>
      </c>
      <c r="B265" s="25" t="s">
        <v>522</v>
      </c>
      <c r="C265" s="3" t="s">
        <v>680</v>
      </c>
      <c r="D265" s="3" t="s">
        <v>681</v>
      </c>
      <c r="E265" s="3">
        <v>0</v>
      </c>
      <c r="F265" s="3">
        <v>1.3283591000000001E-2</v>
      </c>
      <c r="G265" s="3">
        <v>3.8869106E-2</v>
      </c>
      <c r="H265" s="3">
        <v>0.113747184</v>
      </c>
      <c r="I265" s="3">
        <v>0.24690553300000001</v>
      </c>
      <c r="J265" s="3">
        <v>0.67674010399999995</v>
      </c>
      <c r="K265" s="3">
        <v>0.841882931</v>
      </c>
      <c r="L265" s="3">
        <v>1.632093791</v>
      </c>
      <c r="M265" s="3">
        <v>2.906220867</v>
      </c>
      <c r="N265" s="3">
        <v>4.1162495830000001</v>
      </c>
      <c r="O265" s="3">
        <v>5.348559732</v>
      </c>
      <c r="P265" s="3">
        <v>6.3466193180000001</v>
      </c>
      <c r="Q265" s="3">
        <v>6.7103224370000003</v>
      </c>
      <c r="R265" s="3">
        <v>7.007691726</v>
      </c>
      <c r="S265" s="3">
        <v>8.4251186830000009</v>
      </c>
      <c r="T265" s="3">
        <v>7.4885425300000001</v>
      </c>
      <c r="U265" s="3">
        <v>7.607139675</v>
      </c>
      <c r="V265" s="3">
        <v>8.0653751739999997</v>
      </c>
      <c r="W265" s="3">
        <v>8.43</v>
      </c>
      <c r="X265" s="3">
        <v>10</v>
      </c>
      <c r="Y265" s="3">
        <v>24</v>
      </c>
      <c r="Z265" s="3">
        <v>33.97</v>
      </c>
      <c r="AA265" s="3">
        <v>41</v>
      </c>
      <c r="AB265" s="3">
        <v>46.5</v>
      </c>
      <c r="AC265" s="3">
        <v>49</v>
      </c>
      <c r="AD265" s="3">
        <v>51.919115720000001</v>
      </c>
      <c r="AE265" s="3">
        <v>54</v>
      </c>
      <c r="AF265" s="3">
        <v>56.167394469999998</v>
      </c>
      <c r="AG265" s="3">
        <v>62.4</v>
      </c>
      <c r="AH265" s="3">
        <v>68.2</v>
      </c>
      <c r="AI265" s="4"/>
      <c r="AJ265" s="4"/>
    </row>
    <row r="266" spans="1:36" ht="16" x14ac:dyDescent="0.2">
      <c r="A266" s="2" t="s">
        <v>525</v>
      </c>
      <c r="B266" s="25" t="s">
        <v>524</v>
      </c>
      <c r="C266" s="3" t="s">
        <v>680</v>
      </c>
      <c r="D266" s="3" t="s">
        <v>681</v>
      </c>
      <c r="E266" s="3">
        <v>0</v>
      </c>
      <c r="F266" s="3">
        <v>0</v>
      </c>
      <c r="G266" s="3">
        <v>0</v>
      </c>
      <c r="H266" s="3">
        <v>0</v>
      </c>
      <c r="I266" s="3">
        <v>6.7761050000000001E-3</v>
      </c>
      <c r="J266" s="3">
        <v>8.7836230000000008E-3</v>
      </c>
      <c r="K266" s="3">
        <v>9.069176E-3</v>
      </c>
      <c r="L266" s="3">
        <v>9.3296579999999994E-3</v>
      </c>
      <c r="M266" s="3">
        <v>3.0226183E-2</v>
      </c>
      <c r="N266" s="3">
        <v>0.14705317200000001</v>
      </c>
      <c r="O266" s="3">
        <v>0.19107164300000001</v>
      </c>
      <c r="P266" s="3">
        <v>0.23312955599999999</v>
      </c>
      <c r="Q266" s="3">
        <v>0.477750907</v>
      </c>
      <c r="R266" s="3">
        <v>0.980483039</v>
      </c>
      <c r="S266" s="3">
        <v>2.0135495319999999</v>
      </c>
      <c r="T266" s="3">
        <v>2.8517522610000001</v>
      </c>
      <c r="U266" s="3">
        <v>4.1599133940000002</v>
      </c>
      <c r="V266" s="3">
        <v>4.87</v>
      </c>
      <c r="W266" s="3">
        <v>5.55</v>
      </c>
      <c r="X266" s="3">
        <v>6.31</v>
      </c>
      <c r="Y266" s="3">
        <v>10</v>
      </c>
      <c r="Z266" s="3">
        <v>11.5</v>
      </c>
      <c r="AA266" s="4"/>
      <c r="AB266" s="4"/>
      <c r="AC266" s="4"/>
      <c r="AD266" s="4"/>
      <c r="AE266" s="4"/>
      <c r="AF266" s="4"/>
      <c r="AG266" s="3">
        <v>14.299997100000001</v>
      </c>
      <c r="AH266" s="3">
        <v>19</v>
      </c>
      <c r="AI266" s="4"/>
      <c r="AJ266" s="4"/>
    </row>
    <row r="267" spans="1:36" ht="16" x14ac:dyDescent="0.2">
      <c r="A267" s="2" t="s">
        <v>527</v>
      </c>
      <c r="B267" s="25" t="s">
        <v>526</v>
      </c>
      <c r="C267" s="3" t="s">
        <v>680</v>
      </c>
      <c r="D267" s="3" t="s">
        <v>681</v>
      </c>
      <c r="E267" s="3">
        <v>0</v>
      </c>
      <c r="F267" s="3">
        <v>0</v>
      </c>
      <c r="G267" s="3">
        <v>0</v>
      </c>
      <c r="H267" s="3">
        <v>0</v>
      </c>
      <c r="I267" s="3">
        <v>1.7392799999999999E-3</v>
      </c>
      <c r="J267" s="3">
        <v>7.68354E-3</v>
      </c>
      <c r="K267" s="3">
        <v>1.6790484000000001E-2</v>
      </c>
      <c r="L267" s="3">
        <v>3.3080327E-2</v>
      </c>
      <c r="M267" s="3">
        <v>8.1648475999999998E-2</v>
      </c>
      <c r="N267" s="3">
        <v>0.16167552800000001</v>
      </c>
      <c r="O267" s="3">
        <v>0.40143353500000001</v>
      </c>
      <c r="P267" s="3">
        <v>0.79984604599999998</v>
      </c>
      <c r="Q267" s="3">
        <v>1.1000000000000001</v>
      </c>
      <c r="R267" s="3">
        <v>1.8</v>
      </c>
      <c r="S267" s="3">
        <v>2.1</v>
      </c>
      <c r="T267" s="3">
        <v>2.4</v>
      </c>
      <c r="U267" s="3">
        <v>2.4</v>
      </c>
      <c r="V267" s="3">
        <v>3</v>
      </c>
      <c r="W267" s="3">
        <v>3.5</v>
      </c>
      <c r="X267" s="3">
        <v>4</v>
      </c>
      <c r="Y267" s="3">
        <v>6.4</v>
      </c>
      <c r="Z267" s="3">
        <v>8.4</v>
      </c>
      <c r="AA267" s="3">
        <v>12</v>
      </c>
      <c r="AB267" s="3">
        <v>15.5</v>
      </c>
      <c r="AC267" s="3">
        <v>16.364739960000001</v>
      </c>
      <c r="AD267" s="3">
        <v>22.742818100000001</v>
      </c>
      <c r="AE267" s="3">
        <v>23.11998904</v>
      </c>
      <c r="AF267" s="3">
        <v>24.4</v>
      </c>
      <c r="AG267" s="3">
        <v>25</v>
      </c>
      <c r="AH267" s="3">
        <v>25.1</v>
      </c>
      <c r="AI267" s="4"/>
      <c r="AJ267"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76C51-56C9-D149-9F4E-73B561D3106F}">
  <sheetPr>
    <tabColor theme="6" tint="0.79998168889431442"/>
  </sheetPr>
  <dimension ref="A1:AE157"/>
  <sheetViews>
    <sheetView workbookViewId="0">
      <selection activeCell="B2" sqref="B2"/>
    </sheetView>
  </sheetViews>
  <sheetFormatPr baseColWidth="10" defaultColWidth="9.1640625" defaultRowHeight="13" x14ac:dyDescent="0.15"/>
  <cols>
    <col min="1" max="1" width="28.5" style="18" customWidth="1"/>
    <col min="2" max="2" width="9.1640625" style="28"/>
    <col min="3" max="3" width="17.33203125" style="18" customWidth="1"/>
    <col min="4" max="4" width="18.33203125" style="18" customWidth="1"/>
    <col min="5" max="5" width="18.5" style="18" customWidth="1"/>
    <col min="6" max="6" width="18.6640625" style="18" customWidth="1"/>
    <col min="7" max="7" width="18.1640625" style="18" customWidth="1"/>
    <col min="8" max="8" width="18.6640625" style="18" customWidth="1"/>
    <col min="9" max="9" width="19.33203125" style="18" customWidth="1"/>
    <col min="10" max="10" width="17.6640625" style="18" customWidth="1"/>
    <col min="11" max="11" width="18.5" style="18" customWidth="1"/>
    <col min="12" max="12" width="18" style="18" customWidth="1"/>
    <col min="13" max="13" width="19" style="18" customWidth="1"/>
    <col min="14" max="14" width="18.6640625" style="18" customWidth="1"/>
    <col min="15" max="15" width="17.6640625" style="18" customWidth="1"/>
    <col min="16" max="16" width="17.5" style="18" customWidth="1"/>
    <col min="17" max="17" width="18" style="18" customWidth="1"/>
    <col min="18" max="18" width="17.83203125" style="18" customWidth="1"/>
    <col min="19" max="19" width="17.5" style="18" customWidth="1"/>
    <col min="20" max="20" width="19.1640625" style="18" customWidth="1"/>
    <col min="21" max="21" width="18.1640625" style="18" customWidth="1"/>
    <col min="22" max="22" width="18.33203125" style="18" customWidth="1"/>
    <col min="23" max="23" width="18" style="18" customWidth="1"/>
    <col min="24" max="24" width="18.5" style="18" customWidth="1"/>
    <col min="25" max="25" width="17.83203125" style="18" customWidth="1"/>
    <col min="26" max="26" width="17.33203125" style="18" customWidth="1"/>
    <col min="27" max="27" width="17.6640625" style="18" customWidth="1"/>
    <col min="28" max="28" width="17.83203125" style="18" customWidth="1"/>
    <col min="29" max="29" width="18.1640625" style="18" customWidth="1"/>
    <col min="30" max="30" width="18.6640625" style="18" customWidth="1"/>
    <col min="31" max="31" width="17.6640625" style="18" customWidth="1"/>
    <col min="32" max="16384" width="9.1640625" style="18"/>
  </cols>
  <sheetData>
    <row r="1" spans="1:31" s="17" customFormat="1" x14ac:dyDescent="0.15">
      <c r="A1" s="17" t="s">
        <v>731</v>
      </c>
      <c r="B1" s="27" t="s">
        <v>0</v>
      </c>
      <c r="C1" s="17" t="s">
        <v>823</v>
      </c>
      <c r="D1" s="17" t="s">
        <v>824</v>
      </c>
      <c r="E1" s="17" t="s">
        <v>825</v>
      </c>
      <c r="F1" s="17" t="s">
        <v>826</v>
      </c>
      <c r="G1" s="17" t="s">
        <v>827</v>
      </c>
      <c r="H1" s="17" t="s">
        <v>828</v>
      </c>
      <c r="I1" s="17" t="s">
        <v>829</v>
      </c>
      <c r="J1" s="17" t="s">
        <v>830</v>
      </c>
      <c r="K1" s="17" t="s">
        <v>831</v>
      </c>
      <c r="L1" s="17" t="s">
        <v>832</v>
      </c>
      <c r="M1" s="17" t="s">
        <v>833</v>
      </c>
      <c r="N1" s="17" t="s">
        <v>834</v>
      </c>
      <c r="O1" s="17" t="s">
        <v>835</v>
      </c>
      <c r="P1" s="17" t="s">
        <v>836</v>
      </c>
      <c r="Q1" s="17" t="s">
        <v>837</v>
      </c>
      <c r="R1" s="17" t="s">
        <v>838</v>
      </c>
      <c r="S1" s="17" t="s">
        <v>839</v>
      </c>
      <c r="T1" s="17" t="s">
        <v>840</v>
      </c>
      <c r="U1" s="17" t="s">
        <v>841</v>
      </c>
      <c r="V1" s="17" t="s">
        <v>842</v>
      </c>
      <c r="W1" s="17" t="s">
        <v>843</v>
      </c>
      <c r="X1" s="17" t="s">
        <v>844</v>
      </c>
      <c r="Y1" s="17" t="s">
        <v>845</v>
      </c>
      <c r="Z1" s="17" t="s">
        <v>846</v>
      </c>
      <c r="AA1" s="17" t="s">
        <v>847</v>
      </c>
      <c r="AB1" s="17" t="s">
        <v>848</v>
      </c>
      <c r="AC1" s="17" t="s">
        <v>849</v>
      </c>
      <c r="AD1" s="17" t="s">
        <v>850</v>
      </c>
      <c r="AE1" s="17" t="s">
        <v>851</v>
      </c>
    </row>
    <row r="2" spans="1:31" x14ac:dyDescent="0.15">
      <c r="A2" s="18" t="s">
        <v>24</v>
      </c>
      <c r="B2" s="28" t="s">
        <v>21</v>
      </c>
      <c r="C2" s="19">
        <v>36.205364227294922</v>
      </c>
      <c r="D2" s="19">
        <v>35.997806549072266</v>
      </c>
      <c r="E2" s="19">
        <v>34.9991455078125</v>
      </c>
      <c r="F2" s="19">
        <v>35.049510955810547</v>
      </c>
      <c r="G2" s="19">
        <v>35.426750183105469</v>
      </c>
      <c r="H2" s="19">
        <v>35.058448791503906</v>
      </c>
      <c r="I2" s="19">
        <v>34.621913909912109</v>
      </c>
      <c r="J2" s="19">
        <v>33.991073608398438</v>
      </c>
      <c r="K2" s="19">
        <v>33.554164886474609</v>
      </c>
      <c r="L2" s="19">
        <v>33.908962249755859</v>
      </c>
      <c r="M2" s="19">
        <v>34.238525390625</v>
      </c>
      <c r="N2" s="19">
        <v>34.112098693847656</v>
      </c>
      <c r="O2" s="19">
        <v>34.013187408447266</v>
      </c>
      <c r="P2" s="19">
        <v>34.009563446044922</v>
      </c>
      <c r="Q2" s="19">
        <v>33.790798187255859</v>
      </c>
      <c r="R2" s="19">
        <v>33.603614807128906</v>
      </c>
      <c r="S2" s="19">
        <v>33.305095672607422</v>
      </c>
      <c r="T2" s="19">
        <v>32.900142669677734</v>
      </c>
      <c r="U2" s="19">
        <v>32.241130828857422</v>
      </c>
      <c r="V2" s="19">
        <v>31.423919677734375</v>
      </c>
      <c r="W2" s="19">
        <v>31.049882888793945</v>
      </c>
      <c r="X2" s="19">
        <v>30.881023406982422</v>
      </c>
      <c r="Y2" s="19">
        <v>30.87190055847168</v>
      </c>
      <c r="Z2" s="19">
        <v>30.445468902587891</v>
      </c>
      <c r="AA2" s="19">
        <v>30.318990707397461</v>
      </c>
      <c r="AB2" s="19">
        <v>30.502510070800781</v>
      </c>
      <c r="AC2" s="19">
        <v>30.699529647827148</v>
      </c>
      <c r="AD2" s="19">
        <v>30.70826530456543</v>
      </c>
      <c r="AE2" s="19">
        <v>30.437105178833008</v>
      </c>
    </row>
    <row r="3" spans="1:31" x14ac:dyDescent="0.15">
      <c r="A3" s="18" t="s">
        <v>136</v>
      </c>
      <c r="B3" s="28" t="s">
        <v>135</v>
      </c>
      <c r="C3" s="19">
        <v>29.9691162109375</v>
      </c>
      <c r="D3" s="19">
        <v>29.916942596435547</v>
      </c>
      <c r="E3" s="19">
        <v>29.884853363037109</v>
      </c>
      <c r="F3" s="19">
        <v>29.829242706298828</v>
      </c>
      <c r="G3" s="19">
        <v>29.822683334350586</v>
      </c>
      <c r="H3" s="19">
        <v>30.067386627197266</v>
      </c>
      <c r="I3" s="19">
        <v>30.23930549621582</v>
      </c>
      <c r="J3" s="19">
        <v>30.240720748901367</v>
      </c>
      <c r="K3" s="19">
        <v>30.340803146362305</v>
      </c>
      <c r="L3" s="19">
        <v>30.356845855712891</v>
      </c>
      <c r="M3" s="19">
        <v>30.579885482788086</v>
      </c>
      <c r="N3" s="19">
        <v>30.722146987915039</v>
      </c>
      <c r="O3" s="19">
        <v>30.743202209472656</v>
      </c>
      <c r="P3" s="19">
        <v>30.419153213500977</v>
      </c>
      <c r="Q3" s="19">
        <v>31.218170166015625</v>
      </c>
      <c r="R3" s="19">
        <v>31.344526290893555</v>
      </c>
      <c r="S3" s="19">
        <v>31.70074462890625</v>
      </c>
      <c r="T3" s="19">
        <v>31.201610565185547</v>
      </c>
      <c r="U3" s="19">
        <v>31.092617034912109</v>
      </c>
      <c r="V3" s="19">
        <v>30.615530014038086</v>
      </c>
      <c r="W3" s="19">
        <v>30.480278015136719</v>
      </c>
      <c r="X3" s="19">
        <v>29.916107177734375</v>
      </c>
      <c r="Y3" s="19">
        <v>29.825582504272461</v>
      </c>
      <c r="Z3" s="19">
        <v>29.697721481323242</v>
      </c>
      <c r="AA3" s="19">
        <v>28.966861724853516</v>
      </c>
      <c r="AB3" s="19">
        <v>28.605794906616211</v>
      </c>
      <c r="AC3" s="19">
        <v>28.347869873046875</v>
      </c>
      <c r="AD3" s="19">
        <v>28.090625762939453</v>
      </c>
      <c r="AE3" s="19">
        <v>27.907875061035156</v>
      </c>
    </row>
    <row r="4" spans="1:31" x14ac:dyDescent="0.15">
      <c r="A4" s="18" t="s">
        <v>20</v>
      </c>
      <c r="B4" s="28" t="s">
        <v>17</v>
      </c>
      <c r="C4" s="19">
        <v>42.032562255859375</v>
      </c>
      <c r="D4" s="19">
        <v>41.262264251708984</v>
      </c>
      <c r="E4" s="19">
        <v>41.184803009033203</v>
      </c>
      <c r="F4" s="19">
        <v>41.579483032226562</v>
      </c>
      <c r="G4" s="19">
        <v>41.127960205078125</v>
      </c>
      <c r="H4" s="19">
        <v>40.200756072998047</v>
      </c>
      <c r="I4" s="19">
        <v>40.757286071777344</v>
      </c>
      <c r="J4" s="19">
        <v>39.612216949462891</v>
      </c>
      <c r="K4" s="19">
        <v>40.025669097900391</v>
      </c>
      <c r="L4" s="19">
        <v>38.995441436767578</v>
      </c>
      <c r="M4" s="19">
        <v>39.755107879638672</v>
      </c>
      <c r="N4" s="19">
        <v>40.571006774902344</v>
      </c>
      <c r="O4" s="19">
        <v>40.938159942626953</v>
      </c>
      <c r="P4" s="19">
        <v>41.197376251220703</v>
      </c>
      <c r="Q4" s="19">
        <v>41.497119903564453</v>
      </c>
      <c r="R4" s="19">
        <v>41.892601013183594</v>
      </c>
      <c r="S4" s="19">
        <v>42.141040802001953</v>
      </c>
      <c r="T4" s="19">
        <v>42.104331970214844</v>
      </c>
      <c r="U4" s="19">
        <v>41.84185791015625</v>
      </c>
      <c r="V4" s="19">
        <v>41.295341491699219</v>
      </c>
      <c r="W4" s="19">
        <v>41.350643157958984</v>
      </c>
      <c r="X4" s="19">
        <v>41.083103179931641</v>
      </c>
      <c r="Y4" s="19">
        <v>40.687179565429688</v>
      </c>
      <c r="Z4" s="19">
        <v>40.049430847167969</v>
      </c>
      <c r="AA4" s="19">
        <v>39.81634521484375</v>
      </c>
      <c r="AB4" s="19">
        <v>39.391536712646484</v>
      </c>
      <c r="AC4" s="19">
        <v>39.207199096679688</v>
      </c>
      <c r="AD4" s="19">
        <v>39.161380767822266</v>
      </c>
      <c r="AE4" s="19">
        <v>39.174072265625</v>
      </c>
    </row>
    <row r="5" spans="1:31" x14ac:dyDescent="0.15">
      <c r="A5" s="18" t="s">
        <v>33</v>
      </c>
      <c r="B5" s="28" t="s">
        <v>32</v>
      </c>
      <c r="C5" s="19">
        <v>24.348072052001953</v>
      </c>
      <c r="D5" s="19">
        <v>24.460046768188477</v>
      </c>
      <c r="E5" s="19">
        <v>24.316474914550781</v>
      </c>
      <c r="F5" s="19">
        <v>23.9493408203125</v>
      </c>
      <c r="G5" s="19">
        <v>23.805736541748047</v>
      </c>
      <c r="H5" s="19">
        <v>23.340496063232422</v>
      </c>
      <c r="I5" s="19">
        <v>23.018152236938477</v>
      </c>
      <c r="J5" s="19">
        <v>23.223077774047852</v>
      </c>
      <c r="K5" s="19">
        <v>23.203182220458984</v>
      </c>
      <c r="L5" s="19">
        <v>23.084186553955078</v>
      </c>
      <c r="M5" s="19">
        <v>23.000473022460938</v>
      </c>
      <c r="N5" s="19">
        <v>22.860527038574219</v>
      </c>
      <c r="O5" s="19">
        <v>22.686538696289062</v>
      </c>
      <c r="P5" s="19">
        <v>22.924100875854492</v>
      </c>
      <c r="Q5" s="19">
        <v>23.152036666870117</v>
      </c>
      <c r="R5" s="19">
        <v>23.17503547668457</v>
      </c>
      <c r="S5" s="19">
        <v>23.173585891723633</v>
      </c>
      <c r="T5" s="19">
        <v>23.000640869140625</v>
      </c>
      <c r="U5" s="19">
        <v>22.761007308959961</v>
      </c>
      <c r="V5" s="19">
        <v>22.563850402832031</v>
      </c>
      <c r="W5" s="19">
        <v>22.411331176757812</v>
      </c>
      <c r="X5" s="19">
        <v>22.221504211425781</v>
      </c>
      <c r="Y5" s="19">
        <v>22.056882858276367</v>
      </c>
      <c r="Z5" s="19">
        <v>21.839557647705078</v>
      </c>
      <c r="AA5" s="19">
        <v>21.622148513793945</v>
      </c>
      <c r="AB5" s="19">
        <v>21.495525360107422</v>
      </c>
      <c r="AC5" s="19">
        <v>21.327438354492188</v>
      </c>
      <c r="AD5" s="19">
        <v>21.187179565429688</v>
      </c>
      <c r="AE5" s="19">
        <v>21.145267486572266</v>
      </c>
    </row>
    <row r="6" spans="1:31" x14ac:dyDescent="0.15">
      <c r="A6" s="18" t="s">
        <v>35</v>
      </c>
      <c r="B6" s="28" t="s">
        <v>34</v>
      </c>
      <c r="C6" s="19">
        <v>43.546524047851562</v>
      </c>
      <c r="D6" s="19">
        <v>42.666599273681641</v>
      </c>
      <c r="E6" s="19">
        <v>42.600898742675781</v>
      </c>
      <c r="F6" s="19">
        <v>43.518177032470703</v>
      </c>
      <c r="G6" s="19">
        <v>45.792003631591797</v>
      </c>
      <c r="H6" s="19">
        <v>45.862804412841797</v>
      </c>
      <c r="I6" s="19">
        <v>46.201385498046875</v>
      </c>
      <c r="J6" s="19">
        <v>46.896110534667969</v>
      </c>
      <c r="K6" s="19">
        <v>46.922569274902344</v>
      </c>
      <c r="L6" s="19">
        <v>46.99322509765625</v>
      </c>
      <c r="M6" s="19">
        <v>46.882259368896484</v>
      </c>
      <c r="N6" s="19">
        <v>46.773983001708984</v>
      </c>
      <c r="O6" s="19">
        <v>45.494720458984375</v>
      </c>
      <c r="P6" s="19">
        <v>45.070461273193359</v>
      </c>
      <c r="Q6" s="19">
        <v>44.28985595703125</v>
      </c>
      <c r="R6" s="19">
        <v>43.571857452392578</v>
      </c>
      <c r="S6" s="19">
        <v>42.315376281738281</v>
      </c>
      <c r="T6" s="19">
        <v>41.100563049316406</v>
      </c>
      <c r="U6" s="19">
        <v>39.944286346435547</v>
      </c>
      <c r="V6" s="19">
        <v>38.871475219726562</v>
      </c>
      <c r="W6" s="19">
        <v>38.238056182861328</v>
      </c>
      <c r="X6" s="19">
        <v>37.6171875</v>
      </c>
      <c r="Y6" s="19">
        <v>37.416019439697266</v>
      </c>
      <c r="Z6" s="19">
        <v>37.098522186279297</v>
      </c>
      <c r="AA6" s="19">
        <v>36.771602630615234</v>
      </c>
      <c r="AB6" s="19">
        <v>36.105789184570312</v>
      </c>
      <c r="AC6" s="19">
        <v>35.55023193359375</v>
      </c>
      <c r="AD6" s="19">
        <v>35.332679748535156</v>
      </c>
      <c r="AE6" s="19"/>
    </row>
    <row r="7" spans="1:31" x14ac:dyDescent="0.15">
      <c r="A7" s="18" t="s">
        <v>42</v>
      </c>
      <c r="B7" s="28" t="s">
        <v>41</v>
      </c>
      <c r="C7" s="19">
        <v>15.244407653808594</v>
      </c>
      <c r="D7" s="19">
        <v>15.061095237731934</v>
      </c>
      <c r="E7" s="19">
        <v>14.935770988464355</v>
      </c>
      <c r="F7" s="19">
        <v>14.825889587402344</v>
      </c>
      <c r="G7" s="19">
        <v>14.765119552612305</v>
      </c>
      <c r="H7" s="19">
        <v>14.723909378051758</v>
      </c>
      <c r="I7" s="19">
        <v>14.626008033752441</v>
      </c>
      <c r="J7" s="19">
        <v>14.481967926025391</v>
      </c>
      <c r="K7" s="19">
        <v>14.371071815490723</v>
      </c>
      <c r="L7" s="19">
        <v>14.26267147064209</v>
      </c>
      <c r="M7" s="19">
        <v>14.215001106262207</v>
      </c>
      <c r="N7" s="19">
        <v>14.11432933807373</v>
      </c>
      <c r="O7" s="19">
        <v>14.011226654052734</v>
      </c>
      <c r="P7" s="19">
        <v>13.89885139465332</v>
      </c>
      <c r="Q7" s="19">
        <v>13.778002738952637</v>
      </c>
      <c r="R7" s="19">
        <v>13.702363967895508</v>
      </c>
      <c r="S7" s="19">
        <v>13.596590995788574</v>
      </c>
      <c r="T7" s="19">
        <v>13.499954223632812</v>
      </c>
      <c r="U7" s="19">
        <v>13.407648086547852</v>
      </c>
      <c r="V7" s="19">
        <v>13.272464752197266</v>
      </c>
      <c r="W7" s="19">
        <v>13.199357986450195</v>
      </c>
      <c r="X7" s="19">
        <v>13.084046363830566</v>
      </c>
      <c r="Y7" s="19">
        <v>12.95798397064209</v>
      </c>
      <c r="Z7" s="19">
        <v>12.84892749786377</v>
      </c>
      <c r="AA7" s="19">
        <v>12.761232376098633</v>
      </c>
      <c r="AB7" s="19">
        <v>12.694539070129395</v>
      </c>
      <c r="AC7" s="19">
        <v>12.638254165649414</v>
      </c>
      <c r="AD7" s="19">
        <v>12.583067893981934</v>
      </c>
      <c r="AE7" s="19">
        <v>12.527935028076172</v>
      </c>
    </row>
    <row r="8" spans="1:31" x14ac:dyDescent="0.15">
      <c r="A8" s="18" t="s">
        <v>44</v>
      </c>
      <c r="B8" s="28" t="s">
        <v>43</v>
      </c>
      <c r="C8" s="19">
        <v>10.54494571685791</v>
      </c>
      <c r="D8" s="19">
        <v>10.459683418273926</v>
      </c>
      <c r="E8" s="19">
        <v>10.362458229064941</v>
      </c>
      <c r="F8" s="19">
        <v>10.262081146240234</v>
      </c>
      <c r="G8" s="19">
        <v>10.179858207702637</v>
      </c>
      <c r="H8" s="19">
        <v>10.100735664367676</v>
      </c>
      <c r="I8" s="19">
        <v>10.030376434326172</v>
      </c>
      <c r="J8" s="19">
        <v>9.9541835784912109</v>
      </c>
      <c r="K8" s="19">
        <v>9.8871517181396484</v>
      </c>
      <c r="L8" s="19">
        <v>9.8360147476196289</v>
      </c>
      <c r="M8" s="19">
        <v>9.7789268493652344</v>
      </c>
      <c r="N8" s="19">
        <v>9.71563720703125</v>
      </c>
      <c r="O8" s="19">
        <v>9.6566791534423828</v>
      </c>
      <c r="P8" s="19">
        <v>9.6159572601318359</v>
      </c>
      <c r="Q8" s="19">
        <v>9.5739574432373047</v>
      </c>
      <c r="R8" s="19">
        <v>9.5441884994506836</v>
      </c>
      <c r="S8" s="19">
        <v>9.5165729522705078</v>
      </c>
      <c r="T8" s="19">
        <v>9.5001764297485352</v>
      </c>
      <c r="U8" s="19">
        <v>9.4587898254394531</v>
      </c>
      <c r="V8" s="19">
        <v>9.3980636596679688</v>
      </c>
      <c r="W8" s="19">
        <v>9.3879909515380859</v>
      </c>
      <c r="X8" s="19">
        <v>9.38653564453125</v>
      </c>
      <c r="Y8" s="19">
        <v>9.3700151443481445</v>
      </c>
      <c r="Z8" s="19">
        <v>9.3452844619750977</v>
      </c>
      <c r="AA8" s="19">
        <v>9.3500089645385742</v>
      </c>
      <c r="AB8" s="19">
        <v>9.3177289962768555</v>
      </c>
      <c r="AC8" s="19">
        <v>9.2848310470581055</v>
      </c>
      <c r="AD8" s="19">
        <v>9.2615880966186523</v>
      </c>
      <c r="AE8" s="19">
        <v>9.2427692413330078</v>
      </c>
    </row>
    <row r="9" spans="1:31" x14ac:dyDescent="0.15">
      <c r="A9" s="18" t="s">
        <v>46</v>
      </c>
      <c r="B9" s="28" t="s">
        <v>45</v>
      </c>
      <c r="C9" s="19">
        <v>48.412960052490234</v>
      </c>
      <c r="D9" s="19">
        <v>49.851406097412109</v>
      </c>
      <c r="E9" s="19">
        <v>49.520259857177734</v>
      </c>
      <c r="F9" s="19">
        <v>51.859176635742188</v>
      </c>
      <c r="G9" s="19">
        <v>56.227504730224609</v>
      </c>
      <c r="H9" s="19">
        <v>59.337116241455078</v>
      </c>
      <c r="I9" s="19">
        <v>59.609420776367188</v>
      </c>
      <c r="J9" s="19">
        <v>59.743492126464844</v>
      </c>
      <c r="K9" s="19">
        <v>60.283493041992188</v>
      </c>
      <c r="L9" s="19">
        <v>60.649620056152344</v>
      </c>
      <c r="M9" s="19">
        <v>60.770004272460938</v>
      </c>
      <c r="N9" s="19">
        <v>60.518257141113281</v>
      </c>
      <c r="O9" s="19">
        <v>59.388565063476562</v>
      </c>
      <c r="P9" s="19">
        <v>57.314212799072266</v>
      </c>
      <c r="Q9" s="19">
        <v>55.684425354003906</v>
      </c>
      <c r="R9" s="19">
        <v>54.652458190917969</v>
      </c>
      <c r="S9" s="19">
        <v>53.280342102050781</v>
      </c>
      <c r="T9" s="19">
        <v>52.000141143798828</v>
      </c>
      <c r="U9" s="19">
        <v>50.403041839599609</v>
      </c>
      <c r="V9" s="19">
        <v>49.168170928955078</v>
      </c>
      <c r="W9" s="19">
        <v>47.952861785888672</v>
      </c>
      <c r="X9" s="19">
        <v>46.242271423339844</v>
      </c>
      <c r="Y9" s="19">
        <v>44.987003326416016</v>
      </c>
      <c r="Z9" s="19">
        <v>43.483985900878906</v>
      </c>
      <c r="AA9" s="19">
        <v>42.113555908203125</v>
      </c>
      <c r="AB9" s="19">
        <v>40.968711853027344</v>
      </c>
      <c r="AC9" s="19">
        <v>40.378604888916016</v>
      </c>
      <c r="AD9" s="19">
        <v>39.859466552734375</v>
      </c>
      <c r="AE9" s="19">
        <v>39.469985961914062</v>
      </c>
    </row>
    <row r="10" spans="1:31" x14ac:dyDescent="0.15">
      <c r="A10" s="18" t="s">
        <v>62</v>
      </c>
      <c r="B10" s="28" t="s">
        <v>61</v>
      </c>
      <c r="C10" s="19">
        <v>30.808374404907227</v>
      </c>
      <c r="D10" s="19">
        <v>30.365663528442383</v>
      </c>
      <c r="E10" s="19">
        <v>30.106243133544922</v>
      </c>
      <c r="F10" s="19">
        <v>30.199914932250977</v>
      </c>
      <c r="G10" s="19">
        <v>29.903369903564453</v>
      </c>
      <c r="H10" s="19">
        <v>29.806983947753906</v>
      </c>
      <c r="I10" s="19">
        <v>29.566627502441406</v>
      </c>
      <c r="J10" s="19">
        <v>29.116838455200195</v>
      </c>
      <c r="K10" s="19">
        <v>28.791507720947266</v>
      </c>
      <c r="L10" s="19">
        <v>28.401458740234375</v>
      </c>
      <c r="M10" s="19">
        <v>27.936046600341797</v>
      </c>
      <c r="N10" s="19">
        <v>27.673089981079102</v>
      </c>
      <c r="O10" s="19">
        <v>27.441278457641602</v>
      </c>
      <c r="P10" s="19">
        <v>27.205049514770508</v>
      </c>
      <c r="Q10" s="19">
        <v>27.086574554443359</v>
      </c>
      <c r="R10" s="19">
        <v>26.796514511108398</v>
      </c>
      <c r="S10" s="19">
        <v>26.468355178833008</v>
      </c>
      <c r="T10" s="19">
        <v>26.200542449951172</v>
      </c>
      <c r="U10" s="19">
        <v>25.902288436889648</v>
      </c>
      <c r="V10" s="19">
        <v>25.590896606445312</v>
      </c>
      <c r="W10" s="19">
        <v>25.483692169189453</v>
      </c>
      <c r="X10" s="19">
        <v>25.255352020263672</v>
      </c>
      <c r="Y10" s="19">
        <v>25.124921798706055</v>
      </c>
      <c r="Z10" s="19">
        <v>24.801673889160156</v>
      </c>
      <c r="AA10" s="19">
        <v>24.767082214355469</v>
      </c>
      <c r="AB10" s="19">
        <v>24.771572113037109</v>
      </c>
      <c r="AC10" s="19">
        <v>24.635791778564453</v>
      </c>
      <c r="AD10" s="19">
        <v>24.522750854492188</v>
      </c>
      <c r="AE10" s="19"/>
    </row>
    <row r="11" spans="1:31" x14ac:dyDescent="0.15">
      <c r="A11" s="18" t="s">
        <v>60</v>
      </c>
      <c r="B11" s="28" t="s">
        <v>59</v>
      </c>
      <c r="C11" s="19">
        <v>17.059486389160156</v>
      </c>
      <c r="D11" s="19">
        <v>16.927078247070312</v>
      </c>
      <c r="E11" s="19">
        <v>16.725898742675781</v>
      </c>
      <c r="F11" s="19">
        <v>16.596649169921875</v>
      </c>
      <c r="G11" s="19">
        <v>16.486297607421875</v>
      </c>
      <c r="H11" s="19">
        <v>16.424905776977539</v>
      </c>
      <c r="I11" s="19">
        <v>16.318382263183594</v>
      </c>
      <c r="J11" s="19">
        <v>16.272090911865234</v>
      </c>
      <c r="K11" s="19">
        <v>16.094108581542969</v>
      </c>
      <c r="L11" s="19">
        <v>16.341745376586914</v>
      </c>
      <c r="M11" s="19">
        <v>16.455020904541016</v>
      </c>
      <c r="N11" s="19">
        <v>16.455331802368164</v>
      </c>
      <c r="O11" s="19">
        <v>16.515748977661133</v>
      </c>
      <c r="P11" s="19">
        <v>16.532934188842773</v>
      </c>
      <c r="Q11" s="19">
        <v>16.762929916381836</v>
      </c>
      <c r="R11" s="19">
        <v>17.100025177001953</v>
      </c>
      <c r="S11" s="19">
        <v>16.963275909423828</v>
      </c>
      <c r="T11" s="19">
        <v>16.741926193237305</v>
      </c>
      <c r="U11" s="19">
        <v>17.071676254272461</v>
      </c>
      <c r="V11" s="19">
        <v>16.792335510253906</v>
      </c>
      <c r="W11" s="19">
        <v>16.653646469116211</v>
      </c>
      <c r="X11" s="19">
        <v>16.473623275756836</v>
      </c>
      <c r="Y11" s="19">
        <v>16.240222930908203</v>
      </c>
      <c r="Z11" s="19">
        <v>15.952136039733887</v>
      </c>
      <c r="AA11" s="19">
        <v>15.629813194274902</v>
      </c>
      <c r="AB11" s="19">
        <v>15.553808212280273</v>
      </c>
      <c r="AC11" s="19">
        <v>15.524117469787598</v>
      </c>
      <c r="AD11" s="19">
        <v>15.28487491607666</v>
      </c>
      <c r="AE11" s="19">
        <v>15.232141494750977</v>
      </c>
    </row>
    <row r="12" spans="1:31" x14ac:dyDescent="0.15">
      <c r="A12" s="18" t="s">
        <v>56</v>
      </c>
      <c r="B12" s="28" t="s">
        <v>55</v>
      </c>
      <c r="C12" s="19">
        <v>42.952110290527344</v>
      </c>
      <c r="D12" s="19">
        <v>42.664642333984375</v>
      </c>
      <c r="E12" s="19">
        <v>42.450149536132812</v>
      </c>
      <c r="F12" s="19">
        <v>42.107204437255859</v>
      </c>
      <c r="G12" s="19">
        <v>41.800094604492188</v>
      </c>
      <c r="H12" s="19">
        <v>41.484584808349609</v>
      </c>
      <c r="I12" s="19">
        <v>41.130989074707031</v>
      </c>
      <c r="J12" s="19">
        <v>40.773448944091797</v>
      </c>
      <c r="K12" s="19">
        <v>40.172473907470703</v>
      </c>
      <c r="L12" s="19">
        <v>39.560256958007812</v>
      </c>
      <c r="M12" s="19">
        <v>38.955913543701172</v>
      </c>
      <c r="N12" s="19">
        <v>38.389839172363281</v>
      </c>
      <c r="O12" s="19">
        <v>37.765056610107422</v>
      </c>
      <c r="P12" s="19">
        <v>37.098930358886719</v>
      </c>
      <c r="Q12" s="19">
        <v>36.318214416503906</v>
      </c>
      <c r="R12" s="19">
        <v>35.509971618652344</v>
      </c>
      <c r="S12" s="19">
        <v>34.6885986328125</v>
      </c>
      <c r="T12" s="19">
        <v>34.100784301757812</v>
      </c>
      <c r="U12" s="19">
        <v>33.480823516845703</v>
      </c>
      <c r="V12" s="19">
        <v>32.828964233398438</v>
      </c>
      <c r="W12" s="19">
        <v>32.177204132080078</v>
      </c>
      <c r="X12" s="19">
        <v>31.500190734863281</v>
      </c>
      <c r="Y12" s="19">
        <v>30.899021148681641</v>
      </c>
      <c r="Z12" s="19">
        <v>30.204217910766602</v>
      </c>
      <c r="AA12" s="19">
        <v>29.532600402832031</v>
      </c>
      <c r="AB12" s="19">
        <v>28.897315979003906</v>
      </c>
      <c r="AC12" s="19">
        <v>28.256935119628906</v>
      </c>
      <c r="AD12" s="19">
        <v>27.63127326965332</v>
      </c>
      <c r="AE12" s="19">
        <v>26.998659133911133</v>
      </c>
    </row>
    <row r="13" spans="1:31" x14ac:dyDescent="0.15">
      <c r="A13" s="18" t="s">
        <v>77</v>
      </c>
      <c r="B13" s="28" t="s">
        <v>76</v>
      </c>
      <c r="C13" s="19">
        <v>27.257251739501953</v>
      </c>
      <c r="D13" s="19">
        <v>26.745813369750977</v>
      </c>
      <c r="E13" s="19">
        <v>26.592168807983398</v>
      </c>
      <c r="F13" s="19">
        <v>26.418327331542969</v>
      </c>
      <c r="G13" s="19">
        <v>26.854389190673828</v>
      </c>
      <c r="H13" s="19">
        <v>26.656822204589844</v>
      </c>
      <c r="I13" s="19">
        <v>26.797004699707031</v>
      </c>
      <c r="J13" s="19">
        <v>26.614597320556641</v>
      </c>
      <c r="K13" s="19">
        <v>26.373943328857422</v>
      </c>
      <c r="L13" s="19">
        <v>26.205804824829102</v>
      </c>
      <c r="M13" s="19">
        <v>26.090532302856445</v>
      </c>
      <c r="N13" s="19">
        <v>25.695163726806641</v>
      </c>
      <c r="O13" s="19">
        <v>25.820341110229492</v>
      </c>
      <c r="P13" s="19">
        <v>25.400028228759766</v>
      </c>
      <c r="Q13" s="19">
        <v>25.323406219482422</v>
      </c>
      <c r="R13" s="19">
        <v>25.132286071777344</v>
      </c>
      <c r="S13" s="19">
        <v>24.697494506835938</v>
      </c>
      <c r="T13" s="19">
        <v>24.499954223632812</v>
      </c>
      <c r="U13" s="19">
        <v>24.168460845947266</v>
      </c>
      <c r="V13" s="19">
        <v>23.806005477905273</v>
      </c>
      <c r="W13" s="19">
        <v>23.814163208007812</v>
      </c>
      <c r="X13" s="19">
        <v>23.606796264648438</v>
      </c>
      <c r="Y13" s="19">
        <v>23.605207443237305</v>
      </c>
      <c r="Z13" s="19">
        <v>23.500888824462891</v>
      </c>
      <c r="AA13" s="19">
        <v>23.454324722290039</v>
      </c>
      <c r="AB13" s="19">
        <v>23.537181854248047</v>
      </c>
      <c r="AC13" s="19">
        <v>23.611942291259766</v>
      </c>
      <c r="AD13" s="19">
        <v>23.663585662841797</v>
      </c>
      <c r="AE13" s="19">
        <v>23.721750259399414</v>
      </c>
    </row>
    <row r="14" spans="1:31" x14ac:dyDescent="0.15">
      <c r="A14" s="18" t="s">
        <v>66</v>
      </c>
      <c r="B14" s="28" t="s">
        <v>65</v>
      </c>
      <c r="C14" s="19">
        <v>44.363880157470703</v>
      </c>
      <c r="D14" s="19">
        <v>43.8668212890625</v>
      </c>
      <c r="E14" s="19">
        <v>43.854976654052734</v>
      </c>
      <c r="F14" s="19">
        <v>44.071994781494141</v>
      </c>
      <c r="G14" s="19">
        <v>43.010295867919922</v>
      </c>
      <c r="H14" s="19">
        <v>42.561866760253906</v>
      </c>
      <c r="I14" s="19">
        <v>42.911060333251953</v>
      </c>
      <c r="J14" s="19">
        <v>43.546661376953125</v>
      </c>
      <c r="K14" s="19">
        <v>43.767566680908203</v>
      </c>
      <c r="L14" s="19">
        <v>43.947906494140625</v>
      </c>
      <c r="M14" s="19">
        <v>44.281650543212891</v>
      </c>
      <c r="N14" s="19">
        <v>44.306720733642578</v>
      </c>
      <c r="O14" s="19">
        <v>44.415420532226562</v>
      </c>
      <c r="P14" s="19">
        <v>44.384475708007812</v>
      </c>
      <c r="Q14" s="19">
        <v>44.320529937744141</v>
      </c>
      <c r="R14" s="19">
        <v>44.270370483398438</v>
      </c>
      <c r="S14" s="19">
        <v>43.857151031494141</v>
      </c>
      <c r="T14" s="19">
        <v>43.300365447998047</v>
      </c>
      <c r="U14" s="19">
        <v>42.713470458984375</v>
      </c>
      <c r="V14" s="19">
        <v>41.820137023925781</v>
      </c>
      <c r="W14" s="19">
        <v>40.916435241699219</v>
      </c>
      <c r="X14" s="19">
        <v>39.954174041748047</v>
      </c>
      <c r="Y14" s="19">
        <v>39.573814392089844</v>
      </c>
      <c r="Z14" s="19">
        <v>39.153160095214844</v>
      </c>
      <c r="AA14" s="19">
        <v>38.73553466796875</v>
      </c>
      <c r="AB14" s="19">
        <v>38.361255645751953</v>
      </c>
      <c r="AC14" s="19">
        <v>38.011653900146484</v>
      </c>
      <c r="AD14" s="19">
        <v>37.749626159667969</v>
      </c>
      <c r="AE14" s="19">
        <v>37.454849243164062</v>
      </c>
    </row>
    <row r="15" spans="1:31" x14ac:dyDescent="0.15">
      <c r="A15" s="18" t="s">
        <v>50</v>
      </c>
      <c r="B15" s="28" t="s">
        <v>49</v>
      </c>
      <c r="C15" s="19">
        <v>22.94554328918457</v>
      </c>
      <c r="D15" s="19">
        <v>22.792947769165039</v>
      </c>
      <c r="E15" s="19">
        <v>22.647985458374023</v>
      </c>
      <c r="F15" s="19">
        <v>22.495502471923828</v>
      </c>
      <c r="G15" s="19">
        <v>22.371479034423828</v>
      </c>
      <c r="H15" s="19">
        <v>22.324092864990234</v>
      </c>
      <c r="I15" s="19">
        <v>22.211816787719727</v>
      </c>
      <c r="J15" s="19">
        <v>22.081998825073242</v>
      </c>
      <c r="K15" s="19">
        <v>22.005472183227539</v>
      </c>
      <c r="L15" s="19">
        <v>21.922796249389648</v>
      </c>
      <c r="M15" s="19">
        <v>21.847339630126953</v>
      </c>
      <c r="N15" s="19">
        <v>21.742549896240234</v>
      </c>
      <c r="O15" s="19">
        <v>21.611915588378906</v>
      </c>
      <c r="P15" s="19">
        <v>21.535511016845703</v>
      </c>
      <c r="Q15" s="19">
        <v>21.542747497558594</v>
      </c>
      <c r="R15" s="19">
        <v>21.48817253112793</v>
      </c>
      <c r="S15" s="19">
        <v>21.378532409667969</v>
      </c>
      <c r="T15" s="19">
        <v>21.301054000854492</v>
      </c>
      <c r="U15" s="19">
        <v>21.184192657470703</v>
      </c>
      <c r="V15" s="19">
        <v>21.050579071044922</v>
      </c>
      <c r="W15" s="19">
        <v>20.990440368652344</v>
      </c>
      <c r="X15" s="19">
        <v>20.906097412109375</v>
      </c>
      <c r="Y15" s="19">
        <v>20.821094512939453</v>
      </c>
      <c r="Z15" s="19">
        <v>20.731124877929688</v>
      </c>
      <c r="AA15" s="19">
        <v>20.66441535949707</v>
      </c>
      <c r="AB15" s="19">
        <v>20.617481231689453</v>
      </c>
      <c r="AC15" s="19">
        <v>20.576616287231445</v>
      </c>
      <c r="AD15" s="19">
        <v>20.516010284423828</v>
      </c>
      <c r="AE15" s="19">
        <v>20.43168830871582</v>
      </c>
    </row>
    <row r="16" spans="1:31" x14ac:dyDescent="0.15">
      <c r="A16" s="18" t="s">
        <v>68</v>
      </c>
      <c r="B16" s="28" t="s">
        <v>67</v>
      </c>
      <c r="C16" s="19">
        <v>46.856544494628906</v>
      </c>
      <c r="D16" s="19">
        <v>45.879032135009766</v>
      </c>
      <c r="E16" s="19">
        <v>43.849052429199219</v>
      </c>
      <c r="F16" s="19">
        <v>43.427700042724609</v>
      </c>
      <c r="G16" s="19">
        <v>42.965351104736328</v>
      </c>
      <c r="H16" s="19">
        <v>42.727489471435547</v>
      </c>
      <c r="I16" s="19">
        <v>42.430625915527344</v>
      </c>
      <c r="J16" s="19">
        <v>42.564220428466797</v>
      </c>
      <c r="K16" s="19">
        <v>42.634490966796875</v>
      </c>
      <c r="L16" s="19">
        <v>42.715614318847656</v>
      </c>
      <c r="M16" s="19">
        <v>42.286430358886719</v>
      </c>
      <c r="N16" s="19">
        <v>41.946079254150391</v>
      </c>
      <c r="O16" s="19">
        <v>41.470836639404297</v>
      </c>
      <c r="P16" s="19">
        <v>41.619388580322266</v>
      </c>
      <c r="Q16" s="19">
        <v>41.770378112792969</v>
      </c>
      <c r="R16" s="19">
        <v>41.642127990722656</v>
      </c>
      <c r="S16" s="19">
        <v>41.848312377929688</v>
      </c>
      <c r="T16" s="19">
        <v>42.000205993652344</v>
      </c>
      <c r="U16" s="19">
        <v>41.5631103515625</v>
      </c>
      <c r="V16" s="19">
        <v>41.4805908203125</v>
      </c>
      <c r="W16" s="19">
        <v>41.664882659912109</v>
      </c>
      <c r="X16" s="19">
        <v>41.910175323486328</v>
      </c>
      <c r="Y16" s="19">
        <v>41.824581146240234</v>
      </c>
      <c r="Z16" s="19">
        <v>41.798202514648438</v>
      </c>
      <c r="AA16" s="19">
        <v>41.460418701171875</v>
      </c>
      <c r="AB16" s="19">
        <v>41.016380310058594</v>
      </c>
      <c r="AC16" s="19">
        <v>40.745407104492188</v>
      </c>
      <c r="AD16" s="19">
        <v>39.975841522216797</v>
      </c>
      <c r="AE16" s="19"/>
    </row>
    <row r="17" spans="1:31" x14ac:dyDescent="0.15">
      <c r="A17" s="18" t="s">
        <v>52</v>
      </c>
      <c r="B17" s="28" t="s">
        <v>51</v>
      </c>
      <c r="C17" s="19">
        <v>48.712860107421875</v>
      </c>
      <c r="D17" s="19">
        <v>49.178192138671875</v>
      </c>
      <c r="E17" s="19">
        <v>49.487449645996094</v>
      </c>
      <c r="F17" s="19">
        <v>49.769851684570312</v>
      </c>
      <c r="G17" s="19">
        <v>49.948307037353516</v>
      </c>
      <c r="H17" s="19">
        <v>49.880214691162109</v>
      </c>
      <c r="I17" s="19">
        <v>50.052326202392578</v>
      </c>
      <c r="J17" s="19">
        <v>50.030414581298828</v>
      </c>
      <c r="K17" s="19">
        <v>49.963829040527344</v>
      </c>
      <c r="L17" s="19">
        <v>49.934211730957031</v>
      </c>
      <c r="M17" s="19">
        <v>49.934093475341797</v>
      </c>
      <c r="N17" s="19">
        <v>49.736232757568359</v>
      </c>
      <c r="O17" s="19">
        <v>49.686534881591797</v>
      </c>
      <c r="P17" s="19">
        <v>49.444446563720703</v>
      </c>
      <c r="Q17" s="19">
        <v>49.360538482666016</v>
      </c>
      <c r="R17" s="19">
        <v>49.285549163818359</v>
      </c>
      <c r="S17" s="19">
        <v>49.247333526611328</v>
      </c>
      <c r="T17" s="19">
        <v>49.100082397460938</v>
      </c>
      <c r="U17" s="19">
        <v>48.776782989501953</v>
      </c>
      <c r="V17" s="19">
        <v>48.445537567138672</v>
      </c>
      <c r="W17" s="19">
        <v>48.209648132324219</v>
      </c>
      <c r="X17" s="19">
        <v>47.778682708740234</v>
      </c>
      <c r="Y17" s="19">
        <v>47.507171630859375</v>
      </c>
      <c r="Z17" s="19">
        <v>46.85882568359375</v>
      </c>
      <c r="AA17" s="19">
        <v>46.483707427978516</v>
      </c>
      <c r="AB17" s="19">
        <v>45.999614715576172</v>
      </c>
      <c r="AC17" s="19">
        <v>45.690986633300781</v>
      </c>
      <c r="AD17" s="19">
        <v>45.3475341796875</v>
      </c>
      <c r="AE17" s="19"/>
    </row>
    <row r="18" spans="1:31" x14ac:dyDescent="0.15">
      <c r="A18" s="18" t="s">
        <v>81</v>
      </c>
      <c r="B18" s="28" t="s">
        <v>80</v>
      </c>
      <c r="C18" s="19">
        <v>37.508007049560547</v>
      </c>
      <c r="D18" s="19">
        <v>37.385643005371094</v>
      </c>
      <c r="E18" s="19">
        <v>36.575935363769531</v>
      </c>
      <c r="F18" s="19">
        <v>35.412673950195312</v>
      </c>
      <c r="G18" s="19">
        <v>34.657684326171875</v>
      </c>
      <c r="H18" s="19">
        <v>33.511394500732422</v>
      </c>
      <c r="I18" s="19">
        <v>32.792400360107422</v>
      </c>
      <c r="J18" s="19">
        <v>32.34295654296875</v>
      </c>
      <c r="K18" s="19">
        <v>32.157455444335938</v>
      </c>
      <c r="L18" s="19">
        <v>31.967967987060547</v>
      </c>
      <c r="M18" s="19">
        <v>30.851596832275391</v>
      </c>
      <c r="N18" s="19">
        <v>30.119169235229492</v>
      </c>
      <c r="O18" s="19">
        <v>29.593488693237305</v>
      </c>
      <c r="P18" s="19">
        <v>29.007726669311523</v>
      </c>
      <c r="Q18" s="19">
        <v>28.537145614624023</v>
      </c>
      <c r="R18" s="19">
        <v>27.559280395507812</v>
      </c>
      <c r="S18" s="19">
        <v>27.618518829345703</v>
      </c>
      <c r="T18" s="19">
        <v>27.702709197998047</v>
      </c>
      <c r="U18" s="19">
        <v>27.69407844543457</v>
      </c>
      <c r="V18" s="19">
        <v>27.202606201171875</v>
      </c>
      <c r="W18" s="19">
        <v>26.533531188964844</v>
      </c>
      <c r="X18" s="19">
        <v>25.754594802856445</v>
      </c>
      <c r="Y18" s="19">
        <v>24.946691513061523</v>
      </c>
      <c r="Z18" s="19">
        <v>24.937002182006836</v>
      </c>
      <c r="AA18" s="19">
        <v>24.3900146484375</v>
      </c>
      <c r="AB18" s="19">
        <v>24.108497619628906</v>
      </c>
      <c r="AC18" s="19">
        <v>23.692277908325195</v>
      </c>
      <c r="AD18" s="19">
        <v>23.212224960327148</v>
      </c>
      <c r="AE18" s="19"/>
    </row>
    <row r="19" spans="1:31" x14ac:dyDescent="0.15">
      <c r="A19" s="18" t="s">
        <v>73</v>
      </c>
      <c r="B19" s="28" t="s">
        <v>72</v>
      </c>
      <c r="C19" s="19">
        <v>67.663749694824219</v>
      </c>
      <c r="D19" s="19">
        <v>67.477653503417969</v>
      </c>
      <c r="E19" s="19">
        <v>66.916595458984375</v>
      </c>
      <c r="F19" s="19">
        <v>66.387786865234375</v>
      </c>
      <c r="G19" s="19">
        <v>66.450714111328125</v>
      </c>
      <c r="H19" s="19">
        <v>65.968307495117188</v>
      </c>
      <c r="I19" s="19">
        <v>65.565666198730469</v>
      </c>
      <c r="J19" s="19">
        <v>65.021095275878906</v>
      </c>
      <c r="K19" s="19">
        <v>63.95953369140625</v>
      </c>
      <c r="L19" s="19">
        <v>63.419502258300781</v>
      </c>
      <c r="M19" s="19">
        <v>63.283432006835938</v>
      </c>
      <c r="N19" s="19">
        <v>63.417453765869141</v>
      </c>
      <c r="O19" s="19">
        <v>63.389301300048828</v>
      </c>
      <c r="P19" s="19">
        <v>63.396125793457031</v>
      </c>
      <c r="Q19" s="19">
        <v>63.948707580566406</v>
      </c>
      <c r="R19" s="19">
        <v>63.777130126953125</v>
      </c>
      <c r="S19" s="19">
        <v>63.720954895019531</v>
      </c>
      <c r="T19" s="19">
        <v>63.500099182128906</v>
      </c>
      <c r="U19" s="19">
        <v>63.217769622802734</v>
      </c>
      <c r="V19" s="19">
        <v>62.571929931640625</v>
      </c>
      <c r="W19" s="19">
        <v>62.297706604003906</v>
      </c>
      <c r="X19" s="19">
        <v>61.4058837890625</v>
      </c>
      <c r="Y19" s="19">
        <v>60.071086883544922</v>
      </c>
      <c r="Z19" s="19">
        <v>59.077625274658203</v>
      </c>
      <c r="AA19" s="19">
        <v>58.322654724121094</v>
      </c>
      <c r="AB19" s="19">
        <v>56.493515014648438</v>
      </c>
      <c r="AC19" s="19">
        <v>55.71087646484375</v>
      </c>
      <c r="AD19" s="19">
        <v>54.768753051757812</v>
      </c>
      <c r="AE19" s="19">
        <v>53.825725555419922</v>
      </c>
    </row>
    <row r="20" spans="1:31" x14ac:dyDescent="0.15">
      <c r="A20" s="18" t="s">
        <v>64</v>
      </c>
      <c r="B20" s="28" t="s">
        <v>63</v>
      </c>
      <c r="C20" s="19">
        <v>47.675121307373047</v>
      </c>
      <c r="D20" s="19">
        <v>48.774036407470703</v>
      </c>
      <c r="E20" s="19">
        <v>47.455085754394531</v>
      </c>
      <c r="F20" s="19">
        <v>50.01507568359375</v>
      </c>
      <c r="G20" s="19">
        <v>50.161880493164062</v>
      </c>
      <c r="H20" s="19">
        <v>50.050102233886719</v>
      </c>
      <c r="I20" s="19">
        <v>47.806060791015625</v>
      </c>
      <c r="J20" s="19">
        <v>44.9810791015625</v>
      </c>
      <c r="K20" s="19">
        <v>42.513050079345703</v>
      </c>
      <c r="L20" s="19">
        <v>40.544361114501953</v>
      </c>
      <c r="M20" s="19">
        <v>39.086780548095703</v>
      </c>
      <c r="N20" s="19">
        <v>38.080944061279297</v>
      </c>
      <c r="O20" s="19">
        <v>37.031097412109375</v>
      </c>
      <c r="P20" s="19">
        <v>35.892284393310547</v>
      </c>
      <c r="Q20" s="19">
        <v>34.954280853271484</v>
      </c>
      <c r="R20" s="19">
        <v>34.037944793701172</v>
      </c>
      <c r="S20" s="19">
        <v>33.301700592041016</v>
      </c>
      <c r="T20" s="19">
        <v>32.800628662109375</v>
      </c>
      <c r="U20" s="19">
        <v>32.161544799804688</v>
      </c>
      <c r="V20" s="19">
        <v>31.379127502441406</v>
      </c>
      <c r="W20" s="19">
        <v>30.894014358520508</v>
      </c>
      <c r="X20" s="19">
        <v>30.303594589233398</v>
      </c>
      <c r="Y20" s="19">
        <v>29.950279235839844</v>
      </c>
      <c r="Z20" s="19">
        <v>29.755821228027344</v>
      </c>
      <c r="AA20" s="19">
        <v>29.309909820556641</v>
      </c>
      <c r="AB20" s="19">
        <v>29.08831787109375</v>
      </c>
      <c r="AC20" s="19">
        <v>28.67527961730957</v>
      </c>
      <c r="AD20" s="19">
        <v>28.477617263793945</v>
      </c>
      <c r="AE20" s="19">
        <v>28.149969100952148</v>
      </c>
    </row>
    <row r="21" spans="1:31" x14ac:dyDescent="0.15">
      <c r="A21" s="18" t="s">
        <v>83</v>
      </c>
      <c r="B21" s="28" t="s">
        <v>82</v>
      </c>
      <c r="C21" s="19">
        <v>40.517189025878906</v>
      </c>
      <c r="D21" s="19">
        <v>40.006645202636719</v>
      </c>
      <c r="E21" s="19">
        <v>39.112777709960938</v>
      </c>
      <c r="F21" s="19">
        <v>38.386875152587891</v>
      </c>
      <c r="G21" s="19">
        <v>37.661823272705078</v>
      </c>
      <c r="H21" s="19">
        <v>37.338226318359375</v>
      </c>
      <c r="I21" s="19">
        <v>36.224029541015625</v>
      </c>
      <c r="J21" s="19">
        <v>36.538963317871094</v>
      </c>
      <c r="K21" s="19">
        <v>35.532329559326172</v>
      </c>
      <c r="L21" s="19">
        <v>35.408695220947266</v>
      </c>
      <c r="M21" s="19">
        <v>34.630714416503906</v>
      </c>
      <c r="N21" s="19">
        <v>33.686943054199219</v>
      </c>
      <c r="O21" s="19">
        <v>33.711654663085938</v>
      </c>
      <c r="P21" s="19">
        <v>32.566307067871094</v>
      </c>
      <c r="Q21" s="19">
        <v>32.608757019042969</v>
      </c>
      <c r="R21" s="19">
        <v>32.494319915771484</v>
      </c>
      <c r="S21" s="19">
        <v>31.893238067626953</v>
      </c>
      <c r="T21" s="19">
        <v>31.901401519775391</v>
      </c>
      <c r="U21" s="19">
        <v>31.376865386962891</v>
      </c>
      <c r="V21" s="19">
        <v>30.776809692382812</v>
      </c>
      <c r="W21" s="19">
        <v>29.910165786743164</v>
      </c>
      <c r="X21" s="19">
        <v>29.790370941162109</v>
      </c>
      <c r="Y21" s="19">
        <v>29.26475715637207</v>
      </c>
      <c r="Z21" s="19">
        <v>28.774374008178711</v>
      </c>
      <c r="AA21" s="19">
        <v>28.193695068359375</v>
      </c>
      <c r="AB21" s="19">
        <v>27.675235748291016</v>
      </c>
      <c r="AC21" s="19">
        <v>27.194240570068359</v>
      </c>
      <c r="AD21" s="19">
        <v>26.827049255371094</v>
      </c>
      <c r="AE21" s="19"/>
    </row>
    <row r="22" spans="1:31" x14ac:dyDescent="0.15">
      <c r="A22" s="18" t="s">
        <v>75</v>
      </c>
      <c r="B22" s="28" t="s">
        <v>74</v>
      </c>
      <c r="C22" s="19">
        <v>38.837249755859375</v>
      </c>
      <c r="D22" s="19">
        <v>38.496963500976562</v>
      </c>
      <c r="E22" s="19">
        <v>38.099742889404297</v>
      </c>
      <c r="F22" s="19">
        <v>37.727962493896484</v>
      </c>
      <c r="G22" s="19">
        <v>37.249355316162109</v>
      </c>
      <c r="H22" s="19">
        <v>36.654918670654297</v>
      </c>
      <c r="I22" s="19">
        <v>35.693656921386719</v>
      </c>
      <c r="J22" s="19">
        <v>35.781990051269531</v>
      </c>
      <c r="K22" s="19">
        <v>35.582889556884766</v>
      </c>
      <c r="L22" s="19">
        <v>35.859889984130859</v>
      </c>
      <c r="M22" s="19">
        <v>36.015575408935547</v>
      </c>
      <c r="N22" s="19">
        <v>35.906791687011719</v>
      </c>
      <c r="O22" s="19">
        <v>36.033073425292969</v>
      </c>
      <c r="P22" s="19">
        <v>36.023487091064453</v>
      </c>
      <c r="Q22" s="19">
        <v>36.226127624511719</v>
      </c>
      <c r="R22" s="19">
        <v>36.279827117919922</v>
      </c>
      <c r="S22" s="19">
        <v>36.209247589111328</v>
      </c>
      <c r="T22" s="19">
        <v>36.004291534423828</v>
      </c>
      <c r="U22" s="19">
        <v>35.742767333984375</v>
      </c>
      <c r="V22" s="19">
        <v>35.421604156494141</v>
      </c>
      <c r="W22" s="19">
        <v>35.142780303955078</v>
      </c>
      <c r="X22" s="19">
        <v>34.814895629882812</v>
      </c>
      <c r="Y22" s="19">
        <v>34.474094390869141</v>
      </c>
      <c r="Z22" s="19">
        <v>34.143325805664062</v>
      </c>
      <c r="AA22" s="19">
        <v>33.952003479003906</v>
      </c>
      <c r="AB22" s="19">
        <v>33.738918304443359</v>
      </c>
      <c r="AC22" s="19">
        <v>33.4696044921875</v>
      </c>
      <c r="AD22" s="19">
        <v>33.369140625</v>
      </c>
      <c r="AE22" s="19">
        <v>33.369674682617188</v>
      </c>
    </row>
    <row r="23" spans="1:31" x14ac:dyDescent="0.15">
      <c r="A23" s="18" t="s">
        <v>79</v>
      </c>
      <c r="B23" s="28" t="s">
        <v>78</v>
      </c>
      <c r="C23" s="19">
        <v>33.114753723144531</v>
      </c>
      <c r="D23" s="19">
        <v>32.762237548828125</v>
      </c>
      <c r="E23" s="19">
        <v>32.957328796386719</v>
      </c>
      <c r="F23" s="19">
        <v>32.350433349609375</v>
      </c>
      <c r="G23" s="19">
        <v>31.958139419555664</v>
      </c>
      <c r="H23" s="19">
        <v>31.514389038085938</v>
      </c>
      <c r="I23" s="19">
        <v>30.991291046142578</v>
      </c>
      <c r="J23" s="19">
        <v>30.440797805786133</v>
      </c>
      <c r="K23" s="19">
        <v>30.195852279663086</v>
      </c>
      <c r="L23" s="19">
        <v>30.501089096069336</v>
      </c>
      <c r="M23" s="19">
        <v>30.899599075317383</v>
      </c>
      <c r="N23" s="19">
        <v>30.723739624023438</v>
      </c>
      <c r="O23" s="19">
        <v>30.816082000732422</v>
      </c>
      <c r="P23" s="19">
        <v>31.042436599731445</v>
      </c>
      <c r="Q23" s="19">
        <v>31.177186965942383</v>
      </c>
      <c r="R23" s="19">
        <v>31.448474884033203</v>
      </c>
      <c r="S23" s="19">
        <v>31.476539611816406</v>
      </c>
      <c r="T23" s="19">
        <v>31.200929641723633</v>
      </c>
      <c r="U23" s="19">
        <v>31.124874114990234</v>
      </c>
      <c r="V23" s="19">
        <v>30.651691436767578</v>
      </c>
      <c r="W23" s="19">
        <v>30.593255996704102</v>
      </c>
      <c r="X23" s="19">
        <v>30.604808807373047</v>
      </c>
      <c r="Y23" s="19">
        <v>30.045356750488281</v>
      </c>
      <c r="Z23" s="19">
        <v>29.353084564208984</v>
      </c>
      <c r="AA23" s="19">
        <v>28.98811149597168</v>
      </c>
      <c r="AB23" s="19">
        <v>28.560213088989258</v>
      </c>
      <c r="AC23" s="19">
        <v>28.3663330078125</v>
      </c>
      <c r="AD23" s="19">
        <v>28.126996994018555</v>
      </c>
      <c r="AE23" s="19"/>
    </row>
    <row r="24" spans="1:31" x14ac:dyDescent="0.15">
      <c r="A24" s="18" t="s">
        <v>58</v>
      </c>
      <c r="B24" s="28" t="s">
        <v>57</v>
      </c>
      <c r="C24" s="19">
        <v>39.182384490966797</v>
      </c>
      <c r="D24" s="19">
        <v>38.958534240722656</v>
      </c>
      <c r="E24" s="19">
        <v>39.026668548583984</v>
      </c>
      <c r="F24" s="19">
        <v>38.813381195068359</v>
      </c>
      <c r="G24" s="19">
        <v>39.372112274169922</v>
      </c>
      <c r="H24" s="19">
        <v>39.594070434570312</v>
      </c>
      <c r="I24" s="19">
        <v>40.595600128173828</v>
      </c>
      <c r="J24" s="19">
        <v>39.988471984863281</v>
      </c>
      <c r="K24" s="19">
        <v>39.236564636230469</v>
      </c>
      <c r="L24" s="19">
        <v>38.384086608886719</v>
      </c>
      <c r="M24" s="19">
        <v>37.539318084716797</v>
      </c>
      <c r="N24" s="19">
        <v>36.715091705322266</v>
      </c>
      <c r="O24" s="19">
        <v>36.061206817626953</v>
      </c>
      <c r="P24" s="19">
        <v>35.415969848632812</v>
      </c>
      <c r="Q24" s="19">
        <v>34.923099517822266</v>
      </c>
      <c r="R24" s="19">
        <v>34.307048797607422</v>
      </c>
      <c r="S24" s="19">
        <v>33.478435516357422</v>
      </c>
      <c r="T24" s="19">
        <v>32.700511932373047</v>
      </c>
      <c r="U24" s="19">
        <v>31.587261199951172</v>
      </c>
      <c r="V24" s="19">
        <v>30.842430114746094</v>
      </c>
      <c r="W24" s="19">
        <v>30.174354553222656</v>
      </c>
      <c r="X24" s="19">
        <v>29.825582504272461</v>
      </c>
      <c r="Y24" s="19">
        <v>29.43653678894043</v>
      </c>
      <c r="Z24" s="19">
        <v>29.059410095214844</v>
      </c>
      <c r="AA24" s="19">
        <v>28.863357543945312</v>
      </c>
      <c r="AB24" s="19">
        <v>28.64219856262207</v>
      </c>
      <c r="AC24" s="19">
        <v>28.509586334228516</v>
      </c>
      <c r="AD24" s="19">
        <v>28.290519714355469</v>
      </c>
      <c r="AE24" s="19">
        <v>27.848329544067383</v>
      </c>
    </row>
    <row r="25" spans="1:31" x14ac:dyDescent="0.15">
      <c r="A25" s="18" t="s">
        <v>54</v>
      </c>
      <c r="B25" s="28" t="s">
        <v>53</v>
      </c>
      <c r="C25" s="19">
        <v>49.224998474121094</v>
      </c>
      <c r="D25" s="19">
        <v>48.576690673828125</v>
      </c>
      <c r="E25" s="19">
        <v>47.963905334472656</v>
      </c>
      <c r="F25" s="19">
        <v>47.539985656738281</v>
      </c>
      <c r="G25" s="19">
        <v>46.543361663818359</v>
      </c>
      <c r="H25" s="19">
        <v>46.147785186767578</v>
      </c>
      <c r="I25" s="19">
        <v>45.713546752929688</v>
      </c>
      <c r="J25" s="19">
        <v>45.123302459716797</v>
      </c>
      <c r="K25" s="19">
        <v>44.561222076416016</v>
      </c>
      <c r="L25" s="19">
        <v>44.34698486328125</v>
      </c>
      <c r="M25" s="19">
        <v>43.777759552001953</v>
      </c>
      <c r="N25" s="19">
        <v>43.242164611816406</v>
      </c>
      <c r="O25" s="19">
        <v>42.759796142578125</v>
      </c>
      <c r="P25" s="19">
        <v>42.236492156982422</v>
      </c>
      <c r="Q25" s="19">
        <v>41.618301391601562</v>
      </c>
      <c r="R25" s="19">
        <v>40.918411254882812</v>
      </c>
      <c r="S25" s="19">
        <v>40.374088287353516</v>
      </c>
      <c r="T25" s="19">
        <v>39.600021362304688</v>
      </c>
      <c r="U25" s="19">
        <v>38.964076995849609</v>
      </c>
      <c r="V25" s="19">
        <v>38.176845550537109</v>
      </c>
      <c r="W25" s="19">
        <v>37.266391754150391</v>
      </c>
      <c r="X25" s="19">
        <v>36.167015075683594</v>
      </c>
      <c r="Y25" s="19">
        <v>35.034637451171875</v>
      </c>
      <c r="Z25" s="19">
        <v>33.955554962158203</v>
      </c>
      <c r="AA25" s="19">
        <v>33.212013244628906</v>
      </c>
      <c r="AB25" s="19">
        <v>32.638618469238281</v>
      </c>
      <c r="AC25" s="19">
        <v>32.003524780273438</v>
      </c>
      <c r="AD25" s="19">
        <v>31.639020919799805</v>
      </c>
      <c r="AE25" s="19">
        <v>31.202632904052734</v>
      </c>
    </row>
    <row r="26" spans="1:31" x14ac:dyDescent="0.15">
      <c r="A26" s="18" t="s">
        <v>48</v>
      </c>
      <c r="B26" s="28" t="s">
        <v>47</v>
      </c>
      <c r="C26" s="19">
        <v>39.916046142578125</v>
      </c>
      <c r="D26" s="19">
        <v>40.003864288330078</v>
      </c>
      <c r="E26" s="19">
        <v>39.987773895263672</v>
      </c>
      <c r="F26" s="19">
        <v>39.910984039306641</v>
      </c>
      <c r="G26" s="19">
        <v>40.240879058837891</v>
      </c>
      <c r="H26" s="19">
        <v>40.354835510253906</v>
      </c>
      <c r="I26" s="19">
        <v>40.389015197753906</v>
      </c>
      <c r="J26" s="19">
        <v>40.5010986328125</v>
      </c>
      <c r="K26" s="19">
        <v>40.544879913330078</v>
      </c>
      <c r="L26" s="19">
        <v>40.180702209472656</v>
      </c>
      <c r="M26" s="19">
        <v>39.909675598144531</v>
      </c>
      <c r="N26" s="19">
        <v>39.887794494628906</v>
      </c>
      <c r="O26" s="19">
        <v>40.118583679199219</v>
      </c>
      <c r="P26" s="19">
        <v>39.970367431640625</v>
      </c>
      <c r="Q26" s="19">
        <v>39.590538024902344</v>
      </c>
      <c r="R26" s="19">
        <v>39.405448913574219</v>
      </c>
      <c r="S26" s="19">
        <v>39.571907043457031</v>
      </c>
      <c r="T26" s="19">
        <v>39.600975036621094</v>
      </c>
      <c r="U26" s="19">
        <v>39.391258239746094</v>
      </c>
      <c r="V26" s="19">
        <v>39.209632873535156</v>
      </c>
      <c r="W26" s="19">
        <v>38.724407196044922</v>
      </c>
      <c r="X26" s="19">
        <v>38.423320770263672</v>
      </c>
      <c r="Y26" s="19">
        <v>37.873348236083984</v>
      </c>
      <c r="Z26" s="19">
        <v>37.301570892333984</v>
      </c>
      <c r="AA26" s="19">
        <v>36.960056304931641</v>
      </c>
      <c r="AB26" s="19">
        <v>36.829334259033203</v>
      </c>
      <c r="AC26" s="19">
        <v>36.618175506591797</v>
      </c>
      <c r="AD26" s="19">
        <v>36.633827209472656</v>
      </c>
      <c r="AE26" s="19"/>
    </row>
    <row r="27" spans="1:31" x14ac:dyDescent="0.15">
      <c r="A27" s="18" t="s">
        <v>111</v>
      </c>
      <c r="B27" s="28" t="s">
        <v>110</v>
      </c>
      <c r="C27" s="19">
        <v>39.474937438964844</v>
      </c>
      <c r="D27" s="19">
        <v>39.278533935546875</v>
      </c>
      <c r="E27" s="19">
        <v>39.001266479492188</v>
      </c>
      <c r="F27" s="19">
        <v>38.723320007324219</v>
      </c>
      <c r="G27" s="19">
        <v>38.445365905761719</v>
      </c>
      <c r="H27" s="19">
        <v>37.984119415283203</v>
      </c>
      <c r="I27" s="19">
        <v>37.867820739746094</v>
      </c>
      <c r="J27" s="19">
        <v>37.39605712890625</v>
      </c>
      <c r="K27" s="19">
        <v>37.265045166015625</v>
      </c>
      <c r="L27" s="19">
        <v>36.839832305908203</v>
      </c>
      <c r="M27" s="19">
        <v>36.871109008789062</v>
      </c>
      <c r="N27" s="19">
        <v>36.470943450927734</v>
      </c>
      <c r="O27" s="19">
        <v>36.01885986328125</v>
      </c>
      <c r="P27" s="19">
        <v>35.55419921875</v>
      </c>
      <c r="Q27" s="19">
        <v>35.045185089111328</v>
      </c>
      <c r="R27" s="19">
        <v>34.555908203125</v>
      </c>
      <c r="S27" s="19">
        <v>34.166881561279297</v>
      </c>
      <c r="T27" s="19">
        <v>33.400978088378906</v>
      </c>
      <c r="U27" s="19">
        <v>32.753856658935547</v>
      </c>
      <c r="V27" s="19">
        <v>32.209159851074219</v>
      </c>
      <c r="W27" s="19">
        <v>31.605899810791016</v>
      </c>
      <c r="X27" s="19">
        <v>31.037763595581055</v>
      </c>
      <c r="Y27" s="19">
        <v>30.813724517822266</v>
      </c>
      <c r="Z27" s="19">
        <v>30.581777572631836</v>
      </c>
      <c r="AA27" s="19">
        <v>30.26679801940918</v>
      </c>
      <c r="AB27" s="19">
        <v>30.136936187744141</v>
      </c>
      <c r="AC27" s="19">
        <v>30.035600662231445</v>
      </c>
      <c r="AD27" s="19">
        <v>29.907257080078125</v>
      </c>
      <c r="AE27" s="19"/>
    </row>
    <row r="28" spans="1:31" x14ac:dyDescent="0.15">
      <c r="A28" s="18" t="s">
        <v>257</v>
      </c>
      <c r="B28" s="28" t="s">
        <v>256</v>
      </c>
      <c r="C28" s="19">
        <v>54.448173522949219</v>
      </c>
      <c r="D28" s="19">
        <v>54.436195373535156</v>
      </c>
      <c r="E28" s="19">
        <v>54.348396301269531</v>
      </c>
      <c r="F28" s="19">
        <v>54.207115173339844</v>
      </c>
      <c r="G28" s="19">
        <v>53.766677856445312</v>
      </c>
      <c r="H28" s="19">
        <v>53.636123657226562</v>
      </c>
      <c r="I28" s="19">
        <v>53.247417449951172</v>
      </c>
      <c r="J28" s="19">
        <v>52.975227355957031</v>
      </c>
      <c r="K28" s="19">
        <v>52.910499572753906</v>
      </c>
      <c r="L28" s="19">
        <v>52.282054901123047</v>
      </c>
      <c r="M28" s="19">
        <v>51.429931640625</v>
      </c>
      <c r="N28" s="19">
        <v>50.988502502441406</v>
      </c>
      <c r="O28" s="19">
        <v>49.687980651855469</v>
      </c>
      <c r="P28" s="19">
        <v>48.86773681640625</v>
      </c>
      <c r="Q28" s="19">
        <v>48.260566711425781</v>
      </c>
      <c r="R28" s="19">
        <v>47.559455871582031</v>
      </c>
      <c r="S28" s="19">
        <v>46.886913299560547</v>
      </c>
      <c r="T28" s="19">
        <v>46.003181457519531</v>
      </c>
      <c r="U28" s="19">
        <v>45.106769561767578</v>
      </c>
      <c r="V28" s="19">
        <v>44.010959625244141</v>
      </c>
      <c r="W28" s="19">
        <v>43.337150573730469</v>
      </c>
      <c r="X28" s="19">
        <v>42.698806762695312</v>
      </c>
      <c r="Y28" s="19">
        <v>41.851089477539062</v>
      </c>
      <c r="Z28" s="19">
        <v>40.943939208984375</v>
      </c>
      <c r="AA28" s="19">
        <v>40.023021697998047</v>
      </c>
      <c r="AB28" s="19">
        <v>39.159370422363281</v>
      </c>
      <c r="AC28" s="19">
        <v>38.219322204589844</v>
      </c>
      <c r="AD28" s="19">
        <v>37.39794921875</v>
      </c>
      <c r="AE28" s="19">
        <v>36.601799011230469</v>
      </c>
    </row>
    <row r="29" spans="1:31" x14ac:dyDescent="0.15">
      <c r="A29" s="18" t="s">
        <v>101</v>
      </c>
      <c r="B29" s="28" t="s">
        <v>100</v>
      </c>
      <c r="C29" s="19">
        <v>32.145084381103516</v>
      </c>
      <c r="D29" s="19">
        <v>32.248161315917969</v>
      </c>
      <c r="E29" s="19">
        <v>32.515552520751953</v>
      </c>
      <c r="F29" s="19">
        <v>32.569290161132812</v>
      </c>
      <c r="G29" s="19">
        <v>32.596416473388672</v>
      </c>
      <c r="H29" s="19">
        <v>32.680553436279297</v>
      </c>
      <c r="I29" s="19">
        <v>32.6973876953125</v>
      </c>
      <c r="J29" s="19">
        <v>32.643623352050781</v>
      </c>
      <c r="K29" s="19">
        <v>32.551570892333984</v>
      </c>
      <c r="L29" s="19">
        <v>32.441440582275391</v>
      </c>
      <c r="M29" s="19">
        <v>32.325916290283203</v>
      </c>
      <c r="N29" s="19">
        <v>32.056571960449219</v>
      </c>
      <c r="O29" s="19">
        <v>31.873142242431641</v>
      </c>
      <c r="P29" s="19">
        <v>31.774553298950195</v>
      </c>
      <c r="Q29" s="19">
        <v>31.6195068359375</v>
      </c>
      <c r="R29" s="19">
        <v>31.495326995849609</v>
      </c>
      <c r="S29" s="19">
        <v>31.459802627563477</v>
      </c>
      <c r="T29" s="19">
        <v>31.400707244873047</v>
      </c>
      <c r="U29" s="19">
        <v>31.173709869384766</v>
      </c>
      <c r="V29" s="19">
        <v>30.983760833740234</v>
      </c>
      <c r="W29" s="19">
        <v>30.796380996704102</v>
      </c>
      <c r="X29" s="19">
        <v>30.572164535522461</v>
      </c>
      <c r="Y29" s="19">
        <v>30.340585708618164</v>
      </c>
      <c r="Z29" s="19">
        <v>30.080854415893555</v>
      </c>
      <c r="AA29" s="19">
        <v>29.800024032592773</v>
      </c>
      <c r="AB29" s="19">
        <v>29.519197463989258</v>
      </c>
      <c r="AC29" s="19">
        <v>29.232379913330078</v>
      </c>
      <c r="AD29" s="19">
        <v>28.97161865234375</v>
      </c>
      <c r="AE29" s="19">
        <v>28.692249298095703</v>
      </c>
    </row>
    <row r="30" spans="1:31" x14ac:dyDescent="0.15">
      <c r="A30" s="18" t="s">
        <v>87</v>
      </c>
      <c r="B30" s="28" t="s">
        <v>86</v>
      </c>
      <c r="C30" s="19">
        <v>16.751848220825195</v>
      </c>
      <c r="D30" s="19">
        <v>16.527992248535156</v>
      </c>
      <c r="E30" s="19">
        <v>16.382053375244141</v>
      </c>
      <c r="F30" s="19">
        <v>16.304912567138672</v>
      </c>
      <c r="G30" s="19">
        <v>16.265739440917969</v>
      </c>
      <c r="H30" s="19">
        <v>16.231861114501953</v>
      </c>
      <c r="I30" s="19">
        <v>16.174135208129883</v>
      </c>
      <c r="J30" s="19">
        <v>16.093175888061523</v>
      </c>
      <c r="K30" s="19">
        <v>16.019084930419922</v>
      </c>
      <c r="L30" s="19">
        <v>15.976177215576172</v>
      </c>
      <c r="M30" s="19">
        <v>15.931148529052734</v>
      </c>
      <c r="N30" s="19">
        <v>15.814812660217285</v>
      </c>
      <c r="O30" s="19">
        <v>15.764874458312988</v>
      </c>
      <c r="P30" s="19">
        <v>15.699036598205566</v>
      </c>
      <c r="Q30" s="19">
        <v>15.617550849914551</v>
      </c>
      <c r="R30" s="19">
        <v>15.522236824035645</v>
      </c>
      <c r="S30" s="19">
        <v>15.399580001831055</v>
      </c>
      <c r="T30" s="19">
        <v>15.300813674926758</v>
      </c>
      <c r="U30" s="19">
        <v>15.190258979797363</v>
      </c>
      <c r="V30" s="19">
        <v>15.001069068908691</v>
      </c>
      <c r="W30" s="19">
        <v>14.949337005615234</v>
      </c>
      <c r="X30" s="19">
        <v>14.891534805297852</v>
      </c>
      <c r="Y30" s="19">
        <v>14.777856826782227</v>
      </c>
      <c r="Z30" s="19">
        <v>14.687093734741211</v>
      </c>
      <c r="AA30" s="19">
        <v>14.582058906555176</v>
      </c>
      <c r="AB30" s="19">
        <v>14.487110137939453</v>
      </c>
      <c r="AC30" s="19">
        <v>14.409974098205566</v>
      </c>
      <c r="AD30" s="19">
        <v>14.362709045410156</v>
      </c>
      <c r="AE30" s="19">
        <v>14.296510696411133</v>
      </c>
    </row>
    <row r="31" spans="1:31" x14ac:dyDescent="0.15">
      <c r="A31" s="18" t="s">
        <v>85</v>
      </c>
      <c r="B31" s="28" t="s">
        <v>84</v>
      </c>
      <c r="C31" s="19">
        <v>42.216220855712891</v>
      </c>
      <c r="D31" s="19">
        <v>42.080654144287109</v>
      </c>
      <c r="E31" s="19">
        <v>42.07904052734375</v>
      </c>
      <c r="F31" s="19">
        <v>42.495708465576172</v>
      </c>
      <c r="G31" s="19">
        <v>42.547801971435547</v>
      </c>
      <c r="H31" s="19">
        <v>42.662559509277344</v>
      </c>
      <c r="I31" s="19">
        <v>43.388359069824219</v>
      </c>
      <c r="J31" s="19">
        <v>43.724613189697266</v>
      </c>
      <c r="K31" s="19">
        <v>43.988147735595703</v>
      </c>
      <c r="L31" s="19">
        <v>43.416801452636719</v>
      </c>
      <c r="M31" s="19">
        <v>43.525867462158203</v>
      </c>
      <c r="N31" s="19">
        <v>43.804965972900391</v>
      </c>
      <c r="O31" s="19">
        <v>43.907955169677734</v>
      </c>
      <c r="P31" s="19">
        <v>43.454311370849609</v>
      </c>
      <c r="Q31" s="19">
        <v>44.774391174316406</v>
      </c>
      <c r="R31" s="19">
        <v>44.792438507080078</v>
      </c>
      <c r="S31" s="19">
        <v>44.936988830566406</v>
      </c>
      <c r="T31" s="19">
        <v>45.100322723388672</v>
      </c>
      <c r="U31" s="19">
        <v>45.163162231445312</v>
      </c>
      <c r="V31" s="19">
        <v>45.215953826904297</v>
      </c>
      <c r="W31" s="19">
        <v>45.127983093261719</v>
      </c>
      <c r="X31" s="19">
        <v>45.110439300537109</v>
      </c>
      <c r="Y31" s="19">
        <v>44.9622802734375</v>
      </c>
      <c r="Z31" s="19">
        <v>44.912250518798828</v>
      </c>
      <c r="AA31" s="19">
        <v>45.227401733398438</v>
      </c>
      <c r="AB31" s="19">
        <v>45.205123901367188</v>
      </c>
      <c r="AC31" s="19">
        <v>45.371334075927734</v>
      </c>
      <c r="AD31" s="19">
        <v>45.641643524169922</v>
      </c>
      <c r="AE31" s="19"/>
    </row>
    <row r="32" spans="1:31" x14ac:dyDescent="0.15">
      <c r="A32" s="18" t="s">
        <v>461</v>
      </c>
      <c r="B32" s="28" t="s">
        <v>460</v>
      </c>
      <c r="C32" s="19">
        <v>49.842853546142578</v>
      </c>
      <c r="D32" s="19">
        <v>49.937191009521484</v>
      </c>
      <c r="E32" s="19">
        <v>49.985702514648438</v>
      </c>
      <c r="F32" s="19">
        <v>50.074100494384766</v>
      </c>
      <c r="G32" s="19">
        <v>50.238735198974609</v>
      </c>
      <c r="H32" s="19">
        <v>50.445674896240234</v>
      </c>
      <c r="I32" s="19">
        <v>50.577796936035156</v>
      </c>
      <c r="J32" s="19">
        <v>50.771881103515625</v>
      </c>
      <c r="K32" s="19">
        <v>50.870822906494141</v>
      </c>
      <c r="L32" s="19">
        <v>50.884227752685547</v>
      </c>
      <c r="M32" s="19">
        <v>50.920982360839844</v>
      </c>
      <c r="N32" s="19">
        <v>49.692928314208984</v>
      </c>
      <c r="O32" s="19">
        <v>47.125526428222656</v>
      </c>
      <c r="P32" s="19">
        <v>45.810749053955078</v>
      </c>
      <c r="Q32" s="19">
        <v>45.107383728027344</v>
      </c>
      <c r="R32" s="19">
        <v>44.362907409667969</v>
      </c>
      <c r="S32" s="19">
        <v>43.125503540039062</v>
      </c>
      <c r="T32" s="19">
        <v>42.202968597412109</v>
      </c>
      <c r="U32" s="19">
        <v>41.400421142578125</v>
      </c>
      <c r="V32" s="19">
        <v>40.627365112304688</v>
      </c>
      <c r="W32" s="19">
        <v>39.951618194580078</v>
      </c>
      <c r="X32" s="19">
        <v>38.706218719482422</v>
      </c>
      <c r="Y32" s="19">
        <v>37.814472198486328</v>
      </c>
      <c r="Z32" s="19">
        <v>37.062152862548828</v>
      </c>
      <c r="AA32" s="19">
        <v>36.663414001464844</v>
      </c>
      <c r="AB32" s="19">
        <v>36.441493988037109</v>
      </c>
      <c r="AC32" s="19">
        <v>36.477668762207031</v>
      </c>
      <c r="AD32" s="19">
        <v>36.392059326171875</v>
      </c>
      <c r="AE32" s="19"/>
    </row>
    <row r="33" spans="1:31" x14ac:dyDescent="0.15">
      <c r="A33" s="18" t="s">
        <v>95</v>
      </c>
      <c r="B33" s="28" t="s">
        <v>94</v>
      </c>
      <c r="C33" s="19">
        <v>23.080686569213867</v>
      </c>
      <c r="D33" s="19">
        <v>22.842073440551758</v>
      </c>
      <c r="E33" s="19">
        <v>22.666566848754883</v>
      </c>
      <c r="F33" s="19">
        <v>22.438512802124023</v>
      </c>
      <c r="G33" s="19">
        <v>22.037822723388672</v>
      </c>
      <c r="H33" s="19">
        <v>21.595405578613281</v>
      </c>
      <c r="I33" s="19">
        <v>21.136936187744141</v>
      </c>
      <c r="J33" s="19">
        <v>20.776630401611328</v>
      </c>
      <c r="K33" s="19">
        <v>20.463834762573242</v>
      </c>
      <c r="L33" s="19">
        <v>20.159603118896484</v>
      </c>
      <c r="M33" s="19">
        <v>19.975742340087891</v>
      </c>
      <c r="N33" s="19">
        <v>19.755571365356445</v>
      </c>
      <c r="O33" s="19">
        <v>19.58173942565918</v>
      </c>
      <c r="P33" s="19">
        <v>19.479156494140625</v>
      </c>
      <c r="Q33" s="19">
        <v>19.305034637451172</v>
      </c>
      <c r="R33" s="19">
        <v>19.095335006713867</v>
      </c>
      <c r="S33" s="19">
        <v>18.800243377685547</v>
      </c>
      <c r="T33" s="19">
        <v>18.50140380859375</v>
      </c>
      <c r="U33" s="19">
        <v>18.141231536865234</v>
      </c>
      <c r="V33" s="19">
        <v>17.769241333007812</v>
      </c>
      <c r="W33" s="19">
        <v>17.656095504760742</v>
      </c>
      <c r="X33" s="19">
        <v>17.426246643066406</v>
      </c>
      <c r="Y33" s="19">
        <v>17.151617050170898</v>
      </c>
      <c r="Z33" s="19">
        <v>17.011035919189453</v>
      </c>
      <c r="AA33" s="19">
        <v>16.797914505004883</v>
      </c>
      <c r="AB33" s="19">
        <v>16.582534790039062</v>
      </c>
      <c r="AC33" s="19">
        <v>16.383676528930664</v>
      </c>
      <c r="AD33" s="19">
        <v>16.2196044921875</v>
      </c>
      <c r="AE33" s="19">
        <v>16.053699493408203</v>
      </c>
    </row>
    <row r="34" spans="1:31" x14ac:dyDescent="0.15">
      <c r="A34" s="18" t="s">
        <v>97</v>
      </c>
      <c r="B34" s="28" t="s">
        <v>96</v>
      </c>
      <c r="C34" s="19">
        <v>18.88764762878418</v>
      </c>
      <c r="D34" s="19">
        <v>18.606061935424805</v>
      </c>
      <c r="E34" s="19">
        <v>18.165237426757812</v>
      </c>
      <c r="F34" s="19">
        <v>17.6141357421875</v>
      </c>
      <c r="G34" s="19">
        <v>17.145936965942383</v>
      </c>
      <c r="H34" s="19">
        <v>16.753711700439453</v>
      </c>
      <c r="I34" s="19">
        <v>16.320756912231445</v>
      </c>
      <c r="J34" s="19">
        <v>15.84958553314209</v>
      </c>
      <c r="K34" s="19">
        <v>15.354787826538086</v>
      </c>
      <c r="L34" s="19">
        <v>14.897082328796387</v>
      </c>
      <c r="M34" s="19">
        <v>14.507928848266602</v>
      </c>
      <c r="N34" s="19">
        <v>14.144793510437012</v>
      </c>
      <c r="O34" s="19">
        <v>13.774612426757812</v>
      </c>
      <c r="P34" s="19">
        <v>13.379284858703613</v>
      </c>
      <c r="Q34" s="19">
        <v>12.981782913208008</v>
      </c>
      <c r="R34" s="19">
        <v>12.565180778503418</v>
      </c>
      <c r="S34" s="19">
        <v>12.219554901123047</v>
      </c>
      <c r="T34" s="19">
        <v>11.90015983581543</v>
      </c>
      <c r="U34" s="19">
        <v>11.574294090270996</v>
      </c>
      <c r="V34" s="19">
        <v>11.182310104370117</v>
      </c>
      <c r="W34" s="19">
        <v>10.803558349609375</v>
      </c>
      <c r="X34" s="19">
        <v>10.445053100585938</v>
      </c>
      <c r="Y34" s="19">
        <v>10.102781295776367</v>
      </c>
      <c r="Z34" s="19">
        <v>9.7755537033081055</v>
      </c>
      <c r="AA34" s="19">
        <v>9.4836664199829102</v>
      </c>
      <c r="AB34" s="19">
        <v>9.212611198425293</v>
      </c>
      <c r="AC34" s="19">
        <v>8.9545230865478516</v>
      </c>
      <c r="AD34" s="19">
        <v>8.7205610275268555</v>
      </c>
      <c r="AE34" s="19">
        <v>8.5519781112670898</v>
      </c>
    </row>
    <row r="35" spans="1:31" x14ac:dyDescent="0.15">
      <c r="A35" s="18" t="s">
        <v>107</v>
      </c>
      <c r="B35" s="28" t="s">
        <v>106</v>
      </c>
      <c r="C35" s="19">
        <v>35.384994506835938</v>
      </c>
      <c r="D35" s="19">
        <v>35.598030090332031</v>
      </c>
      <c r="E35" s="19">
        <v>35.386283874511719</v>
      </c>
      <c r="F35" s="19">
        <v>35.288101196289062</v>
      </c>
      <c r="G35" s="19">
        <v>35.003986358642578</v>
      </c>
      <c r="H35" s="19">
        <v>34.867431640625</v>
      </c>
      <c r="I35" s="19">
        <v>34.450431823730469</v>
      </c>
      <c r="J35" s="19">
        <v>34.181262969970703</v>
      </c>
      <c r="K35" s="19">
        <v>33.901313781738281</v>
      </c>
      <c r="L35" s="19">
        <v>33.760009765625</v>
      </c>
      <c r="M35" s="19">
        <v>34.213039398193359</v>
      </c>
      <c r="N35" s="19">
        <v>34.264190673828125</v>
      </c>
      <c r="O35" s="19">
        <v>34.2730712890625</v>
      </c>
      <c r="P35" s="19">
        <v>34.4404296875</v>
      </c>
      <c r="Q35" s="19">
        <v>34.271919250488281</v>
      </c>
      <c r="R35" s="19">
        <v>34.198036193847656</v>
      </c>
      <c r="S35" s="19">
        <v>33.817916870117188</v>
      </c>
      <c r="T35" s="19">
        <v>33.501110076904297</v>
      </c>
      <c r="U35" s="19">
        <v>33.213050842285156</v>
      </c>
      <c r="V35" s="19">
        <v>33.116523742675781</v>
      </c>
      <c r="W35" s="19">
        <v>32.982463836669922</v>
      </c>
      <c r="X35" s="19">
        <v>32.781333923339844</v>
      </c>
      <c r="Y35" s="19">
        <v>32.475612640380859</v>
      </c>
      <c r="Z35" s="19">
        <v>32.019992828369141</v>
      </c>
      <c r="AA35" s="19">
        <v>31.600042343139648</v>
      </c>
      <c r="AB35" s="19">
        <v>31.215885162353516</v>
      </c>
      <c r="AC35" s="19">
        <v>30.82209587097168</v>
      </c>
      <c r="AD35" s="19">
        <v>30.457725524902344</v>
      </c>
      <c r="AE35" s="19">
        <v>30.160215377807617</v>
      </c>
    </row>
    <row r="36" spans="1:31" x14ac:dyDescent="0.15">
      <c r="A36" s="18" t="s">
        <v>109</v>
      </c>
      <c r="B36" s="28" t="s">
        <v>108</v>
      </c>
      <c r="C36" s="19">
        <v>35.7703857421875</v>
      </c>
      <c r="D36" s="19">
        <v>35.861579895019531</v>
      </c>
      <c r="E36" s="19">
        <v>36.266944885253906</v>
      </c>
      <c r="F36" s="19">
        <v>36.442516326904297</v>
      </c>
      <c r="G36" s="19">
        <v>36.575950622558594</v>
      </c>
      <c r="H36" s="19">
        <v>36.762081146240234</v>
      </c>
      <c r="I36" s="19">
        <v>37.040508270263672</v>
      </c>
      <c r="J36" s="19">
        <v>37.218559265136719</v>
      </c>
      <c r="K36" s="19">
        <v>37.269367218017578</v>
      </c>
      <c r="L36" s="19">
        <v>37.495552062988281</v>
      </c>
      <c r="M36" s="19">
        <v>37.663204193115234</v>
      </c>
      <c r="N36" s="19">
        <v>37.811595916748047</v>
      </c>
      <c r="O36" s="19">
        <v>37.929096221923828</v>
      </c>
      <c r="P36" s="19">
        <v>38.248123168945312</v>
      </c>
      <c r="Q36" s="19">
        <v>38.489368438720703</v>
      </c>
      <c r="R36" s="19">
        <v>38.883255004882812</v>
      </c>
      <c r="S36" s="19">
        <v>39.173934936523438</v>
      </c>
      <c r="T36" s="19">
        <v>39.401050567626953</v>
      </c>
      <c r="U36" s="19">
        <v>39.743812561035156</v>
      </c>
      <c r="V36" s="19">
        <v>39.982425689697266</v>
      </c>
      <c r="W36" s="19">
        <v>40.475154876708984</v>
      </c>
      <c r="X36" s="19">
        <v>40.709621429443359</v>
      </c>
      <c r="Y36" s="19">
        <v>40.756023406982422</v>
      </c>
      <c r="Z36" s="19">
        <v>40.977512359619141</v>
      </c>
      <c r="AA36" s="19">
        <v>41.029926300048828</v>
      </c>
      <c r="AB36" s="19">
        <v>41.223800659179688</v>
      </c>
      <c r="AC36" s="19">
        <v>41.367061614990234</v>
      </c>
      <c r="AD36" s="19">
        <v>41.421501159667969</v>
      </c>
      <c r="AE36" s="19"/>
    </row>
    <row r="37" spans="1:31" x14ac:dyDescent="0.15">
      <c r="A37" s="18" t="s">
        <v>103</v>
      </c>
      <c r="B37" s="28" t="s">
        <v>102</v>
      </c>
      <c r="C37" s="19">
        <v>38.501083374023438</v>
      </c>
      <c r="D37" s="19">
        <v>39.097675323486328</v>
      </c>
      <c r="E37" s="19">
        <v>38.567890167236328</v>
      </c>
      <c r="F37" s="19">
        <v>39.725852966308594</v>
      </c>
      <c r="G37" s="19">
        <v>43.108329772949219</v>
      </c>
      <c r="H37" s="19">
        <v>43.339515686035156</v>
      </c>
      <c r="I37" s="19">
        <v>43.824714660644531</v>
      </c>
      <c r="J37" s="19">
        <v>44.02972412109375</v>
      </c>
      <c r="K37" s="19">
        <v>44.9775390625</v>
      </c>
      <c r="L37" s="19">
        <v>45.382869720458984</v>
      </c>
      <c r="M37" s="19">
        <v>45.662899017333984</v>
      </c>
      <c r="N37" s="19">
        <v>46.181049346923828</v>
      </c>
      <c r="O37" s="19">
        <v>46.082008361816406</v>
      </c>
      <c r="P37" s="19">
        <v>46.392601013183594</v>
      </c>
      <c r="Q37" s="19">
        <v>46.346851348876953</v>
      </c>
      <c r="R37" s="19">
        <v>46.339149475097656</v>
      </c>
      <c r="S37" s="19">
        <v>46.492618560791016</v>
      </c>
      <c r="T37" s="19">
        <v>46.701015472412109</v>
      </c>
      <c r="U37" s="19">
        <v>46.69830322265625</v>
      </c>
      <c r="V37" s="19">
        <v>46.74688720703125</v>
      </c>
      <c r="W37" s="19">
        <v>46.193843841552734</v>
      </c>
      <c r="X37" s="19">
        <v>45.453895568847656</v>
      </c>
      <c r="Y37" s="19">
        <v>44.587623596191406</v>
      </c>
      <c r="Z37" s="19">
        <v>44.063835144042969</v>
      </c>
      <c r="AA37" s="19">
        <v>43.535377502441406</v>
      </c>
      <c r="AB37" s="19">
        <v>43.256412506103516</v>
      </c>
      <c r="AC37" s="19">
        <v>43.131561279296875</v>
      </c>
      <c r="AD37" s="19">
        <v>43.015312194824219</v>
      </c>
      <c r="AE37" s="19">
        <v>42.388538360595703</v>
      </c>
    </row>
    <row r="38" spans="1:31" x14ac:dyDescent="0.15">
      <c r="A38" s="18" t="s">
        <v>105</v>
      </c>
      <c r="B38" s="28" t="s">
        <v>104</v>
      </c>
      <c r="C38" s="19">
        <v>42.402061462402344</v>
      </c>
      <c r="D38" s="19">
        <v>41.673366546630859</v>
      </c>
      <c r="E38" s="19">
        <v>41.577335357666016</v>
      </c>
      <c r="F38" s="19">
        <v>41.700229644775391</v>
      </c>
      <c r="G38" s="19">
        <v>43.003913879394531</v>
      </c>
      <c r="H38" s="19">
        <v>44.285266876220703</v>
      </c>
      <c r="I38" s="19">
        <v>44.872859954833984</v>
      </c>
      <c r="J38" s="19">
        <v>44.079574584960938</v>
      </c>
      <c r="K38" s="19">
        <v>44.471435546875</v>
      </c>
      <c r="L38" s="19">
        <v>45.225414276123047</v>
      </c>
      <c r="M38" s="19">
        <v>46.035633087158203</v>
      </c>
      <c r="N38" s="19">
        <v>45.946144104003906</v>
      </c>
      <c r="O38" s="19">
        <v>45.815849304199219</v>
      </c>
      <c r="P38" s="19">
        <v>45.970123291015625</v>
      </c>
      <c r="Q38" s="19">
        <v>46.267166137695312</v>
      </c>
      <c r="R38" s="19">
        <v>46.497329711914062</v>
      </c>
      <c r="S38" s="19">
        <v>46.256385803222656</v>
      </c>
      <c r="T38" s="19">
        <v>44.600479125976562</v>
      </c>
      <c r="U38" s="19">
        <v>45.154300689697266</v>
      </c>
      <c r="V38" s="19">
        <v>44.799240112304688</v>
      </c>
      <c r="W38" s="19">
        <v>44.023342132568359</v>
      </c>
      <c r="X38" s="19">
        <v>43.395156860351562</v>
      </c>
      <c r="Y38" s="19">
        <v>42.067035675048828</v>
      </c>
      <c r="Z38" s="19">
        <v>39.855247497558594</v>
      </c>
      <c r="AA38" s="19">
        <v>39.166133880615234</v>
      </c>
      <c r="AB38" s="19">
        <v>39.048408508300781</v>
      </c>
      <c r="AC38" s="19">
        <v>38.961387634277344</v>
      </c>
      <c r="AD38" s="19">
        <v>39.039665222167969</v>
      </c>
      <c r="AE38" s="19"/>
    </row>
    <row r="39" spans="1:31" x14ac:dyDescent="0.15">
      <c r="A39" s="18" t="s">
        <v>113</v>
      </c>
      <c r="B39" s="28" t="s">
        <v>112</v>
      </c>
      <c r="C39" s="19">
        <v>27.776599884033203</v>
      </c>
      <c r="D39" s="19">
        <v>27.521774291992188</v>
      </c>
      <c r="E39" s="19">
        <v>27.332788467407227</v>
      </c>
      <c r="F39" s="19">
        <v>27.131000518798828</v>
      </c>
      <c r="G39" s="19">
        <v>26.892915725708008</v>
      </c>
      <c r="H39" s="19">
        <v>26.615486145019531</v>
      </c>
      <c r="I39" s="19">
        <v>26.224693298339844</v>
      </c>
      <c r="J39" s="19">
        <v>26.146528244018555</v>
      </c>
      <c r="K39" s="19">
        <v>25.912862777709961</v>
      </c>
      <c r="L39" s="19">
        <v>25.486278533935547</v>
      </c>
      <c r="M39" s="19">
        <v>25.233009338378906</v>
      </c>
      <c r="N39" s="19">
        <v>25.140979766845703</v>
      </c>
      <c r="O39" s="19">
        <v>24.864635467529297</v>
      </c>
      <c r="P39" s="19">
        <v>24.65641975402832</v>
      </c>
      <c r="Q39" s="19">
        <v>24.395797729492188</v>
      </c>
      <c r="R39" s="19">
        <v>24.386205673217773</v>
      </c>
      <c r="S39" s="19">
        <v>24.177970886230469</v>
      </c>
      <c r="T39" s="19">
        <v>24.008407592773438</v>
      </c>
      <c r="U39" s="19">
        <v>23.599576950073242</v>
      </c>
      <c r="V39" s="19">
        <v>23.214672088623047</v>
      </c>
      <c r="W39" s="19">
        <v>22.83098030090332</v>
      </c>
      <c r="X39" s="19">
        <v>22.456594467163086</v>
      </c>
      <c r="Y39" s="19">
        <v>22.484832763671875</v>
      </c>
      <c r="Z39" s="19">
        <v>22.209871292114258</v>
      </c>
      <c r="AA39" s="19">
        <v>22.008443832397461</v>
      </c>
      <c r="AB39" s="19">
        <v>21.732320785522461</v>
      </c>
      <c r="AC39" s="19">
        <v>21.367599487304688</v>
      </c>
      <c r="AD39" s="19">
        <v>21.300849914550781</v>
      </c>
      <c r="AE39" s="19">
        <v>21.114774703979492</v>
      </c>
    </row>
    <row r="40" spans="1:31" x14ac:dyDescent="0.15">
      <c r="A40" s="18" t="s">
        <v>532</v>
      </c>
      <c r="B40" s="28" t="s">
        <v>98</v>
      </c>
      <c r="C40" s="19">
        <v>44.137649536132812</v>
      </c>
      <c r="D40" s="19">
        <v>44.791343688964844</v>
      </c>
      <c r="E40" s="19">
        <v>45.211299896240234</v>
      </c>
      <c r="F40" s="19">
        <v>45.730884552001953</v>
      </c>
      <c r="G40" s="19">
        <v>46.138710021972656</v>
      </c>
      <c r="H40" s="19">
        <v>46.401512145996094</v>
      </c>
      <c r="I40" s="19">
        <v>46.434585571289062</v>
      </c>
      <c r="J40" s="19">
        <v>46.392475128173828</v>
      </c>
      <c r="K40" s="19">
        <v>46.806301116943359</v>
      </c>
      <c r="L40" s="19">
        <v>46.627540588378906</v>
      </c>
      <c r="M40" s="19">
        <v>46.805717468261719</v>
      </c>
      <c r="N40" s="19">
        <v>46.95855712890625</v>
      </c>
      <c r="O40" s="19">
        <v>46.969379425048828</v>
      </c>
      <c r="P40" s="19">
        <v>47.183906555175781</v>
      </c>
      <c r="Q40" s="19">
        <v>47.131507873535156</v>
      </c>
      <c r="R40" s="19">
        <v>47.157962799072266</v>
      </c>
      <c r="S40" s="19">
        <v>47.172203063964844</v>
      </c>
      <c r="T40" s="19">
        <v>47.005329132080078</v>
      </c>
      <c r="U40" s="19">
        <v>46.804489135742188</v>
      </c>
      <c r="V40" s="19">
        <v>46.651115417480469</v>
      </c>
      <c r="W40" s="19">
        <v>46.328479766845703</v>
      </c>
      <c r="X40" s="19">
        <v>46.499710083007812</v>
      </c>
      <c r="Y40" s="19">
        <v>46.321083068847656</v>
      </c>
      <c r="Z40" s="19">
        <v>45.767433166503906</v>
      </c>
      <c r="AA40" s="19">
        <v>45.020206451416016</v>
      </c>
      <c r="AB40" s="19">
        <v>44.260478973388672</v>
      </c>
      <c r="AC40" s="19">
        <v>43.491847991943359</v>
      </c>
      <c r="AD40" s="19">
        <v>42.774459838867188</v>
      </c>
      <c r="AE40" s="19">
        <v>42.042930603027344</v>
      </c>
    </row>
    <row r="41" spans="1:31" x14ac:dyDescent="0.15">
      <c r="A41" s="18" t="s">
        <v>211</v>
      </c>
      <c r="B41" s="28" t="s">
        <v>210</v>
      </c>
      <c r="C41" s="19">
        <v>33.823280334472656</v>
      </c>
      <c r="D41" s="19">
        <v>33.324043273925781</v>
      </c>
      <c r="E41" s="19">
        <v>32.704296112060547</v>
      </c>
      <c r="F41" s="19">
        <v>32.688339233398438</v>
      </c>
      <c r="G41" s="19">
        <v>32.238529205322266</v>
      </c>
      <c r="H41" s="19">
        <v>32.216800689697266</v>
      </c>
      <c r="I41" s="19">
        <v>32.263545989990234</v>
      </c>
      <c r="J41" s="19">
        <v>32.120670318603516</v>
      </c>
      <c r="K41" s="19">
        <v>31.8939208984375</v>
      </c>
      <c r="L41" s="19">
        <v>31.711452484130859</v>
      </c>
      <c r="M41" s="19">
        <v>31.710535049438477</v>
      </c>
      <c r="N41" s="19">
        <v>31.585052490234375</v>
      </c>
      <c r="O41" s="19">
        <v>31.427824020385742</v>
      </c>
      <c r="P41" s="19">
        <v>31.305498123168945</v>
      </c>
      <c r="Q41" s="19">
        <v>31.044239044189453</v>
      </c>
      <c r="R41" s="19">
        <v>30.80463981628418</v>
      </c>
      <c r="S41" s="19">
        <v>30.639535903930664</v>
      </c>
      <c r="T41" s="19">
        <v>30.400253295898438</v>
      </c>
      <c r="U41" s="19">
        <v>30.18089485168457</v>
      </c>
      <c r="V41" s="19">
        <v>29.836156845092773</v>
      </c>
      <c r="W41" s="19">
        <v>29.517129898071289</v>
      </c>
      <c r="X41" s="19">
        <v>29.218461990356445</v>
      </c>
      <c r="Y41" s="19">
        <v>28.999507904052734</v>
      </c>
      <c r="Z41" s="19">
        <v>28.785852432250977</v>
      </c>
      <c r="AA41" s="19">
        <v>28.912633895874023</v>
      </c>
      <c r="AB41" s="19">
        <v>28.949647903442383</v>
      </c>
      <c r="AC41" s="19">
        <v>28.875753402709961</v>
      </c>
      <c r="AD41" s="19">
        <v>28.673171997070312</v>
      </c>
      <c r="AE41" s="19">
        <v>28.661224365234375</v>
      </c>
    </row>
    <row r="42" spans="1:31" x14ac:dyDescent="0.15">
      <c r="A42" s="18" t="s">
        <v>122</v>
      </c>
      <c r="B42" s="28" t="s">
        <v>121</v>
      </c>
      <c r="C42" s="19">
        <v>28.651090621948242</v>
      </c>
      <c r="D42" s="19">
        <v>28.333047866821289</v>
      </c>
      <c r="E42" s="19">
        <v>28.084615707397461</v>
      </c>
      <c r="F42" s="19">
        <v>27.899143218994141</v>
      </c>
      <c r="G42" s="19">
        <v>27.778301239013672</v>
      </c>
      <c r="H42" s="19">
        <v>27.870872497558594</v>
      </c>
      <c r="I42" s="19">
        <v>27.703014373779297</v>
      </c>
      <c r="J42" s="19">
        <v>27.493719100952148</v>
      </c>
      <c r="K42" s="19">
        <v>27.3953857421875</v>
      </c>
      <c r="L42" s="19">
        <v>27.333461761474609</v>
      </c>
      <c r="M42" s="19">
        <v>27.310100555419922</v>
      </c>
      <c r="N42" s="19">
        <v>27.209966659545898</v>
      </c>
      <c r="O42" s="19">
        <v>27.066438674926758</v>
      </c>
      <c r="P42" s="19">
        <v>26.955165863037109</v>
      </c>
      <c r="Q42" s="19">
        <v>27.020481109619141</v>
      </c>
      <c r="R42" s="19">
        <v>26.973611831665039</v>
      </c>
      <c r="S42" s="19">
        <v>26.674610137939453</v>
      </c>
      <c r="T42" s="19">
        <v>26.500152587890625</v>
      </c>
      <c r="U42" s="19">
        <v>26.24567985534668</v>
      </c>
      <c r="V42" s="19">
        <v>25.901168823242188</v>
      </c>
      <c r="W42" s="19">
        <v>25.743631362915039</v>
      </c>
      <c r="X42" s="19">
        <v>25.537303924560547</v>
      </c>
      <c r="Y42" s="19">
        <v>25.43797492980957</v>
      </c>
      <c r="Z42" s="19">
        <v>25.197416305541992</v>
      </c>
      <c r="AA42" s="19">
        <v>25.207420349121094</v>
      </c>
      <c r="AB42" s="19">
        <v>25.32275390625</v>
      </c>
      <c r="AC42" s="19">
        <v>25.365123748779297</v>
      </c>
      <c r="AD42" s="19">
        <v>25.30335807800293</v>
      </c>
      <c r="AE42" s="19">
        <v>25.230068206787109</v>
      </c>
    </row>
    <row r="43" spans="1:31" x14ac:dyDescent="0.15">
      <c r="A43" s="18" t="s">
        <v>124</v>
      </c>
      <c r="B43" s="28" t="s">
        <v>123</v>
      </c>
      <c r="C43" s="19">
        <v>18.024585723876953</v>
      </c>
      <c r="D43" s="19">
        <v>17.807086944580078</v>
      </c>
      <c r="E43" s="19">
        <v>17.834667205810547</v>
      </c>
      <c r="F43" s="19">
        <v>17.72138786315918</v>
      </c>
      <c r="G43" s="19">
        <v>17.664646148681641</v>
      </c>
      <c r="H43" s="19">
        <v>17.641153335571289</v>
      </c>
      <c r="I43" s="19">
        <v>17.603975296020508</v>
      </c>
      <c r="J43" s="19">
        <v>17.51637077331543</v>
      </c>
      <c r="K43" s="19">
        <v>17.462120056152344</v>
      </c>
      <c r="L43" s="19">
        <v>17.367738723754883</v>
      </c>
      <c r="M43" s="19">
        <v>17.272430419921875</v>
      </c>
      <c r="N43" s="19">
        <v>17.189836502075195</v>
      </c>
      <c r="O43" s="19">
        <v>17.099227905273438</v>
      </c>
      <c r="P43" s="19">
        <v>17.025327682495117</v>
      </c>
      <c r="Q43" s="19">
        <v>17.013778686523438</v>
      </c>
      <c r="R43" s="19">
        <v>17.046234130859375</v>
      </c>
      <c r="S43" s="19">
        <v>17.02733039855957</v>
      </c>
      <c r="T43" s="19">
        <v>17.005548477172852</v>
      </c>
      <c r="U43" s="19">
        <v>16.949338912963867</v>
      </c>
      <c r="V43" s="19">
        <v>16.79286003112793</v>
      </c>
      <c r="W43" s="19">
        <v>16.694801330566406</v>
      </c>
      <c r="X43" s="19">
        <v>16.672002792358398</v>
      </c>
      <c r="Y43" s="19">
        <v>16.680492401123047</v>
      </c>
      <c r="Z43" s="19">
        <v>16.657676696777344</v>
      </c>
      <c r="AA43" s="19">
        <v>16.682758331298828</v>
      </c>
      <c r="AB43" s="19">
        <v>16.67451286315918</v>
      </c>
      <c r="AC43" s="19">
        <v>16.660879135131836</v>
      </c>
      <c r="AD43" s="19">
        <v>16.648548126220703</v>
      </c>
      <c r="AE43" s="19">
        <v>16.572839736938477</v>
      </c>
    </row>
    <row r="44" spans="1:31" x14ac:dyDescent="0.15">
      <c r="A44" s="18" t="s">
        <v>132</v>
      </c>
      <c r="B44" s="28" t="s">
        <v>131</v>
      </c>
      <c r="C44" s="19">
        <v>17.956567764282227</v>
      </c>
      <c r="D44" s="19">
        <v>17.8538818359375</v>
      </c>
      <c r="E44" s="19">
        <v>17.775936126708984</v>
      </c>
      <c r="F44" s="19">
        <v>17.662271499633789</v>
      </c>
      <c r="G44" s="19">
        <v>17.694395065307617</v>
      </c>
      <c r="H44" s="19">
        <v>17.645853042602539</v>
      </c>
      <c r="I44" s="19">
        <v>17.599088668823242</v>
      </c>
      <c r="J44" s="19">
        <v>17.529266357421875</v>
      </c>
      <c r="K44" s="19">
        <v>17.455121994018555</v>
      </c>
      <c r="L44" s="19">
        <v>17.391677856445312</v>
      </c>
      <c r="M44" s="19">
        <v>17.322511672973633</v>
      </c>
      <c r="N44" s="19">
        <v>17.240316390991211</v>
      </c>
      <c r="O44" s="19">
        <v>17.150386810302734</v>
      </c>
      <c r="P44" s="19">
        <v>17.09068489074707</v>
      </c>
      <c r="Q44" s="19">
        <v>17.033391952514648</v>
      </c>
      <c r="R44" s="19">
        <v>17.022129058837891</v>
      </c>
      <c r="S44" s="19">
        <v>16.973163604736328</v>
      </c>
      <c r="T44" s="19">
        <v>16.900068283081055</v>
      </c>
      <c r="U44" s="19">
        <v>16.80988883972168</v>
      </c>
      <c r="V44" s="19">
        <v>16.623214721679688</v>
      </c>
      <c r="W44" s="19">
        <v>16.548074722290039</v>
      </c>
      <c r="X44" s="19">
        <v>16.541498184204102</v>
      </c>
      <c r="Y44" s="19">
        <v>16.503534317016602</v>
      </c>
      <c r="Z44" s="19">
        <v>16.493288040161133</v>
      </c>
      <c r="AA44" s="19">
        <v>16.510354995727539</v>
      </c>
      <c r="AB44" s="19">
        <v>16.494821548461914</v>
      </c>
      <c r="AC44" s="19">
        <v>16.48619270324707</v>
      </c>
      <c r="AD44" s="19">
        <v>16.46257209777832</v>
      </c>
      <c r="AE44" s="19">
        <v>16.428075790405273</v>
      </c>
    </row>
    <row r="45" spans="1:31" x14ac:dyDescent="0.15">
      <c r="A45" s="18" t="s">
        <v>134</v>
      </c>
      <c r="B45" s="28" t="s">
        <v>133</v>
      </c>
      <c r="C45" s="19">
        <v>38.388156890869141</v>
      </c>
      <c r="D45" s="19">
        <v>38.167636871337891</v>
      </c>
      <c r="E45" s="19">
        <v>38.127586364746094</v>
      </c>
      <c r="F45" s="19">
        <v>37.548702239990234</v>
      </c>
      <c r="G45" s="19">
        <v>36.812602996826172</v>
      </c>
      <c r="H45" s="19">
        <v>36.273849487304688</v>
      </c>
      <c r="I45" s="19">
        <v>35.793899536132812</v>
      </c>
      <c r="J45" s="19">
        <v>35.296985626220703</v>
      </c>
      <c r="K45" s="19">
        <v>34.815528869628906</v>
      </c>
      <c r="L45" s="19">
        <v>34.201164245605469</v>
      </c>
      <c r="M45" s="19">
        <v>33.439548492431641</v>
      </c>
      <c r="N45" s="19">
        <v>32.63897705078125</v>
      </c>
      <c r="O45" s="19">
        <v>32.128612518310547</v>
      </c>
      <c r="P45" s="19">
        <v>31.705669403076172</v>
      </c>
      <c r="Q45" s="19">
        <v>31.54241943359375</v>
      </c>
      <c r="R45" s="19">
        <v>31.20793342590332</v>
      </c>
      <c r="S45" s="19">
        <v>30.928882598876953</v>
      </c>
      <c r="T45" s="19">
        <v>30.501201629638672</v>
      </c>
      <c r="U45" s="19">
        <v>30.075029373168945</v>
      </c>
      <c r="V45" s="19">
        <v>29.554712295532227</v>
      </c>
      <c r="W45" s="19">
        <v>29.315567016601562</v>
      </c>
      <c r="X45" s="19">
        <v>29.132419586181641</v>
      </c>
      <c r="Y45" s="19">
        <v>28.809776306152344</v>
      </c>
      <c r="Z45" s="19">
        <v>28.467660903930664</v>
      </c>
      <c r="AA45" s="19">
        <v>28.295616149902344</v>
      </c>
      <c r="AB45" s="19">
        <v>27.955944061279297</v>
      </c>
      <c r="AC45" s="19">
        <v>27.605432510375977</v>
      </c>
      <c r="AD45" s="19">
        <v>27.20390510559082</v>
      </c>
      <c r="AE45" s="19">
        <v>26.815557479858398</v>
      </c>
    </row>
    <row r="46" spans="1:31" x14ac:dyDescent="0.15">
      <c r="A46" s="18" t="s">
        <v>146</v>
      </c>
      <c r="B46" s="28" t="s">
        <v>145</v>
      </c>
      <c r="C46" s="19">
        <v>28.237253189086914</v>
      </c>
      <c r="D46" s="19">
        <v>28.777256011962891</v>
      </c>
      <c r="E46" s="19">
        <v>29.078975677490234</v>
      </c>
      <c r="F46" s="19">
        <v>28.837984085083008</v>
      </c>
      <c r="G46" s="19">
        <v>28.870847702026367</v>
      </c>
      <c r="H46" s="19">
        <v>29.206428527832031</v>
      </c>
      <c r="I46" s="19">
        <v>29.235849380493164</v>
      </c>
      <c r="J46" s="19">
        <v>29.53520393371582</v>
      </c>
      <c r="K46" s="19">
        <v>29.732767105102539</v>
      </c>
      <c r="L46" s="19">
        <v>29.943477630615234</v>
      </c>
      <c r="M46" s="19">
        <v>30.287500381469727</v>
      </c>
      <c r="N46" s="19">
        <v>30.853017807006836</v>
      </c>
      <c r="O46" s="19">
        <v>30.438190460205078</v>
      </c>
      <c r="P46" s="19">
        <v>30.41943359375</v>
      </c>
      <c r="Q46" s="19">
        <v>30.793649673461914</v>
      </c>
      <c r="R46" s="19">
        <v>30.650091171264648</v>
      </c>
      <c r="S46" s="19">
        <v>30.62995719909668</v>
      </c>
      <c r="T46" s="19">
        <v>30.401172637939453</v>
      </c>
      <c r="U46" s="19">
        <v>30.200040817260742</v>
      </c>
      <c r="V46" s="19">
        <v>29.886266708374023</v>
      </c>
      <c r="W46" s="19">
        <v>29.626745223999023</v>
      </c>
      <c r="X46" s="19">
        <v>29.389875411987305</v>
      </c>
      <c r="Y46" s="19">
        <v>29.158031463623047</v>
      </c>
      <c r="Z46" s="19">
        <v>28.847944259643555</v>
      </c>
      <c r="AA46" s="19">
        <v>28.474924087524414</v>
      </c>
      <c r="AB46" s="19">
        <v>28.395328521728516</v>
      </c>
      <c r="AC46" s="19">
        <v>28.38250732421875</v>
      </c>
      <c r="AD46" s="19">
        <v>28.312469482421875</v>
      </c>
      <c r="AE46" s="19">
        <v>28.105306625366211</v>
      </c>
    </row>
    <row r="47" spans="1:31" x14ac:dyDescent="0.15">
      <c r="A47" s="18" t="s">
        <v>148</v>
      </c>
      <c r="B47" s="28" t="s">
        <v>147</v>
      </c>
      <c r="C47" s="19">
        <v>39.176582336425781</v>
      </c>
      <c r="D47" s="19">
        <v>39.255630493164062</v>
      </c>
      <c r="E47" s="19">
        <v>39.018829345703125</v>
      </c>
      <c r="F47" s="19">
        <v>38.742877960205078</v>
      </c>
      <c r="G47" s="19">
        <v>38.369258880615234</v>
      </c>
      <c r="H47" s="19">
        <v>38.073307037353516</v>
      </c>
      <c r="I47" s="19">
        <v>37.908920288085938</v>
      </c>
      <c r="J47" s="19">
        <v>37.637615203857422</v>
      </c>
      <c r="K47" s="19">
        <v>36.970687866210938</v>
      </c>
      <c r="L47" s="19">
        <v>36.398651123046875</v>
      </c>
      <c r="M47" s="19">
        <v>35.727310180664062</v>
      </c>
      <c r="N47" s="19">
        <v>35.272006988525391</v>
      </c>
      <c r="O47" s="19">
        <v>34.620685577392578</v>
      </c>
      <c r="P47" s="19">
        <v>33.940723419189453</v>
      </c>
      <c r="Q47" s="19">
        <v>33.754585266113281</v>
      </c>
      <c r="R47" s="19">
        <v>33.3577880859375</v>
      </c>
      <c r="S47" s="19">
        <v>32.909584045410156</v>
      </c>
      <c r="T47" s="19">
        <v>33.100505828857422</v>
      </c>
      <c r="U47" s="19">
        <v>32.524555206298828</v>
      </c>
      <c r="V47" s="19">
        <v>32.16339111328125</v>
      </c>
      <c r="W47" s="19">
        <v>31.795969009399414</v>
      </c>
      <c r="X47" s="19">
        <v>31.48552131652832</v>
      </c>
      <c r="Y47" s="19">
        <v>31.169193267822266</v>
      </c>
      <c r="Z47" s="19">
        <v>30.862764358520508</v>
      </c>
      <c r="AA47" s="19">
        <v>30.560796737670898</v>
      </c>
      <c r="AB47" s="19">
        <v>30.246940612792969</v>
      </c>
      <c r="AC47" s="19">
        <v>29.932821273803711</v>
      </c>
      <c r="AD47" s="19">
        <v>29.559825897216797</v>
      </c>
      <c r="AE47" s="19">
        <v>29.273637771606445</v>
      </c>
    </row>
    <row r="48" spans="1:31" x14ac:dyDescent="0.15">
      <c r="A48" s="18" t="s">
        <v>427</v>
      </c>
      <c r="B48" s="28" t="s">
        <v>426</v>
      </c>
      <c r="C48" s="19">
        <v>49.680767059326172</v>
      </c>
      <c r="D48" s="19">
        <v>49.652423858642578</v>
      </c>
      <c r="E48" s="19">
        <v>49.504680633544922</v>
      </c>
      <c r="F48" s="19">
        <v>49.414722442626953</v>
      </c>
      <c r="G48" s="19">
        <v>49.092693328857422</v>
      </c>
      <c r="H48" s="19">
        <v>48.291923522949219</v>
      </c>
      <c r="I48" s="19">
        <v>47.843303680419922</v>
      </c>
      <c r="J48" s="19">
        <v>47.224861145019531</v>
      </c>
      <c r="K48" s="19">
        <v>46.914268493652344</v>
      </c>
      <c r="L48" s="19">
        <v>46.386604309082031</v>
      </c>
      <c r="M48" s="19">
        <v>45.799358367919922</v>
      </c>
      <c r="N48" s="19">
        <v>45.332290649414062</v>
      </c>
      <c r="O48" s="19">
        <v>44.743003845214844</v>
      </c>
      <c r="P48" s="19">
        <v>44.436908721923828</v>
      </c>
      <c r="Q48" s="19">
        <v>43.89678955078125</v>
      </c>
      <c r="R48" s="19">
        <v>43.575931549072266</v>
      </c>
      <c r="S48" s="19">
        <v>43.293567657470703</v>
      </c>
      <c r="T48" s="19">
        <v>43.001724243164062</v>
      </c>
      <c r="U48" s="19">
        <v>42.570777893066406</v>
      </c>
      <c r="V48" s="19">
        <v>42.221565246582031</v>
      </c>
      <c r="W48" s="19">
        <v>42.269561767578125</v>
      </c>
      <c r="X48" s="19">
        <v>42.125312805175781</v>
      </c>
      <c r="Y48" s="19">
        <v>41.984447479248047</v>
      </c>
      <c r="Z48" s="19">
        <v>41.728950500488281</v>
      </c>
      <c r="AA48" s="19">
        <v>41.464820861816406</v>
      </c>
      <c r="AB48" s="19">
        <v>41.204135894775391</v>
      </c>
      <c r="AC48" s="19">
        <v>40.961532592773438</v>
      </c>
      <c r="AD48" s="19">
        <v>40.786109924316406</v>
      </c>
      <c r="AE48" s="19"/>
    </row>
    <row r="49" spans="1:31" x14ac:dyDescent="0.15">
      <c r="A49" s="18" t="s">
        <v>190</v>
      </c>
      <c r="B49" s="28" t="s">
        <v>189</v>
      </c>
      <c r="C49" s="19">
        <v>63.884330749511719</v>
      </c>
      <c r="D49" s="19">
        <v>63.947422027587891</v>
      </c>
      <c r="E49" s="19">
        <v>64.240852355957031</v>
      </c>
      <c r="F49" s="19">
        <v>64.423347473144531</v>
      </c>
      <c r="G49" s="19">
        <v>65.308082580566406</v>
      </c>
      <c r="H49" s="19">
        <v>61.407958984375</v>
      </c>
      <c r="I49" s="19">
        <v>54.543399810791016</v>
      </c>
      <c r="J49" s="19">
        <v>49.57232666015625</v>
      </c>
      <c r="K49" s="19">
        <v>44.586746215820312</v>
      </c>
      <c r="L49" s="19">
        <v>42.920665740966797</v>
      </c>
      <c r="M49" s="19">
        <v>40.24493408203125</v>
      </c>
      <c r="N49" s="19">
        <v>37.020107269287109</v>
      </c>
      <c r="O49" s="19">
        <v>35.652442932128906</v>
      </c>
      <c r="P49" s="19">
        <v>34.425712585449219</v>
      </c>
      <c r="Q49" s="19">
        <v>33.515220642089844</v>
      </c>
      <c r="R49" s="19">
        <v>32.211109161376953</v>
      </c>
      <c r="S49" s="19">
        <v>31.24456787109375</v>
      </c>
      <c r="T49" s="19">
        <v>30.100471496582031</v>
      </c>
      <c r="U49" s="19">
        <v>28.764423370361328</v>
      </c>
      <c r="V49" s="19">
        <v>27.090009689331055</v>
      </c>
      <c r="W49" s="19">
        <v>26.46565055847168</v>
      </c>
      <c r="X49" s="19">
        <v>25.74281120300293</v>
      </c>
      <c r="Y49" s="19">
        <v>24.729253768920898</v>
      </c>
      <c r="Z49" s="19">
        <v>24.48588752746582</v>
      </c>
      <c r="AA49" s="19">
        <v>24.455375671386719</v>
      </c>
      <c r="AB49" s="19">
        <v>24.605491638183594</v>
      </c>
      <c r="AC49" s="19">
        <v>24.950986862182617</v>
      </c>
      <c r="AD49" s="19">
        <v>25.413808822631836</v>
      </c>
      <c r="AE49" s="19"/>
    </row>
    <row r="50" spans="1:31" x14ac:dyDescent="0.15">
      <c r="A50" s="18" t="s">
        <v>156</v>
      </c>
      <c r="B50" s="28" t="s">
        <v>155</v>
      </c>
      <c r="C50" s="19">
        <v>33.445693969726562</v>
      </c>
      <c r="D50" s="19">
        <v>33.197597503662109</v>
      </c>
      <c r="E50" s="19">
        <v>32.782817840576172</v>
      </c>
      <c r="F50" s="19">
        <v>31.974946975708008</v>
      </c>
      <c r="G50" s="19">
        <v>31.616783142089844</v>
      </c>
      <c r="H50" s="19">
        <v>31.097339630126953</v>
      </c>
      <c r="I50" s="19">
        <v>31.425249099731445</v>
      </c>
      <c r="J50" s="19">
        <v>31.6094970703125</v>
      </c>
      <c r="K50" s="19">
        <v>31.503238677978516</v>
      </c>
      <c r="L50" s="19">
        <v>31.279087066650391</v>
      </c>
      <c r="M50" s="19">
        <v>31.372076034545898</v>
      </c>
      <c r="N50" s="19">
        <v>31.230852127075195</v>
      </c>
      <c r="O50" s="19">
        <v>30.947986602783203</v>
      </c>
      <c r="P50" s="19">
        <v>30.797710418701172</v>
      </c>
      <c r="Q50" s="19">
        <v>30.459148406982422</v>
      </c>
      <c r="R50" s="19">
        <v>30.25733757019043</v>
      </c>
      <c r="S50" s="19">
        <v>30.059619903564453</v>
      </c>
      <c r="T50" s="19">
        <v>29.501686096191406</v>
      </c>
      <c r="U50" s="19">
        <v>28.942647933959961</v>
      </c>
      <c r="V50" s="19">
        <v>28.244787216186523</v>
      </c>
      <c r="W50" s="19">
        <v>27.957927703857422</v>
      </c>
      <c r="X50" s="19">
        <v>28.183742523193359</v>
      </c>
      <c r="Y50" s="19">
        <v>28.070024490356445</v>
      </c>
      <c r="Z50" s="19">
        <v>27.97950553894043</v>
      </c>
      <c r="AA50" s="19">
        <v>27.87718391418457</v>
      </c>
      <c r="AB50" s="19">
        <v>27.826210021972656</v>
      </c>
      <c r="AC50" s="19">
        <v>27.686592102050781</v>
      </c>
      <c r="AD50" s="19">
        <v>27.635456085205078</v>
      </c>
      <c r="AE50" s="19">
        <v>27.480972290039062</v>
      </c>
    </row>
    <row r="51" spans="1:31" x14ac:dyDescent="0.15">
      <c r="A51" s="18" t="s">
        <v>451</v>
      </c>
      <c r="B51" s="28" t="s">
        <v>450</v>
      </c>
      <c r="C51" s="19">
        <v>41.958431243896484</v>
      </c>
      <c r="D51" s="19">
        <v>41.305713653564453</v>
      </c>
      <c r="E51" s="19">
        <v>40.339485168457031</v>
      </c>
      <c r="F51" s="19">
        <v>39.830787658691406</v>
      </c>
      <c r="G51" s="19">
        <v>39.279834747314453</v>
      </c>
      <c r="H51" s="19">
        <v>40.075927734375</v>
      </c>
      <c r="I51" s="19">
        <v>38.988037109375</v>
      </c>
      <c r="J51" s="19">
        <v>38.978584289550781</v>
      </c>
      <c r="K51" s="19">
        <v>38.447677612304688</v>
      </c>
      <c r="L51" s="19">
        <v>38.326610565185547</v>
      </c>
      <c r="M51" s="19">
        <v>38.832027435302734</v>
      </c>
      <c r="N51" s="19">
        <v>38.852058410644531</v>
      </c>
      <c r="O51" s="19">
        <v>38.929019927978516</v>
      </c>
      <c r="P51" s="19">
        <v>38.845287322998047</v>
      </c>
      <c r="Q51" s="19">
        <v>38.689895629882812</v>
      </c>
      <c r="R51" s="19">
        <v>38.861324310302734</v>
      </c>
      <c r="S51" s="19">
        <v>38.900165557861328</v>
      </c>
      <c r="T51" s="19">
        <v>38.487411499023438</v>
      </c>
      <c r="U51" s="19">
        <v>38.507637023925781</v>
      </c>
      <c r="V51" s="19">
        <v>38.606449127197266</v>
      </c>
      <c r="W51" s="19">
        <v>38.880142211914062</v>
      </c>
      <c r="X51" s="19">
        <v>39.227424621582031</v>
      </c>
      <c r="Y51" s="19">
        <v>39.42596435546875</v>
      </c>
      <c r="Z51" s="19">
        <v>39.541591644287109</v>
      </c>
      <c r="AA51" s="19">
        <v>39.640911102294922</v>
      </c>
      <c r="AB51" s="19">
        <v>39.746513366699219</v>
      </c>
      <c r="AC51" s="19">
        <v>39.677829742431641</v>
      </c>
      <c r="AD51" s="19">
        <v>39.770130157470703</v>
      </c>
      <c r="AE51" s="19"/>
    </row>
    <row r="52" spans="1:31" x14ac:dyDescent="0.15">
      <c r="A52" s="18" t="s">
        <v>158</v>
      </c>
      <c r="B52" s="28" t="s">
        <v>157</v>
      </c>
      <c r="C52" s="19">
        <v>36.917736053466797</v>
      </c>
      <c r="D52" s="19">
        <v>37.132785797119141</v>
      </c>
      <c r="E52" s="19">
        <v>37.675647735595703</v>
      </c>
      <c r="F52" s="19">
        <v>37.616069793701172</v>
      </c>
      <c r="G52" s="19">
        <v>37.519245147705078</v>
      </c>
      <c r="H52" s="19">
        <v>37.78045654296875</v>
      </c>
      <c r="I52" s="19">
        <v>37.767444610595703</v>
      </c>
      <c r="J52" s="19">
        <v>37.860645294189453</v>
      </c>
      <c r="K52" s="19">
        <v>37.585174560546875</v>
      </c>
      <c r="L52" s="19">
        <v>37.346759796142578</v>
      </c>
      <c r="M52" s="19">
        <v>36.975852966308594</v>
      </c>
      <c r="N52" s="19">
        <v>37.032825469970703</v>
      </c>
      <c r="O52" s="19">
        <v>36.815132141113281</v>
      </c>
      <c r="P52" s="19">
        <v>36.756553649902344</v>
      </c>
      <c r="Q52" s="19">
        <v>36.221279144287109</v>
      </c>
      <c r="R52" s="19">
        <v>35.907463073730469</v>
      </c>
      <c r="S52" s="19">
        <v>35.395286560058594</v>
      </c>
      <c r="T52" s="19">
        <v>35.101787567138672</v>
      </c>
      <c r="U52" s="19">
        <v>34.697669982910156</v>
      </c>
      <c r="V52" s="19">
        <v>33.916744232177734</v>
      </c>
      <c r="W52" s="19">
        <v>33.067245483398438</v>
      </c>
      <c r="X52" s="19">
        <v>31.841987609863281</v>
      </c>
      <c r="Y52" s="19">
        <v>30.447826385498047</v>
      </c>
      <c r="Z52" s="19">
        <v>29.182117462158203</v>
      </c>
      <c r="AA52" s="19">
        <v>27.806278228759766</v>
      </c>
      <c r="AB52" s="19">
        <v>26.479425430297852</v>
      </c>
      <c r="AC52" s="19">
        <v>25.226119995117188</v>
      </c>
      <c r="AD52" s="19">
        <v>24.184755325317383</v>
      </c>
      <c r="AE52" s="19">
        <v>23.325193405151367</v>
      </c>
    </row>
    <row r="53" spans="1:31" x14ac:dyDescent="0.15">
      <c r="A53" s="18" t="s">
        <v>166</v>
      </c>
      <c r="B53" s="28" t="s">
        <v>165</v>
      </c>
      <c r="C53" s="19">
        <v>34.777217864990234</v>
      </c>
      <c r="D53" s="19">
        <v>34.6043701171875</v>
      </c>
      <c r="E53" s="19">
        <v>34.6417236328125</v>
      </c>
      <c r="F53" s="19">
        <v>34.399112701416016</v>
      </c>
      <c r="G53" s="19">
        <v>34.673873901367188</v>
      </c>
      <c r="H53" s="19">
        <v>34.664196014404297</v>
      </c>
      <c r="I53" s="19">
        <v>34.791175842285156</v>
      </c>
      <c r="J53" s="19">
        <v>34.803901672363281</v>
      </c>
      <c r="K53" s="19">
        <v>34.392684936523438</v>
      </c>
      <c r="L53" s="19">
        <v>34.2708740234375</v>
      </c>
      <c r="M53" s="19">
        <v>33.843772888183594</v>
      </c>
      <c r="N53" s="19">
        <v>33.538619995117188</v>
      </c>
      <c r="O53" s="19">
        <v>33.296329498291016</v>
      </c>
      <c r="P53" s="19">
        <v>33.359592437744141</v>
      </c>
      <c r="Q53" s="19">
        <v>33.3780517578125</v>
      </c>
      <c r="R53" s="19">
        <v>33.020381927490234</v>
      </c>
      <c r="S53" s="19">
        <v>32.477737426757812</v>
      </c>
      <c r="T53" s="19">
        <v>32.602165222167969</v>
      </c>
      <c r="U53" s="19">
        <v>32.364845275878906</v>
      </c>
      <c r="V53" s="19">
        <v>32.415473937988281</v>
      </c>
      <c r="W53" s="19">
        <v>32.539455413818359</v>
      </c>
      <c r="X53" s="19">
        <v>32.135250091552734</v>
      </c>
      <c r="Y53" s="19">
        <v>31.941827774047852</v>
      </c>
      <c r="Z53" s="19">
        <v>31.314823150634766</v>
      </c>
      <c r="AA53" s="19">
        <v>31.025705337524414</v>
      </c>
      <c r="AB53" s="19">
        <v>30.770986557006836</v>
      </c>
      <c r="AC53" s="19">
        <v>30.432886123657227</v>
      </c>
      <c r="AD53" s="19">
        <v>30.27147102355957</v>
      </c>
      <c r="AE53" s="19"/>
    </row>
    <row r="54" spans="1:31" x14ac:dyDescent="0.15">
      <c r="A54" s="18" t="s">
        <v>164</v>
      </c>
      <c r="B54" s="28" t="s">
        <v>163</v>
      </c>
      <c r="C54" s="19">
        <v>18.794418334960938</v>
      </c>
      <c r="D54" s="19">
        <v>18.441450119018555</v>
      </c>
      <c r="E54" s="19">
        <v>18.144357681274414</v>
      </c>
      <c r="F54" s="19">
        <v>17.948909759521484</v>
      </c>
      <c r="G54" s="19">
        <v>17.902809143066406</v>
      </c>
      <c r="H54" s="19">
        <v>17.955368041992188</v>
      </c>
      <c r="I54" s="19">
        <v>17.915594100952148</v>
      </c>
      <c r="J54" s="19">
        <v>17.903688430786133</v>
      </c>
      <c r="K54" s="19">
        <v>17.836618423461914</v>
      </c>
      <c r="L54" s="19">
        <v>17.771812438964844</v>
      </c>
      <c r="M54" s="19">
        <v>17.691123962402344</v>
      </c>
      <c r="N54" s="19">
        <v>17.579061508178711</v>
      </c>
      <c r="O54" s="19">
        <v>17.469608306884766</v>
      </c>
      <c r="P54" s="19">
        <v>17.367830276489258</v>
      </c>
      <c r="Q54" s="19">
        <v>17.267621994018555</v>
      </c>
      <c r="R54" s="19">
        <v>17.188892364501953</v>
      </c>
      <c r="S54" s="19">
        <v>17.09742546081543</v>
      </c>
      <c r="T54" s="19">
        <v>17.002811431884766</v>
      </c>
      <c r="U54" s="19">
        <v>16.88599967956543</v>
      </c>
      <c r="V54" s="19">
        <v>16.664953231811523</v>
      </c>
      <c r="W54" s="19">
        <v>16.568901062011719</v>
      </c>
      <c r="X54" s="19">
        <v>16.504543304443359</v>
      </c>
      <c r="Y54" s="19">
        <v>16.443658828735352</v>
      </c>
      <c r="Z54" s="19">
        <v>16.362009048461914</v>
      </c>
      <c r="AA54" s="19">
        <v>16.322860717773438</v>
      </c>
      <c r="AB54" s="19">
        <v>16.271949768066406</v>
      </c>
      <c r="AC54" s="19">
        <v>16.224653244018555</v>
      </c>
      <c r="AD54" s="19">
        <v>16.161823272705078</v>
      </c>
      <c r="AE54" s="19">
        <v>16.095335006713867</v>
      </c>
    </row>
    <row r="55" spans="1:31" x14ac:dyDescent="0.15">
      <c r="A55" s="18" t="s">
        <v>168</v>
      </c>
      <c r="B55" s="28" t="s">
        <v>167</v>
      </c>
      <c r="C55" s="19">
        <v>16.011384963989258</v>
      </c>
      <c r="D55" s="19">
        <v>15.86951732635498</v>
      </c>
      <c r="E55" s="19">
        <v>15.720304489135742</v>
      </c>
      <c r="F55" s="19">
        <v>15.58570671081543</v>
      </c>
      <c r="G55" s="19">
        <v>15.519201278686523</v>
      </c>
      <c r="H55" s="19">
        <v>15.47593879699707</v>
      </c>
      <c r="I55" s="19">
        <v>15.419096946716309</v>
      </c>
      <c r="J55" s="19">
        <v>15.347480773925781</v>
      </c>
      <c r="K55" s="19">
        <v>15.316716194152832</v>
      </c>
      <c r="L55" s="19">
        <v>15.277759552001953</v>
      </c>
      <c r="M55" s="19">
        <v>15.235490798950195</v>
      </c>
      <c r="N55" s="19">
        <v>15.15836238861084</v>
      </c>
      <c r="O55" s="19">
        <v>15.055007934570312</v>
      </c>
      <c r="P55" s="19">
        <v>14.966877937316895</v>
      </c>
      <c r="Q55" s="19">
        <v>14.916476249694824</v>
      </c>
      <c r="R55" s="19">
        <v>14.846986770629883</v>
      </c>
      <c r="S55" s="19">
        <v>14.771993637084961</v>
      </c>
      <c r="T55" s="19">
        <v>14.700346946716309</v>
      </c>
      <c r="U55" s="19">
        <v>14.586286544799805</v>
      </c>
      <c r="V55" s="19">
        <v>14.447264671325684</v>
      </c>
      <c r="W55" s="19">
        <v>14.388177871704102</v>
      </c>
      <c r="X55" s="19">
        <v>14.346540451049805</v>
      </c>
      <c r="Y55" s="19">
        <v>14.294939994812012</v>
      </c>
      <c r="Z55" s="19">
        <v>14.25360107421875</v>
      </c>
      <c r="AA55" s="19">
        <v>14.226720809936523</v>
      </c>
      <c r="AB55" s="19">
        <v>14.172331809997559</v>
      </c>
      <c r="AC55" s="19">
        <v>14.127926826477051</v>
      </c>
      <c r="AD55" s="19">
        <v>14.090575218200684</v>
      </c>
      <c r="AE55" s="19">
        <v>14.055492401123047</v>
      </c>
    </row>
    <row r="56" spans="1:31" x14ac:dyDescent="0.15">
      <c r="A56" s="18" t="s">
        <v>174</v>
      </c>
      <c r="B56" s="28" t="s">
        <v>173</v>
      </c>
      <c r="C56" s="19">
        <v>42.887588500976562</v>
      </c>
      <c r="D56" s="19">
        <v>43.109199523925781</v>
      </c>
      <c r="E56" s="19">
        <v>43.706722259521484</v>
      </c>
      <c r="F56" s="19">
        <v>45.315708160400391</v>
      </c>
      <c r="G56" s="19">
        <v>44.474372863769531</v>
      </c>
      <c r="H56" s="19">
        <v>44.859989166259766</v>
      </c>
      <c r="I56" s="19">
        <v>45.045642852783203</v>
      </c>
      <c r="J56" s="19">
        <v>44.546348571777344</v>
      </c>
      <c r="K56" s="19">
        <v>43.614860534667969</v>
      </c>
      <c r="L56" s="19">
        <v>44.472431182861328</v>
      </c>
      <c r="M56" s="19">
        <v>45.028301239013672</v>
      </c>
      <c r="N56" s="19">
        <v>44.966663360595703</v>
      </c>
      <c r="O56" s="19">
        <v>44.901718139648438</v>
      </c>
      <c r="P56" s="19">
        <v>45.019683837890625</v>
      </c>
      <c r="Q56" s="19">
        <v>45.370285034179688</v>
      </c>
      <c r="R56" s="19">
        <v>49.516464233398438</v>
      </c>
      <c r="S56" s="19">
        <v>47.031551361083984</v>
      </c>
      <c r="T56" s="19">
        <v>47.300655364990234</v>
      </c>
      <c r="U56" s="19">
        <v>47.585300445556641</v>
      </c>
      <c r="V56" s="19">
        <v>47.025211334228516</v>
      </c>
      <c r="W56" s="19">
        <v>46.704299926757812</v>
      </c>
      <c r="X56" s="19">
        <v>46.419837951660156</v>
      </c>
      <c r="Y56" s="19">
        <v>45.465312957763672</v>
      </c>
      <c r="Z56" s="19">
        <v>44.599403381347656</v>
      </c>
      <c r="AA56" s="19">
        <v>43.789882659912109</v>
      </c>
      <c r="AB56" s="19">
        <v>43.592464447021484</v>
      </c>
      <c r="AC56" s="19">
        <v>43.207233428955078</v>
      </c>
      <c r="AD56" s="19">
        <v>43.002414703369141</v>
      </c>
      <c r="AE56" s="19"/>
    </row>
    <row r="57" spans="1:31" x14ac:dyDescent="0.15">
      <c r="A57" s="18" t="s">
        <v>186</v>
      </c>
      <c r="B57" s="28" t="s">
        <v>185</v>
      </c>
      <c r="C57" s="19">
        <v>52.750629425048828</v>
      </c>
      <c r="D57" s="19">
        <v>51.701522827148438</v>
      </c>
      <c r="E57" s="19">
        <v>50.313591003417969</v>
      </c>
      <c r="F57" s="19">
        <v>49.430774688720703</v>
      </c>
      <c r="G57" s="19">
        <v>48.893756866455078</v>
      </c>
      <c r="H57" s="19">
        <v>48.336139678955078</v>
      </c>
      <c r="I57" s="19">
        <v>47.703334808349609</v>
      </c>
      <c r="J57" s="19">
        <v>47.470008850097656</v>
      </c>
      <c r="K57" s="19">
        <v>47.181400299072266</v>
      </c>
      <c r="L57" s="19">
        <v>46.917812347412109</v>
      </c>
      <c r="M57" s="19">
        <v>46.688480377197266</v>
      </c>
      <c r="N57" s="19">
        <v>45.943431854248047</v>
      </c>
      <c r="O57" s="19">
        <v>44.268489837646484</v>
      </c>
      <c r="P57" s="19">
        <v>42.893146514892578</v>
      </c>
      <c r="Q57" s="19">
        <v>42.149822235107422</v>
      </c>
      <c r="R57" s="19">
        <v>41.766853332519531</v>
      </c>
      <c r="S57" s="19">
        <v>41.366050720214844</v>
      </c>
      <c r="T57" s="19">
        <v>40.900699615478516</v>
      </c>
      <c r="U57" s="19">
        <v>40.479999542236328</v>
      </c>
      <c r="V57" s="19">
        <v>40.129508972167969</v>
      </c>
      <c r="W57" s="19">
        <v>40.312232971191406</v>
      </c>
      <c r="X57" s="19">
        <v>40.116054534912109</v>
      </c>
      <c r="Y57" s="19">
        <v>40.142593383789062</v>
      </c>
      <c r="Z57" s="19">
        <v>40.111190795898438</v>
      </c>
      <c r="AA57" s="19">
        <v>39.957027435302734</v>
      </c>
      <c r="AB57" s="19">
        <v>39.815814971923828</v>
      </c>
      <c r="AC57" s="19">
        <v>39.842170715332031</v>
      </c>
      <c r="AD57" s="19">
        <v>39.403602600097656</v>
      </c>
      <c r="AE57" s="19"/>
    </row>
    <row r="58" spans="1:31" x14ac:dyDescent="0.15">
      <c r="A58" s="18" t="s">
        <v>178</v>
      </c>
      <c r="B58" s="28" t="s">
        <v>177</v>
      </c>
      <c r="C58" s="19">
        <v>55.612892150878906</v>
      </c>
      <c r="D58" s="19">
        <v>54.206241607666016</v>
      </c>
      <c r="E58" s="19">
        <v>52.420764923095703</v>
      </c>
      <c r="F58" s="19">
        <v>64.13055419921875</v>
      </c>
      <c r="G58" s="19">
        <v>63.572345733642578</v>
      </c>
      <c r="H58" s="19">
        <v>63.364555358886719</v>
      </c>
      <c r="I58" s="19">
        <v>64.248748779296875</v>
      </c>
      <c r="J58" s="19">
        <v>64.991424560546875</v>
      </c>
      <c r="K58" s="19">
        <v>64.549102783203125</v>
      </c>
      <c r="L58" s="19">
        <v>65.013175964355469</v>
      </c>
      <c r="M58" s="19">
        <v>66.357429504394531</v>
      </c>
      <c r="N58" s="19">
        <v>66.438766479492188</v>
      </c>
      <c r="O58" s="19">
        <v>66.137138366699219</v>
      </c>
      <c r="P58" s="19">
        <v>65.761550903320312</v>
      </c>
      <c r="Q58" s="19">
        <v>64.85552978515625</v>
      </c>
      <c r="R58" s="19">
        <v>63.798427581787109</v>
      </c>
      <c r="S58" s="19">
        <v>63.459770202636719</v>
      </c>
      <c r="T58" s="19">
        <v>62.100231170654297</v>
      </c>
      <c r="U58" s="19">
        <v>60.722332000732422</v>
      </c>
      <c r="V58" s="19">
        <v>61.176979064941406</v>
      </c>
      <c r="W58" s="19">
        <v>60.772789001464844</v>
      </c>
      <c r="X58" s="19">
        <v>60.522861480712891</v>
      </c>
      <c r="Y58" s="19">
        <v>60.197311401367188</v>
      </c>
      <c r="Z58" s="19">
        <v>59.609149932861328</v>
      </c>
      <c r="AA58" s="19">
        <v>58.995594024658203</v>
      </c>
      <c r="AB58" s="19">
        <v>58.344467163085938</v>
      </c>
      <c r="AC58" s="19">
        <v>57.439022064208984</v>
      </c>
      <c r="AD58" s="19">
        <v>57.044727325439453</v>
      </c>
      <c r="AE58" s="19">
        <v>56.558139801025391</v>
      </c>
    </row>
    <row r="59" spans="1:31" x14ac:dyDescent="0.15">
      <c r="A59" s="18" t="s">
        <v>126</v>
      </c>
      <c r="B59" s="28" t="s">
        <v>125</v>
      </c>
      <c r="C59" s="19">
        <v>16.671306610107422</v>
      </c>
      <c r="D59" s="19">
        <v>16.483053207397461</v>
      </c>
      <c r="E59" s="19">
        <v>16.299106597900391</v>
      </c>
      <c r="F59" s="19">
        <v>16.15736198425293</v>
      </c>
      <c r="G59" s="19">
        <v>16.054903030395508</v>
      </c>
      <c r="H59" s="19">
        <v>15.973368644714355</v>
      </c>
      <c r="I59" s="19">
        <v>15.885316848754883</v>
      </c>
      <c r="J59" s="19">
        <v>15.790488243103027</v>
      </c>
      <c r="K59" s="19">
        <v>15.735127449035645</v>
      </c>
      <c r="L59" s="19">
        <v>15.679186820983887</v>
      </c>
      <c r="M59" s="19">
        <v>15.650345802307129</v>
      </c>
      <c r="N59" s="19">
        <v>15.559358596801758</v>
      </c>
      <c r="O59" s="19">
        <v>15.480889320373535</v>
      </c>
      <c r="P59" s="19">
        <v>15.404288291931152</v>
      </c>
      <c r="Q59" s="19">
        <v>15.387752532958984</v>
      </c>
      <c r="R59" s="19">
        <v>15.35446834564209</v>
      </c>
      <c r="S59" s="19">
        <v>15.315201759338379</v>
      </c>
      <c r="T59" s="19">
        <v>15.300254821777344</v>
      </c>
      <c r="U59" s="19">
        <v>15.255112648010254</v>
      </c>
      <c r="V59" s="19">
        <v>15.19289493560791</v>
      </c>
      <c r="W59" s="19">
        <v>15.175193786621094</v>
      </c>
      <c r="X59" s="19">
        <v>15.179659843444824</v>
      </c>
      <c r="Y59" s="19">
        <v>15.1768798828125</v>
      </c>
      <c r="Z59" s="19">
        <v>15.16892147064209</v>
      </c>
      <c r="AA59" s="19">
        <v>15.167654037475586</v>
      </c>
      <c r="AB59" s="19">
        <v>15.126469612121582</v>
      </c>
      <c r="AC59" s="19">
        <v>15.094693183898926</v>
      </c>
      <c r="AD59" s="19">
        <v>15.07215690612793</v>
      </c>
      <c r="AE59" s="19">
        <v>15.039570808410645</v>
      </c>
    </row>
    <row r="60" spans="1:31" x14ac:dyDescent="0.15">
      <c r="A60" s="18" t="s">
        <v>180</v>
      </c>
      <c r="B60" s="28" t="s">
        <v>179</v>
      </c>
      <c r="C60" s="19">
        <v>40.800056457519531</v>
      </c>
      <c r="D60" s="19">
        <v>40.412334442138672</v>
      </c>
      <c r="E60" s="19">
        <v>40.33795166015625</v>
      </c>
      <c r="F60" s="19">
        <v>40.203868865966797</v>
      </c>
      <c r="G60" s="19">
        <v>40.134487152099609</v>
      </c>
      <c r="H60" s="19">
        <v>40.184051513671875</v>
      </c>
      <c r="I60" s="19">
        <v>40.113990783691406</v>
      </c>
      <c r="J60" s="19">
        <v>40.233707427978516</v>
      </c>
      <c r="K60" s="19">
        <v>40.116455078125</v>
      </c>
      <c r="L60" s="19">
        <v>40.298923492431641</v>
      </c>
      <c r="M60" s="19">
        <v>39.675777435302734</v>
      </c>
      <c r="N60" s="19">
        <v>39.232028961181641</v>
      </c>
      <c r="O60" s="19">
        <v>39.408397674560547</v>
      </c>
      <c r="P60" s="19">
        <v>39.153560638427734</v>
      </c>
      <c r="Q60" s="19">
        <v>39.013534545898438</v>
      </c>
      <c r="R60" s="19">
        <v>38.887638092041016</v>
      </c>
      <c r="S60" s="19">
        <v>38.631591796875</v>
      </c>
      <c r="T60" s="19">
        <v>38.300792694091797</v>
      </c>
      <c r="U60" s="19">
        <v>37.94488525390625</v>
      </c>
      <c r="V60" s="19">
        <v>37.753368377685547</v>
      </c>
      <c r="W60" s="19">
        <v>37.923954010009766</v>
      </c>
      <c r="X60" s="19">
        <v>37.85418701171875</v>
      </c>
      <c r="Y60" s="19">
        <v>37.773811340332031</v>
      </c>
      <c r="Z60" s="19">
        <v>38.060897827148438</v>
      </c>
      <c r="AA60" s="19">
        <v>37.880928039550781</v>
      </c>
      <c r="AB60" s="19">
        <v>37.939140319824219</v>
      </c>
      <c r="AC60" s="19">
        <v>38.033409118652344</v>
      </c>
      <c r="AD60" s="19">
        <v>38.257102966308594</v>
      </c>
      <c r="AE60" s="19">
        <v>38.204689025878906</v>
      </c>
    </row>
    <row r="61" spans="1:31" x14ac:dyDescent="0.15">
      <c r="A61" s="18" t="s">
        <v>192</v>
      </c>
      <c r="B61" s="28" t="s">
        <v>191</v>
      </c>
      <c r="C61" s="19">
        <v>28.762678146362305</v>
      </c>
      <c r="D61" s="19">
        <v>28.495588302612305</v>
      </c>
      <c r="E61" s="19">
        <v>28.412654876708984</v>
      </c>
      <c r="F61" s="19">
        <v>28.319284439086914</v>
      </c>
      <c r="G61" s="19">
        <v>28.339376449584961</v>
      </c>
      <c r="H61" s="19">
        <v>28.252586364746094</v>
      </c>
      <c r="I61" s="19">
        <v>28.109001159667969</v>
      </c>
      <c r="J61" s="19">
        <v>27.912448883056641</v>
      </c>
      <c r="K61" s="19">
        <v>27.908245086669922</v>
      </c>
      <c r="L61" s="19">
        <v>27.703098297119141</v>
      </c>
      <c r="M61" s="19">
        <v>27.480962753295898</v>
      </c>
      <c r="N61" s="19">
        <v>27.243831634521484</v>
      </c>
      <c r="O61" s="19">
        <v>27.167242050170898</v>
      </c>
      <c r="P61" s="19">
        <v>27.080600738525391</v>
      </c>
      <c r="Q61" s="19">
        <v>26.980649948120117</v>
      </c>
      <c r="R61" s="19">
        <v>26.84111213684082</v>
      </c>
      <c r="S61" s="19">
        <v>26.69249153137207</v>
      </c>
      <c r="T61" s="19">
        <v>26.500160217285156</v>
      </c>
      <c r="U61" s="19">
        <v>26.334873199462891</v>
      </c>
      <c r="V61" s="19">
        <v>26.067253112792969</v>
      </c>
      <c r="W61" s="19">
        <v>25.902324676513672</v>
      </c>
      <c r="X61" s="19">
        <v>25.585302352905273</v>
      </c>
      <c r="Y61" s="19">
        <v>25.409408569335938</v>
      </c>
      <c r="Z61" s="19">
        <v>25.481805801391602</v>
      </c>
      <c r="AA61" s="19">
        <v>25.67097282409668</v>
      </c>
      <c r="AB61" s="19">
        <v>25.778112411499023</v>
      </c>
      <c r="AC61" s="19">
        <v>25.874114990234375</v>
      </c>
      <c r="AD61" s="19">
        <v>26.00764274597168</v>
      </c>
      <c r="AE61" s="19">
        <v>26.175086975097656</v>
      </c>
    </row>
    <row r="62" spans="1:31" x14ac:dyDescent="0.15">
      <c r="A62" s="18" t="s">
        <v>198</v>
      </c>
      <c r="B62" s="28" t="s">
        <v>197</v>
      </c>
      <c r="C62" s="19">
        <v>51.468944549560547</v>
      </c>
      <c r="D62" s="19">
        <v>51.556743621826172</v>
      </c>
      <c r="E62" s="19">
        <v>51.407211303710938</v>
      </c>
      <c r="F62" s="19">
        <v>51.196392059326172</v>
      </c>
      <c r="G62" s="19">
        <v>51.079387664794922</v>
      </c>
      <c r="H62" s="19">
        <v>50.676052093505859</v>
      </c>
      <c r="I62" s="19">
        <v>50.597400665283203</v>
      </c>
      <c r="J62" s="19">
        <v>50.160324096679688</v>
      </c>
      <c r="K62" s="19">
        <v>49.576377868652344</v>
      </c>
      <c r="L62" s="19">
        <v>49.040641784667969</v>
      </c>
      <c r="M62" s="19">
        <v>48.815708160400391</v>
      </c>
      <c r="N62" s="19">
        <v>48.668418884277344</v>
      </c>
      <c r="O62" s="19">
        <v>48.289760589599609</v>
      </c>
      <c r="P62" s="19">
        <v>48.131649017333984</v>
      </c>
      <c r="Q62" s="19">
        <v>48.137371063232422</v>
      </c>
      <c r="R62" s="19">
        <v>48.356868743896484</v>
      </c>
      <c r="S62" s="19">
        <v>48.392356872558594</v>
      </c>
      <c r="T62" s="19">
        <v>47.902030944824219</v>
      </c>
      <c r="U62" s="19">
        <v>47.536884307861328</v>
      </c>
      <c r="V62" s="19">
        <v>47.304737091064453</v>
      </c>
      <c r="W62" s="19">
        <v>47.105194091796875</v>
      </c>
      <c r="X62" s="19">
        <v>47.052288055419922</v>
      </c>
      <c r="Y62" s="19">
        <v>47.836025238037109</v>
      </c>
      <c r="Z62" s="19">
        <v>47.069080352783203</v>
      </c>
      <c r="AA62" s="19">
        <v>47.159137725830078</v>
      </c>
      <c r="AB62" s="19">
        <v>47.122039794921875</v>
      </c>
      <c r="AC62" s="19">
        <v>47.154613494873047</v>
      </c>
      <c r="AD62" s="19">
        <v>47.079307556152344</v>
      </c>
      <c r="AE62" s="19">
        <v>46.966190338134766</v>
      </c>
    </row>
    <row r="63" spans="1:31" x14ac:dyDescent="0.15">
      <c r="A63" s="18" t="s">
        <v>184</v>
      </c>
      <c r="B63" s="28" t="s">
        <v>183</v>
      </c>
      <c r="C63" s="19">
        <v>46.567329406738281</v>
      </c>
      <c r="D63" s="19">
        <v>45.996303558349609</v>
      </c>
      <c r="E63" s="19">
        <v>45.985118865966797</v>
      </c>
      <c r="F63" s="19">
        <v>45.910923004150391</v>
      </c>
      <c r="G63" s="19">
        <v>45.851669311523438</v>
      </c>
      <c r="H63" s="19">
        <v>45.694538116455078</v>
      </c>
      <c r="I63" s="19">
        <v>45.483158111572266</v>
      </c>
      <c r="J63" s="19">
        <v>45.144565582275391</v>
      </c>
      <c r="K63" s="19">
        <v>44.966335296630859</v>
      </c>
      <c r="L63" s="19">
        <v>44.619705200195312</v>
      </c>
      <c r="M63" s="19">
        <v>44.263984680175781</v>
      </c>
      <c r="N63" s="19">
        <v>44.028091430664062</v>
      </c>
      <c r="O63" s="19">
        <v>43.444004058837891</v>
      </c>
      <c r="P63" s="19">
        <v>42.783470153808594</v>
      </c>
      <c r="Q63" s="19">
        <v>42.060222625732422</v>
      </c>
      <c r="R63" s="19">
        <v>41.173999786376953</v>
      </c>
      <c r="S63" s="19">
        <v>40.393768310546875</v>
      </c>
      <c r="T63" s="19">
        <v>39.200420379638672</v>
      </c>
      <c r="U63" s="19">
        <v>38.315711975097656</v>
      </c>
      <c r="V63" s="19">
        <v>37.411258697509766</v>
      </c>
      <c r="W63" s="19">
        <v>36.641223907470703</v>
      </c>
      <c r="X63" s="19">
        <v>35.585491180419922</v>
      </c>
      <c r="Y63" s="19">
        <v>34.671333312988281</v>
      </c>
      <c r="Z63" s="19">
        <v>33.580703735351562</v>
      </c>
      <c r="AA63" s="19">
        <v>32.933254241943359</v>
      </c>
      <c r="AB63" s="19">
        <v>32.138679504394531</v>
      </c>
      <c r="AC63" s="19">
        <v>30.496688842773438</v>
      </c>
      <c r="AD63" s="19">
        <v>30.123054504394531</v>
      </c>
      <c r="AE63" s="19"/>
    </row>
    <row r="64" spans="1:31" x14ac:dyDescent="0.15">
      <c r="A64" s="18" t="s">
        <v>188</v>
      </c>
      <c r="B64" s="28" t="s">
        <v>187</v>
      </c>
      <c r="C64" s="19">
        <v>41.391925811767578</v>
      </c>
      <c r="D64" s="19">
        <v>41.210700988769531</v>
      </c>
      <c r="E64" s="19">
        <v>40.616237640380859</v>
      </c>
      <c r="F64" s="19">
        <v>41.167449951171875</v>
      </c>
      <c r="G64" s="19">
        <v>41.133220672607422</v>
      </c>
      <c r="H64" s="19">
        <v>41.206916809082031</v>
      </c>
      <c r="I64" s="19">
        <v>41.188488006591797</v>
      </c>
      <c r="J64" s="19">
        <v>40.735317230224609</v>
      </c>
      <c r="K64" s="19">
        <v>40.657562255859375</v>
      </c>
      <c r="L64" s="19">
        <v>40.518955230712891</v>
      </c>
      <c r="M64" s="19">
        <v>40.675846099853516</v>
      </c>
      <c r="N64" s="19">
        <v>40.851287841796875</v>
      </c>
      <c r="O64" s="19">
        <v>40.949783325195312</v>
      </c>
      <c r="P64" s="19">
        <v>40.672637939453125</v>
      </c>
      <c r="Q64" s="19">
        <v>41.204166412353516</v>
      </c>
      <c r="R64" s="19">
        <v>41.087104797363281</v>
      </c>
      <c r="S64" s="19">
        <v>41.452682495117188</v>
      </c>
      <c r="T64" s="19">
        <v>41.600639343261719</v>
      </c>
      <c r="U64" s="19">
        <v>42.228893280029297</v>
      </c>
      <c r="V64" s="19">
        <v>42.057918548583984</v>
      </c>
      <c r="W64" s="19">
        <v>42.295120239257812</v>
      </c>
      <c r="X64" s="19">
        <v>42.566497802734375</v>
      </c>
      <c r="Y64" s="19">
        <v>42.641895294189453</v>
      </c>
      <c r="Z64" s="19">
        <v>42.664112091064453</v>
      </c>
      <c r="AA64" s="19">
        <v>42.421566009521484</v>
      </c>
      <c r="AB64" s="19">
        <v>42.555984497070312</v>
      </c>
      <c r="AC64" s="19">
        <v>42.930591583251953</v>
      </c>
      <c r="AD64" s="19">
        <v>42.693706512451172</v>
      </c>
      <c r="AE64" s="19"/>
    </row>
    <row r="65" spans="1:31" x14ac:dyDescent="0.15">
      <c r="A65" s="18" t="s">
        <v>207</v>
      </c>
      <c r="B65" s="28" t="s">
        <v>206</v>
      </c>
      <c r="C65" s="19">
        <v>47.938556671142578</v>
      </c>
      <c r="D65" s="19">
        <v>50.672374725341797</v>
      </c>
      <c r="E65" s="19">
        <v>50.646717071533203</v>
      </c>
      <c r="F65" s="19">
        <v>50.450332641601562</v>
      </c>
      <c r="G65" s="19">
        <v>49.849308013916016</v>
      </c>
      <c r="H65" s="19">
        <v>49.115985870361328</v>
      </c>
      <c r="I65" s="19">
        <v>49.026329040527344</v>
      </c>
      <c r="J65" s="19">
        <v>48.767154693603516</v>
      </c>
      <c r="K65" s="19">
        <v>48.172142028808594</v>
      </c>
      <c r="L65" s="19">
        <v>47.850395202636719</v>
      </c>
      <c r="M65" s="19">
        <v>47.422660827636719</v>
      </c>
      <c r="N65" s="19">
        <v>46.805248260498047</v>
      </c>
      <c r="O65" s="19">
        <v>46.669933319091797</v>
      </c>
      <c r="P65" s="19">
        <v>46.411556243896484</v>
      </c>
      <c r="Q65" s="19">
        <v>45.84967041015625</v>
      </c>
      <c r="R65" s="19">
        <v>45.600517272949219</v>
      </c>
      <c r="S65" s="19">
        <v>45.629737854003906</v>
      </c>
      <c r="T65" s="19">
        <v>45.100303649902344</v>
      </c>
      <c r="U65" s="19">
        <v>44.576923370361328</v>
      </c>
      <c r="V65" s="19">
        <v>44.660076141357422</v>
      </c>
      <c r="W65" s="19">
        <v>44.678737640380859</v>
      </c>
      <c r="X65" s="19">
        <v>44.358440399169922</v>
      </c>
      <c r="Y65" s="19">
        <v>44.014564514160156</v>
      </c>
      <c r="Z65" s="19">
        <v>44.051235198974609</v>
      </c>
      <c r="AA65" s="19">
        <v>44.100376129150391</v>
      </c>
      <c r="AB65" s="19">
        <v>44.258708953857422</v>
      </c>
      <c r="AC65" s="19">
        <v>44.131023406982422</v>
      </c>
      <c r="AD65" s="19">
        <v>43.946571350097656</v>
      </c>
      <c r="AE65" s="19"/>
    </row>
    <row r="66" spans="1:31" x14ac:dyDescent="0.15">
      <c r="A66" s="18" t="s">
        <v>215</v>
      </c>
      <c r="B66" s="28" t="s">
        <v>214</v>
      </c>
      <c r="C66" s="19">
        <v>27.084804534912109</v>
      </c>
      <c r="D66" s="19">
        <v>26.562162399291992</v>
      </c>
      <c r="E66" s="19">
        <v>26.000675201416016</v>
      </c>
      <c r="F66" s="19">
        <v>25.485542297363281</v>
      </c>
      <c r="G66" s="19">
        <v>25.329143524169922</v>
      </c>
      <c r="H66" s="19">
        <v>25.214382171630859</v>
      </c>
      <c r="I66" s="19">
        <v>25.100421905517578</v>
      </c>
      <c r="J66" s="19">
        <v>25.007328033447266</v>
      </c>
      <c r="K66" s="19">
        <v>24.975385665893555</v>
      </c>
      <c r="L66" s="19">
        <v>24.96483039855957</v>
      </c>
      <c r="M66" s="19">
        <v>24.840902328491211</v>
      </c>
      <c r="N66" s="19">
        <v>24.670051574707031</v>
      </c>
      <c r="O66" s="19">
        <v>24.476842880249023</v>
      </c>
      <c r="P66" s="19">
        <v>24.353885650634766</v>
      </c>
      <c r="Q66" s="19">
        <v>24.216629028320312</v>
      </c>
      <c r="R66" s="19">
        <v>24.042070388793945</v>
      </c>
      <c r="S66" s="19">
        <v>23.870256423950195</v>
      </c>
      <c r="T66" s="19">
        <v>23.703115463256836</v>
      </c>
      <c r="U66" s="19">
        <v>23.411468505859375</v>
      </c>
      <c r="V66" s="19">
        <v>23.146503448486328</v>
      </c>
      <c r="W66" s="19">
        <v>23.012418746948242</v>
      </c>
      <c r="X66" s="19">
        <v>23.002538681030273</v>
      </c>
      <c r="Y66" s="19">
        <v>23.034276962280273</v>
      </c>
      <c r="Z66" s="19">
        <v>23.104331970214844</v>
      </c>
      <c r="AA66" s="19">
        <v>23.255060195922852</v>
      </c>
      <c r="AB66" s="19">
        <v>23.252143859863281</v>
      </c>
      <c r="AC66" s="19">
        <v>23.344596862792969</v>
      </c>
      <c r="AD66" s="19">
        <v>23.31645393371582</v>
      </c>
      <c r="AE66" s="19">
        <v>23.223573684692383</v>
      </c>
    </row>
    <row r="67" spans="1:31" x14ac:dyDescent="0.15">
      <c r="A67" s="18" t="s">
        <v>239</v>
      </c>
      <c r="B67" s="28" t="s">
        <v>238</v>
      </c>
      <c r="C67" s="19">
        <v>16.9320068359375</v>
      </c>
      <c r="D67" s="19">
        <v>16.79075813293457</v>
      </c>
      <c r="E67" s="19">
        <v>16.661811828613281</v>
      </c>
      <c r="F67" s="19">
        <v>16.5833740234375</v>
      </c>
      <c r="G67" s="19">
        <v>16.542730331420898</v>
      </c>
      <c r="H67" s="19">
        <v>16.577354431152344</v>
      </c>
      <c r="I67" s="19">
        <v>16.513242721557617</v>
      </c>
      <c r="J67" s="19">
        <v>16.375953674316406</v>
      </c>
      <c r="K67" s="19">
        <v>16.273841857910156</v>
      </c>
      <c r="L67" s="19">
        <v>16.206811904907227</v>
      </c>
      <c r="M67" s="19">
        <v>16.044826507568359</v>
      </c>
      <c r="N67" s="19">
        <v>15.925678253173828</v>
      </c>
      <c r="O67" s="19">
        <v>15.762392044067383</v>
      </c>
      <c r="P67" s="19">
        <v>15.673687934875488</v>
      </c>
      <c r="Q67" s="19">
        <v>15.512532234191895</v>
      </c>
      <c r="R67" s="19">
        <v>15.354000091552734</v>
      </c>
      <c r="S67" s="19">
        <v>15.137496948242188</v>
      </c>
      <c r="T67" s="19">
        <v>15.006047248840332</v>
      </c>
      <c r="U67" s="19">
        <v>14.900070190429688</v>
      </c>
      <c r="V67" s="19">
        <v>14.696555137634277</v>
      </c>
      <c r="W67" s="19">
        <v>14.749034881591797</v>
      </c>
      <c r="X67" s="19">
        <v>14.808366775512695</v>
      </c>
      <c r="Y67" s="19">
        <v>14.905529022216797</v>
      </c>
      <c r="Z67" s="19">
        <v>15.00130558013916</v>
      </c>
      <c r="AA67" s="19">
        <v>15.058280944824219</v>
      </c>
      <c r="AB67" s="19">
        <v>15.090753555297852</v>
      </c>
      <c r="AC67" s="19">
        <v>15.096649169921875</v>
      </c>
      <c r="AD67" s="19">
        <v>15.043957710266113</v>
      </c>
      <c r="AE67" s="19">
        <v>14.996015548706055</v>
      </c>
    </row>
    <row r="68" spans="1:31" x14ac:dyDescent="0.15">
      <c r="A68" s="18" t="s">
        <v>231</v>
      </c>
      <c r="B68" s="28" t="s">
        <v>230</v>
      </c>
      <c r="C68" s="19">
        <v>26.323104858398438</v>
      </c>
      <c r="D68" s="19">
        <v>26.13134765625</v>
      </c>
      <c r="E68" s="19">
        <v>25.930332183837891</v>
      </c>
      <c r="F68" s="19">
        <v>25.7271728515625</v>
      </c>
      <c r="G68" s="19">
        <v>25.441801071166992</v>
      </c>
      <c r="H68" s="19">
        <v>25.032356262207031</v>
      </c>
      <c r="I68" s="19">
        <v>24.715343475341797</v>
      </c>
      <c r="J68" s="19">
        <v>24.362960815429688</v>
      </c>
      <c r="K68" s="19">
        <v>24.013774871826172</v>
      </c>
      <c r="L68" s="19">
        <v>23.624574661254883</v>
      </c>
      <c r="M68" s="19">
        <v>23.387630462646484</v>
      </c>
      <c r="N68" s="19">
        <v>23.158475875854492</v>
      </c>
      <c r="O68" s="19">
        <v>22.948118209838867</v>
      </c>
      <c r="P68" s="19">
        <v>22.669794082641602</v>
      </c>
      <c r="Q68" s="19">
        <v>22.303991317749023</v>
      </c>
      <c r="R68" s="19">
        <v>21.795886993408203</v>
      </c>
      <c r="S68" s="19">
        <v>21.266304016113281</v>
      </c>
      <c r="T68" s="19">
        <v>20.700939178466797</v>
      </c>
      <c r="U68" s="19">
        <v>20.192964553833008</v>
      </c>
      <c r="V68" s="19">
        <v>19.695468902587891</v>
      </c>
      <c r="W68" s="19">
        <v>19.275066375732422</v>
      </c>
      <c r="X68" s="19">
        <v>18.850730895996094</v>
      </c>
      <c r="Y68" s="19">
        <v>18.458332061767578</v>
      </c>
      <c r="Z68" s="19">
        <v>18.140811920166016</v>
      </c>
      <c r="AA68" s="19">
        <v>17.840627670288086</v>
      </c>
      <c r="AB68" s="19">
        <v>17.566015243530273</v>
      </c>
      <c r="AC68" s="19">
        <v>17.269660949707031</v>
      </c>
      <c r="AD68" s="19">
        <v>16.960294723510742</v>
      </c>
      <c r="AE68" s="19">
        <v>16.653045654296875</v>
      </c>
    </row>
    <row r="69" spans="1:31" x14ac:dyDescent="0.15">
      <c r="A69" s="18" t="s">
        <v>225</v>
      </c>
      <c r="B69" s="28" t="s">
        <v>224</v>
      </c>
      <c r="C69" s="19">
        <v>22.722509384155273</v>
      </c>
      <c r="D69" s="19">
        <v>22.149333953857422</v>
      </c>
      <c r="E69" s="19">
        <v>21.719663619995117</v>
      </c>
      <c r="F69" s="19">
        <v>21.272235870361328</v>
      </c>
      <c r="G69" s="19">
        <v>20.879810333251953</v>
      </c>
      <c r="H69" s="19">
        <v>20.250991821289062</v>
      </c>
      <c r="I69" s="19">
        <v>19.952507019042969</v>
      </c>
      <c r="J69" s="19">
        <v>19.576122283935547</v>
      </c>
      <c r="K69" s="19">
        <v>19.407167434692383</v>
      </c>
      <c r="L69" s="19">
        <v>19.338741302490234</v>
      </c>
      <c r="M69" s="19">
        <v>19.185680389404297</v>
      </c>
      <c r="N69" s="19">
        <v>19.038862228393555</v>
      </c>
      <c r="O69" s="19">
        <v>18.854721069335938</v>
      </c>
      <c r="P69" s="19">
        <v>18.682374954223633</v>
      </c>
      <c r="Q69" s="19">
        <v>18.501169204711914</v>
      </c>
      <c r="R69" s="19">
        <v>18.253488540649414</v>
      </c>
      <c r="S69" s="19">
        <v>18.02515983581543</v>
      </c>
      <c r="T69" s="19">
        <v>17.900320053100586</v>
      </c>
      <c r="U69" s="19">
        <v>17.685661315917969</v>
      </c>
      <c r="V69" s="19">
        <v>17.432538986206055</v>
      </c>
      <c r="W69" s="19">
        <v>17.270965576171875</v>
      </c>
      <c r="X69" s="19">
        <v>17.029758453369141</v>
      </c>
      <c r="Y69" s="19">
        <v>16.739225387573242</v>
      </c>
      <c r="Z69" s="19">
        <v>16.472682952880859</v>
      </c>
      <c r="AA69" s="19">
        <v>16.233072280883789</v>
      </c>
      <c r="AB69" s="19">
        <v>15.950048446655273</v>
      </c>
      <c r="AC69" s="19">
        <v>15.743973731994629</v>
      </c>
      <c r="AD69" s="19">
        <v>15.537893295288086</v>
      </c>
      <c r="AE69" s="19">
        <v>15.284904479980469</v>
      </c>
    </row>
    <row r="70" spans="1:31" x14ac:dyDescent="0.15">
      <c r="A70" s="18" t="s">
        <v>235</v>
      </c>
      <c r="B70" s="28" t="s">
        <v>234</v>
      </c>
      <c r="C70" s="19">
        <v>18.113857269287109</v>
      </c>
      <c r="D70" s="19">
        <v>17.994977951049805</v>
      </c>
      <c r="E70" s="19">
        <v>17.901561737060547</v>
      </c>
      <c r="F70" s="19">
        <v>17.831169128417969</v>
      </c>
      <c r="G70" s="19">
        <v>17.779630661010742</v>
      </c>
      <c r="H70" s="19">
        <v>17.765995025634766</v>
      </c>
      <c r="I70" s="19">
        <v>17.723854064941406</v>
      </c>
      <c r="J70" s="19">
        <v>17.716527938842773</v>
      </c>
      <c r="K70" s="19">
        <v>17.820423126220703</v>
      </c>
      <c r="L70" s="19">
        <v>17.873752593994141</v>
      </c>
      <c r="M70" s="19">
        <v>17.790388107299805</v>
      </c>
      <c r="N70" s="19">
        <v>17.708700180053711</v>
      </c>
      <c r="O70" s="19">
        <v>17.686943054199219</v>
      </c>
      <c r="P70" s="19">
        <v>17.649024963378906</v>
      </c>
      <c r="Q70" s="19">
        <v>17.590934753417969</v>
      </c>
      <c r="R70" s="19">
        <v>17.567771911621094</v>
      </c>
      <c r="S70" s="19">
        <v>17.37565803527832</v>
      </c>
      <c r="T70" s="19">
        <v>17.300214767456055</v>
      </c>
      <c r="U70" s="19">
        <v>16.983648300170898</v>
      </c>
      <c r="V70" s="19">
        <v>16.82139778137207</v>
      </c>
      <c r="W70" s="19">
        <v>16.584611892700195</v>
      </c>
      <c r="X70" s="19">
        <v>16.389545440673828</v>
      </c>
      <c r="Y70" s="19">
        <v>16.324916839599609</v>
      </c>
      <c r="Z70" s="19">
        <v>16.258142471313477</v>
      </c>
      <c r="AA70" s="19">
        <v>16.116867065429688</v>
      </c>
      <c r="AB70" s="19">
        <v>16.093391418457031</v>
      </c>
      <c r="AC70" s="19">
        <v>16.151973724365234</v>
      </c>
      <c r="AD70" s="19">
        <v>16.098518371582031</v>
      </c>
      <c r="AE70" s="19">
        <v>16.093971252441406</v>
      </c>
    </row>
    <row r="71" spans="1:31" x14ac:dyDescent="0.15">
      <c r="A71" s="18" t="s">
        <v>233</v>
      </c>
      <c r="B71" s="28" t="s">
        <v>232</v>
      </c>
      <c r="C71" s="19">
        <v>18.033313751220703</v>
      </c>
      <c r="D71" s="19">
        <v>17.854377746582031</v>
      </c>
      <c r="E71" s="19">
        <v>17.702297210693359</v>
      </c>
      <c r="F71" s="19">
        <v>17.657754898071289</v>
      </c>
      <c r="G71" s="19">
        <v>17.613666534423828</v>
      </c>
      <c r="H71" s="19">
        <v>17.68889045715332</v>
      </c>
      <c r="I71" s="19">
        <v>17.570127487182617</v>
      </c>
      <c r="J71" s="19">
        <v>17.377843856811523</v>
      </c>
      <c r="K71" s="19">
        <v>17.254461288452148</v>
      </c>
      <c r="L71" s="19">
        <v>17.138225555419922</v>
      </c>
      <c r="M71" s="19">
        <v>16.944372177124023</v>
      </c>
      <c r="N71" s="19">
        <v>16.71348762512207</v>
      </c>
      <c r="O71" s="19">
        <v>16.462991714477539</v>
      </c>
      <c r="P71" s="19">
        <v>16.239114761352539</v>
      </c>
      <c r="Q71" s="19">
        <v>16.047657012939453</v>
      </c>
      <c r="R71" s="19">
        <v>15.843319892883301</v>
      </c>
      <c r="S71" s="19">
        <v>15.593533515930176</v>
      </c>
      <c r="T71" s="19">
        <v>15.400223731994629</v>
      </c>
      <c r="U71" s="19">
        <v>15.123202323913574</v>
      </c>
      <c r="V71" s="19">
        <v>14.79654598236084</v>
      </c>
      <c r="W71" s="19">
        <v>14.651790618896484</v>
      </c>
      <c r="X71" s="19">
        <v>14.587576866149902</v>
      </c>
      <c r="Y71" s="19">
        <v>14.477949142456055</v>
      </c>
      <c r="Z71" s="19">
        <v>14.487123489379883</v>
      </c>
      <c r="AA71" s="19">
        <v>14.408570289611816</v>
      </c>
      <c r="AB71" s="19">
        <v>14.256734848022461</v>
      </c>
      <c r="AC71" s="19">
        <v>13.892724990844727</v>
      </c>
      <c r="AD71" s="19">
        <v>13.802472114562988</v>
      </c>
      <c r="AE71" s="19">
        <v>13.805371284484863</v>
      </c>
    </row>
    <row r="72" spans="1:31" x14ac:dyDescent="0.15">
      <c r="A72" s="18" t="s">
        <v>241</v>
      </c>
      <c r="B72" s="28" t="s">
        <v>240</v>
      </c>
      <c r="C72" s="19">
        <v>22.925588607788086</v>
      </c>
      <c r="D72" s="19">
        <v>22.831207275390625</v>
      </c>
      <c r="E72" s="19">
        <v>22.670310974121094</v>
      </c>
      <c r="F72" s="19">
        <v>22.560085296630859</v>
      </c>
      <c r="G72" s="19">
        <v>22.535736083984375</v>
      </c>
      <c r="H72" s="19">
        <v>22.426847457885742</v>
      </c>
      <c r="I72" s="19">
        <v>22.232696533203125</v>
      </c>
      <c r="J72" s="19">
        <v>21.91224479675293</v>
      </c>
      <c r="K72" s="19">
        <v>21.654397964477539</v>
      </c>
      <c r="L72" s="19">
        <v>21.415979385375977</v>
      </c>
      <c r="M72" s="19">
        <v>21.301267623901367</v>
      </c>
      <c r="N72" s="19">
        <v>21.041172027587891</v>
      </c>
      <c r="O72" s="19">
        <v>20.835777282714844</v>
      </c>
      <c r="P72" s="19">
        <v>20.77580451965332</v>
      </c>
      <c r="Q72" s="19">
        <v>20.761100769042969</v>
      </c>
      <c r="R72" s="19">
        <v>20.760480880737305</v>
      </c>
      <c r="S72" s="19">
        <v>20.707084655761719</v>
      </c>
      <c r="T72" s="19">
        <v>20.703126907348633</v>
      </c>
      <c r="U72" s="19">
        <v>20.668428421020508</v>
      </c>
      <c r="V72" s="19">
        <v>20.645544052124023</v>
      </c>
      <c r="W72" s="19">
        <v>20.596977233886719</v>
      </c>
      <c r="X72" s="19">
        <v>20.491296768188477</v>
      </c>
      <c r="Y72" s="19">
        <v>20.417062759399414</v>
      </c>
      <c r="Z72" s="19">
        <v>20.308788299560547</v>
      </c>
      <c r="AA72" s="19">
        <v>20.215734481811523</v>
      </c>
      <c r="AB72" s="19">
        <v>20.117715835571289</v>
      </c>
      <c r="AC72" s="19">
        <v>19.965126037597656</v>
      </c>
      <c r="AD72" s="19">
        <v>19.814519882202148</v>
      </c>
      <c r="AE72" s="19">
        <v>19.63728141784668</v>
      </c>
    </row>
    <row r="73" spans="1:31" x14ac:dyDescent="0.15">
      <c r="A73" s="18" t="s">
        <v>243</v>
      </c>
      <c r="B73" s="28" t="s">
        <v>242</v>
      </c>
      <c r="C73" s="19">
        <v>29.117042541503906</v>
      </c>
      <c r="D73" s="19">
        <v>28.98469352722168</v>
      </c>
      <c r="E73" s="19">
        <v>28.729496002197266</v>
      </c>
      <c r="F73" s="19">
        <v>28.464000701904297</v>
      </c>
      <c r="G73" s="19">
        <v>28.268352508544922</v>
      </c>
      <c r="H73" s="19">
        <v>28.141403198242188</v>
      </c>
      <c r="I73" s="19">
        <v>28.027109146118164</v>
      </c>
      <c r="J73" s="19">
        <v>27.869173049926758</v>
      </c>
      <c r="K73" s="19">
        <v>27.727777481079102</v>
      </c>
      <c r="L73" s="19">
        <v>27.619495391845703</v>
      </c>
      <c r="M73" s="19">
        <v>27.516921997070312</v>
      </c>
      <c r="N73" s="19">
        <v>27.421474456787109</v>
      </c>
      <c r="O73" s="19">
        <v>27.318990707397461</v>
      </c>
      <c r="P73" s="19">
        <v>27.253713607788086</v>
      </c>
      <c r="Q73" s="19">
        <v>27.150197982788086</v>
      </c>
      <c r="R73" s="19">
        <v>27.008926391601562</v>
      </c>
      <c r="S73" s="19">
        <v>26.926532745361328</v>
      </c>
      <c r="T73" s="19">
        <v>26.800912857055664</v>
      </c>
      <c r="U73" s="19">
        <v>26.612842559814453</v>
      </c>
      <c r="V73" s="19">
        <v>26.395919799804688</v>
      </c>
      <c r="W73" s="19">
        <v>26.247173309326172</v>
      </c>
      <c r="X73" s="19">
        <v>26.212728500366211</v>
      </c>
      <c r="Y73" s="19">
        <v>26.1656494140625</v>
      </c>
      <c r="Z73" s="19">
        <v>26.029495239257812</v>
      </c>
      <c r="AA73" s="19">
        <v>26.014705657958984</v>
      </c>
      <c r="AB73" s="19">
        <v>26.034307479858398</v>
      </c>
      <c r="AC73" s="19">
        <v>26.093414306640625</v>
      </c>
      <c r="AD73" s="19">
        <v>26.098173141479492</v>
      </c>
      <c r="AE73" s="19">
        <v>26.081108093261719</v>
      </c>
    </row>
    <row r="74" spans="1:31" x14ac:dyDescent="0.15">
      <c r="A74" s="18" t="s">
        <v>245</v>
      </c>
      <c r="B74" s="28" t="s">
        <v>244</v>
      </c>
      <c r="C74" s="19">
        <v>34.378330230712891</v>
      </c>
      <c r="D74" s="19">
        <v>34.338191986083984</v>
      </c>
      <c r="E74" s="19">
        <v>34.205310821533203</v>
      </c>
      <c r="F74" s="19">
        <v>33.788616180419922</v>
      </c>
      <c r="G74" s="19">
        <v>33.746204376220703</v>
      </c>
      <c r="H74" s="19">
        <v>33.658344268798828</v>
      </c>
      <c r="I74" s="19">
        <v>33.189888000488281</v>
      </c>
      <c r="J74" s="19">
        <v>32.809524536132812</v>
      </c>
      <c r="K74" s="19">
        <v>32.644577026367188</v>
      </c>
      <c r="L74" s="19">
        <v>32.612430572509766</v>
      </c>
      <c r="M74" s="19">
        <v>32.4512939453125</v>
      </c>
      <c r="N74" s="19">
        <v>32.250789642333984</v>
      </c>
      <c r="O74" s="19">
        <v>32.524620056152344</v>
      </c>
      <c r="P74" s="19">
        <v>32.636104583740234</v>
      </c>
      <c r="Q74" s="19">
        <v>32.585624694824219</v>
      </c>
      <c r="R74" s="19">
        <v>32.448680877685547</v>
      </c>
      <c r="S74" s="19">
        <v>32.505146026611328</v>
      </c>
      <c r="T74" s="19">
        <v>32.501922607421875</v>
      </c>
      <c r="U74" s="19">
        <v>32.303508758544922</v>
      </c>
      <c r="V74" s="19">
        <v>32.159675598144531</v>
      </c>
      <c r="W74" s="19">
        <v>31.951496124267578</v>
      </c>
      <c r="X74" s="19">
        <v>31.904550552368164</v>
      </c>
      <c r="Y74" s="19">
        <v>31.815607070922852</v>
      </c>
      <c r="Z74" s="19">
        <v>31.773012161254883</v>
      </c>
      <c r="AA74" s="19">
        <v>31.734218597412109</v>
      </c>
      <c r="AB74" s="19">
        <v>31.724681854248047</v>
      </c>
      <c r="AC74" s="19">
        <v>31.798721313476562</v>
      </c>
      <c r="AD74" s="19">
        <v>31.776714324951172</v>
      </c>
      <c r="AE74" s="19">
        <v>31.724811553955078</v>
      </c>
    </row>
    <row r="75" spans="1:31" x14ac:dyDescent="0.15">
      <c r="A75" s="18" t="s">
        <v>249</v>
      </c>
      <c r="B75" s="28" t="s">
        <v>248</v>
      </c>
      <c r="C75" s="19">
        <v>11.725110054016113</v>
      </c>
      <c r="D75" s="19">
        <v>11.589923858642578</v>
      </c>
      <c r="E75" s="19">
        <v>11.456301689147949</v>
      </c>
      <c r="F75" s="19">
        <v>11.337201118469238</v>
      </c>
      <c r="G75" s="19">
        <v>11.221928596496582</v>
      </c>
      <c r="H75" s="19">
        <v>11.119105339050293</v>
      </c>
      <c r="I75" s="19">
        <v>11.01300048828125</v>
      </c>
      <c r="J75" s="19">
        <v>10.920208930969238</v>
      </c>
      <c r="K75" s="19">
        <v>10.805789947509766</v>
      </c>
      <c r="L75" s="19">
        <v>10.696807861328125</v>
      </c>
      <c r="M75" s="19">
        <v>10.611603736877441</v>
      </c>
      <c r="N75" s="19">
        <v>10.533671379089355</v>
      </c>
      <c r="O75" s="19">
        <v>10.460753440856934</v>
      </c>
      <c r="P75" s="19">
        <v>10.41679573059082</v>
      </c>
      <c r="Q75" s="19">
        <v>10.394816398620605</v>
      </c>
      <c r="R75" s="19">
        <v>10.373858451843262</v>
      </c>
      <c r="S75" s="19">
        <v>10.354666709899902</v>
      </c>
      <c r="T75" s="19">
        <v>10.300143241882324</v>
      </c>
      <c r="U75" s="19">
        <v>10.271997451782227</v>
      </c>
      <c r="V75" s="19">
        <v>10.22944164276123</v>
      </c>
      <c r="W75" s="19">
        <v>10.231642723083496</v>
      </c>
      <c r="X75" s="19">
        <v>10.215290069580078</v>
      </c>
      <c r="Y75" s="19">
        <v>10.207785606384277</v>
      </c>
      <c r="Z75" s="19">
        <v>10.213778495788574</v>
      </c>
      <c r="AA75" s="19">
        <v>10.219457626342773</v>
      </c>
      <c r="AB75" s="19">
        <v>10.213905334472656</v>
      </c>
      <c r="AC75" s="19">
        <v>10.212501525878906</v>
      </c>
      <c r="AD75" s="19">
        <v>10.212284088134766</v>
      </c>
      <c r="AE75" s="19">
        <v>10.196504592895508</v>
      </c>
    </row>
    <row r="76" spans="1:31" x14ac:dyDescent="0.15">
      <c r="A76" s="18" t="s">
        <v>247</v>
      </c>
      <c r="B76" s="28" t="s">
        <v>246</v>
      </c>
      <c r="C76" s="19">
        <v>17.473674774169922</v>
      </c>
      <c r="D76" s="19">
        <v>17.795417785644531</v>
      </c>
      <c r="E76" s="19">
        <v>17.843700408935547</v>
      </c>
      <c r="F76" s="19">
        <v>17.81096076965332</v>
      </c>
      <c r="G76" s="19">
        <v>17.734476089477539</v>
      </c>
      <c r="H76" s="19">
        <v>17.776096343994141</v>
      </c>
      <c r="I76" s="19">
        <v>17.614891052246094</v>
      </c>
      <c r="J76" s="19">
        <v>17.501926422119141</v>
      </c>
      <c r="K76" s="19">
        <v>17.534749984741211</v>
      </c>
      <c r="L76" s="19">
        <v>17.489740371704102</v>
      </c>
      <c r="M76" s="19">
        <v>17.475038528442383</v>
      </c>
      <c r="N76" s="19">
        <v>17.468843460083008</v>
      </c>
      <c r="O76" s="19">
        <v>17.469223022460938</v>
      </c>
      <c r="P76" s="19">
        <v>17.414211273193359</v>
      </c>
      <c r="Q76" s="19">
        <v>17.423471450805664</v>
      </c>
      <c r="R76" s="19">
        <v>17.317571640014648</v>
      </c>
      <c r="S76" s="19">
        <v>17.186212539672852</v>
      </c>
      <c r="T76" s="19">
        <v>17.200166702270508</v>
      </c>
      <c r="U76" s="19">
        <v>16.971271514892578</v>
      </c>
      <c r="V76" s="19">
        <v>16.834953308105469</v>
      </c>
      <c r="W76" s="19">
        <v>16.721639633178711</v>
      </c>
      <c r="X76" s="19">
        <v>16.600261688232422</v>
      </c>
      <c r="Y76" s="19">
        <v>16.502002716064453</v>
      </c>
      <c r="Z76" s="19">
        <v>16.292793273925781</v>
      </c>
      <c r="AA76" s="19">
        <v>16.170566558837891</v>
      </c>
      <c r="AB76" s="19">
        <v>16.057147979736328</v>
      </c>
      <c r="AC76" s="19">
        <v>15.873798370361328</v>
      </c>
      <c r="AD76" s="19">
        <v>15.824355125427246</v>
      </c>
      <c r="AE76" s="19">
        <v>15.758955001831055</v>
      </c>
    </row>
    <row r="77" spans="1:31" x14ac:dyDescent="0.15">
      <c r="A77" s="18" t="s">
        <v>251</v>
      </c>
      <c r="B77" s="28" t="s">
        <v>250</v>
      </c>
      <c r="C77" s="19">
        <v>39.575523376464844</v>
      </c>
      <c r="D77" s="19">
        <v>38.695388793945312</v>
      </c>
      <c r="E77" s="19">
        <v>38.087089538574219</v>
      </c>
      <c r="F77" s="19">
        <v>37.437515258789062</v>
      </c>
      <c r="G77" s="19">
        <v>36.471576690673828</v>
      </c>
      <c r="H77" s="19">
        <v>36.310630798339844</v>
      </c>
      <c r="I77" s="19">
        <v>36.856483459472656</v>
      </c>
      <c r="J77" s="19">
        <v>37.208835601806641</v>
      </c>
      <c r="K77" s="19">
        <v>37.466232299804688</v>
      </c>
      <c r="L77" s="19">
        <v>37.478797912597656</v>
      </c>
      <c r="M77" s="19">
        <v>37.735984802246094</v>
      </c>
      <c r="N77" s="19">
        <v>38.278579711914062</v>
      </c>
      <c r="O77" s="19">
        <v>38.534133911132812</v>
      </c>
      <c r="P77" s="19">
        <v>38.860038757324219</v>
      </c>
      <c r="Q77" s="19">
        <v>39.022502899169922</v>
      </c>
      <c r="R77" s="19">
        <v>38.954334259033203</v>
      </c>
      <c r="S77" s="19">
        <v>38.731422424316406</v>
      </c>
      <c r="T77" s="19">
        <v>38.400150299072266</v>
      </c>
      <c r="U77" s="19">
        <v>38.193084716796875</v>
      </c>
      <c r="V77" s="19">
        <v>37.707881927490234</v>
      </c>
      <c r="W77" s="19">
        <v>37.538291931152344</v>
      </c>
      <c r="X77" s="19">
        <v>37.285549163818359</v>
      </c>
      <c r="Y77" s="19">
        <v>37.040672302246094</v>
      </c>
      <c r="Z77" s="19">
        <v>36.828777313232422</v>
      </c>
      <c r="AA77" s="19">
        <v>36.364524841308594</v>
      </c>
      <c r="AB77" s="19">
        <v>35.970626831054688</v>
      </c>
      <c r="AC77" s="19">
        <v>35.466030120849609</v>
      </c>
      <c r="AD77" s="19">
        <v>35.082260131835938</v>
      </c>
      <c r="AE77" s="19">
        <v>34.803569793701172</v>
      </c>
    </row>
    <row r="78" spans="1:31" x14ac:dyDescent="0.15">
      <c r="A78" s="18" t="s">
        <v>253</v>
      </c>
      <c r="B78" s="28" t="s">
        <v>252</v>
      </c>
      <c r="C78" s="19">
        <v>29.798599243164062</v>
      </c>
      <c r="D78" s="19">
        <v>29.846885681152344</v>
      </c>
      <c r="E78" s="19">
        <v>29.864704132080078</v>
      </c>
      <c r="F78" s="19">
        <v>30.004718780517578</v>
      </c>
      <c r="G78" s="19">
        <v>30.111625671386719</v>
      </c>
      <c r="H78" s="19">
        <v>30.199333190917969</v>
      </c>
      <c r="I78" s="19">
        <v>30.352085113525391</v>
      </c>
      <c r="J78" s="19">
        <v>30.369468688964844</v>
      </c>
      <c r="K78" s="19">
        <v>30.345207214355469</v>
      </c>
      <c r="L78" s="19">
        <v>30.37785530090332</v>
      </c>
      <c r="M78" s="19">
        <v>30.325422286987305</v>
      </c>
      <c r="N78" s="19">
        <v>30.212514877319336</v>
      </c>
      <c r="O78" s="19">
        <v>30.142971038818359</v>
      </c>
      <c r="P78" s="19">
        <v>30.062213897705078</v>
      </c>
      <c r="Q78" s="19">
        <v>30.089145660400391</v>
      </c>
      <c r="R78" s="19">
        <v>29.928895950317383</v>
      </c>
      <c r="S78" s="19">
        <v>29.694648742675781</v>
      </c>
      <c r="T78" s="19">
        <v>29.502323150634766</v>
      </c>
      <c r="U78" s="19">
        <v>29.23484992980957</v>
      </c>
      <c r="V78" s="19">
        <v>28.86231803894043</v>
      </c>
      <c r="W78" s="19">
        <v>28.517988204956055</v>
      </c>
      <c r="X78" s="19">
        <v>28.169294357299805</v>
      </c>
      <c r="Y78" s="19">
        <v>27.809965133666992</v>
      </c>
      <c r="Z78" s="19">
        <v>27.492343902587891</v>
      </c>
      <c r="AA78" s="19">
        <v>27.134504318237305</v>
      </c>
      <c r="AB78" s="19">
        <v>26.740083694458008</v>
      </c>
      <c r="AC78" s="19">
        <v>26.519405364990234</v>
      </c>
      <c r="AD78" s="19">
        <v>26.280603408813477</v>
      </c>
      <c r="AE78" s="19">
        <v>26.01829719543457</v>
      </c>
    </row>
    <row r="79" spans="1:31" x14ac:dyDescent="0.15">
      <c r="A79" s="18" t="s">
        <v>263</v>
      </c>
      <c r="B79" s="28" t="s">
        <v>262</v>
      </c>
      <c r="C79" s="19">
        <v>36.299396514892578</v>
      </c>
      <c r="D79" s="19">
        <v>35.122524261474609</v>
      </c>
      <c r="E79" s="19">
        <v>34.045768737792969</v>
      </c>
      <c r="F79" s="19">
        <v>33.042163848876953</v>
      </c>
      <c r="G79" s="19">
        <v>32.163505554199219</v>
      </c>
      <c r="H79" s="19">
        <v>31.280305862426758</v>
      </c>
      <c r="I79" s="19">
        <v>30.411594390869141</v>
      </c>
      <c r="J79" s="19">
        <v>29.696813583374023</v>
      </c>
      <c r="K79" s="19">
        <v>28.866628646850586</v>
      </c>
      <c r="L79" s="19">
        <v>28.542724609375</v>
      </c>
      <c r="M79" s="19">
        <v>28.219955444335938</v>
      </c>
      <c r="N79" s="19">
        <v>27.770116806030273</v>
      </c>
      <c r="O79" s="19">
        <v>27.388248443603516</v>
      </c>
      <c r="P79" s="19">
        <v>26.923641204833984</v>
      </c>
      <c r="Q79" s="19">
        <v>26.610967636108398</v>
      </c>
      <c r="R79" s="19">
        <v>26.293331146240234</v>
      </c>
      <c r="S79" s="19">
        <v>25.94517707824707</v>
      </c>
      <c r="T79" s="19">
        <v>25.600278854370117</v>
      </c>
      <c r="U79" s="19">
        <v>25.239955902099609</v>
      </c>
      <c r="V79" s="19">
        <v>24.865625381469727</v>
      </c>
      <c r="W79" s="19">
        <v>24.613712310791016</v>
      </c>
      <c r="X79" s="19">
        <v>24.366142272949219</v>
      </c>
      <c r="Y79" s="19">
        <v>24.191593170166016</v>
      </c>
      <c r="Z79" s="19">
        <v>24.030796051025391</v>
      </c>
      <c r="AA79" s="19">
        <v>23.901079177856445</v>
      </c>
      <c r="AB79" s="19">
        <v>23.724531173706055</v>
      </c>
      <c r="AC79" s="19">
        <v>23.508865356445312</v>
      </c>
      <c r="AD79" s="19">
        <v>23.270727157592773</v>
      </c>
      <c r="AE79" s="19">
        <v>23.030208587646484</v>
      </c>
    </row>
    <row r="80" spans="1:31" x14ac:dyDescent="0.15">
      <c r="A80" s="18" t="s">
        <v>265</v>
      </c>
      <c r="B80" s="28" t="s">
        <v>264</v>
      </c>
      <c r="C80" s="19"/>
      <c r="D80" s="19"/>
      <c r="E80" s="19">
        <v>17.502666473388672</v>
      </c>
      <c r="F80" s="19">
        <v>17.761985778808594</v>
      </c>
      <c r="G80" s="19">
        <v>17.509321212768555</v>
      </c>
      <c r="H80" s="19">
        <v>17.400238037109375</v>
      </c>
      <c r="I80" s="19">
        <v>17.784963607788086</v>
      </c>
      <c r="J80" s="19">
        <v>17.855478286743164</v>
      </c>
      <c r="K80" s="19">
        <v>17.587898254394531</v>
      </c>
      <c r="L80" s="19">
        <v>17.481756210327148</v>
      </c>
      <c r="M80" s="19">
        <v>17.609649658203125</v>
      </c>
      <c r="N80" s="19">
        <v>17.504398345947266</v>
      </c>
      <c r="O80" s="19">
        <v>17.604181289672852</v>
      </c>
      <c r="P80" s="19">
        <v>17.697938919067383</v>
      </c>
      <c r="Q80" s="19">
        <v>17.843254089355469</v>
      </c>
      <c r="R80" s="19">
        <v>17.935600280761719</v>
      </c>
      <c r="S80" s="19">
        <v>17.90087890625</v>
      </c>
      <c r="T80" s="19">
        <v>17.542678833007812</v>
      </c>
      <c r="U80" s="19">
        <v>17.123464584350586</v>
      </c>
      <c r="V80" s="19">
        <v>16.748722076416016</v>
      </c>
      <c r="W80" s="19">
        <v>16.677959442138672</v>
      </c>
      <c r="X80" s="19">
        <v>16.443605422973633</v>
      </c>
      <c r="Y80" s="19">
        <v>16.286184310913086</v>
      </c>
      <c r="Z80" s="19">
        <v>15.929121971130371</v>
      </c>
      <c r="AA80" s="19">
        <v>15.671114921569824</v>
      </c>
      <c r="AB80" s="19">
        <v>15.309465408325195</v>
      </c>
      <c r="AC80" s="19">
        <v>14.959810256958008</v>
      </c>
      <c r="AD80" s="19">
        <v>14.735454559326172</v>
      </c>
      <c r="AE80" s="19">
        <v>14.535524368286133</v>
      </c>
    </row>
    <row r="81" spans="1:31" x14ac:dyDescent="0.15">
      <c r="A81" s="18" t="s">
        <v>255</v>
      </c>
      <c r="B81" s="28" t="s">
        <v>254</v>
      </c>
      <c r="C81" s="19">
        <v>34.399524688720703</v>
      </c>
      <c r="D81" s="19">
        <v>35.144439697265625</v>
      </c>
      <c r="E81" s="19">
        <v>35.103675842285156</v>
      </c>
      <c r="F81" s="19">
        <v>35.002872467041016</v>
      </c>
      <c r="G81" s="19">
        <v>35.152511596679688</v>
      </c>
      <c r="H81" s="19">
        <v>35.036128997802734</v>
      </c>
      <c r="I81" s="19">
        <v>34.764404296875</v>
      </c>
      <c r="J81" s="19">
        <v>36.830501556396484</v>
      </c>
      <c r="K81" s="19">
        <v>37.477077484130859</v>
      </c>
      <c r="L81" s="19">
        <v>38.048919677734375</v>
      </c>
      <c r="M81" s="19">
        <v>38.099712371826172</v>
      </c>
      <c r="N81" s="19">
        <v>38.239784240722656</v>
      </c>
      <c r="O81" s="19">
        <v>38.522590637207031</v>
      </c>
      <c r="P81" s="19">
        <v>38.868389129638672</v>
      </c>
      <c r="Q81" s="19">
        <v>39.006080627441406</v>
      </c>
      <c r="R81" s="19">
        <v>39.246906280517578</v>
      </c>
      <c r="S81" s="19">
        <v>38.973293304443359</v>
      </c>
      <c r="T81" s="19">
        <v>38.800872802734375</v>
      </c>
      <c r="U81" s="19">
        <v>38.500560760498047</v>
      </c>
      <c r="V81" s="19">
        <v>37.990047454833984</v>
      </c>
      <c r="W81" s="19">
        <v>37.457569122314453</v>
      </c>
      <c r="X81" s="19">
        <v>37.034042358398438</v>
      </c>
      <c r="Y81" s="19">
        <v>36.735080718994141</v>
      </c>
      <c r="Z81" s="19">
        <v>36.635787963867188</v>
      </c>
      <c r="AA81" s="19">
        <v>36.806331634521484</v>
      </c>
      <c r="AB81" s="19">
        <v>36.623634338378906</v>
      </c>
      <c r="AC81" s="19">
        <v>36.412666320800781</v>
      </c>
      <c r="AD81" s="19">
        <v>35.981204986572266</v>
      </c>
      <c r="AE81" s="19">
        <v>35.530288696289062</v>
      </c>
    </row>
    <row r="82" spans="1:31" x14ac:dyDescent="0.15">
      <c r="A82" s="18" t="s">
        <v>269</v>
      </c>
      <c r="B82" s="28" t="s">
        <v>268</v>
      </c>
      <c r="C82" s="19">
        <v>41.260631561279297</v>
      </c>
      <c r="D82" s="19">
        <v>40.131874084472656</v>
      </c>
      <c r="E82" s="19">
        <v>39.153923034667969</v>
      </c>
      <c r="F82" s="19">
        <v>38.259021759033203</v>
      </c>
      <c r="G82" s="19">
        <v>37.277542114257812</v>
      </c>
      <c r="H82" s="19">
        <v>36.433807373046875</v>
      </c>
      <c r="I82" s="19">
        <v>35.479179382324219</v>
      </c>
      <c r="J82" s="19">
        <v>34.664623260498047</v>
      </c>
      <c r="K82" s="19">
        <v>34.069625854492188</v>
      </c>
      <c r="L82" s="19">
        <v>33.190456390380859</v>
      </c>
      <c r="M82" s="19">
        <v>32.817966461181641</v>
      </c>
      <c r="N82" s="19">
        <v>32.436134338378906</v>
      </c>
      <c r="O82" s="19">
        <v>31.481864929199219</v>
      </c>
      <c r="P82" s="19">
        <v>31.076272964477539</v>
      </c>
      <c r="Q82" s="19">
        <v>30.402034759521484</v>
      </c>
      <c r="R82" s="19">
        <v>29.767936706542969</v>
      </c>
      <c r="S82" s="19">
        <v>29.012712478637695</v>
      </c>
      <c r="T82" s="19">
        <v>27.999967575073242</v>
      </c>
      <c r="U82" s="19">
        <v>27.186304092407227</v>
      </c>
      <c r="V82" s="19">
        <v>26.10316276550293</v>
      </c>
      <c r="W82" s="19">
        <v>25.822439193725586</v>
      </c>
      <c r="X82" s="19">
        <v>25.330585479736328</v>
      </c>
      <c r="Y82" s="19">
        <v>24.474269866943359</v>
      </c>
      <c r="Z82" s="19">
        <v>23.576234817504883</v>
      </c>
      <c r="AA82" s="19">
        <v>23.088596343994141</v>
      </c>
      <c r="AB82" s="19">
        <v>22.441873550415039</v>
      </c>
      <c r="AC82" s="19">
        <v>22.030981063842773</v>
      </c>
      <c r="AD82" s="19">
        <v>21.616317749023438</v>
      </c>
      <c r="AE82" s="19"/>
    </row>
    <row r="83" spans="1:31" x14ac:dyDescent="0.15">
      <c r="A83" s="18" t="s">
        <v>298</v>
      </c>
      <c r="B83" s="28" t="s">
        <v>297</v>
      </c>
      <c r="C83" s="19">
        <v>27.475362777709961</v>
      </c>
      <c r="D83" s="19">
        <v>27.428531646728516</v>
      </c>
      <c r="E83" s="19">
        <v>27.033964157104492</v>
      </c>
      <c r="F83" s="19">
        <v>26.86326789855957</v>
      </c>
      <c r="G83" s="19">
        <v>26.852386474609375</v>
      </c>
      <c r="H83" s="19">
        <v>26.862886428833008</v>
      </c>
      <c r="I83" s="19">
        <v>27.151281356811523</v>
      </c>
      <c r="J83" s="19">
        <v>27.64405632019043</v>
      </c>
      <c r="K83" s="19">
        <v>27.645774841308594</v>
      </c>
      <c r="L83" s="19">
        <v>27.738180160522461</v>
      </c>
      <c r="M83" s="19">
        <v>27.577495574951172</v>
      </c>
      <c r="N83" s="19">
        <v>27.538993835449219</v>
      </c>
      <c r="O83" s="19">
        <v>27.454107284545898</v>
      </c>
      <c r="P83" s="19">
        <v>27.418888092041016</v>
      </c>
      <c r="Q83" s="19">
        <v>27.340688705444336</v>
      </c>
      <c r="R83" s="19">
        <v>27.260190963745117</v>
      </c>
      <c r="S83" s="19">
        <v>27.373477935791016</v>
      </c>
      <c r="T83" s="19">
        <v>27.202999114990234</v>
      </c>
      <c r="U83" s="19">
        <v>26.827939987182617</v>
      </c>
      <c r="V83" s="19">
        <v>26.132553100585938</v>
      </c>
      <c r="W83" s="19">
        <v>25.884908676147461</v>
      </c>
      <c r="X83" s="19">
        <v>25.963932037353516</v>
      </c>
      <c r="Y83" s="19">
        <v>26.059696197509766</v>
      </c>
      <c r="Z83" s="19">
        <v>26.195638656616211</v>
      </c>
      <c r="AA83" s="19">
        <v>26.131427764892578</v>
      </c>
      <c r="AB83" s="19">
        <v>26.129671096801758</v>
      </c>
      <c r="AC83" s="19">
        <v>26.098957061767578</v>
      </c>
      <c r="AD83" s="19">
        <v>26.089090347290039</v>
      </c>
      <c r="AE83" s="19">
        <v>26.04271125793457</v>
      </c>
    </row>
    <row r="84" spans="1:31" x14ac:dyDescent="0.15">
      <c r="A84" s="18" t="s">
        <v>271</v>
      </c>
      <c r="B84" s="28" t="s">
        <v>270</v>
      </c>
      <c r="C84" s="19">
        <v>29.342252731323242</v>
      </c>
      <c r="D84" s="19">
        <v>30.999433517456055</v>
      </c>
      <c r="E84" s="19">
        <v>32.351036071777344</v>
      </c>
      <c r="F84" s="19">
        <v>32.285919189453125</v>
      </c>
      <c r="G84" s="19">
        <v>32.064804077148438</v>
      </c>
      <c r="H84" s="19">
        <v>31.796360015869141</v>
      </c>
      <c r="I84" s="19">
        <v>31.257143020629883</v>
      </c>
      <c r="J84" s="19">
        <v>30.533010482788086</v>
      </c>
      <c r="K84" s="19">
        <v>30.571109771728516</v>
      </c>
      <c r="L84" s="19">
        <v>30.879861831665039</v>
      </c>
      <c r="M84" s="19">
        <v>31.104526519775391</v>
      </c>
      <c r="N84" s="19">
        <v>31.280147552490234</v>
      </c>
      <c r="O84" s="19">
        <v>31.82634162902832</v>
      </c>
      <c r="P84" s="19">
        <v>32.179401397705078</v>
      </c>
      <c r="Q84" s="19">
        <v>32.343334197998047</v>
      </c>
      <c r="R84" s="19">
        <v>32.667758941650391</v>
      </c>
      <c r="S84" s="19">
        <v>32.584602355957031</v>
      </c>
      <c r="T84" s="19">
        <v>32.004299163818359</v>
      </c>
      <c r="U84" s="19">
        <v>32.192516326904297</v>
      </c>
      <c r="V84" s="19">
        <v>31.773796081542969</v>
      </c>
      <c r="W84" s="19">
        <v>31.510711669921875</v>
      </c>
      <c r="X84" s="19">
        <v>31.357002258300781</v>
      </c>
      <c r="Y84" s="19">
        <v>31.193992614746094</v>
      </c>
      <c r="Z84" s="19">
        <v>31.156126022338867</v>
      </c>
      <c r="AA84" s="19">
        <v>31.166946411132812</v>
      </c>
      <c r="AB84" s="19">
        <v>31.093591690063477</v>
      </c>
      <c r="AC84" s="19">
        <v>30.976051330566406</v>
      </c>
      <c r="AD84" s="19">
        <v>30.670780181884766</v>
      </c>
      <c r="AE84" s="19"/>
    </row>
    <row r="85" spans="1:31" x14ac:dyDescent="0.15">
      <c r="A85" s="18" t="s">
        <v>290</v>
      </c>
      <c r="B85" s="28" t="s">
        <v>289</v>
      </c>
      <c r="C85" s="19">
        <v>35.502605438232422</v>
      </c>
      <c r="D85" s="19">
        <v>33.999137878417969</v>
      </c>
      <c r="E85" s="19">
        <v>33.370067596435547</v>
      </c>
      <c r="F85" s="19">
        <v>32.389686584472656</v>
      </c>
      <c r="G85" s="19">
        <v>31.924966812133789</v>
      </c>
      <c r="H85" s="19">
        <v>30.872674942016602</v>
      </c>
      <c r="I85" s="19">
        <v>31.014743804931641</v>
      </c>
      <c r="J85" s="19">
        <v>29.428255081176758</v>
      </c>
      <c r="K85" s="19">
        <v>29.075080871582031</v>
      </c>
      <c r="L85" s="19">
        <v>30.796169281005859</v>
      </c>
      <c r="M85" s="19">
        <v>30.593013763427734</v>
      </c>
      <c r="N85" s="19">
        <v>29.985946655273438</v>
      </c>
      <c r="O85" s="19">
        <v>29.281578063964844</v>
      </c>
      <c r="P85" s="19">
        <v>29.468482971191406</v>
      </c>
      <c r="Q85" s="19">
        <v>28.825435638427734</v>
      </c>
      <c r="R85" s="19">
        <v>28.791999816894531</v>
      </c>
      <c r="S85" s="19">
        <v>28.962152481079102</v>
      </c>
      <c r="T85" s="19">
        <v>28.801029205322266</v>
      </c>
      <c r="U85" s="19">
        <v>28.527444839477539</v>
      </c>
      <c r="V85" s="19">
        <v>28.329765319824219</v>
      </c>
      <c r="W85" s="19">
        <v>28.551992416381836</v>
      </c>
      <c r="X85" s="19">
        <v>28.171142578125</v>
      </c>
      <c r="Y85" s="19">
        <v>28.084346771240234</v>
      </c>
      <c r="Z85" s="19">
        <v>27.778499603271484</v>
      </c>
      <c r="AA85" s="19">
        <v>27.339500427246094</v>
      </c>
      <c r="AB85" s="19">
        <v>27.035295486450195</v>
      </c>
      <c r="AC85" s="19">
        <v>26.753128051757812</v>
      </c>
      <c r="AD85" s="19">
        <v>26.604288101196289</v>
      </c>
      <c r="AE85" s="19"/>
    </row>
    <row r="86" spans="1:31" x14ac:dyDescent="0.15">
      <c r="A86" s="18" t="s">
        <v>273</v>
      </c>
      <c r="B86" s="28" t="s">
        <v>272</v>
      </c>
      <c r="C86" s="19">
        <v>39.662696838378906</v>
      </c>
      <c r="D86" s="19">
        <v>40.096607208251953</v>
      </c>
      <c r="E86" s="19">
        <v>40.49444580078125</v>
      </c>
      <c r="F86" s="19">
        <v>40.998363494873047</v>
      </c>
      <c r="G86" s="19">
        <v>41.612388610839844</v>
      </c>
      <c r="H86" s="19">
        <v>42.347370147705078</v>
      </c>
      <c r="I86" s="19">
        <v>42.622570037841797</v>
      </c>
      <c r="J86" s="19">
        <v>42.759628295898438</v>
      </c>
      <c r="K86" s="19">
        <v>42.813270568847656</v>
      </c>
      <c r="L86" s="19">
        <v>42.599849700927734</v>
      </c>
      <c r="M86" s="19">
        <v>43.925323486328125</v>
      </c>
      <c r="N86" s="19">
        <v>43.779514312744141</v>
      </c>
      <c r="O86" s="19">
        <v>43.716533660888672</v>
      </c>
      <c r="P86" s="19">
        <v>43.972438812255859</v>
      </c>
      <c r="Q86" s="19">
        <v>44.208206176757812</v>
      </c>
      <c r="R86" s="19">
        <v>44.525623321533203</v>
      </c>
      <c r="S86" s="19">
        <v>44.867790222167969</v>
      </c>
      <c r="T86" s="19">
        <v>44.200244903564453</v>
      </c>
      <c r="U86" s="19">
        <v>44.485359191894531</v>
      </c>
      <c r="V86" s="19">
        <v>44.533599853515625</v>
      </c>
      <c r="W86" s="19">
        <v>44.482101440429688</v>
      </c>
      <c r="X86" s="19">
        <v>43.071186065673828</v>
      </c>
      <c r="Y86" s="19">
        <v>41.526420593261719</v>
      </c>
      <c r="Z86" s="19">
        <v>39.995094299316406</v>
      </c>
      <c r="AA86" s="19">
        <v>40.238998413085938</v>
      </c>
      <c r="AB86" s="19">
        <v>39.108516693115234</v>
      </c>
      <c r="AC86" s="19">
        <v>38.589679718017578</v>
      </c>
      <c r="AD86" s="19">
        <v>38.353778839111328</v>
      </c>
      <c r="AE86" s="19"/>
    </row>
    <row r="87" spans="1:31" x14ac:dyDescent="0.15">
      <c r="A87" s="18" t="s">
        <v>294</v>
      </c>
      <c r="B87" s="28" t="s">
        <v>293</v>
      </c>
      <c r="C87" s="19">
        <v>30.954874038696289</v>
      </c>
      <c r="D87" s="19">
        <v>32.230358123779297</v>
      </c>
      <c r="E87" s="19">
        <v>31.831565856933594</v>
      </c>
      <c r="F87" s="19">
        <v>31.556364059448242</v>
      </c>
      <c r="G87" s="19">
        <v>31.068130493164062</v>
      </c>
      <c r="H87" s="19">
        <v>30.792146682739258</v>
      </c>
      <c r="I87" s="19">
        <v>30.973451614379883</v>
      </c>
      <c r="J87" s="19">
        <v>31.18187141418457</v>
      </c>
      <c r="K87" s="19">
        <v>31.157314300537109</v>
      </c>
      <c r="L87" s="19">
        <v>31.250339508056641</v>
      </c>
      <c r="M87" s="19">
        <v>30.951271057128906</v>
      </c>
      <c r="N87" s="19">
        <v>30.63140869140625</v>
      </c>
      <c r="O87" s="19">
        <v>30.61482048034668</v>
      </c>
      <c r="P87" s="19">
        <v>30.702766418457031</v>
      </c>
      <c r="Q87" s="19">
        <v>30.485513687133789</v>
      </c>
      <c r="R87" s="19">
        <v>30.367916107177734</v>
      </c>
      <c r="S87" s="19">
        <v>29.978412628173828</v>
      </c>
      <c r="T87" s="19">
        <v>29.700761795043945</v>
      </c>
      <c r="U87" s="19">
        <v>29.172647476196289</v>
      </c>
      <c r="V87" s="19">
        <v>28.578353881835938</v>
      </c>
      <c r="W87" s="19">
        <v>28.330364227294922</v>
      </c>
      <c r="X87" s="19">
        <v>28.297662734985352</v>
      </c>
      <c r="Y87" s="19">
        <v>28.398857116699219</v>
      </c>
      <c r="Z87" s="19">
        <v>28.421424865722656</v>
      </c>
      <c r="AA87" s="19">
        <v>28.398164749145508</v>
      </c>
      <c r="AB87" s="19">
        <v>28.294614791870117</v>
      </c>
      <c r="AC87" s="19">
        <v>28.301450729370117</v>
      </c>
      <c r="AD87" s="19">
        <v>28.139669418334961</v>
      </c>
      <c r="AE87" s="19">
        <v>27.915773391723633</v>
      </c>
    </row>
    <row r="88" spans="1:31" x14ac:dyDescent="0.15">
      <c r="A88" s="18" t="s">
        <v>296</v>
      </c>
      <c r="B88" s="28" t="s">
        <v>295</v>
      </c>
      <c r="C88" s="19">
        <v>9.7879161834716797</v>
      </c>
      <c r="D88" s="19">
        <v>9.7699117660522461</v>
      </c>
      <c r="E88" s="19">
        <v>9.7503881454467773</v>
      </c>
      <c r="F88" s="19">
        <v>9.6927976608276367</v>
      </c>
      <c r="G88" s="19">
        <v>9.6633596420288086</v>
      </c>
      <c r="H88" s="19">
        <v>9.6457366943359375</v>
      </c>
      <c r="I88" s="19">
        <v>9.6346807479858398</v>
      </c>
      <c r="J88" s="19">
        <v>9.6294698715209961</v>
      </c>
      <c r="K88" s="19">
        <v>9.6359844207763672</v>
      </c>
      <c r="L88" s="19">
        <v>9.6119422912597656</v>
      </c>
      <c r="M88" s="19">
        <v>9.5953159332275391</v>
      </c>
      <c r="N88" s="19">
        <v>9.5978870391845703</v>
      </c>
      <c r="O88" s="19">
        <v>9.5713491439819336</v>
      </c>
      <c r="P88" s="19">
        <v>9.5056610107421875</v>
      </c>
      <c r="Q88" s="19">
        <v>9.4490041732788086</v>
      </c>
      <c r="R88" s="19">
        <v>9.3977365493774414</v>
      </c>
      <c r="S88" s="19">
        <v>9.3913030624389648</v>
      </c>
      <c r="T88" s="19">
        <v>9.4001827239990234</v>
      </c>
      <c r="U88" s="19">
        <v>9.3511133193969727</v>
      </c>
      <c r="V88" s="19">
        <v>9.305908203125</v>
      </c>
      <c r="W88" s="19">
        <v>9.3198127746582031</v>
      </c>
      <c r="X88" s="19">
        <v>9.2490739822387695</v>
      </c>
      <c r="Y88" s="19">
        <v>9.2242603302001953</v>
      </c>
      <c r="Z88" s="19">
        <v>9.1681098937988281</v>
      </c>
      <c r="AA88" s="19">
        <v>9.1711025238037109</v>
      </c>
      <c r="AB88" s="19">
        <v>9.1534337997436523</v>
      </c>
      <c r="AC88" s="19">
        <v>9.1223745346069336</v>
      </c>
      <c r="AD88" s="19">
        <v>9.074284553527832</v>
      </c>
      <c r="AE88" s="19">
        <v>9.0451078414916992</v>
      </c>
    </row>
    <row r="89" spans="1:31" x14ac:dyDescent="0.15">
      <c r="A89" s="18" t="s">
        <v>310</v>
      </c>
      <c r="B89" s="28" t="s">
        <v>309</v>
      </c>
      <c r="C89" s="19">
        <v>36.74102783203125</v>
      </c>
      <c r="D89" s="19">
        <v>37.289402008056641</v>
      </c>
      <c r="E89" s="19">
        <v>37.566013336181641</v>
      </c>
      <c r="F89" s="19">
        <v>37.88507080078125</v>
      </c>
      <c r="G89" s="19">
        <v>38.29779052734375</v>
      </c>
      <c r="H89" s="19">
        <v>38.663967132568359</v>
      </c>
      <c r="I89" s="19">
        <v>39.046211242675781</v>
      </c>
      <c r="J89" s="19">
        <v>39.149917602539062</v>
      </c>
      <c r="K89" s="19">
        <v>39.31878662109375</v>
      </c>
      <c r="L89" s="19">
        <v>39.512096405029297</v>
      </c>
      <c r="M89" s="19">
        <v>39.551898956298828</v>
      </c>
      <c r="N89" s="19">
        <v>39.362556457519531</v>
      </c>
      <c r="O89" s="19">
        <v>39.734645843505859</v>
      </c>
      <c r="P89" s="19">
        <v>39.590160369873047</v>
      </c>
      <c r="Q89" s="19">
        <v>39.623981475830078</v>
      </c>
      <c r="R89" s="19">
        <v>39.529331207275391</v>
      </c>
      <c r="S89" s="19">
        <v>39.341907501220703</v>
      </c>
      <c r="T89" s="19">
        <v>38.501976013183594</v>
      </c>
      <c r="U89" s="19">
        <v>37.68756103515625</v>
      </c>
      <c r="V89" s="19">
        <v>37.163497924804688</v>
      </c>
      <c r="W89" s="19">
        <v>36.873600006103516</v>
      </c>
      <c r="X89" s="19">
        <v>36.824954986572266</v>
      </c>
      <c r="Y89" s="19">
        <v>36.904438018798828</v>
      </c>
      <c r="Z89" s="19">
        <v>36.965896606445312</v>
      </c>
      <c r="AA89" s="19">
        <v>36.914302825927734</v>
      </c>
      <c r="AB89" s="19">
        <v>36.852993011474609</v>
      </c>
      <c r="AC89" s="19">
        <v>36.857124328613281</v>
      </c>
      <c r="AD89" s="19">
        <v>36.854656219482422</v>
      </c>
      <c r="AE89" s="19">
        <v>36.980484008789062</v>
      </c>
    </row>
    <row r="90" spans="1:31" x14ac:dyDescent="0.15">
      <c r="A90" s="18" t="s">
        <v>343</v>
      </c>
      <c r="B90" s="28" t="s">
        <v>342</v>
      </c>
      <c r="C90" s="19">
        <v>40.361740112304688</v>
      </c>
      <c r="D90" s="19">
        <v>40.08306884765625</v>
      </c>
      <c r="E90" s="19">
        <v>39.750141143798828</v>
      </c>
      <c r="F90" s="19">
        <v>39.559764862060547</v>
      </c>
      <c r="G90" s="19">
        <v>39.769298553466797</v>
      </c>
      <c r="H90" s="19">
        <v>40.120513916015625</v>
      </c>
      <c r="I90" s="19">
        <v>40.431777954101562</v>
      </c>
      <c r="J90" s="19">
        <v>40.609390258789062</v>
      </c>
      <c r="K90" s="19">
        <v>40.702674865722656</v>
      </c>
      <c r="L90" s="19">
        <v>40.723365783691406</v>
      </c>
      <c r="M90" s="19">
        <v>40.665050506591797</v>
      </c>
      <c r="N90" s="19">
        <v>40.509738922119141</v>
      </c>
      <c r="O90" s="19">
        <v>40.726680755615234</v>
      </c>
      <c r="P90" s="19">
        <v>40.592674255371094</v>
      </c>
      <c r="Q90" s="19">
        <v>40.501731872558594</v>
      </c>
      <c r="R90" s="19">
        <v>40.206153869628906</v>
      </c>
      <c r="S90" s="19">
        <v>39.852352142333984</v>
      </c>
      <c r="T90" s="19">
        <v>39.401008605957031</v>
      </c>
      <c r="U90" s="19">
        <v>38.997074127197266</v>
      </c>
      <c r="V90" s="19">
        <v>39.013454437255859</v>
      </c>
      <c r="W90" s="19">
        <v>39.743900299072266</v>
      </c>
      <c r="X90" s="19">
        <v>40.071418762207031</v>
      </c>
      <c r="Y90" s="19">
        <v>40.293651580810547</v>
      </c>
      <c r="Z90" s="19">
        <v>40.503841400146484</v>
      </c>
      <c r="AA90" s="19">
        <v>40.585235595703125</v>
      </c>
      <c r="AB90" s="19">
        <v>40.743370056152344</v>
      </c>
      <c r="AC90" s="19">
        <v>40.78936767578125</v>
      </c>
      <c r="AD90" s="19">
        <v>40.872280120849609</v>
      </c>
      <c r="AE90" s="19">
        <v>40.942081451416016</v>
      </c>
    </row>
    <row r="91" spans="1:31" x14ac:dyDescent="0.15">
      <c r="A91" s="18" t="s">
        <v>345</v>
      </c>
      <c r="B91" s="28" t="s">
        <v>344</v>
      </c>
      <c r="C91" s="19">
        <v>37.790046691894531</v>
      </c>
      <c r="D91" s="19">
        <v>36.702339172363281</v>
      </c>
      <c r="E91" s="19">
        <v>35.982902526855469</v>
      </c>
      <c r="F91" s="19">
        <v>35.159458160400391</v>
      </c>
      <c r="G91" s="19">
        <v>34.099491119384766</v>
      </c>
      <c r="H91" s="19">
        <v>32.953472137451172</v>
      </c>
      <c r="I91" s="19">
        <v>32.492412567138672</v>
      </c>
      <c r="J91" s="19">
        <v>31.497308731079102</v>
      </c>
      <c r="K91" s="19">
        <v>31.247871398925781</v>
      </c>
      <c r="L91" s="19">
        <v>31.151187896728516</v>
      </c>
      <c r="M91" s="19">
        <v>31.164928436279297</v>
      </c>
      <c r="N91" s="19">
        <v>30.782062530517578</v>
      </c>
      <c r="O91" s="19">
        <v>30.574012756347656</v>
      </c>
      <c r="P91" s="19">
        <v>30.410623550415039</v>
      </c>
      <c r="Q91" s="19">
        <v>30.176025390625</v>
      </c>
      <c r="R91" s="19">
        <v>29.908538818359375</v>
      </c>
      <c r="S91" s="19">
        <v>29.763198852539062</v>
      </c>
      <c r="T91" s="19">
        <v>29.600446701049805</v>
      </c>
      <c r="U91" s="19">
        <v>29.36024284362793</v>
      </c>
      <c r="V91" s="19">
        <v>29.126235961914062</v>
      </c>
      <c r="W91" s="19">
        <v>29.315164566040039</v>
      </c>
      <c r="X91" s="19">
        <v>29.13939094543457</v>
      </c>
      <c r="Y91" s="19">
        <v>28.819730758666992</v>
      </c>
      <c r="Z91" s="19">
        <v>28.580709457397461</v>
      </c>
      <c r="AA91" s="19">
        <v>28.155254364013672</v>
      </c>
      <c r="AB91" s="19">
        <v>27.718841552734375</v>
      </c>
      <c r="AC91" s="19">
        <v>27.291566848754883</v>
      </c>
      <c r="AD91" s="19">
        <v>26.898006439208984</v>
      </c>
      <c r="AE91" s="19">
        <v>26.542409896850586</v>
      </c>
    </row>
    <row r="92" spans="1:31" x14ac:dyDescent="0.15">
      <c r="A92" s="18" t="s">
        <v>312</v>
      </c>
      <c r="B92" s="28" t="s">
        <v>311</v>
      </c>
      <c r="C92" s="19">
        <v>40.800449371337891</v>
      </c>
      <c r="D92" s="19">
        <v>39.919544219970703</v>
      </c>
      <c r="E92" s="19">
        <v>38.760814666748047</v>
      </c>
      <c r="F92" s="19">
        <v>37.908390045166016</v>
      </c>
      <c r="G92" s="19">
        <v>36.934009552001953</v>
      </c>
      <c r="H92" s="19">
        <v>36.324810028076172</v>
      </c>
      <c r="I92" s="19">
        <v>35.804553985595703</v>
      </c>
      <c r="J92" s="19">
        <v>34.571060180664062</v>
      </c>
      <c r="K92" s="19">
        <v>33.862747192382812</v>
      </c>
      <c r="L92" s="19">
        <v>32.928272247314453</v>
      </c>
      <c r="M92" s="19">
        <v>32.387924194335938</v>
      </c>
      <c r="N92" s="19">
        <v>32.215972900390625</v>
      </c>
      <c r="O92" s="19">
        <v>32.191993713378906</v>
      </c>
      <c r="P92" s="19">
        <v>31.957799911499023</v>
      </c>
      <c r="Q92" s="19">
        <v>31.445159912109375</v>
      </c>
      <c r="R92" s="19">
        <v>30.023706436157227</v>
      </c>
      <c r="S92" s="19">
        <v>28.944408416748047</v>
      </c>
      <c r="T92" s="19">
        <v>28.600290298461914</v>
      </c>
      <c r="U92" s="19">
        <v>27.207866668701172</v>
      </c>
      <c r="V92" s="19">
        <v>26.500999450683594</v>
      </c>
      <c r="W92" s="19">
        <v>26.311285018920898</v>
      </c>
      <c r="X92" s="19">
        <v>26.384487152099609</v>
      </c>
      <c r="Y92" s="19">
        <v>25.861888885498047</v>
      </c>
      <c r="Z92" s="19">
        <v>25.374359130859375</v>
      </c>
      <c r="AA92" s="19">
        <v>24.610063552856445</v>
      </c>
      <c r="AB92" s="19">
        <v>23.757173538208008</v>
      </c>
      <c r="AC92" s="19">
        <v>23.103542327880859</v>
      </c>
      <c r="AD92" s="19">
        <v>22.625324249267578</v>
      </c>
      <c r="AE92" s="19"/>
    </row>
    <row r="93" spans="1:31" x14ac:dyDescent="0.15">
      <c r="A93" s="18" t="s">
        <v>323</v>
      </c>
      <c r="B93" s="28" t="s">
        <v>322</v>
      </c>
      <c r="C93" s="19">
        <v>51.219367980957031</v>
      </c>
      <c r="D93" s="19">
        <v>51.253593444824219</v>
      </c>
      <c r="E93" s="19">
        <v>51.049335479736328</v>
      </c>
      <c r="F93" s="19">
        <v>50.635646820068359</v>
      </c>
      <c r="G93" s="19">
        <v>50.804412841796875</v>
      </c>
      <c r="H93" s="19">
        <v>49.493686676025391</v>
      </c>
      <c r="I93" s="19">
        <v>47.859844207763672</v>
      </c>
      <c r="J93" s="19">
        <v>46.472980499267578</v>
      </c>
      <c r="K93" s="19">
        <v>45.231449127197266</v>
      </c>
      <c r="L93" s="19">
        <v>44.545822143554688</v>
      </c>
      <c r="M93" s="19">
        <v>43.802448272705078</v>
      </c>
      <c r="N93" s="19">
        <v>43.192733764648438</v>
      </c>
      <c r="O93" s="19">
        <v>42.564373016357422</v>
      </c>
      <c r="P93" s="19">
        <v>41.902675628662109</v>
      </c>
      <c r="Q93" s="19">
        <v>40.992172241210938</v>
      </c>
      <c r="R93" s="19">
        <v>40.736003875732422</v>
      </c>
      <c r="S93" s="19">
        <v>40.487586975097656</v>
      </c>
      <c r="T93" s="19">
        <v>39.900974273681641</v>
      </c>
      <c r="U93" s="19">
        <v>39.244621276855469</v>
      </c>
      <c r="V93" s="19">
        <v>38.805385589599609</v>
      </c>
      <c r="W93" s="19">
        <v>38.393104553222656</v>
      </c>
      <c r="X93" s="19">
        <v>37.378852844238281</v>
      </c>
      <c r="Y93" s="19">
        <v>37.307708740234375</v>
      </c>
      <c r="Z93" s="19">
        <v>36.843429565429688</v>
      </c>
      <c r="AA93" s="19">
        <v>36.414016723632812</v>
      </c>
      <c r="AB93" s="19">
        <v>35.588924407958984</v>
      </c>
      <c r="AC93" s="19">
        <v>35.002918243408203</v>
      </c>
      <c r="AD93" s="19">
        <v>34.371536254882812</v>
      </c>
      <c r="AE93" s="19">
        <v>33.783771514892578</v>
      </c>
    </row>
    <row r="94" spans="1:31" x14ac:dyDescent="0.15">
      <c r="A94" s="18" t="s">
        <v>325</v>
      </c>
      <c r="B94" s="28" t="s">
        <v>324</v>
      </c>
      <c r="C94" s="19">
        <v>34.22967529296875</v>
      </c>
      <c r="D94" s="19">
        <v>33.703540802001953</v>
      </c>
      <c r="E94" s="19">
        <v>33.06048583984375</v>
      </c>
      <c r="F94" s="19">
        <v>32.503097534179688</v>
      </c>
      <c r="G94" s="19">
        <v>31.974098205566406</v>
      </c>
      <c r="H94" s="19">
        <v>31.523406982421875</v>
      </c>
      <c r="I94" s="19">
        <v>31.033664703369141</v>
      </c>
      <c r="J94" s="19">
        <v>30.554643630981445</v>
      </c>
      <c r="K94" s="19">
        <v>29.988872528076172</v>
      </c>
      <c r="L94" s="19">
        <v>29.496160507202148</v>
      </c>
      <c r="M94" s="19">
        <v>29.049474716186523</v>
      </c>
      <c r="N94" s="19">
        <v>28.590446472167969</v>
      </c>
      <c r="O94" s="19">
        <v>28.375396728515625</v>
      </c>
      <c r="P94" s="19">
        <v>28.056293487548828</v>
      </c>
      <c r="Q94" s="19">
        <v>27.613645553588867</v>
      </c>
      <c r="R94" s="19">
        <v>27.259525299072266</v>
      </c>
      <c r="S94" s="19">
        <v>26.846126556396484</v>
      </c>
      <c r="T94" s="19">
        <v>26.500057220458984</v>
      </c>
      <c r="U94" s="19">
        <v>26.130851745605469</v>
      </c>
      <c r="V94" s="19">
        <v>25.955045700073242</v>
      </c>
      <c r="W94" s="19">
        <v>25.797403335571289</v>
      </c>
      <c r="X94" s="19">
        <v>25.714004516601562</v>
      </c>
      <c r="Y94" s="19">
        <v>25.655481338500977</v>
      </c>
      <c r="Z94" s="19">
        <v>25.712564468383789</v>
      </c>
      <c r="AA94" s="19">
        <v>25.702058792114258</v>
      </c>
      <c r="AB94" s="19">
        <v>25.500869750976562</v>
      </c>
      <c r="AC94" s="19">
        <v>25.204181671142578</v>
      </c>
      <c r="AD94" s="19">
        <v>25.115901947021484</v>
      </c>
      <c r="AE94" s="19">
        <v>24.942350387573242</v>
      </c>
    </row>
    <row r="95" spans="1:31" x14ac:dyDescent="0.15">
      <c r="A95" s="18" t="s">
        <v>339</v>
      </c>
      <c r="B95" s="28" t="s">
        <v>338</v>
      </c>
      <c r="C95" s="19">
        <v>34.914909362792969</v>
      </c>
      <c r="D95" s="19">
        <v>35.277183532714844</v>
      </c>
      <c r="E95" s="19">
        <v>35.168426513671875</v>
      </c>
      <c r="F95" s="19">
        <v>35.024833679199219</v>
      </c>
      <c r="G95" s="19">
        <v>35.111221313476562</v>
      </c>
      <c r="H95" s="19">
        <v>34.972625732421875</v>
      </c>
      <c r="I95" s="19">
        <v>35.253837585449219</v>
      </c>
      <c r="J95" s="19">
        <v>35.393840789794922</v>
      </c>
      <c r="K95" s="19">
        <v>35.544223785400391</v>
      </c>
      <c r="L95" s="19">
        <v>35.462631225585938</v>
      </c>
      <c r="M95" s="19">
        <v>34.869300842285156</v>
      </c>
      <c r="N95" s="19">
        <v>35.264225006103516</v>
      </c>
      <c r="O95" s="19">
        <v>34.788002014160156</v>
      </c>
      <c r="P95" s="19">
        <v>34.209568023681641</v>
      </c>
      <c r="Q95" s="19">
        <v>33.306980133056641</v>
      </c>
      <c r="R95" s="19">
        <v>32.161376953125</v>
      </c>
      <c r="S95" s="19">
        <v>31.700691223144531</v>
      </c>
      <c r="T95" s="19">
        <v>31.047836303710938</v>
      </c>
      <c r="U95" s="19">
        <v>30.813196182250977</v>
      </c>
      <c r="V95" s="19">
        <v>30.635965347290039</v>
      </c>
      <c r="W95" s="19">
        <v>30.14143180847168</v>
      </c>
      <c r="X95" s="19">
        <v>29.298561096191406</v>
      </c>
      <c r="Y95" s="19">
        <v>28.144336700439453</v>
      </c>
      <c r="Z95" s="19">
        <v>27.305253982543945</v>
      </c>
      <c r="AA95" s="19">
        <v>26.58575439453125</v>
      </c>
      <c r="AB95" s="19">
        <v>26.316360473632812</v>
      </c>
      <c r="AC95" s="19">
        <v>26.031032562255859</v>
      </c>
      <c r="AD95" s="19">
        <v>25.619220733642578</v>
      </c>
      <c r="AE95" s="19"/>
    </row>
    <row r="96" spans="1:31" x14ac:dyDescent="0.15">
      <c r="A96" s="18" t="s">
        <v>341</v>
      </c>
      <c r="B96" s="28" t="s">
        <v>340</v>
      </c>
      <c r="C96" s="19">
        <v>25.817848205566406</v>
      </c>
      <c r="D96" s="19">
        <v>25.575229644775391</v>
      </c>
      <c r="E96" s="19">
        <v>25.296710968017578</v>
      </c>
      <c r="F96" s="19">
        <v>25.067371368408203</v>
      </c>
      <c r="G96" s="19">
        <v>24.801050186157227</v>
      </c>
      <c r="H96" s="19">
        <v>24.643621444702148</v>
      </c>
      <c r="I96" s="19">
        <v>24.508159637451172</v>
      </c>
      <c r="J96" s="19">
        <v>24.305553436279297</v>
      </c>
      <c r="K96" s="19">
        <v>24.155437469482422</v>
      </c>
      <c r="L96" s="19">
        <v>23.885026931762695</v>
      </c>
      <c r="M96" s="19">
        <v>23.660703659057617</v>
      </c>
      <c r="N96" s="19">
        <v>23.462884902954102</v>
      </c>
      <c r="O96" s="19">
        <v>23.207681655883789</v>
      </c>
      <c r="P96" s="19">
        <v>22.902080535888672</v>
      </c>
      <c r="Q96" s="19">
        <v>22.567977905273438</v>
      </c>
      <c r="R96" s="19">
        <v>22.297296524047852</v>
      </c>
      <c r="S96" s="19">
        <v>22.077491760253906</v>
      </c>
      <c r="T96" s="19">
        <v>21.90546989440918</v>
      </c>
      <c r="U96" s="19">
        <v>21.747627258300781</v>
      </c>
      <c r="V96" s="19">
        <v>21.34765625</v>
      </c>
      <c r="W96" s="19">
        <v>21.12940788269043</v>
      </c>
      <c r="X96" s="19">
        <v>20.912248611450195</v>
      </c>
      <c r="Y96" s="19">
        <v>20.693904876708984</v>
      </c>
      <c r="Z96" s="19">
        <v>20.573291778564453</v>
      </c>
      <c r="AA96" s="19">
        <v>20.466239929199219</v>
      </c>
      <c r="AB96" s="19">
        <v>20.408430099487305</v>
      </c>
      <c r="AC96" s="19">
        <v>20.308757781982422</v>
      </c>
      <c r="AD96" s="19">
        <v>20.209197998046875</v>
      </c>
      <c r="AE96" s="19"/>
    </row>
    <row r="97" spans="1:31" x14ac:dyDescent="0.15">
      <c r="A97" s="18" t="s">
        <v>315</v>
      </c>
      <c r="B97" s="28" t="s">
        <v>314</v>
      </c>
      <c r="C97" s="19">
        <v>31.182357788085938</v>
      </c>
      <c r="D97" s="19">
        <v>31.023466110229492</v>
      </c>
      <c r="E97" s="19">
        <v>30.869287490844727</v>
      </c>
      <c r="F97" s="19">
        <v>30.808977127075195</v>
      </c>
      <c r="G97" s="19">
        <v>30.669307708740234</v>
      </c>
      <c r="H97" s="19">
        <v>30.396234512329102</v>
      </c>
      <c r="I97" s="19">
        <v>30.436479568481445</v>
      </c>
      <c r="J97" s="19">
        <v>30.485496520996094</v>
      </c>
      <c r="K97" s="19">
        <v>30.357778549194336</v>
      </c>
      <c r="L97" s="19">
        <v>30.086856842041016</v>
      </c>
      <c r="M97" s="19">
        <v>29.910030364990234</v>
      </c>
      <c r="N97" s="19">
        <v>29.685739517211914</v>
      </c>
      <c r="O97" s="19">
        <v>29.574930191040039</v>
      </c>
      <c r="P97" s="19">
        <v>29.394283294677734</v>
      </c>
      <c r="Q97" s="19">
        <v>29.391637802124023</v>
      </c>
      <c r="R97" s="19">
        <v>29.187301635742188</v>
      </c>
      <c r="S97" s="19">
        <v>29.052055358886719</v>
      </c>
      <c r="T97" s="19">
        <v>28.801187515258789</v>
      </c>
      <c r="U97" s="19">
        <v>28.547964096069336</v>
      </c>
      <c r="V97" s="19">
        <v>28.169750213623047</v>
      </c>
      <c r="W97" s="19">
        <v>28.337827682495117</v>
      </c>
      <c r="X97" s="19">
        <v>28.080385208129883</v>
      </c>
      <c r="Y97" s="19">
        <v>28.105779647827148</v>
      </c>
      <c r="Z97" s="19">
        <v>27.990547180175781</v>
      </c>
      <c r="AA97" s="19">
        <v>27.859106063842773</v>
      </c>
      <c r="AB97" s="19">
        <v>27.750862121582031</v>
      </c>
      <c r="AC97" s="19">
        <v>27.634012222290039</v>
      </c>
      <c r="AD97" s="19">
        <v>27.525949478149414</v>
      </c>
      <c r="AE97" s="19">
        <v>27.369791030883789</v>
      </c>
    </row>
    <row r="98" spans="1:31" x14ac:dyDescent="0.15">
      <c r="A98" s="18" t="s">
        <v>308</v>
      </c>
      <c r="B98" s="28" t="s">
        <v>307</v>
      </c>
      <c r="C98" s="19">
        <v>42.295829772949219</v>
      </c>
      <c r="D98" s="19">
        <v>41.365337371826172</v>
      </c>
      <c r="E98" s="19">
        <v>41.000728607177734</v>
      </c>
      <c r="F98" s="19">
        <v>40.032863616943359</v>
      </c>
      <c r="G98" s="19">
        <v>39.809944152832031</v>
      </c>
      <c r="H98" s="19">
        <v>39.569602966308594</v>
      </c>
      <c r="I98" s="19">
        <v>40.31939697265625</v>
      </c>
      <c r="J98" s="19">
        <v>40.471328735351562</v>
      </c>
      <c r="K98" s="19">
        <v>42.625240325927734</v>
      </c>
      <c r="L98" s="19">
        <v>43.505245208740234</v>
      </c>
      <c r="M98" s="19">
        <v>44.291645050048828</v>
      </c>
      <c r="N98" s="19">
        <v>44.737510681152344</v>
      </c>
      <c r="O98" s="19">
        <v>44.927539825439453</v>
      </c>
      <c r="P98" s="19">
        <v>44.451404571533203</v>
      </c>
      <c r="Q98" s="19">
        <v>44.641323089599609</v>
      </c>
      <c r="R98" s="19">
        <v>44.772552490234375</v>
      </c>
      <c r="S98" s="19">
        <v>44.300704956054688</v>
      </c>
      <c r="T98" s="19">
        <v>43.962905883789062</v>
      </c>
      <c r="U98" s="19">
        <v>43.674335479736328</v>
      </c>
      <c r="V98" s="19">
        <v>43.083892822265625</v>
      </c>
      <c r="W98" s="19">
        <v>42.632762908935547</v>
      </c>
      <c r="X98" s="19">
        <v>42.418209075927734</v>
      </c>
      <c r="Y98" s="19">
        <v>42.323574066162109</v>
      </c>
      <c r="Z98" s="19">
        <v>42.712066650390625</v>
      </c>
      <c r="AA98" s="19">
        <v>42.900276184082031</v>
      </c>
      <c r="AB98" s="19">
        <v>42.996562957763672</v>
      </c>
      <c r="AC98" s="19">
        <v>43.171382904052734</v>
      </c>
      <c r="AD98" s="19">
        <v>43.080730438232422</v>
      </c>
      <c r="AE98" s="19">
        <v>42.880054473876953</v>
      </c>
    </row>
    <row r="99" spans="1:31" x14ac:dyDescent="0.15">
      <c r="A99" s="18" t="s">
        <v>333</v>
      </c>
      <c r="B99" s="28" t="s">
        <v>332</v>
      </c>
      <c r="C99" s="19">
        <v>14.106292724609375</v>
      </c>
      <c r="D99" s="19">
        <v>15.601980209350586</v>
      </c>
      <c r="E99" s="19">
        <v>16.402046203613281</v>
      </c>
      <c r="F99" s="19">
        <v>16.392724990844727</v>
      </c>
      <c r="G99" s="19">
        <v>16.234851837158203</v>
      </c>
      <c r="H99" s="19">
        <v>16.6226806640625</v>
      </c>
      <c r="I99" s="19">
        <v>16.482254028320312</v>
      </c>
      <c r="J99" s="19">
        <v>16.350255966186523</v>
      </c>
      <c r="K99" s="19">
        <v>16.121284484863281</v>
      </c>
      <c r="L99" s="19">
        <v>16.140165328979492</v>
      </c>
      <c r="M99" s="19">
        <v>15.955598831176758</v>
      </c>
      <c r="N99" s="19">
        <v>15.987632751464844</v>
      </c>
      <c r="O99" s="19">
        <v>16.117397308349609</v>
      </c>
      <c r="P99" s="19">
        <v>16.198862075805664</v>
      </c>
      <c r="Q99" s="19">
        <v>16.350337982177734</v>
      </c>
      <c r="R99" s="19">
        <v>16.376798629760742</v>
      </c>
      <c r="S99" s="19">
        <v>16.542629241943359</v>
      </c>
      <c r="T99" s="19">
        <v>16.400733947753906</v>
      </c>
      <c r="U99" s="19">
        <v>16.381214141845703</v>
      </c>
      <c r="V99" s="19">
        <v>16.485130310058594</v>
      </c>
      <c r="W99" s="19">
        <v>16.451213836669922</v>
      </c>
      <c r="X99" s="19">
        <v>16.371477127075195</v>
      </c>
      <c r="Y99" s="19">
        <v>16.015453338623047</v>
      </c>
      <c r="Z99" s="19">
        <v>15.740124702453613</v>
      </c>
      <c r="AA99" s="19">
        <v>15.566391944885254</v>
      </c>
      <c r="AB99" s="19">
        <v>15.63519287109375</v>
      </c>
      <c r="AC99" s="19">
        <v>15.478813171386719</v>
      </c>
      <c r="AD99" s="19">
        <v>15.423150062561035</v>
      </c>
      <c r="AE99" s="19"/>
    </row>
    <row r="100" spans="1:31" x14ac:dyDescent="0.15">
      <c r="A100" s="18" t="s">
        <v>304</v>
      </c>
      <c r="B100" s="28" t="s">
        <v>303</v>
      </c>
      <c r="C100" s="19">
        <v>36.828342437744141</v>
      </c>
      <c r="D100" s="19">
        <v>37.129554748535156</v>
      </c>
      <c r="E100" s="19">
        <v>35.708724975585938</v>
      </c>
      <c r="F100" s="19">
        <v>35.267581939697266</v>
      </c>
      <c r="G100" s="19">
        <v>36.319999694824219</v>
      </c>
      <c r="H100" s="19">
        <v>34.931529998779297</v>
      </c>
      <c r="I100" s="19">
        <v>36.288490295410156</v>
      </c>
      <c r="J100" s="19">
        <v>35.325965881347656</v>
      </c>
      <c r="K100" s="19">
        <v>35.642463684082031</v>
      </c>
      <c r="L100" s="19">
        <v>34.926830291748047</v>
      </c>
      <c r="M100" s="19">
        <v>34.421375274658203</v>
      </c>
      <c r="N100" s="19">
        <v>34.616245269775391</v>
      </c>
      <c r="O100" s="19">
        <v>34.391063690185547</v>
      </c>
      <c r="P100" s="19">
        <v>34.555049896240234</v>
      </c>
      <c r="Q100" s="19">
        <v>34.362491607666016</v>
      </c>
      <c r="R100" s="19">
        <v>33.778644561767578</v>
      </c>
      <c r="S100" s="19">
        <v>33.925834655761719</v>
      </c>
      <c r="T100" s="19">
        <v>33.10015869140625</v>
      </c>
      <c r="U100" s="19">
        <v>32.963951110839844</v>
      </c>
      <c r="V100" s="19">
        <v>32.981399536132812</v>
      </c>
      <c r="W100" s="19">
        <v>32.540653228759766</v>
      </c>
      <c r="X100" s="19">
        <v>32.3277587890625</v>
      </c>
      <c r="Y100" s="19">
        <v>31.704790115356445</v>
      </c>
      <c r="Z100" s="19">
        <v>31.267154693603516</v>
      </c>
      <c r="AA100" s="19">
        <v>30.839780807495117</v>
      </c>
      <c r="AB100" s="19">
        <v>30.514419555664062</v>
      </c>
      <c r="AC100" s="19">
        <v>30.204095840454102</v>
      </c>
      <c r="AD100" s="19">
        <v>29.935333251953125</v>
      </c>
      <c r="AE100" s="19">
        <v>29.637537002563477</v>
      </c>
    </row>
    <row r="101" spans="1:31" x14ac:dyDescent="0.15">
      <c r="A101" s="18" t="s">
        <v>337</v>
      </c>
      <c r="B101" s="28" t="s">
        <v>336</v>
      </c>
      <c r="C101" s="19">
        <v>47.928150177001953</v>
      </c>
      <c r="D101" s="19">
        <v>47.594314575195312</v>
      </c>
      <c r="E101" s="19">
        <v>47.723442077636719</v>
      </c>
      <c r="F101" s="19">
        <v>47.455654144287109</v>
      </c>
      <c r="G101" s="19">
        <v>46.466072082519531</v>
      </c>
      <c r="H101" s="19">
        <v>46.358318328857422</v>
      </c>
      <c r="I101" s="19">
        <v>45.838417053222656</v>
      </c>
      <c r="J101" s="19">
        <v>45.054073333740234</v>
      </c>
      <c r="K101" s="19">
        <v>44.410125732421875</v>
      </c>
      <c r="L101" s="19">
        <v>43.624885559082031</v>
      </c>
      <c r="M101" s="19">
        <v>42.35693359375</v>
      </c>
      <c r="N101" s="19">
        <v>41.656455993652344</v>
      </c>
      <c r="O101" s="19">
        <v>40.724540710449219</v>
      </c>
      <c r="P101" s="19">
        <v>40.096714019775391</v>
      </c>
      <c r="Q101" s="19">
        <v>39.576534271240234</v>
      </c>
      <c r="R101" s="19">
        <v>39.073032379150391</v>
      </c>
      <c r="S101" s="19">
        <v>38.600605010986328</v>
      </c>
      <c r="T101" s="19">
        <v>38.168529510498047</v>
      </c>
      <c r="U101" s="19">
        <v>37.224018096923828</v>
      </c>
      <c r="V101" s="19">
        <v>36.33099365234375</v>
      </c>
      <c r="W101" s="19">
        <v>35.308925628662109</v>
      </c>
      <c r="X101" s="19">
        <v>34.160785675048828</v>
      </c>
      <c r="Y101" s="19">
        <v>32.217056274414062</v>
      </c>
      <c r="Z101" s="19">
        <v>30.091670989990234</v>
      </c>
      <c r="AA101" s="19">
        <v>28.152847290039062</v>
      </c>
      <c r="AB101" s="19">
        <v>27.210935592651367</v>
      </c>
      <c r="AC101" s="19">
        <v>26.852611541748047</v>
      </c>
      <c r="AD101" s="19">
        <v>26.335643768310547</v>
      </c>
      <c r="AE101" s="19">
        <v>26.007287979125977</v>
      </c>
    </row>
    <row r="102" spans="1:31" x14ac:dyDescent="0.15">
      <c r="A102" s="18" t="s">
        <v>327</v>
      </c>
      <c r="B102" s="28" t="s">
        <v>326</v>
      </c>
      <c r="C102" s="19">
        <v>66.327491760253906</v>
      </c>
      <c r="D102" s="19">
        <v>65.753890991210938</v>
      </c>
      <c r="E102" s="19">
        <v>65.278839111328125</v>
      </c>
      <c r="F102" s="19">
        <v>65.215126037597656</v>
      </c>
      <c r="G102" s="19">
        <v>63.984352111816406</v>
      </c>
      <c r="H102" s="19">
        <v>62.695808410644531</v>
      </c>
      <c r="I102" s="19">
        <v>61.140251159667969</v>
      </c>
      <c r="J102" s="19">
        <v>59.634803771972656</v>
      </c>
      <c r="K102" s="19">
        <v>58.02288818359375</v>
      </c>
      <c r="L102" s="19">
        <v>56.28582763671875</v>
      </c>
      <c r="M102" s="19">
        <v>54.560981750488281</v>
      </c>
      <c r="N102" s="19">
        <v>53.937923431396484</v>
      </c>
      <c r="O102" s="19">
        <v>53.296684265136719</v>
      </c>
      <c r="P102" s="19">
        <v>52.019161224365234</v>
      </c>
      <c r="Q102" s="19">
        <v>50.105812072753906</v>
      </c>
      <c r="R102" s="19">
        <v>47.800498962402344</v>
      </c>
      <c r="S102" s="19">
        <v>45.43743896484375</v>
      </c>
      <c r="T102" s="19">
        <v>43.329555511474609</v>
      </c>
      <c r="U102" s="19">
        <v>41.408340454101562</v>
      </c>
      <c r="V102" s="19">
        <v>38.865394592285156</v>
      </c>
      <c r="W102" s="19">
        <v>36.508331298828125</v>
      </c>
      <c r="X102" s="19">
        <v>33.985977172851562</v>
      </c>
      <c r="Y102" s="19">
        <v>31.711238861083984</v>
      </c>
      <c r="Z102" s="19">
        <v>29.718055725097656</v>
      </c>
      <c r="AA102" s="19">
        <v>28.116369247436523</v>
      </c>
      <c r="AB102" s="19">
        <v>26.86260986328125</v>
      </c>
      <c r="AC102" s="19">
        <v>26.035848617553711</v>
      </c>
      <c r="AD102" s="19">
        <v>25.309988021850586</v>
      </c>
      <c r="AE102" s="19">
        <v>24.719804763793945</v>
      </c>
    </row>
    <row r="103" spans="1:31" x14ac:dyDescent="0.15">
      <c r="A103" s="18" t="s">
        <v>348</v>
      </c>
      <c r="B103" s="28" t="s">
        <v>347</v>
      </c>
      <c r="C103" s="19">
        <v>32.226863861083984</v>
      </c>
      <c r="D103" s="19">
        <v>32.418014526367188</v>
      </c>
      <c r="E103" s="19">
        <v>32.362148284912109</v>
      </c>
      <c r="F103" s="19">
        <v>32.338218688964844</v>
      </c>
      <c r="G103" s="19">
        <v>32.223827362060547</v>
      </c>
      <c r="H103" s="19">
        <v>32.029445648193359</v>
      </c>
      <c r="I103" s="19">
        <v>31.768651962280273</v>
      </c>
      <c r="J103" s="19">
        <v>31.526237487792969</v>
      </c>
      <c r="K103" s="19">
        <v>31.327053070068359</v>
      </c>
      <c r="L103" s="19">
        <v>31.125226974487305</v>
      </c>
      <c r="M103" s="19">
        <v>30.556240081787109</v>
      </c>
      <c r="N103" s="19">
        <v>29.948616027832031</v>
      </c>
      <c r="O103" s="19">
        <v>30.381498336791992</v>
      </c>
      <c r="P103" s="19">
        <v>30.046356201171875</v>
      </c>
      <c r="Q103" s="19">
        <v>28.897365570068359</v>
      </c>
      <c r="R103" s="19">
        <v>29.662925720214844</v>
      </c>
      <c r="S103" s="19">
        <v>29.140121459960938</v>
      </c>
      <c r="T103" s="19">
        <v>28.500062942504883</v>
      </c>
      <c r="U103" s="19">
        <v>27.853784561157227</v>
      </c>
      <c r="V103" s="19">
        <v>27.116674423217773</v>
      </c>
      <c r="W103" s="19">
        <v>26.689580917358398</v>
      </c>
      <c r="X103" s="19">
        <v>26.418394088745117</v>
      </c>
      <c r="Y103" s="19">
        <v>26.223102569580078</v>
      </c>
      <c r="Z103" s="19">
        <v>25.483316421508789</v>
      </c>
      <c r="AA103" s="19">
        <v>24.836080551147461</v>
      </c>
      <c r="AB103" s="19">
        <v>23.947593688964844</v>
      </c>
      <c r="AC103" s="19">
        <v>23.426368713378906</v>
      </c>
      <c r="AD103" s="19">
        <v>23.279748916625977</v>
      </c>
      <c r="AE103" s="19"/>
    </row>
    <row r="104" spans="1:31" x14ac:dyDescent="0.15">
      <c r="A104" s="18" t="s">
        <v>362</v>
      </c>
      <c r="B104" s="28" t="s">
        <v>361</v>
      </c>
      <c r="C104" s="19">
        <v>44.887523651123047</v>
      </c>
      <c r="D104" s="19">
        <v>44.318153381347656</v>
      </c>
      <c r="E104" s="19">
        <v>43.935234069824219</v>
      </c>
      <c r="F104" s="19">
        <v>43.218120574951172</v>
      </c>
      <c r="G104" s="19">
        <v>42.814945220947266</v>
      </c>
      <c r="H104" s="19">
        <v>41.969333648681641</v>
      </c>
      <c r="I104" s="19">
        <v>41.29913330078125</v>
      </c>
      <c r="J104" s="19">
        <v>40.802707672119141</v>
      </c>
      <c r="K104" s="19">
        <v>40.204372406005859</v>
      </c>
      <c r="L104" s="19">
        <v>39.180644989013672</v>
      </c>
      <c r="M104" s="19">
        <v>39.444709777832031</v>
      </c>
      <c r="N104" s="19">
        <v>38.844539642333984</v>
      </c>
      <c r="O104" s="19">
        <v>38.291324615478516</v>
      </c>
      <c r="P104" s="19">
        <v>37.792022705078125</v>
      </c>
      <c r="Q104" s="19">
        <v>37.233737945556641</v>
      </c>
      <c r="R104" s="19">
        <v>36.823783874511719</v>
      </c>
      <c r="S104" s="19">
        <v>36.431060791015625</v>
      </c>
      <c r="T104" s="19">
        <v>36.000816345214844</v>
      </c>
      <c r="U104" s="19">
        <v>35.652095794677734</v>
      </c>
      <c r="V104" s="19">
        <v>35.334186553955078</v>
      </c>
      <c r="W104" s="19">
        <v>34.990890502929688</v>
      </c>
      <c r="X104" s="19">
        <v>34.702724456787109</v>
      </c>
      <c r="Y104" s="19">
        <v>34.481273651123047</v>
      </c>
      <c r="Z104" s="19">
        <v>34.247337341308594</v>
      </c>
      <c r="AA104" s="19">
        <v>33.939239501953125</v>
      </c>
      <c r="AB104" s="19">
        <v>33.461063385009766</v>
      </c>
      <c r="AC104" s="19">
        <v>33.241249084472656</v>
      </c>
      <c r="AD104" s="19">
        <v>32.813446044921875</v>
      </c>
      <c r="AE104" s="19"/>
    </row>
    <row r="105" spans="1:31" x14ac:dyDescent="0.15">
      <c r="A105" s="18" t="s">
        <v>358</v>
      </c>
      <c r="B105" s="28" t="s">
        <v>357</v>
      </c>
      <c r="C105" s="19">
        <v>13.791775703430176</v>
      </c>
      <c r="D105" s="19">
        <v>13.748775482177734</v>
      </c>
      <c r="E105" s="19">
        <v>13.692596435546875</v>
      </c>
      <c r="F105" s="19">
        <v>13.633525848388672</v>
      </c>
      <c r="G105" s="19">
        <v>13.584552764892578</v>
      </c>
      <c r="H105" s="19">
        <v>13.572870254516602</v>
      </c>
      <c r="I105" s="19">
        <v>13.565446853637695</v>
      </c>
      <c r="J105" s="19">
        <v>13.540351867675781</v>
      </c>
      <c r="K105" s="19">
        <v>13.485675811767578</v>
      </c>
      <c r="L105" s="19">
        <v>13.439136505126953</v>
      </c>
      <c r="M105" s="19">
        <v>13.37717342376709</v>
      </c>
      <c r="N105" s="19">
        <v>13.302194595336914</v>
      </c>
      <c r="O105" s="19">
        <v>13.215109825134277</v>
      </c>
      <c r="P105" s="19">
        <v>13.151936531066895</v>
      </c>
      <c r="Q105" s="19">
        <v>13.089248657226562</v>
      </c>
      <c r="R105" s="19">
        <v>13.06413745880127</v>
      </c>
      <c r="S105" s="19">
        <v>13.016600608825684</v>
      </c>
      <c r="T105" s="19">
        <v>13.000699996948242</v>
      </c>
      <c r="U105" s="19">
        <v>12.914691925048828</v>
      </c>
      <c r="V105" s="19">
        <v>12.778584480285645</v>
      </c>
      <c r="W105" s="19">
        <v>12.739049911499023</v>
      </c>
      <c r="X105" s="19">
        <v>12.699410438537598</v>
      </c>
      <c r="Y105" s="19">
        <v>12.672201156616211</v>
      </c>
      <c r="Z105" s="19">
        <v>12.668196678161621</v>
      </c>
      <c r="AA105" s="19">
        <v>12.648938179016113</v>
      </c>
      <c r="AB105" s="19">
        <v>12.634489059448242</v>
      </c>
      <c r="AC105" s="19">
        <v>12.607507705688477</v>
      </c>
      <c r="AD105" s="19">
        <v>12.593319892883301</v>
      </c>
      <c r="AE105" s="19">
        <v>12.573948860168457</v>
      </c>
    </row>
    <row r="106" spans="1:31" x14ac:dyDescent="0.15">
      <c r="A106" s="18" t="s">
        <v>366</v>
      </c>
      <c r="B106" s="28" t="s">
        <v>365</v>
      </c>
      <c r="C106" s="19">
        <v>13.155669212341309</v>
      </c>
      <c r="D106" s="19">
        <v>13.066466331481934</v>
      </c>
      <c r="E106" s="19">
        <v>13.042113304138184</v>
      </c>
      <c r="F106" s="19">
        <v>13.039461135864258</v>
      </c>
      <c r="G106" s="19">
        <v>13.053074836730957</v>
      </c>
      <c r="H106" s="19">
        <v>13.032528877258301</v>
      </c>
      <c r="I106" s="19">
        <v>12.984492301940918</v>
      </c>
      <c r="J106" s="19">
        <v>12.845391273498535</v>
      </c>
      <c r="K106" s="19">
        <v>12.722301483154297</v>
      </c>
      <c r="L106" s="19">
        <v>12.645752906799316</v>
      </c>
      <c r="M106" s="19">
        <v>12.598773956298828</v>
      </c>
      <c r="N106" s="19">
        <v>12.541669845581055</v>
      </c>
      <c r="O106" s="19">
        <v>12.487033843994141</v>
      </c>
      <c r="P106" s="19">
        <v>12.380799293518066</v>
      </c>
      <c r="Q106" s="19">
        <v>12.302506446838379</v>
      </c>
      <c r="R106" s="19">
        <v>12.20576286315918</v>
      </c>
      <c r="S106" s="19">
        <v>12.106443405151367</v>
      </c>
      <c r="T106" s="19">
        <v>12.000544548034668</v>
      </c>
      <c r="U106" s="19">
        <v>11.884415626525879</v>
      </c>
      <c r="V106" s="19">
        <v>11.780572891235352</v>
      </c>
      <c r="W106" s="19">
        <v>11.72276496887207</v>
      </c>
      <c r="X106" s="19">
        <v>11.695283889770508</v>
      </c>
      <c r="Y106" s="19">
        <v>11.62703800201416</v>
      </c>
      <c r="Z106" s="19">
        <v>11.594093322753906</v>
      </c>
      <c r="AA106" s="19">
        <v>11.566531181335449</v>
      </c>
      <c r="AB106" s="19">
        <v>11.486669540405273</v>
      </c>
      <c r="AC106" s="19">
        <v>11.434352874755859</v>
      </c>
      <c r="AD106" s="19">
        <v>11.403915405273438</v>
      </c>
      <c r="AE106" s="19">
        <v>11.324314117431641</v>
      </c>
    </row>
    <row r="107" spans="1:31" x14ac:dyDescent="0.15">
      <c r="A107" s="18" t="s">
        <v>356</v>
      </c>
      <c r="B107" s="28" t="s">
        <v>355</v>
      </c>
      <c r="C107" s="19">
        <v>41.055042266845703</v>
      </c>
      <c r="D107" s="19">
        <v>41.956462860107422</v>
      </c>
      <c r="E107" s="19">
        <v>42.100696563720703</v>
      </c>
      <c r="F107" s="19">
        <v>42.144374847412109</v>
      </c>
      <c r="G107" s="19">
        <v>42.368091583251953</v>
      </c>
      <c r="H107" s="19">
        <v>42.451034545898438</v>
      </c>
      <c r="I107" s="19">
        <v>42.729232788085938</v>
      </c>
      <c r="J107" s="19">
        <v>43.009029388427734</v>
      </c>
      <c r="K107" s="19">
        <v>43.053401947021484</v>
      </c>
      <c r="L107" s="19">
        <v>43.062252044677734</v>
      </c>
      <c r="M107" s="19">
        <v>43.131526947021484</v>
      </c>
      <c r="N107" s="19">
        <v>43.271072387695312</v>
      </c>
      <c r="O107" s="19">
        <v>42.981945037841797</v>
      </c>
      <c r="P107" s="19">
        <v>43.4337158203125</v>
      </c>
      <c r="Q107" s="19">
        <v>43.443187713623047</v>
      </c>
      <c r="R107" s="19">
        <v>43.477077484130859</v>
      </c>
      <c r="S107" s="19">
        <v>43.300186157226562</v>
      </c>
      <c r="T107" s="19">
        <v>43.100826263427734</v>
      </c>
      <c r="U107" s="19">
        <v>42.942283630371094</v>
      </c>
      <c r="V107" s="19">
        <v>42.795619964599609</v>
      </c>
      <c r="W107" s="19">
        <v>42.833255767822266</v>
      </c>
      <c r="X107" s="19">
        <v>42.837730407714844</v>
      </c>
      <c r="Y107" s="19">
        <v>42.68115234375</v>
      </c>
      <c r="Z107" s="19">
        <v>42.381626129150391</v>
      </c>
      <c r="AA107" s="19">
        <v>42.163162231445312</v>
      </c>
      <c r="AB107" s="19">
        <v>41.752388000488281</v>
      </c>
      <c r="AC107" s="19">
        <v>41.34307861328125</v>
      </c>
      <c r="AD107" s="19">
        <v>40.966110229492188</v>
      </c>
      <c r="AE107" s="19"/>
    </row>
    <row r="108" spans="1:31" x14ac:dyDescent="0.15">
      <c r="A108" s="18" t="s">
        <v>352</v>
      </c>
      <c r="B108" s="28" t="s">
        <v>351</v>
      </c>
      <c r="C108" s="19">
        <v>34.974269866943359</v>
      </c>
      <c r="D108" s="19">
        <v>35.415210723876953</v>
      </c>
      <c r="E108" s="19">
        <v>35.721935272216797</v>
      </c>
      <c r="F108" s="19">
        <v>35.945529937744141</v>
      </c>
      <c r="G108" s="19">
        <v>36.434593200683594</v>
      </c>
      <c r="H108" s="19">
        <v>36.826580047607422</v>
      </c>
      <c r="I108" s="19">
        <v>37.087333679199219</v>
      </c>
      <c r="J108" s="19">
        <v>37.354843139648438</v>
      </c>
      <c r="K108" s="19">
        <v>37.707229614257812</v>
      </c>
      <c r="L108" s="19">
        <v>37.988445281982422</v>
      </c>
      <c r="M108" s="19">
        <v>38.221855163574219</v>
      </c>
      <c r="N108" s="19">
        <v>38.433860778808594</v>
      </c>
      <c r="O108" s="19">
        <v>38.501117706298828</v>
      </c>
      <c r="P108" s="19">
        <v>38.572746276855469</v>
      </c>
      <c r="Q108" s="19">
        <v>38.68994140625</v>
      </c>
      <c r="R108" s="19">
        <v>38.578659057617188</v>
      </c>
      <c r="S108" s="19">
        <v>38.600982666015625</v>
      </c>
      <c r="T108" s="19">
        <v>38.632289886474609</v>
      </c>
      <c r="U108" s="19">
        <v>38.411857604980469</v>
      </c>
      <c r="V108" s="19">
        <v>38.128406524658203</v>
      </c>
      <c r="W108" s="19">
        <v>38.096149444580078</v>
      </c>
      <c r="X108" s="19">
        <v>37.772304534912109</v>
      </c>
      <c r="Y108" s="19">
        <v>37.546245574951172</v>
      </c>
      <c r="Z108" s="19">
        <v>37.251583099365234</v>
      </c>
      <c r="AA108" s="19">
        <v>36.770603179931641</v>
      </c>
      <c r="AB108" s="19">
        <v>36.444934844970703</v>
      </c>
      <c r="AC108" s="19">
        <v>36.220279693603516</v>
      </c>
      <c r="AD108" s="19">
        <v>36.075332641601562</v>
      </c>
      <c r="AE108" s="19">
        <v>35.947982788085938</v>
      </c>
    </row>
    <row r="109" spans="1:31" ht="12" customHeight="1" x14ac:dyDescent="0.15">
      <c r="A109" s="18" t="s">
        <v>354</v>
      </c>
      <c r="B109" s="28" t="s">
        <v>353</v>
      </c>
      <c r="C109" s="19">
        <v>50.473625183105469</v>
      </c>
      <c r="D109" s="19">
        <v>50.572757720947266</v>
      </c>
      <c r="E109" s="19">
        <v>50.78179931640625</v>
      </c>
      <c r="F109" s="19">
        <v>50.832374572753906</v>
      </c>
      <c r="G109" s="19">
        <v>50.911773681640625</v>
      </c>
      <c r="H109" s="19">
        <v>51.225406646728516</v>
      </c>
      <c r="I109" s="19">
        <v>51.587032318115234</v>
      </c>
      <c r="J109" s="19">
        <v>51.829921722412109</v>
      </c>
      <c r="K109" s="19">
        <v>52.077228546142578</v>
      </c>
      <c r="L109" s="19">
        <v>52.614242553710938</v>
      </c>
      <c r="M109" s="19">
        <v>52.507843017578125</v>
      </c>
      <c r="N109" s="19">
        <v>53.037887573242188</v>
      </c>
      <c r="O109" s="19">
        <v>53.713596343994141</v>
      </c>
      <c r="P109" s="19">
        <v>54.121295928955078</v>
      </c>
      <c r="Q109" s="19">
        <v>53.735054016113281</v>
      </c>
      <c r="R109" s="19">
        <v>53.58551025390625</v>
      </c>
      <c r="S109" s="19">
        <v>53.006851196289062</v>
      </c>
      <c r="T109" s="19">
        <v>52.786605834960938</v>
      </c>
      <c r="U109" s="19">
        <v>52.560596466064453</v>
      </c>
      <c r="V109" s="19">
        <v>52.209068298339844</v>
      </c>
      <c r="W109" s="19">
        <v>51.549552917480469</v>
      </c>
      <c r="X109" s="19">
        <v>50.887542724609375</v>
      </c>
      <c r="Y109" s="19">
        <v>50.496410369873047</v>
      </c>
      <c r="Z109" s="19">
        <v>50.055652618408203</v>
      </c>
      <c r="AA109" s="19">
        <v>49.409111022949219</v>
      </c>
      <c r="AB109" s="19">
        <v>49.120319366455078</v>
      </c>
      <c r="AC109" s="19">
        <v>48.957386016845703</v>
      </c>
      <c r="AD109" s="19">
        <v>48.591808319091797</v>
      </c>
      <c r="AE109" s="19">
        <v>48.167079925537109</v>
      </c>
    </row>
    <row r="110" spans="1:31" x14ac:dyDescent="0.15">
      <c r="A110" s="18" t="s">
        <v>321</v>
      </c>
      <c r="B110" s="28" t="s">
        <v>320</v>
      </c>
      <c r="C110" s="19">
        <v>39.499996185302734</v>
      </c>
      <c r="D110" s="19">
        <v>38.782527923583984</v>
      </c>
      <c r="E110" s="19">
        <v>38.154144287109375</v>
      </c>
      <c r="F110" s="19">
        <v>37.542884826660156</v>
      </c>
      <c r="G110" s="19">
        <v>37.013988494873047</v>
      </c>
      <c r="H110" s="19">
        <v>36.102275848388672</v>
      </c>
      <c r="I110" s="19">
        <v>35.614360809326172</v>
      </c>
      <c r="J110" s="19">
        <v>35.085659027099609</v>
      </c>
      <c r="K110" s="19">
        <v>35.079906463623047</v>
      </c>
      <c r="L110" s="19">
        <v>35.207305908203125</v>
      </c>
      <c r="M110" s="19">
        <v>35.327739715576172</v>
      </c>
      <c r="N110" s="19">
        <v>34.60693359375</v>
      </c>
      <c r="O110" s="19">
        <v>35.013900756835938</v>
      </c>
      <c r="P110" s="19">
        <v>35.108123779296875</v>
      </c>
      <c r="Q110" s="19">
        <v>34.557933807373047</v>
      </c>
      <c r="R110" s="19">
        <v>34.896312713623047</v>
      </c>
      <c r="S110" s="19">
        <v>34.968235015869141</v>
      </c>
      <c r="T110" s="19">
        <v>34.900299072265625</v>
      </c>
      <c r="U110" s="19">
        <v>34.963836669921875</v>
      </c>
      <c r="V110" s="19">
        <v>34.987812042236328</v>
      </c>
      <c r="W110" s="19">
        <v>34.577011108398438</v>
      </c>
      <c r="X110" s="19">
        <v>34.345249176025391</v>
      </c>
      <c r="Y110" s="19">
        <v>34.170486450195312</v>
      </c>
      <c r="Z110" s="19">
        <v>34.403549194335938</v>
      </c>
      <c r="AA110" s="19">
        <v>34.418987274169922</v>
      </c>
      <c r="AB110" s="19">
        <v>34.240207672119141</v>
      </c>
      <c r="AC110" s="19">
        <v>34.159149169921875</v>
      </c>
      <c r="AD110" s="19">
        <v>33.824176788330078</v>
      </c>
      <c r="AE110" s="19">
        <v>33.624996185302734</v>
      </c>
    </row>
    <row r="111" spans="1:31" x14ac:dyDescent="0.15">
      <c r="A111" s="18" t="s">
        <v>360</v>
      </c>
      <c r="B111" s="28" t="s">
        <v>359</v>
      </c>
      <c r="C111" s="19">
        <v>19.115261077880859</v>
      </c>
      <c r="D111" s="19">
        <v>18.965518951416016</v>
      </c>
      <c r="E111" s="19">
        <v>18.959871292114258</v>
      </c>
      <c r="F111" s="19">
        <v>18.878850936889648</v>
      </c>
      <c r="G111" s="19">
        <v>18.846250534057617</v>
      </c>
      <c r="H111" s="19">
        <v>18.856544494628906</v>
      </c>
      <c r="I111" s="19">
        <v>18.853937149047852</v>
      </c>
      <c r="J111" s="19">
        <v>18.774147033691406</v>
      </c>
      <c r="K111" s="19">
        <v>18.634355545043945</v>
      </c>
      <c r="L111" s="19">
        <v>18.547031402587891</v>
      </c>
      <c r="M111" s="19">
        <v>18.517303466796875</v>
      </c>
      <c r="N111" s="19">
        <v>18.407192230224609</v>
      </c>
      <c r="O111" s="19">
        <v>18.303998947143555</v>
      </c>
      <c r="P111" s="19">
        <v>18.197839736938477</v>
      </c>
      <c r="Q111" s="19">
        <v>18.143949508666992</v>
      </c>
      <c r="R111" s="19">
        <v>18.1053466796875</v>
      </c>
      <c r="S111" s="19">
        <v>18.063358306884766</v>
      </c>
      <c r="T111" s="19">
        <v>18.000938415527344</v>
      </c>
      <c r="U111" s="19">
        <v>17.932281494140625</v>
      </c>
      <c r="V111" s="19">
        <v>17.719614028930664</v>
      </c>
      <c r="W111" s="19">
        <v>17.623504638671875</v>
      </c>
      <c r="X111" s="19">
        <v>17.582431793212891</v>
      </c>
      <c r="Y111" s="19">
        <v>17.534246444702148</v>
      </c>
      <c r="Z111" s="19">
        <v>17.422458648681641</v>
      </c>
      <c r="AA111" s="19">
        <v>17.32899284362793</v>
      </c>
      <c r="AB111" s="19">
        <v>17.17786979675293</v>
      </c>
      <c r="AC111" s="19">
        <v>17.040380477905273</v>
      </c>
      <c r="AD111" s="19">
        <v>16.939340591430664</v>
      </c>
      <c r="AE111" s="19">
        <v>16.852212905883789</v>
      </c>
    </row>
    <row r="112" spans="1:31" x14ac:dyDescent="0.15">
      <c r="A112" s="18" t="s">
        <v>370</v>
      </c>
      <c r="B112" s="28" t="s">
        <v>369</v>
      </c>
      <c r="C112" s="19">
        <v>17.753072738647461</v>
      </c>
      <c r="D112" s="19">
        <v>18.161647796630859</v>
      </c>
      <c r="E112" s="19">
        <v>18.70075798034668</v>
      </c>
      <c r="F112" s="19">
        <v>18.80244255065918</v>
      </c>
      <c r="G112" s="19">
        <v>18.770513534545898</v>
      </c>
      <c r="H112" s="19">
        <v>19.497426986694336</v>
      </c>
      <c r="I112" s="19">
        <v>18.763782501220703</v>
      </c>
      <c r="J112" s="19">
        <v>18.589754104614258</v>
      </c>
      <c r="K112" s="19">
        <v>18.227424621582031</v>
      </c>
      <c r="L112" s="19">
        <v>18.152671813964844</v>
      </c>
      <c r="M112" s="19">
        <v>18.272676467895508</v>
      </c>
      <c r="N112" s="19">
        <v>18.34892463684082</v>
      </c>
      <c r="O112" s="19">
        <v>18.292749404907227</v>
      </c>
      <c r="P112" s="19">
        <v>17.528224945068359</v>
      </c>
      <c r="Q112" s="19">
        <v>17.462314605712891</v>
      </c>
      <c r="R112" s="19">
        <v>17.198816299438477</v>
      </c>
      <c r="S112" s="19">
        <v>17.600065231323242</v>
      </c>
      <c r="T112" s="19">
        <v>17.881649017333984</v>
      </c>
      <c r="U112" s="19">
        <v>18.072273254394531</v>
      </c>
      <c r="V112" s="19">
        <v>17.829496383666992</v>
      </c>
      <c r="W112" s="19">
        <v>17.806463241577148</v>
      </c>
      <c r="X112" s="19">
        <v>17.924459457397461</v>
      </c>
      <c r="Y112" s="19">
        <v>17.990987777709961</v>
      </c>
      <c r="Z112" s="19">
        <v>17.901876449584961</v>
      </c>
      <c r="AA112" s="19">
        <v>17.573856353759766</v>
      </c>
      <c r="AB112" s="19">
        <v>17.48536491394043</v>
      </c>
      <c r="AC112" s="19">
        <v>17.35670280456543</v>
      </c>
      <c r="AD112" s="19">
        <v>17.199197769165039</v>
      </c>
      <c r="AE112" s="19">
        <v>17.087217330932617</v>
      </c>
    </row>
    <row r="113" spans="1:31" x14ac:dyDescent="0.15">
      <c r="A113" s="18" t="s">
        <v>374</v>
      </c>
      <c r="B113" s="28" t="s">
        <v>373</v>
      </c>
      <c r="C113" s="19">
        <v>36.229911804199219</v>
      </c>
      <c r="D113" s="19">
        <v>35.620597839355469</v>
      </c>
      <c r="E113" s="19">
        <v>35.592315673828125</v>
      </c>
      <c r="F113" s="19">
        <v>35.181137084960938</v>
      </c>
      <c r="G113" s="19">
        <v>35.083995819091797</v>
      </c>
      <c r="H113" s="19">
        <v>34.6986083984375</v>
      </c>
      <c r="I113" s="19">
        <v>34.339534759521484</v>
      </c>
      <c r="J113" s="19">
        <v>34.429775238037109</v>
      </c>
      <c r="K113" s="19">
        <v>34.500896453857422</v>
      </c>
      <c r="L113" s="19">
        <v>34.556472778320312</v>
      </c>
      <c r="M113" s="19">
        <v>34.20001220703125</v>
      </c>
      <c r="N113" s="19">
        <v>34.100498199462891</v>
      </c>
      <c r="O113" s="19">
        <v>34.070770263671875</v>
      </c>
      <c r="P113" s="19">
        <v>33.926689147949219</v>
      </c>
      <c r="Q113" s="19">
        <v>34.111675262451172</v>
      </c>
      <c r="R113" s="19">
        <v>34.017856597900391</v>
      </c>
      <c r="S113" s="19">
        <v>33.82135009765625</v>
      </c>
      <c r="T113" s="19">
        <v>33.600555419921875</v>
      </c>
      <c r="U113" s="19">
        <v>33.465995788574219</v>
      </c>
      <c r="V113" s="19">
        <v>33.338172912597656</v>
      </c>
      <c r="W113" s="19">
        <v>33.307601928710938</v>
      </c>
      <c r="X113" s="19">
        <v>33.394138336181641</v>
      </c>
      <c r="Y113" s="19">
        <v>33.367763519287109</v>
      </c>
      <c r="Z113" s="19">
        <v>33.305763244628906</v>
      </c>
      <c r="AA113" s="19">
        <v>33.138248443603516</v>
      </c>
      <c r="AB113" s="19">
        <v>32.950435638427734</v>
      </c>
      <c r="AC113" s="19">
        <v>32.9072265625</v>
      </c>
      <c r="AD113" s="19">
        <v>32.675163269042969</v>
      </c>
      <c r="AE113" s="19">
        <v>32.406394958496094</v>
      </c>
    </row>
    <row r="114" spans="1:31" x14ac:dyDescent="0.15">
      <c r="A114" s="18" t="s">
        <v>376</v>
      </c>
      <c r="B114" s="28" t="s">
        <v>375</v>
      </c>
      <c r="C114" s="19">
        <v>65.797767639160156</v>
      </c>
      <c r="D114" s="19">
        <v>66.127845764160156</v>
      </c>
      <c r="E114" s="19">
        <v>66.590278625488281</v>
      </c>
      <c r="F114" s="19">
        <v>65.916458129882812</v>
      </c>
      <c r="G114" s="19">
        <v>64.958671569824219</v>
      </c>
      <c r="H114" s="19">
        <v>64.109024047851562</v>
      </c>
      <c r="I114" s="19">
        <v>63.289661407470703</v>
      </c>
      <c r="J114" s="19">
        <v>62.93206787109375</v>
      </c>
      <c r="K114" s="19">
        <v>62.123847961425781</v>
      </c>
      <c r="L114" s="19">
        <v>61.43463134765625</v>
      </c>
      <c r="M114" s="19">
        <v>60.511512756347656</v>
      </c>
      <c r="N114" s="19">
        <v>60.377536773681641</v>
      </c>
      <c r="O114" s="19">
        <v>60.611831665039062</v>
      </c>
      <c r="P114" s="19">
        <v>60.577564239501953</v>
      </c>
      <c r="Q114" s="19">
        <v>60.450584411621094</v>
      </c>
      <c r="R114" s="19">
        <v>60.537349700927734</v>
      </c>
      <c r="S114" s="19">
        <v>60.003047943115234</v>
      </c>
      <c r="T114" s="19">
        <v>59.026153564453125</v>
      </c>
      <c r="U114" s="19">
        <v>58.011661529541016</v>
      </c>
      <c r="V114" s="19">
        <v>57.71820068359375</v>
      </c>
      <c r="W114" s="19">
        <v>56.456775665283203</v>
      </c>
      <c r="X114" s="19">
        <v>55.129962921142578</v>
      </c>
      <c r="Y114" s="19">
        <v>53.825729370117188</v>
      </c>
      <c r="Z114" s="19">
        <v>52.179355621337891</v>
      </c>
      <c r="AA114" s="19">
        <v>50.345046997070312</v>
      </c>
      <c r="AB114" s="19">
        <v>48.881629943847656</v>
      </c>
      <c r="AC114" s="19">
        <v>47.454010009765625</v>
      </c>
      <c r="AD114" s="19">
        <v>46.041851043701172</v>
      </c>
      <c r="AE114" s="19"/>
    </row>
    <row r="115" spans="1:31" x14ac:dyDescent="0.15">
      <c r="A115" s="18" t="s">
        <v>396</v>
      </c>
      <c r="B115" s="28" t="s">
        <v>395</v>
      </c>
      <c r="C115" s="19">
        <v>39.800365447998047</v>
      </c>
      <c r="D115" s="19">
        <v>39.306247711181641</v>
      </c>
      <c r="E115" s="19">
        <v>38.867584228515625</v>
      </c>
      <c r="F115" s="19">
        <v>38.510890960693359</v>
      </c>
      <c r="G115" s="19">
        <v>38.225547790527344</v>
      </c>
      <c r="H115" s="19">
        <v>37.987400054931641</v>
      </c>
      <c r="I115" s="19">
        <v>37.344520568847656</v>
      </c>
      <c r="J115" s="19">
        <v>37.621448516845703</v>
      </c>
      <c r="K115" s="19">
        <v>37.229549407958984</v>
      </c>
      <c r="L115" s="19">
        <v>36.884723663330078</v>
      </c>
      <c r="M115" s="19">
        <v>37.513324737548828</v>
      </c>
      <c r="N115" s="19">
        <v>37.128959655761719</v>
      </c>
      <c r="O115" s="19">
        <v>37.251129150390625</v>
      </c>
      <c r="P115" s="19">
        <v>37.398216247558594</v>
      </c>
      <c r="Q115" s="19">
        <v>37.685039520263672</v>
      </c>
      <c r="R115" s="19">
        <v>37.536518096923828</v>
      </c>
      <c r="S115" s="19">
        <v>37.400505065917969</v>
      </c>
      <c r="T115" s="19">
        <v>37.482063293457031</v>
      </c>
      <c r="U115" s="19">
        <v>37.396217346191406</v>
      </c>
      <c r="V115" s="19">
        <v>37.14581298828125</v>
      </c>
      <c r="W115" s="19">
        <v>36.848995208740234</v>
      </c>
      <c r="X115" s="19">
        <v>36.710529327392578</v>
      </c>
      <c r="Y115" s="19">
        <v>36.919837951660156</v>
      </c>
      <c r="Z115" s="19">
        <v>36.703170776367188</v>
      </c>
      <c r="AA115" s="19">
        <v>36.332149505615234</v>
      </c>
      <c r="AB115" s="19">
        <v>36.193023681640625</v>
      </c>
      <c r="AC115" s="19">
        <v>36.046806335449219</v>
      </c>
      <c r="AD115" s="19">
        <v>35.842021942138672</v>
      </c>
      <c r="AE115" s="19"/>
    </row>
    <row r="116" spans="1:31" x14ac:dyDescent="0.15">
      <c r="A116" s="18" t="s">
        <v>378</v>
      </c>
      <c r="B116" s="28" t="s">
        <v>377</v>
      </c>
      <c r="C116" s="19">
        <v>56.679218292236328</v>
      </c>
      <c r="D116" s="19">
        <v>57.227031707763672</v>
      </c>
      <c r="E116" s="19">
        <v>56.989765167236328</v>
      </c>
      <c r="F116" s="19">
        <v>57.039226531982422</v>
      </c>
      <c r="G116" s="19">
        <v>56.960193634033203</v>
      </c>
      <c r="H116" s="19">
        <v>56.648700714111328</v>
      </c>
      <c r="I116" s="19">
        <v>56.282772064208984</v>
      </c>
      <c r="J116" s="19">
        <v>55.750476837158203</v>
      </c>
      <c r="K116" s="19">
        <v>55.480175018310547</v>
      </c>
      <c r="L116" s="19">
        <v>55.263565063476562</v>
      </c>
      <c r="M116" s="19">
        <v>55.371646881103516</v>
      </c>
      <c r="N116" s="19">
        <v>55.250339508056641</v>
      </c>
      <c r="O116" s="19">
        <v>55.255870819091797</v>
      </c>
      <c r="P116" s="19">
        <v>55.128055572509766</v>
      </c>
      <c r="Q116" s="19">
        <v>54.965179443359375</v>
      </c>
      <c r="R116" s="19">
        <v>54.672958374023438</v>
      </c>
      <c r="S116" s="19">
        <v>54.339515686035156</v>
      </c>
      <c r="T116" s="19">
        <v>53.700202941894531</v>
      </c>
      <c r="U116" s="19">
        <v>52.757064819335938</v>
      </c>
      <c r="V116" s="19">
        <v>51.887504577636719</v>
      </c>
      <c r="W116" s="19">
        <v>51.036483764648438</v>
      </c>
      <c r="X116" s="19">
        <v>50.047473907470703</v>
      </c>
      <c r="Y116" s="19">
        <v>48.975582122802734</v>
      </c>
      <c r="Z116" s="19">
        <v>47.900093078613281</v>
      </c>
      <c r="AA116" s="19">
        <v>46.946727752685547</v>
      </c>
      <c r="AB116" s="19">
        <v>46.161170959472656</v>
      </c>
      <c r="AC116" s="19">
        <v>45.633430480957031</v>
      </c>
      <c r="AD116" s="19">
        <v>45.207340240478516</v>
      </c>
      <c r="AE116" s="19">
        <v>44.790679931640625</v>
      </c>
    </row>
    <row r="117" spans="1:31" x14ac:dyDescent="0.15">
      <c r="A117" s="18" t="s">
        <v>380</v>
      </c>
      <c r="B117" s="28" t="s">
        <v>379</v>
      </c>
      <c r="C117" s="19">
        <v>41.000358581542969</v>
      </c>
      <c r="D117" s="19">
        <v>40.922916412353516</v>
      </c>
      <c r="E117" s="19">
        <v>40.843467712402344</v>
      </c>
      <c r="F117" s="19">
        <v>40.620883941650391</v>
      </c>
      <c r="G117" s="19">
        <v>40.381935119628906</v>
      </c>
      <c r="H117" s="19">
        <v>40.135990142822266</v>
      </c>
      <c r="I117" s="19">
        <v>40.089710235595703</v>
      </c>
      <c r="J117" s="19">
        <v>39.28216552734375</v>
      </c>
      <c r="K117" s="19">
        <v>39.064823150634766</v>
      </c>
      <c r="L117" s="19">
        <v>39.154159545898438</v>
      </c>
      <c r="M117" s="19">
        <v>38.798694610595703</v>
      </c>
      <c r="N117" s="19">
        <v>39.008026123046875</v>
      </c>
      <c r="O117" s="19">
        <v>39.030597686767578</v>
      </c>
      <c r="P117" s="19">
        <v>38.845718383789062</v>
      </c>
      <c r="Q117" s="19">
        <v>38.788467407226562</v>
      </c>
      <c r="R117" s="19">
        <v>38.655570983886719</v>
      </c>
      <c r="S117" s="19">
        <v>38.409168243408203</v>
      </c>
      <c r="T117" s="19">
        <v>38.300193786621094</v>
      </c>
      <c r="U117" s="19">
        <v>38.131271362304688</v>
      </c>
      <c r="V117" s="19">
        <v>38.020454406738281</v>
      </c>
      <c r="W117" s="19">
        <v>37.850269317626953</v>
      </c>
      <c r="X117" s="19">
        <v>37.770156860351562</v>
      </c>
      <c r="Y117" s="19">
        <v>37.358562469482422</v>
      </c>
      <c r="Z117" s="19">
        <v>36.963497161865234</v>
      </c>
      <c r="AA117" s="19">
        <v>36.543697357177734</v>
      </c>
      <c r="AB117" s="19">
        <v>36.121173858642578</v>
      </c>
      <c r="AC117" s="19">
        <v>35.661582946777344</v>
      </c>
      <c r="AD117" s="19">
        <v>34.786277770996094</v>
      </c>
      <c r="AE117" s="19">
        <v>34.176567077636719</v>
      </c>
    </row>
    <row r="118" spans="1:31" x14ac:dyDescent="0.15">
      <c r="A118" s="18" t="s">
        <v>386</v>
      </c>
      <c r="B118" s="28" t="s">
        <v>385</v>
      </c>
      <c r="C118" s="19">
        <v>31.585868835449219</v>
      </c>
      <c r="D118" s="19">
        <v>30.844732284545898</v>
      </c>
      <c r="E118" s="19">
        <v>30.530620574951172</v>
      </c>
      <c r="F118" s="19">
        <v>30.209585189819336</v>
      </c>
      <c r="G118" s="19">
        <v>30.03448486328125</v>
      </c>
      <c r="H118" s="19">
        <v>29.833639144897461</v>
      </c>
      <c r="I118" s="19">
        <v>29.575222015380859</v>
      </c>
      <c r="J118" s="19">
        <v>29.300090789794922</v>
      </c>
      <c r="K118" s="19">
        <v>28.909889221191406</v>
      </c>
      <c r="L118" s="19">
        <v>28.419336318969727</v>
      </c>
      <c r="M118" s="19">
        <v>27.824911117553711</v>
      </c>
      <c r="N118" s="19">
        <v>27.341218948364258</v>
      </c>
      <c r="O118" s="19">
        <v>26.946046829223633</v>
      </c>
      <c r="P118" s="19">
        <v>26.694828033447266</v>
      </c>
      <c r="Q118" s="19">
        <v>26.580211639404297</v>
      </c>
      <c r="R118" s="19">
        <v>26.431846618652344</v>
      </c>
      <c r="S118" s="19">
        <v>26.218282699584961</v>
      </c>
      <c r="T118" s="19">
        <v>26.002162933349609</v>
      </c>
      <c r="U118" s="19">
        <v>25.752397537231445</v>
      </c>
      <c r="V118" s="19">
        <v>25.426548004150391</v>
      </c>
      <c r="W118" s="19">
        <v>24.975440979003906</v>
      </c>
      <c r="X118" s="19">
        <v>24.721296310424805</v>
      </c>
      <c r="Y118" s="19">
        <v>24.480583190917969</v>
      </c>
      <c r="Z118" s="19">
        <v>24.283145904541016</v>
      </c>
      <c r="AA118" s="19">
        <v>24.104734420776367</v>
      </c>
      <c r="AB118" s="19">
        <v>23.859613418579102</v>
      </c>
      <c r="AC118" s="19">
        <v>23.674287796020508</v>
      </c>
      <c r="AD118" s="19">
        <v>23.494001388549805</v>
      </c>
      <c r="AE118" s="19">
        <v>23.275886535644531</v>
      </c>
    </row>
    <row r="119" spans="1:31" x14ac:dyDescent="0.15">
      <c r="A119" s="18" t="s">
        <v>394</v>
      </c>
      <c r="B119" s="28" t="s">
        <v>393</v>
      </c>
      <c r="C119" s="19">
        <v>26.350412368774414</v>
      </c>
      <c r="D119" s="19">
        <v>26.225259780883789</v>
      </c>
      <c r="E119" s="19">
        <v>26.043403625488281</v>
      </c>
      <c r="F119" s="19">
        <v>25.776937484741211</v>
      </c>
      <c r="G119" s="19">
        <v>25.591676712036133</v>
      </c>
      <c r="H119" s="19">
        <v>25.381172180175781</v>
      </c>
      <c r="I119" s="19">
        <v>25.232172012329102</v>
      </c>
      <c r="J119" s="19">
        <v>25.045448303222656</v>
      </c>
      <c r="K119" s="19">
        <v>24.825443267822266</v>
      </c>
      <c r="L119" s="19">
        <v>24.5809326171875</v>
      </c>
      <c r="M119" s="19">
        <v>24.337438583374023</v>
      </c>
      <c r="N119" s="19">
        <v>24.093761444091797</v>
      </c>
      <c r="O119" s="19">
        <v>23.858211517333984</v>
      </c>
      <c r="P119" s="19">
        <v>23.652341842651367</v>
      </c>
      <c r="Q119" s="19">
        <v>23.449243545532227</v>
      </c>
      <c r="R119" s="19">
        <v>23.28270149230957</v>
      </c>
      <c r="S119" s="19">
        <v>23.162818908691406</v>
      </c>
      <c r="T119" s="19">
        <v>23.004222869873047</v>
      </c>
      <c r="U119" s="19">
        <v>22.825139999389648</v>
      </c>
      <c r="V119" s="19">
        <v>22.588706970214844</v>
      </c>
      <c r="W119" s="19">
        <v>22.476314544677734</v>
      </c>
      <c r="X119" s="19">
        <v>22.381799697875977</v>
      </c>
      <c r="Y119" s="19">
        <v>22.262577056884766</v>
      </c>
      <c r="Z119" s="19">
        <v>22.176906585693359</v>
      </c>
      <c r="AA119" s="19">
        <v>22.267864227294922</v>
      </c>
      <c r="AB119" s="19">
        <v>22.327861785888672</v>
      </c>
      <c r="AC119" s="19">
        <v>22.382125854492188</v>
      </c>
      <c r="AD119" s="19">
        <v>22.52583122253418</v>
      </c>
      <c r="AE119" s="19">
        <v>22.581417083740234</v>
      </c>
    </row>
    <row r="120" spans="1:31" x14ac:dyDescent="0.15">
      <c r="A120" s="18" t="s">
        <v>406</v>
      </c>
      <c r="B120" s="28" t="s">
        <v>405</v>
      </c>
      <c r="C120" s="19">
        <v>21.74284553527832</v>
      </c>
      <c r="D120" s="19">
        <v>21.458837509155273</v>
      </c>
      <c r="E120" s="19">
        <v>21.632959365844727</v>
      </c>
      <c r="F120" s="19">
        <v>21.595876693725586</v>
      </c>
      <c r="G120" s="19">
        <v>21.378353118896484</v>
      </c>
      <c r="H120" s="19">
        <v>20.973289489746094</v>
      </c>
      <c r="I120" s="19">
        <v>20.426601409912109</v>
      </c>
      <c r="J120" s="19">
        <v>20.599275588989258</v>
      </c>
      <c r="K120" s="19">
        <v>20.330801010131836</v>
      </c>
      <c r="L120" s="19">
        <v>20.595996856689453</v>
      </c>
      <c r="M120" s="19">
        <v>20.330671310424805</v>
      </c>
      <c r="N120" s="19">
        <v>19.688636779785156</v>
      </c>
      <c r="O120" s="19">
        <v>19.447170257568359</v>
      </c>
      <c r="P120" s="19">
        <v>19.007955551147461</v>
      </c>
      <c r="Q120" s="19">
        <v>18.961017608642578</v>
      </c>
      <c r="R120" s="19">
        <v>18.400583267211914</v>
      </c>
      <c r="S120" s="19">
        <v>17.621335983276367</v>
      </c>
      <c r="T120" s="19">
        <v>18.467870712280273</v>
      </c>
      <c r="U120" s="19">
        <v>18.920637130737305</v>
      </c>
      <c r="V120" s="19">
        <v>18.247434616088867</v>
      </c>
      <c r="W120" s="19">
        <v>17.657598495483398</v>
      </c>
      <c r="X120" s="19">
        <v>16.995418548583984</v>
      </c>
      <c r="Y120" s="19">
        <v>16.6292724609375</v>
      </c>
      <c r="Z120" s="19">
        <v>16.563753128051758</v>
      </c>
      <c r="AA120" s="19">
        <v>16.2557373046875</v>
      </c>
      <c r="AB120" s="19">
        <v>16.383426666259766</v>
      </c>
      <c r="AC120" s="19">
        <v>16.174825668334961</v>
      </c>
      <c r="AD120" s="19">
        <v>15.779715538024902</v>
      </c>
      <c r="AE120" s="19">
        <v>15.524737358093262</v>
      </c>
    </row>
    <row r="121" spans="1:31" x14ac:dyDescent="0.15">
      <c r="A121" s="18" t="s">
        <v>408</v>
      </c>
      <c r="B121" s="28" t="s">
        <v>407</v>
      </c>
      <c r="C121" s="19">
        <v>36.140434265136719</v>
      </c>
      <c r="D121" s="19">
        <v>35.563743591308594</v>
      </c>
      <c r="E121" s="19">
        <v>34.821056365966797</v>
      </c>
      <c r="F121" s="19">
        <v>34.641307830810547</v>
      </c>
      <c r="G121" s="19">
        <v>34.303417205810547</v>
      </c>
      <c r="H121" s="19">
        <v>34.03643798828125</v>
      </c>
      <c r="I121" s="19">
        <v>33.820137023925781</v>
      </c>
      <c r="J121" s="19">
        <v>33.734504699707031</v>
      </c>
      <c r="K121" s="19">
        <v>33.613784790039062</v>
      </c>
      <c r="L121" s="19">
        <v>33.325912475585938</v>
      </c>
      <c r="M121" s="19">
        <v>33.128273010253906</v>
      </c>
      <c r="N121" s="19">
        <v>33.036228179931641</v>
      </c>
      <c r="O121" s="19">
        <v>32.263652801513672</v>
      </c>
      <c r="P121" s="19">
        <v>31.892803192138672</v>
      </c>
      <c r="Q121" s="19">
        <v>31.78773307800293</v>
      </c>
      <c r="R121" s="19">
        <v>31.319023132324219</v>
      </c>
      <c r="S121" s="19">
        <v>30.935033798217773</v>
      </c>
      <c r="T121" s="19">
        <v>30.200239181518555</v>
      </c>
      <c r="U121" s="19">
        <v>29.318317413330078</v>
      </c>
      <c r="V121" s="19">
        <v>28.746267318725586</v>
      </c>
      <c r="W121" s="19">
        <v>28.410673141479492</v>
      </c>
      <c r="X121" s="19">
        <v>28.193292617797852</v>
      </c>
      <c r="Y121" s="19">
        <v>27.742475509643555</v>
      </c>
      <c r="Z121" s="19">
        <v>27.555593490600586</v>
      </c>
      <c r="AA121" s="19">
        <v>27.442226409912109</v>
      </c>
      <c r="AB121" s="19">
        <v>27.174339294433594</v>
      </c>
      <c r="AC121" s="19">
        <v>26.864013671875</v>
      </c>
      <c r="AD121" s="19">
        <v>26.764986038208008</v>
      </c>
      <c r="AE121" s="19">
        <v>26.559425354003906</v>
      </c>
    </row>
    <row r="122" spans="1:31" x14ac:dyDescent="0.15">
      <c r="A122" s="18" t="s">
        <v>410</v>
      </c>
      <c r="B122" s="28" t="s">
        <v>409</v>
      </c>
      <c r="C122" s="19">
        <v>40.600948333740234</v>
      </c>
      <c r="D122" s="19">
        <v>39.972263336181641</v>
      </c>
      <c r="E122" s="19">
        <v>39.809410095214844</v>
      </c>
      <c r="F122" s="19">
        <v>39.555690765380859</v>
      </c>
      <c r="G122" s="19">
        <v>39.19989013671875</v>
      </c>
      <c r="H122" s="19">
        <v>38.9520263671875</v>
      </c>
      <c r="I122" s="19">
        <v>38.977706909179688</v>
      </c>
      <c r="J122" s="19">
        <v>39.021408081054688</v>
      </c>
      <c r="K122" s="19">
        <v>38.941551208496094</v>
      </c>
      <c r="L122" s="19">
        <v>39.061046600341797</v>
      </c>
      <c r="M122" s="19">
        <v>39.536228179931641</v>
      </c>
      <c r="N122" s="19">
        <v>39.765647888183594</v>
      </c>
      <c r="O122" s="19">
        <v>39.954929351806641</v>
      </c>
      <c r="P122" s="19">
        <v>40.160388946533203</v>
      </c>
      <c r="Q122" s="19">
        <v>40.428615570068359</v>
      </c>
      <c r="R122" s="19">
        <v>40.660678863525391</v>
      </c>
      <c r="S122" s="19">
        <v>40.644268035888672</v>
      </c>
      <c r="T122" s="19">
        <v>40.600452423095703</v>
      </c>
      <c r="U122" s="19">
        <v>40.422149658203125</v>
      </c>
      <c r="V122" s="19">
        <v>40.064994812011719</v>
      </c>
      <c r="W122" s="19">
        <v>40.227073669433594</v>
      </c>
      <c r="X122" s="19">
        <v>40.334011077880859</v>
      </c>
      <c r="Y122" s="19">
        <v>40.359626770019531</v>
      </c>
      <c r="Z122" s="19">
        <v>40.323371887207031</v>
      </c>
      <c r="AA122" s="19">
        <v>40.355876922607422</v>
      </c>
      <c r="AB122" s="19">
        <v>40.327297210693359</v>
      </c>
      <c r="AC122" s="19">
        <v>40.245094299316406</v>
      </c>
      <c r="AD122" s="19">
        <v>40.226116180419922</v>
      </c>
      <c r="AE122" s="19">
        <v>40.090511322021484</v>
      </c>
    </row>
    <row r="123" spans="1:31" x14ac:dyDescent="0.15">
      <c r="A123" s="18" t="s">
        <v>412</v>
      </c>
      <c r="B123" s="28" t="s">
        <v>411</v>
      </c>
      <c r="C123" s="19">
        <v>42.673091888427734</v>
      </c>
      <c r="D123" s="19">
        <v>41.663475036621094</v>
      </c>
      <c r="E123" s="19">
        <v>40.649600982666016</v>
      </c>
      <c r="F123" s="19">
        <v>40.279811859130859</v>
      </c>
      <c r="G123" s="19">
        <v>41.025798797607422</v>
      </c>
      <c r="H123" s="19">
        <v>41.284988403320312</v>
      </c>
      <c r="I123" s="19">
        <v>41.259014129638672</v>
      </c>
      <c r="J123" s="19">
        <v>41.974960327148438</v>
      </c>
      <c r="K123" s="19">
        <v>42.249855041503906</v>
      </c>
      <c r="L123" s="19">
        <v>42.171897888183594</v>
      </c>
      <c r="M123" s="19">
        <v>41.957077026367188</v>
      </c>
      <c r="N123" s="19">
        <v>41.673694610595703</v>
      </c>
      <c r="O123" s="19">
        <v>41.328704833984375</v>
      </c>
      <c r="P123" s="19">
        <v>40.624008178710938</v>
      </c>
      <c r="Q123" s="19">
        <v>40.034934997558594</v>
      </c>
      <c r="R123" s="19">
        <v>39.31915283203125</v>
      </c>
      <c r="S123" s="19">
        <v>39.100669860839844</v>
      </c>
      <c r="T123" s="19">
        <v>38.393779754638672</v>
      </c>
      <c r="U123" s="19">
        <v>37.277023315429688</v>
      </c>
      <c r="V123" s="19">
        <v>36.287464141845703</v>
      </c>
      <c r="W123" s="19">
        <v>35.376148223876953</v>
      </c>
      <c r="X123" s="19">
        <v>34.491161346435547</v>
      </c>
      <c r="Y123" s="19">
        <v>33.348369598388672</v>
      </c>
      <c r="Z123" s="19">
        <v>32.464885711669922</v>
      </c>
      <c r="AA123" s="19">
        <v>31.544708251953125</v>
      </c>
      <c r="AB123" s="19">
        <v>30.588384628295898</v>
      </c>
      <c r="AC123" s="19">
        <v>29.633575439453125</v>
      </c>
      <c r="AD123" s="19">
        <v>28.766149520874023</v>
      </c>
      <c r="AE123" s="19"/>
    </row>
    <row r="124" spans="1:31" x14ac:dyDescent="0.15">
      <c r="A124" s="18" t="s">
        <v>415</v>
      </c>
      <c r="B124" s="28" t="s">
        <v>414</v>
      </c>
      <c r="C124" s="19">
        <v>18.598056793212891</v>
      </c>
      <c r="D124" s="19">
        <v>18.469589233398438</v>
      </c>
      <c r="E124" s="19">
        <v>18.741525650024414</v>
      </c>
      <c r="F124" s="19">
        <v>18.54411506652832</v>
      </c>
      <c r="G124" s="19">
        <v>18.403059005737305</v>
      </c>
      <c r="H124" s="19">
        <v>18.226415634155273</v>
      </c>
      <c r="I124" s="19">
        <v>18.158533096313477</v>
      </c>
      <c r="J124" s="19">
        <v>18.008232116699219</v>
      </c>
      <c r="K124" s="19">
        <v>17.860342025756836</v>
      </c>
      <c r="L124" s="19">
        <v>17.731683731079102</v>
      </c>
      <c r="M124" s="19">
        <v>17.608846664428711</v>
      </c>
      <c r="N124" s="19">
        <v>17.457963943481445</v>
      </c>
      <c r="O124" s="19">
        <v>17.44017219543457</v>
      </c>
      <c r="P124" s="19">
        <v>17.428468704223633</v>
      </c>
      <c r="Q124" s="19">
        <v>17.524499893188477</v>
      </c>
      <c r="R124" s="19">
        <v>17.347309112548828</v>
      </c>
      <c r="S124" s="19">
        <v>17.084554672241211</v>
      </c>
      <c r="T124" s="19">
        <v>16.799966812133789</v>
      </c>
      <c r="U124" s="19">
        <v>16.577260971069336</v>
      </c>
      <c r="V124" s="19">
        <v>16.247369766235352</v>
      </c>
      <c r="W124" s="19">
        <v>16.220907211303711</v>
      </c>
      <c r="X124" s="19">
        <v>16.245311737060547</v>
      </c>
      <c r="Y124" s="19">
        <v>16.00543212890625</v>
      </c>
      <c r="Z124" s="19">
        <v>15.693591117858887</v>
      </c>
      <c r="AA124" s="19">
        <v>15.378122329711914</v>
      </c>
      <c r="AB124" s="19">
        <v>15.111598014831543</v>
      </c>
      <c r="AC124" s="19">
        <v>15.087309837341309</v>
      </c>
      <c r="AD124" s="19">
        <v>15.012190818786621</v>
      </c>
      <c r="AE124" s="19">
        <v>14.935848236083984</v>
      </c>
    </row>
    <row r="125" spans="1:31" x14ac:dyDescent="0.15">
      <c r="A125" s="18" t="s">
        <v>419</v>
      </c>
      <c r="B125" s="28" t="s">
        <v>418</v>
      </c>
      <c r="C125" s="19">
        <v>44.710987091064453</v>
      </c>
      <c r="D125" s="19">
        <v>45.003192901611328</v>
      </c>
      <c r="E125" s="19">
        <v>44.869461059570312</v>
      </c>
      <c r="F125" s="19">
        <v>44.782260894775391</v>
      </c>
      <c r="G125" s="19">
        <v>44.738323211669922</v>
      </c>
      <c r="H125" s="19">
        <v>44.735942840576172</v>
      </c>
      <c r="I125" s="19">
        <v>44.632732391357422</v>
      </c>
      <c r="J125" s="19">
        <v>44.502223968505859</v>
      </c>
      <c r="K125" s="19">
        <v>44.400833129882812</v>
      </c>
      <c r="L125" s="19">
        <v>44.114635467529297</v>
      </c>
      <c r="M125" s="19">
        <v>43.914268493652344</v>
      </c>
      <c r="N125" s="19">
        <v>43.702415466308594</v>
      </c>
      <c r="O125" s="19">
        <v>43.422378540039062</v>
      </c>
      <c r="P125" s="19">
        <v>43.133689880371094</v>
      </c>
      <c r="Q125" s="19">
        <v>42.851005554199219</v>
      </c>
      <c r="R125" s="19">
        <v>42.558322906494141</v>
      </c>
      <c r="S125" s="19">
        <v>42.134796142578125</v>
      </c>
      <c r="T125" s="19">
        <v>41.700962066650391</v>
      </c>
      <c r="U125" s="19">
        <v>41.259128570556641</v>
      </c>
      <c r="V125" s="19">
        <v>40.990127563476562</v>
      </c>
      <c r="W125" s="19">
        <v>40.734352111816406</v>
      </c>
      <c r="X125" s="19">
        <v>40.416862487792969</v>
      </c>
      <c r="Y125" s="19">
        <v>40.220310211181641</v>
      </c>
      <c r="Z125" s="19">
        <v>39.918312072753906</v>
      </c>
      <c r="AA125" s="19">
        <v>39.550865173339844</v>
      </c>
      <c r="AB125" s="19">
        <v>39.332756042480469</v>
      </c>
      <c r="AC125" s="19">
        <v>38.870151519775391</v>
      </c>
      <c r="AD125" s="19">
        <v>38.398036956787109</v>
      </c>
      <c r="AE125" s="19">
        <v>37.927837371826172</v>
      </c>
    </row>
    <row r="126" spans="1:31" x14ac:dyDescent="0.15">
      <c r="A126" s="18" t="s">
        <v>425</v>
      </c>
      <c r="B126" s="28" t="s">
        <v>424</v>
      </c>
      <c r="C126" s="19">
        <v>39.622566223144531</v>
      </c>
      <c r="D126" s="19">
        <v>39.261573791503906</v>
      </c>
      <c r="E126" s="19">
        <v>39.276927947998047</v>
      </c>
      <c r="F126" s="19">
        <v>39.413120269775391</v>
      </c>
      <c r="G126" s="19">
        <v>39.410503387451172</v>
      </c>
      <c r="H126" s="19">
        <v>39.774154663085938</v>
      </c>
      <c r="I126" s="19">
        <v>39.943511962890625</v>
      </c>
      <c r="J126" s="19">
        <v>40.295078277587891</v>
      </c>
      <c r="K126" s="19">
        <v>40.636123657226562</v>
      </c>
      <c r="L126" s="19">
        <v>41.055980682373047</v>
      </c>
      <c r="M126" s="19">
        <v>41.302989959716797</v>
      </c>
      <c r="N126" s="19">
        <v>41.605216979980469</v>
      </c>
      <c r="O126" s="19">
        <v>41.818321228027344</v>
      </c>
      <c r="P126" s="19">
        <v>42.165191650390625</v>
      </c>
      <c r="Q126" s="19">
        <v>42.760707855224609</v>
      </c>
      <c r="R126" s="19">
        <v>42.749179840087891</v>
      </c>
      <c r="S126" s="19">
        <v>42.706512451171875</v>
      </c>
      <c r="T126" s="19">
        <v>42.902011871337891</v>
      </c>
      <c r="U126" s="19">
        <v>42.813911437988281</v>
      </c>
      <c r="V126" s="19">
        <v>42.705883026123047</v>
      </c>
      <c r="W126" s="19">
        <v>40.921588897705078</v>
      </c>
      <c r="X126" s="19">
        <v>38.98956298828125</v>
      </c>
      <c r="Y126" s="19">
        <v>37.993377685546875</v>
      </c>
      <c r="Z126" s="19">
        <v>37.602157592773438</v>
      </c>
      <c r="AA126" s="19">
        <v>37.341033935546875</v>
      </c>
      <c r="AB126" s="19">
        <v>37.219161987304688</v>
      </c>
      <c r="AC126" s="19">
        <v>37.111495971679688</v>
      </c>
      <c r="AD126" s="19">
        <v>37.046329498291016</v>
      </c>
      <c r="AE126" s="19"/>
    </row>
    <row r="127" spans="1:31" x14ac:dyDescent="0.15">
      <c r="A127" s="18" t="s">
        <v>421</v>
      </c>
      <c r="B127" s="28" t="s">
        <v>420</v>
      </c>
      <c r="C127" s="19">
        <v>14.679225921630859</v>
      </c>
      <c r="D127" s="19">
        <v>14.435996055603027</v>
      </c>
      <c r="E127" s="19">
        <v>14.222222328186035</v>
      </c>
      <c r="F127" s="19">
        <v>13.935981750488281</v>
      </c>
      <c r="G127" s="19">
        <v>13.771806716918945</v>
      </c>
      <c r="H127" s="19">
        <v>13.572139739990234</v>
      </c>
      <c r="I127" s="19">
        <v>13.358761787414551</v>
      </c>
      <c r="J127" s="19">
        <v>13.129088401794434</v>
      </c>
      <c r="K127" s="19">
        <v>12.91822338104248</v>
      </c>
      <c r="L127" s="19">
        <v>12.650041580200195</v>
      </c>
      <c r="M127" s="19">
        <v>12.517526626586914</v>
      </c>
      <c r="N127" s="19">
        <v>12.360258102416992</v>
      </c>
      <c r="O127" s="19">
        <v>12.199328422546387</v>
      </c>
      <c r="P127" s="19">
        <v>12.02293872833252</v>
      </c>
      <c r="Q127" s="19">
        <v>11.98173713684082</v>
      </c>
      <c r="R127" s="19">
        <v>11.986186027526855</v>
      </c>
      <c r="S127" s="19">
        <v>12.103972434997559</v>
      </c>
      <c r="T127" s="19">
        <v>12.200405120849609</v>
      </c>
      <c r="U127" s="19">
        <v>12.214529037475586</v>
      </c>
      <c r="V127" s="19">
        <v>12.133405685424805</v>
      </c>
      <c r="W127" s="19">
        <v>12.07829475402832</v>
      </c>
      <c r="X127" s="19">
        <v>12.011581420898438</v>
      </c>
      <c r="Y127" s="19">
        <v>11.913372039794922</v>
      </c>
      <c r="Z127" s="19">
        <v>11.79228687286377</v>
      </c>
      <c r="AA127" s="19">
        <v>11.721776008605957</v>
      </c>
      <c r="AB127" s="19">
        <v>11.609800338745117</v>
      </c>
      <c r="AC127" s="19">
        <v>11.491281509399414</v>
      </c>
      <c r="AD127" s="19">
        <v>11.370479583740234</v>
      </c>
      <c r="AE127" s="19">
        <v>11.29212760925293</v>
      </c>
    </row>
    <row r="128" spans="1:31" x14ac:dyDescent="0.15">
      <c r="A128" s="18" t="s">
        <v>445</v>
      </c>
      <c r="B128" s="28" t="s">
        <v>444</v>
      </c>
      <c r="C128" s="19">
        <v>19.109674453735352</v>
      </c>
      <c r="D128" s="19">
        <v>18.654569625854492</v>
      </c>
      <c r="E128" s="19">
        <v>18.203319549560547</v>
      </c>
      <c r="F128" s="19">
        <v>18.171382904052734</v>
      </c>
      <c r="G128" s="19">
        <v>18.187114715576172</v>
      </c>
      <c r="H128" s="19">
        <v>18.124374389648438</v>
      </c>
      <c r="I128" s="19">
        <v>18.02006721496582</v>
      </c>
      <c r="J128" s="19">
        <v>17.825942993164062</v>
      </c>
      <c r="K128" s="19">
        <v>17.56443977355957</v>
      </c>
      <c r="L128" s="19">
        <v>17.409196853637695</v>
      </c>
      <c r="M128" s="19">
        <v>17.259181976318359</v>
      </c>
      <c r="N128" s="19">
        <v>17.160152435302734</v>
      </c>
      <c r="O128" s="19">
        <v>17.05232048034668</v>
      </c>
      <c r="P128" s="19">
        <v>16.967813491821289</v>
      </c>
      <c r="Q128" s="19">
        <v>16.976613998413086</v>
      </c>
      <c r="R128" s="19">
        <v>16.979333877563477</v>
      </c>
      <c r="S128" s="19">
        <v>16.875539779663086</v>
      </c>
      <c r="T128" s="19">
        <v>16.800159454345703</v>
      </c>
      <c r="U128" s="19">
        <v>16.715583801269531</v>
      </c>
      <c r="V128" s="19">
        <v>16.525421142578125</v>
      </c>
      <c r="W128" s="19">
        <v>16.374057769775391</v>
      </c>
      <c r="X128" s="19">
        <v>16.346336364746094</v>
      </c>
      <c r="Y128" s="19">
        <v>16.327146530151367</v>
      </c>
      <c r="Z128" s="19">
        <v>16.285528182983398</v>
      </c>
      <c r="AA128" s="19">
        <v>16.310150146484375</v>
      </c>
      <c r="AB128" s="19">
        <v>16.226627349853516</v>
      </c>
      <c r="AC128" s="19">
        <v>16.225349426269531</v>
      </c>
      <c r="AD128" s="19">
        <v>16.178316116333008</v>
      </c>
      <c r="AE128" s="19">
        <v>16.137657165527344</v>
      </c>
    </row>
    <row r="129" spans="1:31" x14ac:dyDescent="0.15">
      <c r="A129" s="18" t="s">
        <v>447</v>
      </c>
      <c r="B129" s="28" t="s">
        <v>446</v>
      </c>
      <c r="C129" s="19">
        <v>28.850257873535156</v>
      </c>
      <c r="D129" s="19">
        <v>28.202751159667969</v>
      </c>
      <c r="E129" s="19">
        <v>27.811389923095703</v>
      </c>
      <c r="F129" s="19">
        <v>27.575345993041992</v>
      </c>
      <c r="G129" s="19">
        <v>27.321392059326172</v>
      </c>
      <c r="H129" s="19">
        <v>27.144008636474609</v>
      </c>
      <c r="I129" s="19">
        <v>26.867252349853516</v>
      </c>
      <c r="J129" s="19">
        <v>26.588493347167969</v>
      </c>
      <c r="K129" s="19">
        <v>26.383935928344727</v>
      </c>
      <c r="L129" s="19">
        <v>26.218414306640625</v>
      </c>
      <c r="M129" s="19">
        <v>25.988594055175781</v>
      </c>
      <c r="N129" s="19">
        <v>25.740564346313477</v>
      </c>
      <c r="O129" s="19">
        <v>25.594699859619141</v>
      </c>
      <c r="P129" s="19">
        <v>25.393795013427734</v>
      </c>
      <c r="Q129" s="19">
        <v>25.202728271484375</v>
      </c>
      <c r="R129" s="19">
        <v>24.994197845458984</v>
      </c>
      <c r="S129" s="19">
        <v>24.797483444213867</v>
      </c>
      <c r="T129" s="19">
        <v>24.700576782226562</v>
      </c>
      <c r="U129" s="19">
        <v>24.512245178222656</v>
      </c>
      <c r="V129" s="19">
        <v>24.215225219726562</v>
      </c>
      <c r="W129" s="19">
        <v>24.052431106567383</v>
      </c>
      <c r="X129" s="19">
        <v>23.947166442871094</v>
      </c>
      <c r="Y129" s="19">
        <v>23.924638748168945</v>
      </c>
      <c r="Z129" s="19">
        <v>23.922756195068359</v>
      </c>
      <c r="AA129" s="19">
        <v>23.999094009399414</v>
      </c>
      <c r="AB129" s="19">
        <v>24.034523010253906</v>
      </c>
      <c r="AC129" s="19">
        <v>24.122102737426758</v>
      </c>
      <c r="AD129" s="19">
        <v>24.233417510986328</v>
      </c>
      <c r="AE129" s="19">
        <v>24.255475997924805</v>
      </c>
    </row>
    <row r="130" spans="1:31" x14ac:dyDescent="0.15">
      <c r="A130" s="18" t="s">
        <v>523</v>
      </c>
      <c r="B130" s="28" t="s">
        <v>522</v>
      </c>
      <c r="C130" s="19">
        <v>25.821268081665039</v>
      </c>
      <c r="D130" s="19">
        <v>25.946697235107422</v>
      </c>
      <c r="E130" s="19">
        <v>25.995218276977539</v>
      </c>
      <c r="F130" s="19">
        <v>26.066312789916992</v>
      </c>
      <c r="G130" s="19">
        <v>26.121393203735352</v>
      </c>
      <c r="H130" s="19">
        <v>26.205730438232422</v>
      </c>
      <c r="I130" s="19">
        <v>26.196340560913086</v>
      </c>
      <c r="J130" s="19">
        <v>26.130527496337891</v>
      </c>
      <c r="K130" s="19">
        <v>26.076995849609375</v>
      </c>
      <c r="L130" s="19">
        <v>26.072391510009766</v>
      </c>
      <c r="M130" s="19">
        <v>26.060586929321289</v>
      </c>
      <c r="N130" s="19">
        <v>25.813766479492188</v>
      </c>
      <c r="O130" s="19">
        <v>25.95416259765625</v>
      </c>
      <c r="P130" s="19">
        <v>25.678741455078125</v>
      </c>
      <c r="Q130" s="19">
        <v>25.536209106445312</v>
      </c>
      <c r="R130" s="19">
        <v>25.526391983032227</v>
      </c>
      <c r="S130" s="19">
        <v>25.563352584838867</v>
      </c>
      <c r="T130" s="19">
        <v>25.200492858886719</v>
      </c>
      <c r="U130" s="19">
        <v>24.96728515625</v>
      </c>
      <c r="V130" s="19">
        <v>24.543664932250977</v>
      </c>
      <c r="W130" s="19">
        <v>24.259649276733398</v>
      </c>
      <c r="X130" s="19">
        <v>24.254791259765625</v>
      </c>
      <c r="Y130" s="19">
        <v>24.141410827636719</v>
      </c>
      <c r="Z130" s="19">
        <v>24.030319213867188</v>
      </c>
      <c r="AA130" s="19">
        <v>23.899124145507812</v>
      </c>
      <c r="AB130" s="19">
        <v>23.894460678100586</v>
      </c>
      <c r="AC130" s="19">
        <v>23.726528167724609</v>
      </c>
      <c r="AD130" s="19">
        <v>23.695663452148438</v>
      </c>
      <c r="AE130" s="19">
        <v>23.608823776245117</v>
      </c>
    </row>
    <row r="131" spans="1:31" x14ac:dyDescent="0.15">
      <c r="A131" s="18" t="s">
        <v>154</v>
      </c>
      <c r="B131" s="28" t="s">
        <v>153</v>
      </c>
      <c r="C131" s="19">
        <v>25.128190994262695</v>
      </c>
      <c r="D131" s="19">
        <v>24.855175018310547</v>
      </c>
      <c r="E131" s="19">
        <v>24.496295928955078</v>
      </c>
      <c r="F131" s="19">
        <v>24.15472412109375</v>
      </c>
      <c r="G131" s="19">
        <v>23.944816589355469</v>
      </c>
      <c r="H131" s="19">
        <v>23.821691513061523</v>
      </c>
      <c r="I131" s="19">
        <v>23.673189163208008</v>
      </c>
      <c r="J131" s="19">
        <v>23.589370727539062</v>
      </c>
      <c r="K131" s="19">
        <v>23.511501312255859</v>
      </c>
      <c r="L131" s="19">
        <v>23.441234588623047</v>
      </c>
      <c r="M131" s="19">
        <v>23.365270614624023</v>
      </c>
      <c r="N131" s="19">
        <v>23.219594955444336</v>
      </c>
      <c r="O131" s="19">
        <v>23.027593612670898</v>
      </c>
      <c r="P131" s="19">
        <v>22.87169075012207</v>
      </c>
      <c r="Q131" s="19">
        <v>22.705718994140625</v>
      </c>
      <c r="R131" s="19">
        <v>22.57282829284668</v>
      </c>
      <c r="S131" s="19">
        <v>22.402288436889648</v>
      </c>
      <c r="T131" s="19">
        <v>22.200029373168945</v>
      </c>
      <c r="U131" s="19">
        <v>21.871372222900391</v>
      </c>
      <c r="V131" s="19">
        <v>21.412246704101562</v>
      </c>
      <c r="W131" s="19">
        <v>21.22871208190918</v>
      </c>
      <c r="X131" s="19">
        <v>21.00274658203125</v>
      </c>
      <c r="Y131" s="19">
        <v>20.79932975769043</v>
      </c>
      <c r="Z131" s="19">
        <v>20.686853408813477</v>
      </c>
      <c r="AA131" s="19">
        <v>20.687892913818359</v>
      </c>
      <c r="AB131" s="19">
        <v>20.719690322875977</v>
      </c>
      <c r="AC131" s="19">
        <v>20.74281120300293</v>
      </c>
      <c r="AD131" s="19">
        <v>20.754335403442383</v>
      </c>
      <c r="AE131" s="19">
        <v>20.724040985107422</v>
      </c>
    </row>
    <row r="132" spans="1:31" x14ac:dyDescent="0.15">
      <c r="A132" s="18" t="s">
        <v>285</v>
      </c>
      <c r="B132" s="28" t="s">
        <v>284</v>
      </c>
      <c r="C132" s="19">
        <v>49.406280517578125</v>
      </c>
      <c r="D132" s="19">
        <v>48.862106323242188</v>
      </c>
      <c r="E132" s="19">
        <v>48.297386169433594</v>
      </c>
      <c r="F132" s="19">
        <v>48.159114837646484</v>
      </c>
      <c r="G132" s="19">
        <v>47.628196716308594</v>
      </c>
      <c r="H132" s="19">
        <v>47.038928985595703</v>
      </c>
      <c r="I132" s="19">
        <v>46.640850067138672</v>
      </c>
      <c r="J132" s="19">
        <v>46.109542846679688</v>
      </c>
      <c r="K132" s="19">
        <v>46.191635131835938</v>
      </c>
      <c r="L132" s="19">
        <v>45.607662200927734</v>
      </c>
      <c r="M132" s="19">
        <v>45.279720306396484</v>
      </c>
      <c r="N132" s="19">
        <v>44.818141937255859</v>
      </c>
      <c r="O132" s="19">
        <v>44.880683898925781</v>
      </c>
      <c r="P132" s="19">
        <v>44.512550354003906</v>
      </c>
      <c r="Q132" s="19">
        <v>43.964393615722656</v>
      </c>
      <c r="R132" s="19">
        <v>43.340175628662109</v>
      </c>
      <c r="S132" s="19">
        <v>43.000942230224609</v>
      </c>
      <c r="T132" s="19">
        <v>42.200035095214844</v>
      </c>
      <c r="U132" s="19">
        <v>42.125724792480469</v>
      </c>
      <c r="V132" s="19">
        <v>41.356365203857422</v>
      </c>
      <c r="W132" s="19">
        <v>40.815933227539062</v>
      </c>
      <c r="X132" s="19">
        <v>39.953151702880859</v>
      </c>
      <c r="Y132" s="19">
        <v>38.939128875732422</v>
      </c>
      <c r="Z132" s="19">
        <v>38.251876831054688</v>
      </c>
      <c r="AA132" s="19">
        <v>37.503948211669922</v>
      </c>
      <c r="AB132" s="19">
        <v>36.911464691162109</v>
      </c>
      <c r="AC132" s="19">
        <v>36.327247619628906</v>
      </c>
      <c r="AD132" s="19">
        <v>35.752681732177734</v>
      </c>
      <c r="AE132" s="19">
        <v>35.094295501708984</v>
      </c>
    </row>
    <row r="133" spans="1:31" x14ac:dyDescent="0.15">
      <c r="A133" s="18" t="s">
        <v>277</v>
      </c>
      <c r="B133" s="28" t="s">
        <v>276</v>
      </c>
      <c r="C133" s="19">
        <v>51.245262145996094</v>
      </c>
      <c r="D133" s="19">
        <v>49.978145599365234</v>
      </c>
      <c r="E133" s="19">
        <v>48.829292297363281</v>
      </c>
      <c r="F133" s="19">
        <v>47.987060546875</v>
      </c>
      <c r="G133" s="19">
        <v>46.114509582519531</v>
      </c>
      <c r="H133" s="19">
        <v>45.765937805175781</v>
      </c>
      <c r="I133" s="19">
        <v>44.655532836914062</v>
      </c>
      <c r="J133" s="19">
        <v>43.271678924560547</v>
      </c>
      <c r="K133" s="19">
        <v>42.4912109375</v>
      </c>
      <c r="L133" s="19">
        <v>42.261661529541016</v>
      </c>
      <c r="M133" s="19">
        <v>42.279155731201172</v>
      </c>
      <c r="N133" s="19">
        <v>41.500038146972656</v>
      </c>
      <c r="O133" s="19">
        <v>40.991573333740234</v>
      </c>
      <c r="P133" s="19">
        <v>40.952716827392578</v>
      </c>
      <c r="Q133" s="19">
        <v>40.733535766601562</v>
      </c>
      <c r="R133" s="19">
        <v>40.648616790771484</v>
      </c>
      <c r="S133" s="19">
        <v>39.905906677246094</v>
      </c>
      <c r="T133" s="19">
        <v>40.407997131347656</v>
      </c>
      <c r="U133" s="19">
        <v>39.888664245605469</v>
      </c>
      <c r="V133" s="19">
        <v>39.427440643310547</v>
      </c>
      <c r="W133" s="19">
        <v>38.813926696777344</v>
      </c>
      <c r="X133" s="19">
        <v>38.821453094482422</v>
      </c>
      <c r="Y133" s="19">
        <v>38.516445159912109</v>
      </c>
      <c r="Z133" s="19">
        <v>38.035648345947266</v>
      </c>
      <c r="AA133" s="19">
        <v>38.356235504150391</v>
      </c>
      <c r="AB133" s="19">
        <v>37.908920288085938</v>
      </c>
      <c r="AC133" s="19">
        <v>37.596141815185547</v>
      </c>
      <c r="AD133" s="19">
        <v>36.645530700683594</v>
      </c>
      <c r="AE133" s="19">
        <v>36.380973815917969</v>
      </c>
    </row>
    <row r="134" spans="1:31" x14ac:dyDescent="0.15">
      <c r="A134" s="18" t="s">
        <v>503</v>
      </c>
      <c r="B134" s="28" t="s">
        <v>502</v>
      </c>
      <c r="C134" s="19">
        <v>54.156745910644531</v>
      </c>
      <c r="D134" s="19">
        <v>53.614490509033203</v>
      </c>
      <c r="E134" s="19">
        <v>52.890510559082031</v>
      </c>
      <c r="F134" s="19">
        <v>52.835647583007812</v>
      </c>
      <c r="G134" s="19">
        <v>52.316726684570312</v>
      </c>
      <c r="H134" s="19">
        <v>50.934230804443359</v>
      </c>
      <c r="I134" s="19">
        <v>50.452751159667969</v>
      </c>
      <c r="J134" s="19">
        <v>50.003658294677734</v>
      </c>
      <c r="K134" s="19">
        <v>51.667507171630859</v>
      </c>
      <c r="L134" s="19">
        <v>50.891536712646484</v>
      </c>
      <c r="M134" s="19">
        <v>51.468788146972656</v>
      </c>
      <c r="N134" s="19">
        <v>50.600265502929688</v>
      </c>
      <c r="O134" s="19">
        <v>50.365085601806641</v>
      </c>
      <c r="P134" s="19">
        <v>49.996501922607422</v>
      </c>
      <c r="Q134" s="19">
        <v>49.610187530517578</v>
      </c>
      <c r="R134" s="19">
        <v>49.449214935302734</v>
      </c>
      <c r="S134" s="19">
        <v>49.197422027587891</v>
      </c>
      <c r="T134" s="19">
        <v>48.569293975830078</v>
      </c>
      <c r="U134" s="19">
        <v>47.413711547851562</v>
      </c>
      <c r="V134" s="19">
        <v>47.064678192138672</v>
      </c>
      <c r="W134" s="19">
        <v>47.017452239990234</v>
      </c>
      <c r="X134" s="19">
        <v>46.794609069824219</v>
      </c>
      <c r="Y134" s="19">
        <v>46.267414093017578</v>
      </c>
      <c r="Z134" s="19">
        <v>45.842300415039062</v>
      </c>
      <c r="AA134" s="19">
        <v>45.685970306396484</v>
      </c>
      <c r="AB134" s="19">
        <v>45.054718017578125</v>
      </c>
      <c r="AC134" s="19">
        <v>44.617359161376953</v>
      </c>
      <c r="AD134" s="19">
        <v>44.407032012939453</v>
      </c>
      <c r="AE134" s="19"/>
    </row>
    <row r="135" spans="1:31" x14ac:dyDescent="0.15">
      <c r="A135" s="18" t="s">
        <v>417</v>
      </c>
      <c r="B135" s="28" t="s">
        <v>416</v>
      </c>
      <c r="C135" s="19">
        <v>45.921577453613281</v>
      </c>
      <c r="D135" s="19">
        <v>45.513351440429688</v>
      </c>
      <c r="E135" s="19">
        <v>44.765514373779297</v>
      </c>
      <c r="F135" s="19">
        <v>43.891792297363281</v>
      </c>
      <c r="G135" s="19">
        <v>43.433017730712891</v>
      </c>
      <c r="H135" s="19">
        <v>42.833286285400391</v>
      </c>
      <c r="I135" s="19">
        <v>40.741828918457031</v>
      </c>
      <c r="J135" s="19">
        <v>38.743267059326172</v>
      </c>
      <c r="K135" s="19">
        <v>35.368659973144531</v>
      </c>
      <c r="L135" s="19">
        <v>34.100486755371094</v>
      </c>
      <c r="M135" s="19">
        <v>33.224159240722656</v>
      </c>
      <c r="N135" s="19">
        <v>32.131637573242188</v>
      </c>
      <c r="O135" s="19">
        <v>30.520620346069336</v>
      </c>
      <c r="P135" s="19">
        <v>28.811084747314453</v>
      </c>
      <c r="Q135" s="19">
        <v>27.210769653320312</v>
      </c>
      <c r="R135" s="19">
        <v>25.807544708251953</v>
      </c>
      <c r="S135" s="19">
        <v>24.810009002685547</v>
      </c>
      <c r="T135" s="19">
        <v>24.012529373168945</v>
      </c>
      <c r="U135" s="19">
        <v>23.355745315551758</v>
      </c>
      <c r="V135" s="19">
        <v>22.742401123046875</v>
      </c>
      <c r="W135" s="19">
        <v>22.109184265136719</v>
      </c>
      <c r="X135" s="19">
        <v>21.5384521484375</v>
      </c>
      <c r="Y135" s="19">
        <v>21.179235458374023</v>
      </c>
      <c r="Z135" s="19">
        <v>20.827112197875977</v>
      </c>
      <c r="AA135" s="19">
        <v>20.529098510742188</v>
      </c>
      <c r="AB135" s="19">
        <v>20.261508941650391</v>
      </c>
      <c r="AC135" s="19">
        <v>19.989933013916016</v>
      </c>
      <c r="AD135" s="19">
        <v>19.733827590942383</v>
      </c>
      <c r="AE135" s="19">
        <v>19.342119216918945</v>
      </c>
    </row>
    <row r="136" spans="1:31" x14ac:dyDescent="0.15">
      <c r="A136" s="18" t="s">
        <v>443</v>
      </c>
      <c r="B136" s="28" t="s">
        <v>442</v>
      </c>
      <c r="C136" s="19">
        <v>34.567134857177734</v>
      </c>
      <c r="D136" s="19">
        <v>36.108051300048828</v>
      </c>
      <c r="E136" s="19">
        <v>36.066204071044922</v>
      </c>
      <c r="F136" s="19">
        <v>36.312149047851562</v>
      </c>
      <c r="G136" s="19">
        <v>36.257286071777344</v>
      </c>
      <c r="H136" s="19">
        <v>35.599987030029297</v>
      </c>
      <c r="I136" s="19">
        <v>36.348171234130859</v>
      </c>
      <c r="J136" s="19">
        <v>36.026275634765625</v>
      </c>
      <c r="K136" s="19">
        <v>35.996231079101562</v>
      </c>
      <c r="L136" s="19">
        <v>35.073806762695312</v>
      </c>
      <c r="M136" s="19">
        <v>36.515594482421875</v>
      </c>
      <c r="N136" s="19">
        <v>36.092884063720703</v>
      </c>
      <c r="O136" s="19">
        <v>35.813327789306641</v>
      </c>
      <c r="P136" s="19">
        <v>35.804546356201172</v>
      </c>
      <c r="Q136" s="19">
        <v>35.540794372558594</v>
      </c>
      <c r="R136" s="19">
        <v>35.33367919921875</v>
      </c>
      <c r="S136" s="19">
        <v>35.224544525146484</v>
      </c>
      <c r="T136" s="19">
        <v>35.100902557373047</v>
      </c>
      <c r="U136" s="19">
        <v>34.716209411621094</v>
      </c>
      <c r="V136" s="19">
        <v>34.189296722412109</v>
      </c>
      <c r="W136" s="19">
        <v>34.142654418945312</v>
      </c>
      <c r="X136" s="19">
        <v>33.922039031982422</v>
      </c>
      <c r="Y136" s="19">
        <v>33.719631195068359</v>
      </c>
      <c r="Z136" s="19">
        <v>33.570335388183594</v>
      </c>
      <c r="AA136" s="19">
        <v>33.248325347900391</v>
      </c>
      <c r="AB136" s="19">
        <v>33.045101165771484</v>
      </c>
      <c r="AC136" s="19">
        <v>32.850502014160156</v>
      </c>
      <c r="AD136" s="19">
        <v>32.747451782226562</v>
      </c>
      <c r="AE136" s="19"/>
    </row>
    <row r="137" spans="1:31" x14ac:dyDescent="0.15">
      <c r="A137" s="18" t="s">
        <v>449</v>
      </c>
      <c r="B137" s="28" t="s">
        <v>448</v>
      </c>
      <c r="C137" s="19">
        <v>18.782073974609375</v>
      </c>
      <c r="D137" s="19">
        <v>18.627519607543945</v>
      </c>
      <c r="E137" s="19">
        <v>18.426280975341797</v>
      </c>
      <c r="F137" s="19">
        <v>18.24964714050293</v>
      </c>
      <c r="G137" s="19">
        <v>18.251348495483398</v>
      </c>
      <c r="H137" s="19">
        <v>18.316442489624023</v>
      </c>
      <c r="I137" s="19">
        <v>18.26744270324707</v>
      </c>
      <c r="J137" s="19">
        <v>18.181804656982422</v>
      </c>
      <c r="K137" s="19">
        <v>18.176668167114258</v>
      </c>
      <c r="L137" s="19">
        <v>18.157829284667969</v>
      </c>
      <c r="M137" s="19">
        <v>18.196525573730469</v>
      </c>
      <c r="N137" s="19">
        <v>18.180513381958008</v>
      </c>
      <c r="O137" s="19">
        <v>18.115819931030273</v>
      </c>
      <c r="P137" s="19">
        <v>18.073942184448242</v>
      </c>
      <c r="Q137" s="19">
        <v>18.013702392578125</v>
      </c>
      <c r="R137" s="19">
        <v>17.964992523193359</v>
      </c>
      <c r="S137" s="19">
        <v>17.926094055175781</v>
      </c>
      <c r="T137" s="19">
        <v>17.900947570800781</v>
      </c>
      <c r="U137" s="19">
        <v>17.798450469970703</v>
      </c>
      <c r="V137" s="19">
        <v>17.626623153686523</v>
      </c>
      <c r="W137" s="19">
        <v>17.668563842773438</v>
      </c>
      <c r="X137" s="19">
        <v>17.677635192871094</v>
      </c>
      <c r="Y137" s="19">
        <v>17.644464492797852</v>
      </c>
      <c r="Z137" s="19">
        <v>17.652349472045898</v>
      </c>
      <c r="AA137" s="19">
        <v>17.645614624023438</v>
      </c>
      <c r="AB137" s="19">
        <v>17.609453201293945</v>
      </c>
      <c r="AC137" s="19">
        <v>17.563587188720703</v>
      </c>
      <c r="AD137" s="19">
        <v>17.527626037597656</v>
      </c>
      <c r="AE137" s="19">
        <v>17.471782684326172</v>
      </c>
    </row>
    <row r="138" spans="1:31" x14ac:dyDescent="0.15">
      <c r="A138" s="18" t="s">
        <v>91</v>
      </c>
      <c r="B138" s="28" t="s">
        <v>90</v>
      </c>
      <c r="C138" s="19">
        <v>8.567072868347168</v>
      </c>
      <c r="D138" s="19">
        <v>8.5252628326416016</v>
      </c>
      <c r="E138" s="19">
        <v>8.4670000076293945</v>
      </c>
      <c r="F138" s="19">
        <v>8.42901611328125</v>
      </c>
      <c r="G138" s="19">
        <v>8.3867530822753906</v>
      </c>
      <c r="H138" s="19">
        <v>8.3452072143554688</v>
      </c>
      <c r="I138" s="19">
        <v>8.3090686798095703</v>
      </c>
      <c r="J138" s="19">
        <v>8.2699012756347656</v>
      </c>
      <c r="K138" s="19">
        <v>8.2464780807495117</v>
      </c>
      <c r="L138" s="19">
        <v>8.2130613327026367</v>
      </c>
      <c r="M138" s="19">
        <v>8.1807746887207031</v>
      </c>
      <c r="N138" s="19">
        <v>8.1684846878051758</v>
      </c>
      <c r="O138" s="19">
        <v>8.1456165313720703</v>
      </c>
      <c r="P138" s="19">
        <v>8.1207370758056641</v>
      </c>
      <c r="Q138" s="19">
        <v>8.1050405502319336</v>
      </c>
      <c r="R138" s="19">
        <v>8.0937776565551758</v>
      </c>
      <c r="S138" s="19">
        <v>8.0986213684082031</v>
      </c>
      <c r="T138" s="19">
        <v>8.1012258529663086</v>
      </c>
      <c r="U138" s="19">
        <v>8.094639778137207</v>
      </c>
      <c r="V138" s="19">
        <v>8.0740385055541992</v>
      </c>
      <c r="W138" s="19">
        <v>8.0575313568115234</v>
      </c>
      <c r="X138" s="19">
        <v>8.0707540512084961</v>
      </c>
      <c r="Y138" s="19">
        <v>8.0682363510131836</v>
      </c>
      <c r="Z138" s="19">
        <v>8.0604000091552734</v>
      </c>
      <c r="AA138" s="19">
        <v>8.0558643341064453</v>
      </c>
      <c r="AB138" s="19">
        <v>8.0416774749755859</v>
      </c>
      <c r="AC138" s="19">
        <v>8.0245475769042969</v>
      </c>
      <c r="AD138" s="19">
        <v>7.9981060028076172</v>
      </c>
      <c r="AE138" s="19">
        <v>7.9668550491333008</v>
      </c>
    </row>
    <row r="139" spans="1:31" x14ac:dyDescent="0.15">
      <c r="A139" s="18" t="s">
        <v>457</v>
      </c>
      <c r="B139" s="28" t="s">
        <v>456</v>
      </c>
      <c r="C139" s="19">
        <v>21.072015762329102</v>
      </c>
      <c r="D139" s="19">
        <v>20.853767395019531</v>
      </c>
      <c r="E139" s="19">
        <v>20.953603744506836</v>
      </c>
      <c r="F139" s="19">
        <v>20.75187873840332</v>
      </c>
      <c r="G139" s="19">
        <v>20.538000106811523</v>
      </c>
      <c r="H139" s="19">
        <v>20.569887161254883</v>
      </c>
      <c r="I139" s="19">
        <v>20.303539276123047</v>
      </c>
      <c r="J139" s="19">
        <v>20.113143920898438</v>
      </c>
      <c r="K139" s="19">
        <v>20.151063919067383</v>
      </c>
      <c r="L139" s="19">
        <v>20.299171447753906</v>
      </c>
      <c r="M139" s="19">
        <v>20.483192443847656</v>
      </c>
      <c r="N139" s="19">
        <v>20.037553787231445</v>
      </c>
      <c r="O139" s="19">
        <v>19.938066482543945</v>
      </c>
      <c r="P139" s="19">
        <v>19.313680648803711</v>
      </c>
      <c r="Q139" s="19">
        <v>18.908172607421875</v>
      </c>
      <c r="R139" s="19">
        <v>19.075967788696289</v>
      </c>
      <c r="S139" s="19">
        <v>18.808441162109375</v>
      </c>
      <c r="T139" s="19">
        <v>18.501018524169922</v>
      </c>
      <c r="U139" s="19">
        <v>18.257539749145508</v>
      </c>
      <c r="V139" s="19">
        <v>17.969121932983398</v>
      </c>
      <c r="W139" s="19">
        <v>17.701375961303711</v>
      </c>
      <c r="X139" s="19">
        <v>17.331790924072266</v>
      </c>
      <c r="Y139" s="19">
        <v>17.037925720214844</v>
      </c>
      <c r="Z139" s="19">
        <v>16.858381271362305</v>
      </c>
      <c r="AA139" s="19">
        <v>16.791582107543945</v>
      </c>
      <c r="AB139" s="19">
        <v>16.679393768310547</v>
      </c>
      <c r="AC139" s="19">
        <v>16.800352096557617</v>
      </c>
      <c r="AD139" s="19">
        <v>16.783126831054688</v>
      </c>
      <c r="AE139" s="19">
        <v>16.989837646484375</v>
      </c>
    </row>
    <row r="140" spans="1:31" x14ac:dyDescent="0.15">
      <c r="A140" s="18" t="s">
        <v>469</v>
      </c>
      <c r="B140" s="28" t="s">
        <v>468</v>
      </c>
      <c r="C140" s="19">
        <v>29.772668838500977</v>
      </c>
      <c r="D140" s="19">
        <v>30.274272918701172</v>
      </c>
      <c r="E140" s="19">
        <v>29.954273223876953</v>
      </c>
      <c r="F140" s="19">
        <v>30.741188049316406</v>
      </c>
      <c r="G140" s="19">
        <v>30.46635627746582</v>
      </c>
      <c r="H140" s="19">
        <v>32.04156494140625</v>
      </c>
      <c r="I140" s="19">
        <v>33.436531066894531</v>
      </c>
      <c r="J140" s="19">
        <v>34.379596710205078</v>
      </c>
      <c r="K140" s="19">
        <v>35.692760467529297</v>
      </c>
      <c r="L140" s="19">
        <v>35.551162719726562</v>
      </c>
      <c r="M140" s="19">
        <v>36.680690765380859</v>
      </c>
      <c r="N140" s="19">
        <v>37.477931976318359</v>
      </c>
      <c r="O140" s="19">
        <v>38.174716949462891</v>
      </c>
      <c r="P140" s="19">
        <v>38.844932556152344</v>
      </c>
      <c r="Q140" s="19">
        <v>40.085662841796875</v>
      </c>
      <c r="R140" s="19">
        <v>40.507186889648438</v>
      </c>
      <c r="S140" s="19">
        <v>40.78802490234375</v>
      </c>
      <c r="T140" s="19">
        <v>41.003070831298828</v>
      </c>
      <c r="U140" s="19">
        <v>41.180900573730469</v>
      </c>
      <c r="V140" s="19">
        <v>41.299472808837891</v>
      </c>
      <c r="W140" s="19">
        <v>41.487781524658203</v>
      </c>
      <c r="X140" s="19">
        <v>41.358230590820312</v>
      </c>
      <c r="Y140" s="19">
        <v>42.060291290283203</v>
      </c>
      <c r="Z140" s="19">
        <v>42.566249847412109</v>
      </c>
      <c r="AA140" s="19">
        <v>42.933780670166016</v>
      </c>
      <c r="AB140" s="19">
        <v>43.300010681152344</v>
      </c>
      <c r="AC140" s="19">
        <v>43.589534759521484</v>
      </c>
      <c r="AD140" s="19">
        <v>43.932834625244141</v>
      </c>
      <c r="AE140" s="19">
        <v>44.150993347167969</v>
      </c>
    </row>
    <row r="141" spans="1:31" x14ac:dyDescent="0.15">
      <c r="A141" s="18" t="s">
        <v>490</v>
      </c>
      <c r="B141" s="28" t="s">
        <v>489</v>
      </c>
      <c r="C141" s="19">
        <v>60.099411010742188</v>
      </c>
      <c r="D141" s="19">
        <v>59.252635955810547</v>
      </c>
      <c r="E141" s="19">
        <v>59.108470916748047</v>
      </c>
      <c r="F141" s="19">
        <v>59.3297119140625</v>
      </c>
      <c r="G141" s="19">
        <v>59.906215667724609</v>
      </c>
      <c r="H141" s="19">
        <v>60.985935211181641</v>
      </c>
      <c r="I141" s="19">
        <v>62.476116180419922</v>
      </c>
      <c r="J141" s="19">
        <v>62.626117706298828</v>
      </c>
      <c r="K141" s="19">
        <v>61.850791931152344</v>
      </c>
      <c r="L141" s="19">
        <v>61.278652191162109</v>
      </c>
      <c r="M141" s="19">
        <v>60.575042724609375</v>
      </c>
      <c r="N141" s="19">
        <v>59.767295837402344</v>
      </c>
      <c r="O141" s="19">
        <v>58.855014801025391</v>
      </c>
      <c r="P141" s="19">
        <v>57.725448608398438</v>
      </c>
      <c r="Q141" s="19">
        <v>56.764675140380859</v>
      </c>
      <c r="R141" s="19">
        <v>55.824493408203125</v>
      </c>
      <c r="S141" s="19">
        <v>54.842567443847656</v>
      </c>
      <c r="T141" s="19">
        <v>53.700935363769531</v>
      </c>
      <c r="U141" s="19">
        <v>52.7171630859375</v>
      </c>
      <c r="V141" s="19">
        <v>51.64007568359375</v>
      </c>
      <c r="W141" s="19">
        <v>50.984550476074219</v>
      </c>
      <c r="X141" s="19">
        <v>49.907073974609375</v>
      </c>
      <c r="Y141" s="19">
        <v>48.764636993408203</v>
      </c>
      <c r="Z141" s="19">
        <v>47.648807525634766</v>
      </c>
      <c r="AA141" s="19">
        <v>46.858673095703125</v>
      </c>
      <c r="AB141" s="19">
        <v>46.034599304199219</v>
      </c>
      <c r="AC141" s="19">
        <v>44.925216674804688</v>
      </c>
      <c r="AD141" s="19">
        <v>43.811855316162109</v>
      </c>
      <c r="AE141" s="19">
        <v>42.647056579589844</v>
      </c>
    </row>
    <row r="142" spans="1:31" x14ac:dyDescent="0.15">
      <c r="A142" s="18" t="s">
        <v>467</v>
      </c>
      <c r="B142" s="28" t="s">
        <v>466</v>
      </c>
      <c r="C142" s="19">
        <v>58.526657104492188</v>
      </c>
      <c r="D142" s="19">
        <v>56.710742950439453</v>
      </c>
      <c r="E142" s="19">
        <v>55.404071807861328</v>
      </c>
      <c r="F142" s="19">
        <v>53.7076416015625</v>
      </c>
      <c r="G142" s="19">
        <v>52.061557769775391</v>
      </c>
      <c r="H142" s="19">
        <v>50.702404022216797</v>
      </c>
      <c r="I142" s="19">
        <v>49.194007873535156</v>
      </c>
      <c r="J142" s="19">
        <v>48.5465087890625</v>
      </c>
      <c r="K142" s="19">
        <v>48.036949157714844</v>
      </c>
      <c r="L142" s="19">
        <v>48.111534118652344</v>
      </c>
      <c r="M142" s="19">
        <v>48.451190948486328</v>
      </c>
      <c r="N142" s="19">
        <v>48.665573120117188</v>
      </c>
      <c r="O142" s="19">
        <v>48.935535430908203</v>
      </c>
      <c r="P142" s="19">
        <v>48.902912139892578</v>
      </c>
      <c r="Q142" s="19">
        <v>48.948562622070312</v>
      </c>
      <c r="R142" s="19">
        <v>48.640544891357422</v>
      </c>
      <c r="S142" s="19">
        <v>48.369163513183594</v>
      </c>
      <c r="T142" s="19">
        <v>48.200283050537109</v>
      </c>
      <c r="U142" s="19">
        <v>48.056564331054688</v>
      </c>
      <c r="V142" s="19">
        <v>47.849319458007812</v>
      </c>
      <c r="W142" s="19">
        <v>47.672019958496094</v>
      </c>
      <c r="X142" s="19">
        <v>47.512619018554688</v>
      </c>
      <c r="Y142" s="19">
        <v>47.126052856445312</v>
      </c>
      <c r="Z142" s="19">
        <v>46.705814361572266</v>
      </c>
      <c r="AA142" s="19">
        <v>46.104743957519531</v>
      </c>
      <c r="AB142" s="19">
        <v>45.777313232421875</v>
      </c>
      <c r="AC142" s="19">
        <v>45.355461120605469</v>
      </c>
      <c r="AD142" s="19">
        <v>45.030136108398438</v>
      </c>
      <c r="AE142" s="19">
        <v>44.721515655517578</v>
      </c>
    </row>
    <row r="143" spans="1:31" x14ac:dyDescent="0.15">
      <c r="A143" s="18" t="s">
        <v>465</v>
      </c>
      <c r="B143" s="28" t="s">
        <v>464</v>
      </c>
      <c r="C143" s="19">
        <v>32.18695068359375</v>
      </c>
      <c r="D143" s="19">
        <v>32.322158813476562</v>
      </c>
      <c r="E143" s="19">
        <v>32.644767761230469</v>
      </c>
      <c r="F143" s="19">
        <v>32.856575012207031</v>
      </c>
      <c r="G143" s="19">
        <v>33.274345397949219</v>
      </c>
      <c r="H143" s="19">
        <v>33.398200988769531</v>
      </c>
      <c r="I143" s="19">
        <v>33.672939300537109</v>
      </c>
      <c r="J143" s="19">
        <v>34.000282287597656</v>
      </c>
      <c r="K143" s="19">
        <v>33.889926910400391</v>
      </c>
      <c r="L143" s="19">
        <v>34.195579528808594</v>
      </c>
      <c r="M143" s="19">
        <v>34.238128662109375</v>
      </c>
      <c r="N143" s="19">
        <v>34.151233673095703</v>
      </c>
      <c r="O143" s="19">
        <v>34.352733612060547</v>
      </c>
      <c r="P143" s="19">
        <v>34.319301605224609</v>
      </c>
      <c r="Q143" s="19">
        <v>34.343196868896484</v>
      </c>
      <c r="R143" s="19">
        <v>34.155891418457031</v>
      </c>
      <c r="S143" s="19">
        <v>34.601131439208984</v>
      </c>
      <c r="T143" s="19">
        <v>34.339977264404297</v>
      </c>
      <c r="U143" s="19">
        <v>34.261920928955078</v>
      </c>
      <c r="V143" s="19">
        <v>34.188220977783203</v>
      </c>
      <c r="W143" s="19">
        <v>33.888599395751953</v>
      </c>
      <c r="X143" s="19">
        <v>33.271961212158203</v>
      </c>
      <c r="Y143" s="19">
        <v>33.169391632080078</v>
      </c>
      <c r="Z143" s="19">
        <v>32.814273834228516</v>
      </c>
      <c r="AA143" s="19">
        <v>32.334400177001953</v>
      </c>
      <c r="AB143" s="19">
        <v>31.818748474121094</v>
      </c>
      <c r="AC143" s="19">
        <v>31.368526458740234</v>
      </c>
      <c r="AD143" s="19">
        <v>31.208873748779297</v>
      </c>
      <c r="AE143" s="19"/>
    </row>
    <row r="144" spans="1:31" x14ac:dyDescent="0.15">
      <c r="A144" s="18" t="s">
        <v>482</v>
      </c>
      <c r="B144" s="28" t="s">
        <v>481</v>
      </c>
      <c r="C144" s="19">
        <v>28.688217163085938</v>
      </c>
      <c r="D144" s="19">
        <v>29.135631561279297</v>
      </c>
      <c r="E144" s="19">
        <v>29.539331436157227</v>
      </c>
      <c r="F144" s="19">
        <v>29.66618537902832</v>
      </c>
      <c r="G144" s="19">
        <v>29.91047477722168</v>
      </c>
      <c r="H144" s="19">
        <v>30.214282989501953</v>
      </c>
      <c r="I144" s="19">
        <v>30.381076812744141</v>
      </c>
      <c r="J144" s="19">
        <v>30.432647705078125</v>
      </c>
      <c r="K144" s="19">
        <v>30.618541717529297</v>
      </c>
      <c r="L144" s="19">
        <v>30.969551086425781</v>
      </c>
      <c r="M144" s="19">
        <v>31.485387802124023</v>
      </c>
      <c r="N144" s="19">
        <v>31.438938140869141</v>
      </c>
      <c r="O144" s="19">
        <v>31.638462066650391</v>
      </c>
      <c r="P144" s="19">
        <v>31.621419906616211</v>
      </c>
      <c r="Q144" s="19">
        <v>31.777542114257812</v>
      </c>
      <c r="R144" s="19">
        <v>31.451484680175781</v>
      </c>
      <c r="S144" s="19">
        <v>31.522842407226562</v>
      </c>
      <c r="T144" s="19">
        <v>31.500598907470703</v>
      </c>
      <c r="U144" s="19">
        <v>31.455266952514648</v>
      </c>
      <c r="V144" s="19">
        <v>30.649162292480469</v>
      </c>
      <c r="W144" s="19">
        <v>30.303903579711914</v>
      </c>
      <c r="X144" s="19">
        <v>30.289533615112305</v>
      </c>
      <c r="Y144" s="19">
        <v>29.895639419555664</v>
      </c>
      <c r="Z144" s="19">
        <v>29.030296325683594</v>
      </c>
      <c r="AA144" s="19">
        <v>27.872604370117188</v>
      </c>
      <c r="AB144" s="19">
        <v>26.107320785522461</v>
      </c>
      <c r="AC144" s="19">
        <v>24.806955337524414</v>
      </c>
      <c r="AD144" s="19">
        <v>23.935630798339844</v>
      </c>
      <c r="AE144" s="19">
        <v>23.320398330688477</v>
      </c>
    </row>
    <row r="145" spans="1:31" x14ac:dyDescent="0.15">
      <c r="A145" s="18" t="s">
        <v>484</v>
      </c>
      <c r="B145" s="28" t="s">
        <v>483</v>
      </c>
      <c r="C145" s="19">
        <v>37.87823486328125</v>
      </c>
      <c r="D145" s="19">
        <v>37.932125091552734</v>
      </c>
      <c r="E145" s="19">
        <v>37.922554016113281</v>
      </c>
      <c r="F145" s="19">
        <v>37.936183929443359</v>
      </c>
      <c r="G145" s="19">
        <v>37.914558410644531</v>
      </c>
      <c r="H145" s="19">
        <v>37.989051818847656</v>
      </c>
      <c r="I145" s="19">
        <v>38.035938262939453</v>
      </c>
      <c r="J145" s="19">
        <v>37.840316772460938</v>
      </c>
      <c r="K145" s="19">
        <v>37.847583770751953</v>
      </c>
      <c r="L145" s="19">
        <v>37.837089538574219</v>
      </c>
      <c r="M145" s="19">
        <v>37.526683807373047</v>
      </c>
      <c r="N145" s="19">
        <v>37.257621765136719</v>
      </c>
      <c r="O145" s="19">
        <v>36.931575775146484</v>
      </c>
      <c r="P145" s="19">
        <v>36.697078704833984</v>
      </c>
      <c r="Q145" s="19">
        <v>36.084957122802734</v>
      </c>
      <c r="R145" s="19">
        <v>35.906387329101562</v>
      </c>
      <c r="S145" s="19">
        <v>35.648693084716797</v>
      </c>
      <c r="T145" s="19">
        <v>35.400642395019531</v>
      </c>
      <c r="U145" s="19">
        <v>35.101055145263672</v>
      </c>
      <c r="V145" s="19">
        <v>34.735481262207031</v>
      </c>
      <c r="W145" s="19">
        <v>34.442905426025391</v>
      </c>
      <c r="X145" s="19">
        <v>33.787666320800781</v>
      </c>
      <c r="Y145" s="19">
        <v>33.600215911865234</v>
      </c>
      <c r="Z145" s="19">
        <v>33.360816955566406</v>
      </c>
      <c r="AA145" s="19">
        <v>32.971225738525391</v>
      </c>
      <c r="AB145" s="19">
        <v>32.702022552490234</v>
      </c>
      <c r="AC145" s="19">
        <v>32.460338592529297</v>
      </c>
      <c r="AD145" s="19">
        <v>32.335140228271484</v>
      </c>
      <c r="AE145" s="19">
        <v>32.114986419677734</v>
      </c>
    </row>
    <row r="146" spans="1:31" x14ac:dyDescent="0.15">
      <c r="A146" s="18" t="s">
        <v>486</v>
      </c>
      <c r="B146" s="28" t="s">
        <v>485</v>
      </c>
      <c r="C146" s="19">
        <v>36.613227844238281</v>
      </c>
      <c r="D146" s="19">
        <v>36.180183410644531</v>
      </c>
      <c r="E146" s="19">
        <v>35.610691070556641</v>
      </c>
      <c r="F146" s="19">
        <v>34.503791809082031</v>
      </c>
      <c r="G146" s="19">
        <v>34.495670318603516</v>
      </c>
      <c r="H146" s="19">
        <v>34.151451110839844</v>
      </c>
      <c r="I146" s="19">
        <v>33.774436950683594</v>
      </c>
      <c r="J146" s="19">
        <v>33.1234130859375</v>
      </c>
      <c r="K146" s="19">
        <v>32.729946136474609</v>
      </c>
      <c r="L146" s="19">
        <v>32.448459625244141</v>
      </c>
      <c r="M146" s="19">
        <v>31.88304328918457</v>
      </c>
      <c r="N146" s="19">
        <v>31.699319839477539</v>
      </c>
      <c r="O146" s="19">
        <v>31.433231353759766</v>
      </c>
      <c r="P146" s="19">
        <v>31.142313003540039</v>
      </c>
      <c r="Q146" s="19">
        <v>30.768341064453125</v>
      </c>
      <c r="R146" s="19">
        <v>30.321615219116211</v>
      </c>
      <c r="S146" s="19">
        <v>29.682317733764648</v>
      </c>
      <c r="T146" s="19">
        <v>29.100025177001953</v>
      </c>
      <c r="U146" s="19">
        <v>28.648000717163086</v>
      </c>
      <c r="V146" s="19">
        <v>28.231557846069336</v>
      </c>
      <c r="W146" s="19">
        <v>28.185251235961914</v>
      </c>
      <c r="X146" s="19">
        <v>28.05919075012207</v>
      </c>
      <c r="Y146" s="19">
        <v>27.73967170715332</v>
      </c>
      <c r="Z146" s="19">
        <v>27.391315460205078</v>
      </c>
      <c r="AA146" s="19">
        <v>27.129312515258789</v>
      </c>
      <c r="AB146" s="19">
        <v>26.700628280639648</v>
      </c>
      <c r="AC146" s="19">
        <v>26.23353385925293</v>
      </c>
      <c r="AD146" s="19">
        <v>25.918081283569336</v>
      </c>
      <c r="AE146" s="19">
        <v>25.560188293457031</v>
      </c>
    </row>
    <row r="147" spans="1:31" x14ac:dyDescent="0.15">
      <c r="A147" s="18" t="s">
        <v>492</v>
      </c>
      <c r="B147" s="28" t="s">
        <v>491</v>
      </c>
      <c r="C147" s="19">
        <v>52.794765472412109</v>
      </c>
      <c r="D147" s="19">
        <v>52.376155853271484</v>
      </c>
      <c r="E147" s="19">
        <v>52.030055999755859</v>
      </c>
      <c r="F147" s="19">
        <v>51.557624816894531</v>
      </c>
      <c r="G147" s="19">
        <v>50.983650207519531</v>
      </c>
      <c r="H147" s="19">
        <v>49.908416748046875</v>
      </c>
      <c r="I147" s="19">
        <v>49.081974029541016</v>
      </c>
      <c r="J147" s="19">
        <v>48.1846923828125</v>
      </c>
      <c r="K147" s="19">
        <v>47.309001922607422</v>
      </c>
      <c r="L147" s="19">
        <v>46.463768005371094</v>
      </c>
      <c r="M147" s="19">
        <v>45.685821533203125</v>
      </c>
      <c r="N147" s="19">
        <v>44.945564270019531</v>
      </c>
      <c r="O147" s="19">
        <v>44.224082946777344</v>
      </c>
      <c r="P147" s="19">
        <v>43.505603790283203</v>
      </c>
      <c r="Q147" s="19">
        <v>42.784641265869141</v>
      </c>
      <c r="R147" s="19">
        <v>41.959747314453125</v>
      </c>
      <c r="S147" s="19">
        <v>41.139682769775391</v>
      </c>
      <c r="T147" s="19">
        <v>40.300472259521484</v>
      </c>
      <c r="U147" s="19">
        <v>39.560646057128906</v>
      </c>
      <c r="V147" s="19">
        <v>38.798450469970703</v>
      </c>
      <c r="W147" s="19">
        <v>37.959335327148438</v>
      </c>
      <c r="X147" s="19">
        <v>37.254146575927734</v>
      </c>
      <c r="Y147" s="19">
        <v>36.707653045654297</v>
      </c>
      <c r="Z147" s="19">
        <v>36.199420928955078</v>
      </c>
      <c r="AA147" s="19">
        <v>35.593177795410156</v>
      </c>
      <c r="AB147" s="19">
        <v>35.061130523681641</v>
      </c>
      <c r="AC147" s="19">
        <v>34.635498046875</v>
      </c>
      <c r="AD147" s="19">
        <v>34.303485870361328</v>
      </c>
      <c r="AE147" s="19">
        <v>33.702747344970703</v>
      </c>
    </row>
    <row r="148" spans="1:31" x14ac:dyDescent="0.15">
      <c r="A148" s="18" t="s">
        <v>494</v>
      </c>
      <c r="B148" s="28" t="s">
        <v>493</v>
      </c>
      <c r="C148" s="19">
        <v>45.36962890625</v>
      </c>
      <c r="D148" s="19">
        <v>44.641323089599609</v>
      </c>
      <c r="E148" s="19">
        <v>43.994407653808594</v>
      </c>
      <c r="F148" s="19">
        <v>43.268020629882812</v>
      </c>
      <c r="G148" s="19">
        <v>42.873294830322266</v>
      </c>
      <c r="H148" s="19">
        <v>43.291866302490234</v>
      </c>
      <c r="I148" s="19">
        <v>43.726356506347656</v>
      </c>
      <c r="J148" s="19">
        <v>44.176059722900391</v>
      </c>
      <c r="K148" s="19">
        <v>44.609867095947266</v>
      </c>
      <c r="L148" s="19">
        <v>44.206447601318359</v>
      </c>
      <c r="M148" s="19">
        <v>44.687080383300781</v>
      </c>
      <c r="N148" s="19">
        <v>44.9197998046875</v>
      </c>
      <c r="O148" s="19">
        <v>45.563507080078125</v>
      </c>
      <c r="P148" s="19">
        <v>45.888702392578125</v>
      </c>
      <c r="Q148" s="19">
        <v>46.240226745605469</v>
      </c>
      <c r="R148" s="19">
        <v>46.682415008544922</v>
      </c>
      <c r="S148" s="19">
        <v>46.801982879638672</v>
      </c>
      <c r="T148" s="19">
        <v>46.800075531005859</v>
      </c>
      <c r="U148" s="19">
        <v>46.762069702148438</v>
      </c>
      <c r="V148" s="19">
        <v>46.298774719238281</v>
      </c>
      <c r="W148" s="19">
        <v>46.317707061767578</v>
      </c>
      <c r="X148" s="19">
        <v>46.419891357421875</v>
      </c>
      <c r="Y148" s="19">
        <v>46.486274719238281</v>
      </c>
      <c r="Z148" s="19">
        <v>46.651695251464844</v>
      </c>
      <c r="AA148" s="19">
        <v>45.911628723144531</v>
      </c>
      <c r="AB148" s="19">
        <v>45.074428558349609</v>
      </c>
      <c r="AC148" s="19">
        <v>45.249851226806641</v>
      </c>
      <c r="AD148" s="19">
        <v>45.378570556640625</v>
      </c>
      <c r="AE148" s="19">
        <v>45.404468536376953</v>
      </c>
    </row>
    <row r="149" spans="1:31" x14ac:dyDescent="0.15">
      <c r="A149" s="18" t="s">
        <v>31</v>
      </c>
      <c r="B149" s="28" t="s">
        <v>29</v>
      </c>
      <c r="C149" s="19">
        <v>22.03636360168457</v>
      </c>
      <c r="D149" s="19">
        <v>22.094654083251953</v>
      </c>
      <c r="E149" s="19">
        <v>22.114248275756836</v>
      </c>
      <c r="F149" s="19">
        <v>22.279975891113281</v>
      </c>
      <c r="G149" s="19">
        <v>22.428735733032227</v>
      </c>
      <c r="H149" s="19">
        <v>22.708145141601562</v>
      </c>
      <c r="I149" s="19">
        <v>22.669849395751953</v>
      </c>
      <c r="J149" s="19">
        <v>22.742109298706055</v>
      </c>
      <c r="K149" s="19">
        <v>22.799251556396484</v>
      </c>
      <c r="L149" s="19">
        <v>22.895557403564453</v>
      </c>
      <c r="M149" s="19">
        <v>22.991327285766602</v>
      </c>
      <c r="N149" s="19">
        <v>23.080165863037109</v>
      </c>
      <c r="O149" s="19">
        <v>23.192790985107422</v>
      </c>
      <c r="P149" s="19">
        <v>23.272830963134766</v>
      </c>
      <c r="Q149" s="19">
        <v>23.387563705444336</v>
      </c>
      <c r="R149" s="19">
        <v>23.626352310180664</v>
      </c>
      <c r="S149" s="19">
        <v>23.500246047973633</v>
      </c>
      <c r="T149" s="19">
        <v>23.312656402587891</v>
      </c>
      <c r="U149" s="19">
        <v>23.174186706542969</v>
      </c>
      <c r="V149" s="19">
        <v>22.970924377441406</v>
      </c>
      <c r="W149" s="19">
        <v>23.092861175537109</v>
      </c>
      <c r="X149" s="19">
        <v>22.902414321899414</v>
      </c>
      <c r="Y149" s="19">
        <v>22.754499435424805</v>
      </c>
      <c r="Z149" s="19">
        <v>22.539405822753906</v>
      </c>
      <c r="AA149" s="19">
        <v>22.326566696166992</v>
      </c>
      <c r="AB149" s="19">
        <v>22.126630783081055</v>
      </c>
      <c r="AC149" s="19">
        <v>21.888940811157227</v>
      </c>
      <c r="AD149" s="19">
        <v>21.674655914306641</v>
      </c>
      <c r="AE149" s="19">
        <v>21.514358520507812</v>
      </c>
    </row>
    <row r="150" spans="1:31" x14ac:dyDescent="0.15">
      <c r="A150" s="18" t="s">
        <v>176</v>
      </c>
      <c r="B150" s="28" t="s">
        <v>175</v>
      </c>
      <c r="C150" s="19">
        <v>13.30743408203125</v>
      </c>
      <c r="D150" s="19">
        <v>13.149024963378906</v>
      </c>
      <c r="E150" s="19">
        <v>13.013439178466797</v>
      </c>
      <c r="F150" s="19">
        <v>12.935585021972656</v>
      </c>
      <c r="G150" s="19">
        <v>12.880107879638672</v>
      </c>
      <c r="H150" s="19">
        <v>12.862873077392578</v>
      </c>
      <c r="I150" s="19">
        <v>12.818455696105957</v>
      </c>
      <c r="J150" s="19">
        <v>12.785882949829102</v>
      </c>
      <c r="K150" s="19">
        <v>12.721848487854004</v>
      </c>
      <c r="L150" s="19">
        <v>12.658047676086426</v>
      </c>
      <c r="M150" s="19">
        <v>12.594354629516602</v>
      </c>
      <c r="N150" s="19">
        <v>12.526297569274902</v>
      </c>
      <c r="O150" s="19">
        <v>12.449715614318848</v>
      </c>
      <c r="P150" s="19">
        <v>12.412999153137207</v>
      </c>
      <c r="Q150" s="19">
        <v>12.358537673950195</v>
      </c>
      <c r="R150" s="19">
        <v>12.326483726501465</v>
      </c>
      <c r="S150" s="19">
        <v>12.266853332519531</v>
      </c>
      <c r="T150" s="19">
        <v>12.200936317443848</v>
      </c>
      <c r="U150" s="19">
        <v>12.137568473815918</v>
      </c>
      <c r="V150" s="19">
        <v>12.038431167602539</v>
      </c>
      <c r="W150" s="19">
        <v>12.031230926513672</v>
      </c>
      <c r="X150" s="19">
        <v>12.008810997009277</v>
      </c>
      <c r="Y150" s="19">
        <v>12.003946304321289</v>
      </c>
      <c r="Z150" s="19">
        <v>12.030899047851562</v>
      </c>
      <c r="AA150" s="19">
        <v>12.038991928100586</v>
      </c>
      <c r="AB150" s="19">
        <v>12.018404960632324</v>
      </c>
      <c r="AC150" s="19">
        <v>11.996766090393066</v>
      </c>
      <c r="AD150" s="19">
        <v>11.959784507751465</v>
      </c>
      <c r="AE150" s="19">
        <v>11.916854858398438</v>
      </c>
    </row>
    <row r="151" spans="1:31" x14ac:dyDescent="0.15">
      <c r="A151" s="18" t="s">
        <v>499</v>
      </c>
      <c r="B151" s="28" t="s">
        <v>498</v>
      </c>
      <c r="C151" s="19">
        <v>9.3152809143066406</v>
      </c>
      <c r="D151" s="19">
        <v>9.2348966598510742</v>
      </c>
      <c r="E151" s="19">
        <v>9.1826877593994141</v>
      </c>
      <c r="F151" s="19">
        <v>9.1450033187866211</v>
      </c>
      <c r="G151" s="19">
        <v>9.1178226470947266</v>
      </c>
      <c r="H151" s="19">
        <v>9.0776910781860352</v>
      </c>
      <c r="I151" s="19">
        <v>9.0366582870483398</v>
      </c>
      <c r="J151" s="19">
        <v>8.9952878952026367</v>
      </c>
      <c r="K151" s="19">
        <v>8.9378995895385742</v>
      </c>
      <c r="L151" s="19">
        <v>8.8772306442260742</v>
      </c>
      <c r="M151" s="19">
        <v>8.8121328353881836</v>
      </c>
      <c r="N151" s="19">
        <v>8.7317380905151367</v>
      </c>
      <c r="O151" s="19">
        <v>8.6583032608032227</v>
      </c>
      <c r="P151" s="19">
        <v>8.5956764221191406</v>
      </c>
      <c r="Q151" s="19">
        <v>8.5435724258422852</v>
      </c>
      <c r="R151" s="19">
        <v>8.4928245544433594</v>
      </c>
      <c r="S151" s="19">
        <v>8.4510841369628906</v>
      </c>
      <c r="T151" s="19">
        <v>8.4006948471069336</v>
      </c>
      <c r="U151" s="19">
        <v>8.345036506652832</v>
      </c>
      <c r="V151" s="19">
        <v>8.2569046020507812</v>
      </c>
      <c r="W151" s="19">
        <v>8.2275047302246094</v>
      </c>
      <c r="X151" s="19">
        <v>8.2200412750244141</v>
      </c>
      <c r="Y151" s="19">
        <v>8.2153711318969727</v>
      </c>
      <c r="Z151" s="19">
        <v>8.1974267959594727</v>
      </c>
      <c r="AA151" s="19">
        <v>8.1853818893432617</v>
      </c>
      <c r="AB151" s="19">
        <v>8.1732244491577148</v>
      </c>
      <c r="AC151" s="19">
        <v>8.1620063781738281</v>
      </c>
      <c r="AD151" s="19">
        <v>8.1459436416625977</v>
      </c>
      <c r="AE151" s="19">
        <v>8.1268949508666992</v>
      </c>
    </row>
    <row r="152" spans="1:31" x14ac:dyDescent="0.15">
      <c r="A152" s="18" t="s">
        <v>497</v>
      </c>
      <c r="B152" s="28" t="s">
        <v>496</v>
      </c>
      <c r="C152" s="19">
        <v>50.09637451171875</v>
      </c>
      <c r="D152" s="19">
        <v>49.893081665039062</v>
      </c>
      <c r="E152" s="19">
        <v>49.729000091552734</v>
      </c>
      <c r="F152" s="19">
        <v>49.345226287841797</v>
      </c>
      <c r="G152" s="19">
        <v>49.060260772705078</v>
      </c>
      <c r="H152" s="19">
        <v>48.740367889404297</v>
      </c>
      <c r="I152" s="19">
        <v>48.080249786376953</v>
      </c>
      <c r="J152" s="19">
        <v>47.786720275878906</v>
      </c>
      <c r="K152" s="19">
        <v>46.925556182861328</v>
      </c>
      <c r="L152" s="19">
        <v>46.412567138671875</v>
      </c>
      <c r="M152" s="19">
        <v>46.110980987548828</v>
      </c>
      <c r="N152" s="19">
        <v>46.033397674560547</v>
      </c>
      <c r="O152" s="19">
        <v>45.720443725585938</v>
      </c>
      <c r="P152" s="19">
        <v>45.640316009521484</v>
      </c>
      <c r="Q152" s="19">
        <v>45.963722229003906</v>
      </c>
      <c r="R152" s="19">
        <v>46.081325531005859</v>
      </c>
      <c r="S152" s="19">
        <v>46.092853546142578</v>
      </c>
      <c r="T152" s="19">
        <v>46.100120544433594</v>
      </c>
      <c r="U152" s="19">
        <v>45.734004974365234</v>
      </c>
      <c r="V152" s="19">
        <v>45.47625732421875</v>
      </c>
      <c r="W152" s="19">
        <v>45.113372802734375</v>
      </c>
      <c r="X152" s="19">
        <v>45.056499481201172</v>
      </c>
      <c r="Y152" s="19">
        <v>44.050342559814453</v>
      </c>
      <c r="Z152" s="19">
        <v>43.759227752685547</v>
      </c>
      <c r="AA152" s="19">
        <v>43.430652618408203</v>
      </c>
      <c r="AB152" s="19">
        <v>43.008689880371094</v>
      </c>
      <c r="AC152" s="19">
        <v>42.656623840332031</v>
      </c>
      <c r="AD152" s="19">
        <v>42.539878845214844</v>
      </c>
      <c r="AE152" s="19">
        <v>42.414836883544922</v>
      </c>
    </row>
    <row r="153" spans="1:31" x14ac:dyDescent="0.15">
      <c r="A153" s="18" t="s">
        <v>505</v>
      </c>
      <c r="B153" s="28" t="s">
        <v>504</v>
      </c>
      <c r="C153" s="19">
        <v>28.926456451416016</v>
      </c>
      <c r="D153" s="19">
        <v>28.857929229736328</v>
      </c>
      <c r="E153" s="19">
        <v>29.061985015869141</v>
      </c>
      <c r="F153" s="19">
        <v>28.940845489501953</v>
      </c>
      <c r="G153" s="19">
        <v>28.981086730957031</v>
      </c>
      <c r="H153" s="19">
        <v>29.248031616210938</v>
      </c>
      <c r="I153" s="19">
        <v>29.445917129516602</v>
      </c>
      <c r="J153" s="19">
        <v>29.730129241943359</v>
      </c>
      <c r="K153" s="19">
        <v>29.916477203369141</v>
      </c>
      <c r="L153" s="19">
        <v>30.082242965698242</v>
      </c>
      <c r="M153" s="19">
        <v>30.273262023925781</v>
      </c>
      <c r="N153" s="19">
        <v>30.460914611816406</v>
      </c>
      <c r="O153" s="19">
        <v>30.615985870361328</v>
      </c>
      <c r="P153" s="19">
        <v>30.750297546386719</v>
      </c>
      <c r="Q153" s="19">
        <v>31.089851379394531</v>
      </c>
      <c r="R153" s="19">
        <v>31.161632537841797</v>
      </c>
      <c r="S153" s="19">
        <v>31.139925003051758</v>
      </c>
      <c r="T153" s="19">
        <v>30.899959564208984</v>
      </c>
      <c r="U153" s="19">
        <v>30.760091781616211</v>
      </c>
      <c r="V153" s="19">
        <v>30.506977081298828</v>
      </c>
      <c r="W153" s="19">
        <v>30.402929306030273</v>
      </c>
      <c r="X153" s="19">
        <v>30.287408828735352</v>
      </c>
      <c r="Y153" s="19">
        <v>30.004934310913086</v>
      </c>
      <c r="Z153" s="19">
        <v>29.814115524291992</v>
      </c>
      <c r="AA153" s="19">
        <v>29.675647735595703</v>
      </c>
      <c r="AB153" s="19">
        <v>29.160854339599609</v>
      </c>
      <c r="AC153" s="19">
        <v>30.298078536987305</v>
      </c>
      <c r="AD153" s="19">
        <v>30.605129241943359</v>
      </c>
      <c r="AE153" s="19">
        <v>30.798870086669922</v>
      </c>
    </row>
    <row r="154" spans="1:31" x14ac:dyDescent="0.15">
      <c r="A154" s="18" t="s">
        <v>511</v>
      </c>
      <c r="B154" s="28" t="s">
        <v>510</v>
      </c>
      <c r="C154" s="19">
        <v>22.984304428100586</v>
      </c>
      <c r="D154" s="19">
        <v>22.735136032104492</v>
      </c>
      <c r="E154" s="19">
        <v>22.244447708129883</v>
      </c>
      <c r="F154" s="19">
        <v>21.62678337097168</v>
      </c>
      <c r="G154" s="19">
        <v>20.855293273925781</v>
      </c>
      <c r="H154" s="19">
        <v>20.170558929443359</v>
      </c>
      <c r="I154" s="19">
        <v>19.516391754150391</v>
      </c>
      <c r="J154" s="19">
        <v>18.81928825378418</v>
      </c>
      <c r="K154" s="19">
        <v>18.262123107910156</v>
      </c>
      <c r="L154" s="19">
        <v>17.814878463745117</v>
      </c>
      <c r="M154" s="19">
        <v>17.297914505004883</v>
      </c>
      <c r="N154" s="19">
        <v>16.823175430297852</v>
      </c>
      <c r="O154" s="19">
        <v>16.419319152832031</v>
      </c>
      <c r="P154" s="19">
        <v>15.990388870239258</v>
      </c>
      <c r="Q154" s="19">
        <v>15.593510627746582</v>
      </c>
      <c r="R154" s="19">
        <v>15.17681884765625</v>
      </c>
      <c r="S154" s="19">
        <v>14.781278610229492</v>
      </c>
      <c r="T154" s="19">
        <v>14.400514602661133</v>
      </c>
      <c r="U154" s="19">
        <v>14.084105491638184</v>
      </c>
      <c r="V154" s="19">
        <v>13.785052299499512</v>
      </c>
      <c r="W154" s="19">
        <v>13.482430458068848</v>
      </c>
      <c r="X154" s="19">
        <v>13.303516387939453</v>
      </c>
      <c r="Y154" s="19">
        <v>13.073708534240723</v>
      </c>
      <c r="Z154" s="19">
        <v>12.875418663024902</v>
      </c>
      <c r="AA154" s="19">
        <v>12.654142379760742</v>
      </c>
      <c r="AB154" s="19">
        <v>12.393181800842285</v>
      </c>
      <c r="AC154" s="19">
        <v>12.130317687988281</v>
      </c>
      <c r="AD154" s="19">
        <v>11.854589462280273</v>
      </c>
      <c r="AE154" s="19">
        <v>11.592680931091309</v>
      </c>
    </row>
    <row r="155" spans="1:31" x14ac:dyDescent="0.15">
      <c r="A155" s="18" t="s">
        <v>521</v>
      </c>
      <c r="B155" s="28" t="s">
        <v>520</v>
      </c>
      <c r="C155" s="19">
        <v>31.233295440673828</v>
      </c>
      <c r="D155" s="19">
        <v>31.088935852050781</v>
      </c>
      <c r="E155" s="19">
        <v>30.870712280273438</v>
      </c>
      <c r="F155" s="19">
        <v>30.854352951049805</v>
      </c>
      <c r="G155" s="19">
        <v>30.850061416625977</v>
      </c>
      <c r="H155" s="19">
        <v>31.198347091674805</v>
      </c>
      <c r="I155" s="19">
        <v>30.825477600097656</v>
      </c>
      <c r="J155" s="19">
        <v>30.024967193603516</v>
      </c>
      <c r="K155" s="19">
        <v>29.45057487487793</v>
      </c>
      <c r="L155" s="19">
        <v>29.555112838745117</v>
      </c>
      <c r="M155" s="19">
        <v>29.52662467956543</v>
      </c>
      <c r="N155" s="19">
        <v>29.187505722045898</v>
      </c>
      <c r="O155" s="19">
        <v>28.899686813354492</v>
      </c>
      <c r="P155" s="19">
        <v>28.445297241210938</v>
      </c>
      <c r="Q155" s="19">
        <v>28.130081176757812</v>
      </c>
      <c r="R155" s="19">
        <v>27.854166030883789</v>
      </c>
      <c r="S155" s="19">
        <v>27.343887329101562</v>
      </c>
      <c r="T155" s="19">
        <v>26.800691604614258</v>
      </c>
      <c r="U155" s="19">
        <v>26.276128768920898</v>
      </c>
      <c r="V155" s="19">
        <v>25.734701156616211</v>
      </c>
      <c r="W155" s="19">
        <v>25.070249557495117</v>
      </c>
      <c r="X155" s="19">
        <v>24.909793853759766</v>
      </c>
      <c r="Y155" s="19">
        <v>24.417121887207031</v>
      </c>
      <c r="Z155" s="19">
        <v>24.199407577514648</v>
      </c>
      <c r="AA155" s="19">
        <v>23.88096809387207</v>
      </c>
      <c r="AB155" s="19">
        <v>24.379257202148438</v>
      </c>
      <c r="AC155" s="19">
        <v>24.854316711425781</v>
      </c>
      <c r="AD155" s="19">
        <v>25.35760498046875</v>
      </c>
      <c r="AE155" s="19">
        <v>25.206396102905273</v>
      </c>
    </row>
    <row r="156" spans="1:31" x14ac:dyDescent="0.15">
      <c r="A156" s="18" t="s">
        <v>525</v>
      </c>
      <c r="B156" s="28" t="s">
        <v>524</v>
      </c>
      <c r="C156" s="19">
        <v>39.648265838623047</v>
      </c>
      <c r="D156" s="19">
        <v>40.145576477050781</v>
      </c>
      <c r="E156" s="19">
        <v>40.729679107666016</v>
      </c>
      <c r="F156" s="19">
        <v>41.517459869384766</v>
      </c>
      <c r="G156" s="19">
        <v>41.690269470214844</v>
      </c>
      <c r="H156" s="19">
        <v>41.955848693847656</v>
      </c>
      <c r="I156" s="19">
        <v>42.568687438964844</v>
      </c>
      <c r="J156" s="19">
        <v>42.975238800048828</v>
      </c>
      <c r="K156" s="19">
        <v>43.263187408447266</v>
      </c>
      <c r="L156" s="19">
        <v>43.681911468505859</v>
      </c>
      <c r="M156" s="19">
        <v>44.026939392089844</v>
      </c>
      <c r="N156" s="19">
        <v>44.001533508300781</v>
      </c>
      <c r="O156" s="19">
        <v>43.910961151123047</v>
      </c>
      <c r="P156" s="19">
        <v>43.752975463867188</v>
      </c>
      <c r="Q156" s="19">
        <v>43.547561645507812</v>
      </c>
      <c r="R156" s="19">
        <v>43.585899353027344</v>
      </c>
      <c r="S156" s="19">
        <v>43.723400115966797</v>
      </c>
      <c r="T156" s="19">
        <v>43.900016784667969</v>
      </c>
      <c r="U156" s="19">
        <v>43.702678680419922</v>
      </c>
      <c r="V156" s="19">
        <v>43.556045532226562</v>
      </c>
      <c r="W156" s="19">
        <v>43.440090179443359</v>
      </c>
      <c r="X156" s="19">
        <v>43.362430572509766</v>
      </c>
      <c r="Y156" s="19">
        <v>43.212879180908203</v>
      </c>
      <c r="Z156" s="19">
        <v>42.912620544433594</v>
      </c>
      <c r="AA156" s="19">
        <v>42.245807647705078</v>
      </c>
      <c r="AB156" s="19">
        <v>41.564781188964844</v>
      </c>
      <c r="AC156" s="19">
        <v>40.851005554199219</v>
      </c>
      <c r="AD156" s="19">
        <v>40.374019622802734</v>
      </c>
      <c r="AE156" s="19">
        <v>39.798908233642578</v>
      </c>
    </row>
    <row r="157" spans="1:31" x14ac:dyDescent="0.15">
      <c r="A157" s="18" t="s">
        <v>527</v>
      </c>
      <c r="B157" s="28" t="s">
        <v>526</v>
      </c>
      <c r="C157" s="19">
        <v>57.971363067626953</v>
      </c>
      <c r="D157" s="19">
        <v>58.492584228515625</v>
      </c>
      <c r="E157" s="19">
        <v>57.505630493164062</v>
      </c>
      <c r="F157" s="19">
        <v>58.906597137451172</v>
      </c>
      <c r="G157" s="19">
        <v>58.742950439453125</v>
      </c>
      <c r="H157" s="19">
        <v>59.114925384521484</v>
      </c>
      <c r="I157" s="19">
        <v>59.888095855712891</v>
      </c>
      <c r="J157" s="19">
        <v>60.232429504394531</v>
      </c>
      <c r="K157" s="19">
        <v>60.064571380615234</v>
      </c>
      <c r="L157" s="19">
        <v>60.253055572509766</v>
      </c>
      <c r="M157" s="19">
        <v>60.084609985351562</v>
      </c>
      <c r="N157" s="19">
        <v>60.421932220458984</v>
      </c>
      <c r="O157" s="19">
        <v>60.179656982421875</v>
      </c>
      <c r="P157" s="19">
        <v>60.036434173583984</v>
      </c>
      <c r="Q157" s="19">
        <v>60.709129333496094</v>
      </c>
      <c r="R157" s="19">
        <v>60.941791534423828</v>
      </c>
      <c r="S157" s="19">
        <v>61.201469421386719</v>
      </c>
      <c r="T157" s="19">
        <v>62.700469970703125</v>
      </c>
      <c r="U157" s="19">
        <v>62.815338134765625</v>
      </c>
      <c r="V157" s="19">
        <v>65.144119262695312</v>
      </c>
      <c r="W157" s="19">
        <v>64.551124572753906</v>
      </c>
      <c r="X157" s="19">
        <v>64.227989196777344</v>
      </c>
      <c r="Y157" s="19">
        <v>64.723342895507812</v>
      </c>
      <c r="Z157" s="19">
        <v>64.58367919921875</v>
      </c>
      <c r="AA157" s="19">
        <v>64.106887817382812</v>
      </c>
      <c r="AB157" s="19">
        <v>63.645309448242188</v>
      </c>
      <c r="AC157" s="19">
        <v>63.189762115478516</v>
      </c>
      <c r="AD157" s="19">
        <v>63.036148071289062</v>
      </c>
      <c r="AE157" s="19">
        <v>63.403850555419922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B736E-CF58-1049-8380-07C0781D8DB9}">
  <sheetPr>
    <tabColor rgb="FFD499FD"/>
  </sheetPr>
  <dimension ref="A1:AB159"/>
  <sheetViews>
    <sheetView topLeftCell="S1" workbookViewId="0">
      <selection activeCell="B2" sqref="B2"/>
    </sheetView>
  </sheetViews>
  <sheetFormatPr baseColWidth="10" defaultColWidth="9.1640625" defaultRowHeight="13" x14ac:dyDescent="0.15"/>
  <cols>
    <col min="1" max="1" width="26.33203125" style="20" customWidth="1"/>
    <col min="2" max="2" width="9.1640625" style="29"/>
    <col min="3" max="4" width="18.83203125" style="20" customWidth="1"/>
    <col min="5" max="5" width="18.6640625" style="20" customWidth="1"/>
    <col min="6" max="7" width="18.83203125" style="20" customWidth="1"/>
    <col min="8" max="8" width="19.33203125" style="20" customWidth="1"/>
    <col min="9" max="9" width="18.83203125" style="20" customWidth="1"/>
    <col min="10" max="10" width="19.5" style="20" customWidth="1"/>
    <col min="11" max="12" width="18.83203125" style="20" customWidth="1"/>
    <col min="13" max="13" width="18.5" style="20" customWidth="1"/>
    <col min="14" max="14" width="18.83203125" style="20" customWidth="1"/>
    <col min="15" max="15" width="19.1640625" style="20" customWidth="1"/>
    <col min="16" max="16" width="19" style="20" customWidth="1"/>
    <col min="17" max="17" width="18.5" style="20" customWidth="1"/>
    <col min="18" max="18" width="18.1640625" style="20" customWidth="1"/>
    <col min="19" max="19" width="18.33203125" style="20" customWidth="1"/>
    <col min="20" max="21" width="18.5" style="20" customWidth="1"/>
    <col min="22" max="22" width="18.6640625" style="20" customWidth="1"/>
    <col min="23" max="24" width="19" style="20" customWidth="1"/>
    <col min="25" max="25" width="18.6640625" style="20" customWidth="1"/>
    <col min="26" max="26" width="19" style="20" customWidth="1"/>
    <col min="27" max="27" width="18.33203125" style="20" customWidth="1"/>
    <col min="28" max="28" width="19" style="20" customWidth="1"/>
    <col min="29" max="16384" width="9.1640625" style="20"/>
  </cols>
  <sheetData>
    <row r="1" spans="1:28" s="17" customFormat="1" x14ac:dyDescent="0.15">
      <c r="A1" s="17" t="s">
        <v>731</v>
      </c>
      <c r="B1" s="27" t="s">
        <v>0</v>
      </c>
      <c r="C1" s="17" t="s">
        <v>852</v>
      </c>
      <c r="D1" s="17" t="s">
        <v>853</v>
      </c>
      <c r="E1" s="17" t="s">
        <v>854</v>
      </c>
      <c r="F1" s="17" t="s">
        <v>855</v>
      </c>
      <c r="G1" s="17" t="s">
        <v>856</v>
      </c>
      <c r="H1" s="17" t="s">
        <v>857</v>
      </c>
      <c r="I1" s="17" t="s">
        <v>858</v>
      </c>
      <c r="J1" s="17" t="s">
        <v>859</v>
      </c>
      <c r="K1" s="17" t="s">
        <v>860</v>
      </c>
      <c r="L1" s="17" t="s">
        <v>861</v>
      </c>
      <c r="M1" s="17" t="s">
        <v>862</v>
      </c>
      <c r="N1" s="17" t="s">
        <v>863</v>
      </c>
      <c r="O1" s="17" t="s">
        <v>864</v>
      </c>
      <c r="P1" s="17" t="s">
        <v>865</v>
      </c>
      <c r="Q1" s="17" t="s">
        <v>866</v>
      </c>
      <c r="R1" s="17" t="s">
        <v>867</v>
      </c>
      <c r="S1" s="17" t="s">
        <v>868</v>
      </c>
      <c r="T1" s="17" t="s">
        <v>869</v>
      </c>
      <c r="U1" s="17" t="s">
        <v>870</v>
      </c>
      <c r="V1" s="17" t="s">
        <v>871</v>
      </c>
      <c r="W1" s="17" t="s">
        <v>872</v>
      </c>
      <c r="X1" s="17" t="s">
        <v>873</v>
      </c>
      <c r="Y1" s="17" t="s">
        <v>874</v>
      </c>
      <c r="Z1" s="17" t="s">
        <v>875</v>
      </c>
      <c r="AA1" s="17" t="s">
        <v>876</v>
      </c>
      <c r="AB1" s="17" t="s">
        <v>877</v>
      </c>
    </row>
    <row r="2" spans="1:28" x14ac:dyDescent="0.15">
      <c r="A2" s="20" t="s">
        <v>24</v>
      </c>
      <c r="B2" s="29" t="s">
        <v>21</v>
      </c>
      <c r="C2" s="21">
        <v>38.571281433105469</v>
      </c>
      <c r="D2" s="21">
        <v>38.260951995849609</v>
      </c>
      <c r="E2" s="21">
        <v>37.862960815429688</v>
      </c>
      <c r="F2" s="21">
        <v>35.685630798339844</v>
      </c>
      <c r="G2" s="21">
        <v>36.243999481201172</v>
      </c>
      <c r="H2" s="21">
        <v>36.363334655761719</v>
      </c>
      <c r="I2" s="21">
        <v>36.019931793212891</v>
      </c>
      <c r="J2" s="21">
        <v>35.299999237060547</v>
      </c>
      <c r="K2" s="21">
        <v>36.439022064208984</v>
      </c>
      <c r="L2" s="21">
        <v>35.573329925537109</v>
      </c>
      <c r="M2" s="21">
        <v>35.238903045654297</v>
      </c>
      <c r="N2" s="21">
        <v>35.024368286132812</v>
      </c>
      <c r="O2" s="21">
        <v>34.945659637451172</v>
      </c>
      <c r="P2" s="21">
        <v>34.391948699951172</v>
      </c>
      <c r="Q2" s="21">
        <v>34.177272796630859</v>
      </c>
      <c r="R2" s="21">
        <v>33.751468658447266</v>
      </c>
      <c r="S2" s="21">
        <v>33.956642150878906</v>
      </c>
      <c r="T2" s="21">
        <v>33.877605438232422</v>
      </c>
      <c r="U2" s="21">
        <v>33.597434997558594</v>
      </c>
      <c r="V2" s="21">
        <v>33.505386352539062</v>
      </c>
      <c r="W2" s="21">
        <v>33.804462432861328</v>
      </c>
      <c r="X2" s="21">
        <v>33.753948211669922</v>
      </c>
      <c r="Y2" s="21">
        <v>33.515609741210938</v>
      </c>
      <c r="Z2" s="21">
        <v>33.233230590820312</v>
      </c>
      <c r="AA2" s="21">
        <v>32.931488037109375</v>
      </c>
      <c r="AB2" s="21">
        <v>32.407962799072266</v>
      </c>
    </row>
    <row r="3" spans="1:28" x14ac:dyDescent="0.15">
      <c r="A3" s="20" t="s">
        <v>136</v>
      </c>
      <c r="B3" s="29" t="s">
        <v>135</v>
      </c>
      <c r="C3" s="21">
        <v>34.984855651855469</v>
      </c>
      <c r="D3" s="21">
        <v>35.057540893554688</v>
      </c>
      <c r="E3" s="21">
        <v>34.919013977050781</v>
      </c>
      <c r="F3" s="21">
        <v>35.023456573486328</v>
      </c>
      <c r="G3" s="21">
        <v>34.944877624511719</v>
      </c>
      <c r="H3" s="21">
        <v>34.796489715576172</v>
      </c>
      <c r="I3" s="21">
        <v>34.587123870849609</v>
      </c>
      <c r="J3" s="21">
        <v>34.099998474121094</v>
      </c>
      <c r="K3" s="21">
        <v>33.896747589111328</v>
      </c>
      <c r="L3" s="21">
        <v>33.497978210449219</v>
      </c>
      <c r="M3" s="21">
        <v>32.919090270996094</v>
      </c>
      <c r="N3" s="21">
        <v>32.373050689697266</v>
      </c>
      <c r="O3" s="21">
        <v>31.38172721862793</v>
      </c>
      <c r="P3" s="21">
        <v>31.241147994995117</v>
      </c>
      <c r="Q3" s="21">
        <v>31.308382034301758</v>
      </c>
      <c r="R3" s="21">
        <v>31.496702194213867</v>
      </c>
      <c r="S3" s="21">
        <v>31.918821334838867</v>
      </c>
      <c r="T3" s="21">
        <v>31.838108062744141</v>
      </c>
      <c r="U3" s="21">
        <v>32.420799255371094</v>
      </c>
      <c r="V3" s="21">
        <v>32.238971710205078</v>
      </c>
      <c r="W3" s="21">
        <v>31.941799163818359</v>
      </c>
      <c r="X3" s="21">
        <v>31.831317901611328</v>
      </c>
      <c r="Y3" s="21">
        <v>32.040489196777344</v>
      </c>
      <c r="Z3" s="21">
        <v>31.830295562744141</v>
      </c>
      <c r="AA3" s="21">
        <v>31.742618560791016</v>
      </c>
      <c r="AB3" s="21">
        <v>31.315494537353516</v>
      </c>
    </row>
    <row r="4" spans="1:28" x14ac:dyDescent="0.15">
      <c r="A4" s="20" t="s">
        <v>20</v>
      </c>
      <c r="B4" s="29" t="s">
        <v>17</v>
      </c>
      <c r="C4" s="21">
        <v>50.773422241210938</v>
      </c>
      <c r="D4" s="21">
        <v>49.773391723632812</v>
      </c>
      <c r="E4" s="21">
        <v>47.836200714111328</v>
      </c>
      <c r="F4" s="21">
        <v>47.405990600585938</v>
      </c>
      <c r="G4" s="21">
        <v>47.323348999023438</v>
      </c>
      <c r="H4" s="21">
        <v>49.990226745605469</v>
      </c>
      <c r="I4" s="21">
        <v>47.678768157958984</v>
      </c>
      <c r="J4" s="21">
        <v>48.799999237060547</v>
      </c>
      <c r="K4" s="21">
        <v>48.596015930175781</v>
      </c>
      <c r="L4" s="21">
        <v>46.689796447753906</v>
      </c>
      <c r="M4" s="21">
        <v>46.970916748046875</v>
      </c>
      <c r="N4" s="21">
        <v>46.379878997802734</v>
      </c>
      <c r="O4" s="21">
        <v>45.360244750976562</v>
      </c>
      <c r="P4" s="21">
        <v>45.261455535888672</v>
      </c>
      <c r="Q4" s="21">
        <v>44.122997283935547</v>
      </c>
      <c r="R4" s="21">
        <v>43.668079376220703</v>
      </c>
      <c r="S4" s="21">
        <v>44.132369995117188</v>
      </c>
      <c r="T4" s="21">
        <v>44.137409210205078</v>
      </c>
      <c r="U4" s="21">
        <v>44.295761108398438</v>
      </c>
      <c r="V4" s="21">
        <v>43.629150390625</v>
      </c>
      <c r="W4" s="21">
        <v>44.187042236328125</v>
      </c>
      <c r="X4" s="21">
        <v>43.451480865478516</v>
      </c>
      <c r="Y4" s="21">
        <v>43.223419189453125</v>
      </c>
      <c r="Z4" s="21">
        <v>43.443283081054688</v>
      </c>
      <c r="AA4" s="21">
        <v>43.384040832519531</v>
      </c>
      <c r="AB4" s="21">
        <v>43.328170776367188</v>
      </c>
    </row>
    <row r="5" spans="1:28" x14ac:dyDescent="0.15">
      <c r="A5" s="20" t="s">
        <v>33</v>
      </c>
      <c r="B5" s="29" t="s">
        <v>32</v>
      </c>
      <c r="C5" s="21">
        <v>25.562576293945312</v>
      </c>
      <c r="D5" s="21">
        <v>25.373231887817383</v>
      </c>
      <c r="E5" s="21">
        <v>25.952001571655273</v>
      </c>
      <c r="F5" s="21">
        <v>25.319374084472656</v>
      </c>
      <c r="G5" s="21">
        <v>24.688922882080078</v>
      </c>
      <c r="H5" s="21">
        <v>24.43248176574707</v>
      </c>
      <c r="I5" s="21">
        <v>25.105556488037109</v>
      </c>
      <c r="J5" s="21">
        <v>25.399999618530273</v>
      </c>
      <c r="K5" s="21">
        <v>26.039270401000977</v>
      </c>
      <c r="L5" s="21">
        <v>26.414730072021484</v>
      </c>
      <c r="M5" s="21">
        <v>25.656591415405273</v>
      </c>
      <c r="N5" s="21">
        <v>25.065067291259766</v>
      </c>
      <c r="O5" s="21">
        <v>24.80224609375</v>
      </c>
      <c r="P5" s="21">
        <v>24.373483657836914</v>
      </c>
      <c r="Q5" s="21">
        <v>23.895635604858398</v>
      </c>
      <c r="R5" s="21">
        <v>23.884767532348633</v>
      </c>
      <c r="S5" s="21">
        <v>24.921953201293945</v>
      </c>
      <c r="T5" s="21">
        <v>24.042016983032227</v>
      </c>
      <c r="U5" s="21">
        <v>23.74964714050293</v>
      </c>
      <c r="V5" s="21">
        <v>24.167985916137695</v>
      </c>
      <c r="W5" s="21">
        <v>24.134323120117188</v>
      </c>
      <c r="X5" s="21">
        <v>24.369668960571289</v>
      </c>
      <c r="Y5" s="21">
        <v>24.415708541870117</v>
      </c>
      <c r="Z5" s="21">
        <v>24.37354850769043</v>
      </c>
      <c r="AA5" s="21">
        <v>24.294239044189453</v>
      </c>
      <c r="AB5" s="21">
        <v>24.408111572265625</v>
      </c>
    </row>
    <row r="6" spans="1:28" x14ac:dyDescent="0.15">
      <c r="A6" s="20" t="s">
        <v>35</v>
      </c>
      <c r="B6" s="29" t="s">
        <v>34</v>
      </c>
      <c r="C6" s="21">
        <v>49.078380584716797</v>
      </c>
      <c r="D6" s="21">
        <v>46.229175567626953</v>
      </c>
      <c r="E6" s="21">
        <v>46.409404754638672</v>
      </c>
      <c r="F6" s="21">
        <v>46.283584594726562</v>
      </c>
      <c r="G6" s="21">
        <v>46.210647583007812</v>
      </c>
      <c r="H6" s="21">
        <v>46.161270141601562</v>
      </c>
      <c r="I6" s="21">
        <v>46.370132446289062</v>
      </c>
      <c r="J6" s="21">
        <v>46.299999237060547</v>
      </c>
      <c r="K6" s="21">
        <v>46.569957733154297</v>
      </c>
      <c r="L6" s="21">
        <v>45.144954681396484</v>
      </c>
      <c r="M6" s="21">
        <v>45.033126831054688</v>
      </c>
      <c r="N6" s="21">
        <v>44.915134429931641</v>
      </c>
      <c r="O6" s="21">
        <v>44.366031646728516</v>
      </c>
      <c r="P6" s="21">
        <v>44.015174865722656</v>
      </c>
      <c r="Q6" s="21">
        <v>43.682785034179688</v>
      </c>
      <c r="R6" s="21">
        <v>42.372222900390625</v>
      </c>
      <c r="S6" s="21">
        <v>43.750289916992188</v>
      </c>
      <c r="T6" s="21">
        <v>43.842624664306641</v>
      </c>
      <c r="U6" s="21">
        <v>43.48919677734375</v>
      </c>
      <c r="V6" s="21">
        <v>42.941333770751953</v>
      </c>
      <c r="W6" s="21">
        <v>42.905033111572266</v>
      </c>
      <c r="X6" s="21">
        <v>43.296852111816406</v>
      </c>
      <c r="Y6" s="21">
        <v>43.481315612792969</v>
      </c>
      <c r="Z6" s="21">
        <v>43.560779571533203</v>
      </c>
      <c r="AA6" s="21">
        <v>42.755603790283203</v>
      </c>
      <c r="AB6" s="21">
        <v>42.493434906005859</v>
      </c>
    </row>
    <row r="7" spans="1:28" x14ac:dyDescent="0.15">
      <c r="A7" s="20" t="s">
        <v>42</v>
      </c>
      <c r="B7" s="29" t="s">
        <v>41</v>
      </c>
      <c r="C7" s="21">
        <v>15.538859367370605</v>
      </c>
      <c r="D7" s="21">
        <v>15.193089485168457</v>
      </c>
      <c r="E7" s="21">
        <v>15.08393669128418</v>
      </c>
      <c r="F7" s="21">
        <v>14.748693466186523</v>
      </c>
      <c r="G7" s="21">
        <v>14.710874557495117</v>
      </c>
      <c r="H7" s="21">
        <v>14.797375679016113</v>
      </c>
      <c r="I7" s="21">
        <v>14.473602294921875</v>
      </c>
      <c r="J7" s="21">
        <v>14.300000190734863</v>
      </c>
      <c r="K7" s="21">
        <v>14.230506896972656</v>
      </c>
      <c r="L7" s="21">
        <v>14.177370071411133</v>
      </c>
      <c r="M7" s="21">
        <v>13.947599411010742</v>
      </c>
      <c r="N7" s="21">
        <v>13.720335960388184</v>
      </c>
      <c r="O7" s="21">
        <v>13.790192604064941</v>
      </c>
      <c r="P7" s="21">
        <v>13.695947647094727</v>
      </c>
      <c r="Q7" s="21">
        <v>13.417634010314941</v>
      </c>
      <c r="R7" s="21">
        <v>13.541301727294922</v>
      </c>
      <c r="S7" s="21">
        <v>13.900376319885254</v>
      </c>
      <c r="T7" s="21">
        <v>13.716012001037598</v>
      </c>
      <c r="U7" s="21">
        <v>13.812760353088379</v>
      </c>
      <c r="V7" s="21">
        <v>13.723848342895508</v>
      </c>
      <c r="W7" s="21">
        <v>13.637007713317871</v>
      </c>
      <c r="X7" s="21">
        <v>13.820518493652344</v>
      </c>
      <c r="Y7" s="21">
        <v>14.116594314575195</v>
      </c>
      <c r="Z7" s="21">
        <v>14.018482208251953</v>
      </c>
      <c r="AA7" s="21">
        <v>14.087062835693359</v>
      </c>
      <c r="AB7" s="21">
        <v>14.065774917602539</v>
      </c>
    </row>
    <row r="8" spans="1:28" x14ac:dyDescent="0.15">
      <c r="A8" s="20" t="s">
        <v>44</v>
      </c>
      <c r="B8" s="29" t="s">
        <v>43</v>
      </c>
      <c r="C8" s="21">
        <v>10.522746086120605</v>
      </c>
      <c r="D8" s="21">
        <v>10.40567684173584</v>
      </c>
      <c r="E8" s="21">
        <v>10.410053253173828</v>
      </c>
      <c r="F8" s="21">
        <v>10.392490386962891</v>
      </c>
      <c r="G8" s="21">
        <v>10.33949089050293</v>
      </c>
      <c r="H8" s="21">
        <v>10.204848289489746</v>
      </c>
      <c r="I8" s="21">
        <v>10.129485130310059</v>
      </c>
      <c r="J8" s="21">
        <v>9.8000001907348633</v>
      </c>
      <c r="K8" s="21">
        <v>9.7051286697387695</v>
      </c>
      <c r="L8" s="21">
        <v>9.6750154495239258</v>
      </c>
      <c r="M8" s="21">
        <v>9.7274608612060547</v>
      </c>
      <c r="N8" s="21">
        <v>9.7564935684204102</v>
      </c>
      <c r="O8" s="21">
        <v>9.9559669494628906</v>
      </c>
      <c r="P8" s="21">
        <v>9.7178678512573242</v>
      </c>
      <c r="Q8" s="21">
        <v>9.3870134353637695</v>
      </c>
      <c r="R8" s="21">
        <v>9.4718151092529297</v>
      </c>
      <c r="S8" s="21">
        <v>10.237248420715332</v>
      </c>
      <c r="T8" s="21">
        <v>10.010276794433594</v>
      </c>
      <c r="U8" s="21">
        <v>9.7683134078979492</v>
      </c>
      <c r="V8" s="21">
        <v>9.7893171310424805</v>
      </c>
      <c r="W8" s="21">
        <v>9.9001703262329102</v>
      </c>
      <c r="X8" s="21">
        <v>9.8861408233642578</v>
      </c>
      <c r="Y8" s="21">
        <v>9.9220905303955078</v>
      </c>
      <c r="Z8" s="21">
        <v>9.884526252746582</v>
      </c>
      <c r="AA8" s="21">
        <v>9.717158317565918</v>
      </c>
      <c r="AB8" s="21">
        <v>9.5145225524902344</v>
      </c>
    </row>
    <row r="9" spans="1:28" x14ac:dyDescent="0.15">
      <c r="A9" s="20" t="s">
        <v>46</v>
      </c>
      <c r="B9" s="29" t="s">
        <v>45</v>
      </c>
      <c r="C9" s="21">
        <v>62.28173828125</v>
      </c>
      <c r="D9" s="21">
        <v>61.244701385498047</v>
      </c>
      <c r="E9" s="21">
        <v>59.083518981933594</v>
      </c>
      <c r="F9" s="21">
        <v>58.800266265869141</v>
      </c>
      <c r="G9" s="21">
        <v>59.293415069580078</v>
      </c>
      <c r="H9" s="21">
        <v>59.825023651123047</v>
      </c>
      <c r="I9" s="21">
        <v>59.419658660888672</v>
      </c>
      <c r="J9" s="21">
        <v>60.599998474121094</v>
      </c>
      <c r="K9" s="21">
        <v>59.940505981445312</v>
      </c>
      <c r="L9" s="21">
        <v>59.324497222900391</v>
      </c>
      <c r="M9" s="21">
        <v>58.786857604980469</v>
      </c>
      <c r="N9" s="21">
        <v>58.432868957519531</v>
      </c>
      <c r="O9" s="21">
        <v>57.220523834228516</v>
      </c>
      <c r="P9" s="21">
        <v>55.714382171630859</v>
      </c>
      <c r="Q9" s="21">
        <v>55.136238098144531</v>
      </c>
      <c r="R9" s="21">
        <v>54.435043334960938</v>
      </c>
      <c r="S9" s="21">
        <v>54.39697265625</v>
      </c>
      <c r="T9" s="21">
        <v>54.318824768066406</v>
      </c>
      <c r="U9" s="21">
        <v>54.24169921875</v>
      </c>
      <c r="V9" s="21">
        <v>54.249496459960938</v>
      </c>
      <c r="W9" s="21">
        <v>53.555156707763672</v>
      </c>
      <c r="X9" s="21">
        <v>53.492988586425781</v>
      </c>
      <c r="Y9" s="21">
        <v>53.671539306640625</v>
      </c>
      <c r="Z9" s="21">
        <v>53.886753082275391</v>
      </c>
      <c r="AA9" s="21">
        <v>53.678363800048828</v>
      </c>
      <c r="AB9" s="21">
        <v>53.328559875488281</v>
      </c>
    </row>
    <row r="10" spans="1:28" x14ac:dyDescent="0.15">
      <c r="A10" s="20" t="s">
        <v>62</v>
      </c>
      <c r="B10" s="29" t="s">
        <v>61</v>
      </c>
      <c r="C10" s="21">
        <v>29.529098510742188</v>
      </c>
      <c r="D10" s="21">
        <v>29.808673858642578</v>
      </c>
      <c r="E10" s="21">
        <v>29.047697067260742</v>
      </c>
      <c r="F10" s="21">
        <v>28.395841598510742</v>
      </c>
      <c r="G10" s="21">
        <v>28.279943466186523</v>
      </c>
      <c r="H10" s="21">
        <v>27.515125274658203</v>
      </c>
      <c r="I10" s="21">
        <v>26.590883255004883</v>
      </c>
      <c r="J10" s="21">
        <v>26.200000762939453</v>
      </c>
      <c r="K10" s="21">
        <v>26.125566482543945</v>
      </c>
      <c r="L10" s="21">
        <v>26.079442977905273</v>
      </c>
      <c r="M10" s="21">
        <v>26.742794036865234</v>
      </c>
      <c r="N10" s="21">
        <v>26.976253509521484</v>
      </c>
      <c r="O10" s="21">
        <v>26.674577713012695</v>
      </c>
      <c r="P10" s="21">
        <v>26.567510604858398</v>
      </c>
      <c r="Q10" s="21">
        <v>26.657625198364258</v>
      </c>
      <c r="R10" s="21">
        <v>27.625892639160156</v>
      </c>
      <c r="S10" s="21">
        <v>29.381832122802734</v>
      </c>
      <c r="T10" s="21">
        <v>29.326618194580078</v>
      </c>
      <c r="U10" s="21">
        <v>29.773483276367188</v>
      </c>
      <c r="V10" s="21">
        <v>29.328647613525391</v>
      </c>
      <c r="W10" s="21">
        <v>30.001028060913086</v>
      </c>
      <c r="X10" s="21">
        <v>29.938716888427734</v>
      </c>
      <c r="Y10" s="21">
        <v>29.888584136962891</v>
      </c>
      <c r="Z10" s="21">
        <v>29.751981735229492</v>
      </c>
      <c r="AA10" s="21">
        <v>30.211301803588867</v>
      </c>
      <c r="AB10" s="21">
        <v>29.955345153808594</v>
      </c>
    </row>
    <row r="11" spans="1:28" x14ac:dyDescent="0.15">
      <c r="A11" s="20" t="s">
        <v>60</v>
      </c>
      <c r="B11" s="29" t="s">
        <v>59</v>
      </c>
      <c r="C11" s="21">
        <v>19.940973281860352</v>
      </c>
      <c r="D11" s="21">
        <v>20.086643218994141</v>
      </c>
      <c r="E11" s="21">
        <v>19.875602722167969</v>
      </c>
      <c r="F11" s="21">
        <v>19.157865524291992</v>
      </c>
      <c r="G11" s="21">
        <v>19.145502090454102</v>
      </c>
      <c r="H11" s="21">
        <v>18.909549713134766</v>
      </c>
      <c r="I11" s="21">
        <v>18.748292922973633</v>
      </c>
      <c r="J11" s="21">
        <v>18.399999618530273</v>
      </c>
      <c r="K11" s="21">
        <v>19.01164436340332</v>
      </c>
      <c r="L11" s="21">
        <v>19.468067169189453</v>
      </c>
      <c r="M11" s="21">
        <v>19.422317504882812</v>
      </c>
      <c r="N11" s="21">
        <v>19.201564788818359</v>
      </c>
      <c r="O11" s="21">
        <v>19.174100875854492</v>
      </c>
      <c r="P11" s="21">
        <v>19.215986251831055</v>
      </c>
      <c r="Q11" s="21">
        <v>19.528322219848633</v>
      </c>
      <c r="R11" s="21">
        <v>19.209087371826172</v>
      </c>
      <c r="S11" s="21">
        <v>20.337886810302734</v>
      </c>
      <c r="T11" s="21">
        <v>20.190607070922852</v>
      </c>
      <c r="U11" s="21">
        <v>20.581583023071289</v>
      </c>
      <c r="V11" s="21">
        <v>20.236902236938477</v>
      </c>
      <c r="W11" s="21">
        <v>19.305143356323242</v>
      </c>
      <c r="X11" s="21">
        <v>18.840112686157227</v>
      </c>
      <c r="Y11" s="21">
        <v>18.974283218383789</v>
      </c>
      <c r="Z11" s="21">
        <v>19.129180908203125</v>
      </c>
      <c r="AA11" s="21">
        <v>19.348268508911133</v>
      </c>
      <c r="AB11" s="21">
        <v>19.97624397277832</v>
      </c>
    </row>
    <row r="12" spans="1:28" x14ac:dyDescent="0.15">
      <c r="A12" s="20" t="s">
        <v>56</v>
      </c>
      <c r="B12" s="29" t="s">
        <v>55</v>
      </c>
      <c r="C12" s="21">
        <v>36.670768737792969</v>
      </c>
      <c r="D12" s="21">
        <v>36.484996795654297</v>
      </c>
      <c r="E12" s="21">
        <v>36.079761505126953</v>
      </c>
      <c r="F12" s="21">
        <v>35.634632110595703</v>
      </c>
      <c r="G12" s="21">
        <v>35.429027557373047</v>
      </c>
      <c r="H12" s="21">
        <v>35.365760803222656</v>
      </c>
      <c r="I12" s="21">
        <v>35.496166229248047</v>
      </c>
      <c r="J12" s="21">
        <v>35.599998474121094</v>
      </c>
      <c r="K12" s="21">
        <v>35.585887908935547</v>
      </c>
      <c r="L12" s="21">
        <v>36.180835723876953</v>
      </c>
      <c r="M12" s="21">
        <v>36.863773345947266</v>
      </c>
      <c r="N12" s="21">
        <v>37.213970184326172</v>
      </c>
      <c r="O12" s="21">
        <v>37.185455322265625</v>
      </c>
      <c r="P12" s="21">
        <v>36.700557708740234</v>
      </c>
      <c r="Q12" s="21">
        <v>36.212722778320312</v>
      </c>
      <c r="R12" s="21">
        <v>35.932319641113281</v>
      </c>
      <c r="S12" s="21">
        <v>36.021945953369141</v>
      </c>
      <c r="T12" s="21">
        <v>35.54315185546875</v>
      </c>
      <c r="U12" s="21">
        <v>35.391773223876953</v>
      </c>
      <c r="V12" s="21">
        <v>35.19781494140625</v>
      </c>
      <c r="W12" s="21">
        <v>35.044219970703125</v>
      </c>
      <c r="X12" s="21">
        <v>34.929950714111328</v>
      </c>
      <c r="Y12" s="21">
        <v>34.645957946777344</v>
      </c>
      <c r="Z12" s="21">
        <v>34.769283294677734</v>
      </c>
      <c r="AA12" s="21">
        <v>34.658210754394531</v>
      </c>
      <c r="AB12" s="21">
        <v>34.65399169921875</v>
      </c>
    </row>
    <row r="13" spans="1:28" x14ac:dyDescent="0.15">
      <c r="A13" s="20" t="s">
        <v>66</v>
      </c>
      <c r="B13" s="29" t="s">
        <v>65</v>
      </c>
      <c r="C13" s="21">
        <v>48.233043670654297</v>
      </c>
      <c r="D13" s="21">
        <v>49.061347961425781</v>
      </c>
      <c r="E13" s="21">
        <v>49.321891784667969</v>
      </c>
      <c r="F13" s="21">
        <v>48.788234710693359</v>
      </c>
      <c r="G13" s="21">
        <v>48.625354766845703</v>
      </c>
      <c r="H13" s="21">
        <v>48.434925079345703</v>
      </c>
      <c r="I13" s="21">
        <v>48.251743316650391</v>
      </c>
      <c r="J13" s="21">
        <v>48.099998474121094</v>
      </c>
      <c r="K13" s="21">
        <v>48.687191009521484</v>
      </c>
      <c r="L13" s="21">
        <v>48.55859375</v>
      </c>
      <c r="M13" s="21">
        <v>48.426464080810547</v>
      </c>
      <c r="N13" s="21">
        <v>47.986183166503906</v>
      </c>
      <c r="O13" s="21">
        <v>47.696613311767578</v>
      </c>
      <c r="P13" s="21">
        <v>46.903240203857422</v>
      </c>
      <c r="Q13" s="21">
        <v>46.326854705810547</v>
      </c>
      <c r="R13" s="21">
        <v>45.295944213867188</v>
      </c>
      <c r="S13" s="21">
        <v>45.331703186035156</v>
      </c>
      <c r="T13" s="21">
        <v>44.917881011962891</v>
      </c>
      <c r="U13" s="21">
        <v>43.838939666748047</v>
      </c>
      <c r="V13" s="21">
        <v>43.577365875244141</v>
      </c>
      <c r="W13" s="21">
        <v>43.492977142333984</v>
      </c>
      <c r="X13" s="21">
        <v>43.092227935791016</v>
      </c>
      <c r="Y13" s="21">
        <v>42.861843109130859</v>
      </c>
      <c r="Z13" s="21">
        <v>43.225696563720703</v>
      </c>
      <c r="AA13" s="21">
        <v>42.924915313720703</v>
      </c>
      <c r="AB13" s="21">
        <v>42.565437316894531</v>
      </c>
    </row>
    <row r="14" spans="1:28" x14ac:dyDescent="0.15">
      <c r="A14" s="20" t="s">
        <v>50</v>
      </c>
      <c r="B14" s="29" t="s">
        <v>49</v>
      </c>
      <c r="C14" s="21">
        <v>23.789457321166992</v>
      </c>
      <c r="D14" s="21">
        <v>23.813159942626953</v>
      </c>
      <c r="E14" s="21">
        <v>23.68449592590332</v>
      </c>
      <c r="F14" s="21">
        <v>23.689155578613281</v>
      </c>
      <c r="G14" s="21">
        <v>23.179279327392578</v>
      </c>
      <c r="H14" s="21">
        <v>23.060878753662109</v>
      </c>
      <c r="I14" s="21">
        <v>22.810358047485352</v>
      </c>
      <c r="J14" s="21">
        <v>22.200000762939453</v>
      </c>
      <c r="K14" s="21">
        <v>22.086471557617188</v>
      </c>
      <c r="L14" s="21">
        <v>22.380914688110352</v>
      </c>
      <c r="M14" s="21">
        <v>22.58018684387207</v>
      </c>
      <c r="N14" s="21">
        <v>22.337108612060547</v>
      </c>
      <c r="O14" s="21">
        <v>22.273468017578125</v>
      </c>
      <c r="P14" s="21">
        <v>22.030010223388672</v>
      </c>
      <c r="Q14" s="21">
        <v>21.675022125244141</v>
      </c>
      <c r="R14" s="21">
        <v>22.056612014770508</v>
      </c>
      <c r="S14" s="21">
        <v>22.76603889465332</v>
      </c>
      <c r="T14" s="21">
        <v>22.547033309936523</v>
      </c>
      <c r="U14" s="21">
        <v>22.360319137573242</v>
      </c>
      <c r="V14" s="21">
        <v>22.524049758911133</v>
      </c>
      <c r="W14" s="21">
        <v>22.674945831298828</v>
      </c>
      <c r="X14" s="21">
        <v>22.714468002319336</v>
      </c>
      <c r="Y14" s="21">
        <v>22.384071350097656</v>
      </c>
      <c r="Z14" s="21">
        <v>22.152486801147461</v>
      </c>
      <c r="AA14" s="21">
        <v>21.935640335083008</v>
      </c>
      <c r="AB14" s="21">
        <v>21.665607452392578</v>
      </c>
    </row>
    <row r="15" spans="1:28" x14ac:dyDescent="0.15">
      <c r="A15" s="20" t="s">
        <v>68</v>
      </c>
      <c r="B15" s="29" t="s">
        <v>67</v>
      </c>
      <c r="C15" s="21">
        <v>46.517475128173828</v>
      </c>
      <c r="D15" s="21">
        <v>47.5684814453125</v>
      </c>
      <c r="E15" s="21">
        <v>47.428905487060547</v>
      </c>
      <c r="F15" s="21">
        <v>46.662689208984375</v>
      </c>
      <c r="G15" s="21">
        <v>46.849998474121094</v>
      </c>
      <c r="H15" s="21">
        <v>47.173995971679688</v>
      </c>
      <c r="I15" s="21">
        <v>45.754096984863281</v>
      </c>
      <c r="J15" s="21">
        <v>43.799999237060547</v>
      </c>
      <c r="K15" s="21">
        <v>43.3458251953125</v>
      </c>
      <c r="L15" s="21">
        <v>44.036449432373047</v>
      </c>
      <c r="M15" s="21">
        <v>43.422599792480469</v>
      </c>
      <c r="N15" s="21">
        <v>42.874752044677734</v>
      </c>
      <c r="O15" s="21">
        <v>43.208251953125</v>
      </c>
      <c r="P15" s="21">
        <v>42.572223663330078</v>
      </c>
      <c r="Q15" s="21">
        <v>43.397438049316406</v>
      </c>
      <c r="R15" s="21">
        <v>43.494880676269531</v>
      </c>
      <c r="S15" s="21">
        <v>44.692707061767578</v>
      </c>
      <c r="T15" s="21">
        <v>44.481971740722656</v>
      </c>
      <c r="U15" s="21">
        <v>44.459968566894531</v>
      </c>
      <c r="V15" s="21">
        <v>44.558788299560547</v>
      </c>
      <c r="W15" s="21">
        <v>44.321529388427734</v>
      </c>
      <c r="X15" s="21">
        <v>44.219833374023438</v>
      </c>
      <c r="Y15" s="21">
        <v>44.061756134033203</v>
      </c>
      <c r="Z15" s="21">
        <v>45.157318115234375</v>
      </c>
      <c r="AA15" s="21">
        <v>45.040367126464844</v>
      </c>
      <c r="AB15" s="21">
        <v>44.618080139160156</v>
      </c>
    </row>
    <row r="16" spans="1:28" x14ac:dyDescent="0.15">
      <c r="A16" s="20" t="s">
        <v>52</v>
      </c>
      <c r="B16" s="29" t="s">
        <v>51</v>
      </c>
      <c r="C16" s="21">
        <v>54.331394195556641</v>
      </c>
      <c r="D16" s="21">
        <v>52.126358032226562</v>
      </c>
      <c r="E16" s="21">
        <v>52.831188201904297</v>
      </c>
      <c r="F16" s="21">
        <v>51.765270233154297</v>
      </c>
      <c r="G16" s="21">
        <v>51.343662261962891</v>
      </c>
      <c r="H16" s="21">
        <v>51.223880767822266</v>
      </c>
      <c r="I16" s="21">
        <v>50.866897583007812</v>
      </c>
      <c r="J16" s="21">
        <v>50.200000762939453</v>
      </c>
      <c r="K16" s="21">
        <v>49.779575347900391</v>
      </c>
      <c r="L16" s="21">
        <v>49.520904541015625</v>
      </c>
      <c r="M16" s="21">
        <v>50.268169403076172</v>
      </c>
      <c r="N16" s="21">
        <v>51.018352508544922</v>
      </c>
      <c r="O16" s="21">
        <v>52.0284423828125</v>
      </c>
      <c r="P16" s="21">
        <v>51.715129852294922</v>
      </c>
      <c r="Q16" s="21">
        <v>51.005847930908203</v>
      </c>
      <c r="R16" s="21">
        <v>50.947654724121094</v>
      </c>
      <c r="S16" s="21">
        <v>52.040351867675781</v>
      </c>
      <c r="T16" s="21">
        <v>51.773330688476562</v>
      </c>
      <c r="U16" s="21">
        <v>51.476146697998047</v>
      </c>
      <c r="V16" s="21">
        <v>51.216865539550781</v>
      </c>
      <c r="W16" s="21">
        <v>50.396568298339844</v>
      </c>
      <c r="X16" s="21">
        <v>49.445796966552734</v>
      </c>
      <c r="Y16" s="21">
        <v>50.340568542480469</v>
      </c>
      <c r="Z16" s="21">
        <v>49.765403747558594</v>
      </c>
      <c r="AA16" s="21">
        <v>48.675910949707031</v>
      </c>
      <c r="AB16" s="21">
        <v>47.467250823974609</v>
      </c>
    </row>
    <row r="17" spans="1:28" x14ac:dyDescent="0.15">
      <c r="A17" s="20" t="s">
        <v>81</v>
      </c>
      <c r="B17" s="29" t="s">
        <v>80</v>
      </c>
      <c r="C17" s="21">
        <v>29.402215957641602</v>
      </c>
      <c r="D17" s="21">
        <v>28.883831024169922</v>
      </c>
      <c r="E17" s="21">
        <v>29.571083068847656</v>
      </c>
      <c r="F17" s="21">
        <v>29.820093154907227</v>
      </c>
      <c r="G17" s="21">
        <v>29.777332305908203</v>
      </c>
      <c r="H17" s="21">
        <v>29.215089797973633</v>
      </c>
      <c r="I17" s="21">
        <v>28.726066589355469</v>
      </c>
      <c r="J17" s="21">
        <v>29.399999618530273</v>
      </c>
      <c r="K17" s="21">
        <v>29.301925659179688</v>
      </c>
      <c r="L17" s="21">
        <v>28.996831893920898</v>
      </c>
      <c r="M17" s="21">
        <v>29.074056625366211</v>
      </c>
      <c r="N17" s="21">
        <v>29.694334030151367</v>
      </c>
      <c r="O17" s="21">
        <v>29.738864898681641</v>
      </c>
      <c r="P17" s="21">
        <v>29.564233779907227</v>
      </c>
      <c r="Q17" s="21">
        <v>28.882707595825195</v>
      </c>
      <c r="R17" s="21">
        <v>28.798896789550781</v>
      </c>
      <c r="S17" s="21">
        <v>29.075515747070312</v>
      </c>
      <c r="T17" s="21">
        <v>28.223840713500977</v>
      </c>
      <c r="U17" s="21">
        <v>27.955837249755859</v>
      </c>
      <c r="V17" s="21">
        <v>27.458427429199219</v>
      </c>
      <c r="W17" s="21">
        <v>27.350276947021484</v>
      </c>
      <c r="X17" s="21">
        <v>27.203279495239258</v>
      </c>
      <c r="Y17" s="21">
        <v>27.041908264160156</v>
      </c>
      <c r="Z17" s="21">
        <v>26.508583068847656</v>
      </c>
      <c r="AA17" s="21">
        <v>26.227256774902344</v>
      </c>
      <c r="AB17" s="21">
        <v>26.586643218994141</v>
      </c>
    </row>
    <row r="18" spans="1:28" x14ac:dyDescent="0.15">
      <c r="A18" s="20" t="s">
        <v>73</v>
      </c>
      <c r="B18" s="29" t="s">
        <v>72</v>
      </c>
      <c r="C18" s="21">
        <v>67.62847900390625</v>
      </c>
      <c r="D18" s="21">
        <v>67.597541809082031</v>
      </c>
      <c r="E18" s="21">
        <v>67.357719421386719</v>
      </c>
      <c r="F18" s="21">
        <v>66.539009094238281</v>
      </c>
      <c r="G18" s="21">
        <v>66.122146606445312</v>
      </c>
      <c r="H18" s="21">
        <v>65.554084777832031</v>
      </c>
      <c r="I18" s="21">
        <v>66.794235229492188</v>
      </c>
      <c r="J18" s="21">
        <v>67.099998474121094</v>
      </c>
      <c r="K18" s="21">
        <v>68.174629211425781</v>
      </c>
      <c r="L18" s="21">
        <v>68.228462219238281</v>
      </c>
      <c r="M18" s="21">
        <v>68.568466186523438</v>
      </c>
      <c r="N18" s="21">
        <v>68.190521240234375</v>
      </c>
      <c r="O18" s="21">
        <v>68.46221923828125</v>
      </c>
      <c r="P18" s="21">
        <v>67.029991149902344</v>
      </c>
      <c r="Q18" s="21">
        <v>66.160575866699219</v>
      </c>
      <c r="R18" s="21">
        <v>64.140251159667969</v>
      </c>
      <c r="S18" s="21">
        <v>65.132675170898438</v>
      </c>
      <c r="T18" s="21">
        <v>63.967029571533203</v>
      </c>
      <c r="U18" s="21">
        <v>63.146530151367188</v>
      </c>
      <c r="V18" s="21">
        <v>62.250804901123047</v>
      </c>
      <c r="W18" s="21">
        <v>61.840763092041016</v>
      </c>
      <c r="X18" s="21">
        <v>62.378871917724609</v>
      </c>
      <c r="Y18" s="21">
        <v>64.478179931640625</v>
      </c>
      <c r="Z18" s="21">
        <v>64.083572387695312</v>
      </c>
      <c r="AA18" s="21">
        <v>63.047313690185547</v>
      </c>
      <c r="AB18" s="21">
        <v>62.769359588623047</v>
      </c>
    </row>
    <row r="19" spans="1:28" x14ac:dyDescent="0.15">
      <c r="A19" s="20" t="s">
        <v>64</v>
      </c>
      <c r="B19" s="29" t="s">
        <v>63</v>
      </c>
      <c r="C19" s="21">
        <v>33.451629638671875</v>
      </c>
      <c r="D19" s="21">
        <v>36.004776000976562</v>
      </c>
      <c r="E19" s="21">
        <v>36.366584777832031</v>
      </c>
      <c r="F19" s="21">
        <v>35.521228790283203</v>
      </c>
      <c r="G19" s="21">
        <v>34.289798736572266</v>
      </c>
      <c r="H19" s="21">
        <v>34.719326019287109</v>
      </c>
      <c r="I19" s="21">
        <v>35.088897705078125</v>
      </c>
      <c r="J19" s="21">
        <v>34.099998474121094</v>
      </c>
      <c r="K19" s="21">
        <v>33.668098449707031</v>
      </c>
      <c r="L19" s="21">
        <v>35.128250122070312</v>
      </c>
      <c r="M19" s="21">
        <v>34.898269653320312</v>
      </c>
      <c r="N19" s="21">
        <v>34.123298645019531</v>
      </c>
      <c r="O19" s="21">
        <v>33.615802764892578</v>
      </c>
      <c r="P19" s="21">
        <v>33.62664794921875</v>
      </c>
      <c r="Q19" s="21">
        <v>33.505928039550781</v>
      </c>
      <c r="R19" s="21">
        <v>32.882659912109375</v>
      </c>
      <c r="S19" s="21">
        <v>33.551460266113281</v>
      </c>
      <c r="T19" s="21">
        <v>33.695980072021484</v>
      </c>
      <c r="U19" s="21">
        <v>33.646381378173828</v>
      </c>
      <c r="V19" s="21">
        <v>33.499637603759766</v>
      </c>
      <c r="W19" s="21">
        <v>33.083362579345703</v>
      </c>
      <c r="X19" s="21">
        <v>33.043983459472656</v>
      </c>
      <c r="Y19" s="21">
        <v>32.674335479736328</v>
      </c>
      <c r="Z19" s="21">
        <v>31.801973342895508</v>
      </c>
      <c r="AA19" s="21">
        <v>31.069732666015625</v>
      </c>
      <c r="AB19" s="21">
        <v>30.699090957641602</v>
      </c>
    </row>
    <row r="20" spans="1:28" x14ac:dyDescent="0.15">
      <c r="A20" s="20" t="s">
        <v>83</v>
      </c>
      <c r="B20" s="29" t="s">
        <v>82</v>
      </c>
      <c r="C20" s="21">
        <v>34.803180694580078</v>
      </c>
      <c r="D20" s="21">
        <v>34.611660003662109</v>
      </c>
      <c r="E20" s="21">
        <v>34.643642425537109</v>
      </c>
      <c r="F20" s="21">
        <v>33.892982482910156</v>
      </c>
      <c r="G20" s="21">
        <v>33.865337371826172</v>
      </c>
      <c r="H20" s="21">
        <v>34.178112030029297</v>
      </c>
      <c r="I20" s="21">
        <v>33.669704437255859</v>
      </c>
      <c r="J20" s="21">
        <v>33.400001525878906</v>
      </c>
      <c r="K20" s="21">
        <v>33.343490600585938</v>
      </c>
      <c r="L20" s="21">
        <v>32.617763519287109</v>
      </c>
      <c r="M20" s="21">
        <v>32.573348999023438</v>
      </c>
      <c r="N20" s="21">
        <v>32.508956909179688</v>
      </c>
      <c r="O20" s="21">
        <v>32.070167541503906</v>
      </c>
      <c r="P20" s="21">
        <v>31.315639495849609</v>
      </c>
      <c r="Q20" s="21">
        <v>30.958087921142578</v>
      </c>
      <c r="R20" s="21">
        <v>31.484615325927734</v>
      </c>
      <c r="S20" s="21">
        <v>31.952648162841797</v>
      </c>
      <c r="T20" s="21">
        <v>31.439714431762695</v>
      </c>
      <c r="U20" s="21">
        <v>30.994655609130859</v>
      </c>
      <c r="V20" s="21">
        <v>30.839265823364258</v>
      </c>
      <c r="W20" s="21">
        <v>30.266412734985352</v>
      </c>
      <c r="X20" s="21">
        <v>30.42912483215332</v>
      </c>
      <c r="Y20" s="21">
        <v>30.399785995483398</v>
      </c>
      <c r="Z20" s="21">
        <v>29.893619537353516</v>
      </c>
      <c r="AA20" s="21">
        <v>30.046268463134766</v>
      </c>
      <c r="AB20" s="21">
        <v>30.124382019042969</v>
      </c>
    </row>
    <row r="21" spans="1:28" x14ac:dyDescent="0.15">
      <c r="A21" s="20" t="s">
        <v>75</v>
      </c>
      <c r="B21" s="29" t="s">
        <v>74</v>
      </c>
      <c r="C21" s="21">
        <v>40.217464447021484</v>
      </c>
      <c r="D21" s="21">
        <v>40.146457672119141</v>
      </c>
      <c r="E21" s="21">
        <v>41.775020599365234</v>
      </c>
      <c r="F21" s="21">
        <v>40.953594207763672</v>
      </c>
      <c r="G21" s="21">
        <v>40.669288635253906</v>
      </c>
      <c r="H21" s="21">
        <v>41.579975128173828</v>
      </c>
      <c r="I21" s="21">
        <v>41.285415649414062</v>
      </c>
      <c r="J21" s="21">
        <v>39.799999237060547</v>
      </c>
      <c r="K21" s="21">
        <v>40.424415588378906</v>
      </c>
      <c r="L21" s="21">
        <v>41.002220153808594</v>
      </c>
      <c r="M21" s="21">
        <v>39.722621917724609</v>
      </c>
      <c r="N21" s="21">
        <v>39.073135375976562</v>
      </c>
      <c r="O21" s="21">
        <v>39.538654327392578</v>
      </c>
      <c r="P21" s="21">
        <v>39.672092437744141</v>
      </c>
      <c r="Q21" s="21">
        <v>38.875312805175781</v>
      </c>
      <c r="R21" s="21">
        <v>38.023048400878906</v>
      </c>
      <c r="S21" s="21">
        <v>39.091640472412109</v>
      </c>
      <c r="T21" s="21">
        <v>37.629615783691406</v>
      </c>
      <c r="U21" s="21">
        <v>36.931423187255859</v>
      </c>
      <c r="V21" s="21">
        <v>36.621109008789062</v>
      </c>
      <c r="W21" s="21">
        <v>36.718540191650391</v>
      </c>
      <c r="X21" s="21">
        <v>37.130962371826172</v>
      </c>
      <c r="Y21" s="21">
        <v>38.709266662597656</v>
      </c>
      <c r="Z21" s="21">
        <v>40.155719757080078</v>
      </c>
      <c r="AA21" s="21">
        <v>40.069507598876953</v>
      </c>
      <c r="AB21" s="21">
        <v>39.982784271240234</v>
      </c>
    </row>
    <row r="22" spans="1:28" x14ac:dyDescent="0.15">
      <c r="A22" s="20" t="s">
        <v>79</v>
      </c>
      <c r="B22" s="29" t="s">
        <v>78</v>
      </c>
      <c r="C22" s="21">
        <v>30.431640625</v>
      </c>
      <c r="D22" s="21">
        <v>30.53889274597168</v>
      </c>
      <c r="E22" s="21">
        <v>30.185932159423828</v>
      </c>
      <c r="F22" s="21">
        <v>29.978492736816406</v>
      </c>
      <c r="G22" s="21">
        <v>30.585338592529297</v>
      </c>
      <c r="H22" s="21">
        <v>31.753917694091797</v>
      </c>
      <c r="I22" s="21">
        <v>31.708431243896484</v>
      </c>
      <c r="J22" s="21">
        <v>31.100000381469727</v>
      </c>
      <c r="K22" s="21">
        <v>31.378654479980469</v>
      </c>
      <c r="L22" s="21">
        <v>30.729063034057617</v>
      </c>
      <c r="M22" s="21">
        <v>30.295003890991211</v>
      </c>
      <c r="N22" s="21">
        <v>30.58808708190918</v>
      </c>
      <c r="O22" s="21">
        <v>30.015670776367188</v>
      </c>
      <c r="P22" s="21">
        <v>29.085315704345703</v>
      </c>
      <c r="Q22" s="21">
        <v>29.853578567504883</v>
      </c>
      <c r="R22" s="21">
        <v>29.815729141235352</v>
      </c>
      <c r="S22" s="21">
        <v>31.220888137817383</v>
      </c>
      <c r="T22" s="21">
        <v>30.922063827514648</v>
      </c>
      <c r="U22" s="21">
        <v>30.006052017211914</v>
      </c>
      <c r="V22" s="21">
        <v>30.134832382202148</v>
      </c>
      <c r="W22" s="21">
        <v>31.022716522216797</v>
      </c>
      <c r="X22" s="21">
        <v>31.678426742553711</v>
      </c>
      <c r="Y22" s="21">
        <v>32.795761108398438</v>
      </c>
      <c r="Z22" s="21">
        <v>33.818710327148438</v>
      </c>
      <c r="AA22" s="21">
        <v>33.936405181884766</v>
      </c>
      <c r="AB22" s="21">
        <v>33.568313598632812</v>
      </c>
    </row>
    <row r="23" spans="1:28" x14ac:dyDescent="0.15">
      <c r="A23" s="20" t="s">
        <v>58</v>
      </c>
      <c r="B23" s="29" t="s">
        <v>57</v>
      </c>
      <c r="C23" s="21">
        <v>37.006935119628906</v>
      </c>
      <c r="D23" s="21">
        <v>36.405750274658203</v>
      </c>
      <c r="E23" s="21">
        <v>35.651958465576172</v>
      </c>
      <c r="F23" s="21">
        <v>35.266345977783203</v>
      </c>
      <c r="G23" s="21">
        <v>34.938682556152344</v>
      </c>
      <c r="H23" s="21">
        <v>36.508056640625</v>
      </c>
      <c r="I23" s="21">
        <v>37.026935577392578</v>
      </c>
      <c r="J23" s="21">
        <v>36.900001525878906</v>
      </c>
      <c r="K23" s="21">
        <v>36.642448425292969</v>
      </c>
      <c r="L23" s="21">
        <v>36.067527770996094</v>
      </c>
      <c r="M23" s="21">
        <v>36.101345062255859</v>
      </c>
      <c r="N23" s="21">
        <v>35.507205963134766</v>
      </c>
      <c r="O23" s="21">
        <v>34.740612030029297</v>
      </c>
      <c r="P23" s="21">
        <v>34.741714477539062</v>
      </c>
      <c r="Q23" s="21">
        <v>33.821376800537109</v>
      </c>
      <c r="R23" s="21">
        <v>33.637771606445312</v>
      </c>
      <c r="S23" s="21">
        <v>33.405864715576172</v>
      </c>
      <c r="T23" s="21">
        <v>33.539966583251953</v>
      </c>
      <c r="U23" s="21">
        <v>33.300876617431641</v>
      </c>
      <c r="V23" s="21">
        <v>33.260654449462891</v>
      </c>
      <c r="W23" s="21">
        <v>33.572265625</v>
      </c>
      <c r="X23" s="21">
        <v>33.429447174072266</v>
      </c>
      <c r="Y23" s="21">
        <v>32.690078735351562</v>
      </c>
      <c r="Z23" s="21">
        <v>32.089542388916016</v>
      </c>
      <c r="AA23" s="21">
        <v>31.818986892700195</v>
      </c>
      <c r="AB23" s="21">
        <v>31.753782272338867</v>
      </c>
    </row>
    <row r="24" spans="1:28" x14ac:dyDescent="0.15">
      <c r="A24" s="20" t="s">
        <v>54</v>
      </c>
      <c r="B24" s="29" t="s">
        <v>53</v>
      </c>
      <c r="C24" s="21">
        <v>44.383132934570312</v>
      </c>
      <c r="D24" s="21">
        <v>45.151462554931641</v>
      </c>
      <c r="E24" s="21">
        <v>42.662868499755859</v>
      </c>
      <c r="F24" s="21">
        <v>42.839672088623047</v>
      </c>
      <c r="G24" s="21">
        <v>42.231880187988281</v>
      </c>
      <c r="H24" s="21">
        <v>41.605667114257812</v>
      </c>
      <c r="I24" s="21">
        <v>40.488563537597656</v>
      </c>
      <c r="J24" s="21">
        <v>41.400001525878906</v>
      </c>
      <c r="K24" s="21">
        <v>40.902835845947266</v>
      </c>
      <c r="L24" s="21">
        <v>41.476146697998047</v>
      </c>
      <c r="M24" s="21">
        <v>40.536891937255859</v>
      </c>
      <c r="N24" s="21">
        <v>40.497035980224609</v>
      </c>
      <c r="O24" s="21">
        <v>40.137527465820312</v>
      </c>
      <c r="P24" s="21">
        <v>40.365200042724609</v>
      </c>
      <c r="Q24" s="21">
        <v>41.312545776367188</v>
      </c>
      <c r="R24" s="21">
        <v>39.946617126464844</v>
      </c>
      <c r="S24" s="21">
        <v>40.307666778564453</v>
      </c>
      <c r="T24" s="21">
        <v>39.935665130615234</v>
      </c>
      <c r="U24" s="21">
        <v>39.623973846435547</v>
      </c>
      <c r="V24" s="21">
        <v>39.524848937988281</v>
      </c>
      <c r="W24" s="21">
        <v>39.497940063476562</v>
      </c>
      <c r="X24" s="21">
        <v>39.235431671142578</v>
      </c>
      <c r="Y24" s="21">
        <v>39.321399688720703</v>
      </c>
      <c r="Z24" s="21">
        <v>39.034542083740234</v>
      </c>
      <c r="AA24" s="21">
        <v>38.727634429931641</v>
      </c>
      <c r="AB24" s="21">
        <v>38.239151000976562</v>
      </c>
    </row>
    <row r="25" spans="1:28" x14ac:dyDescent="0.15">
      <c r="A25" s="20" t="s">
        <v>48</v>
      </c>
      <c r="B25" s="29" t="s">
        <v>47</v>
      </c>
      <c r="C25" s="21">
        <v>33.917076110839844</v>
      </c>
      <c r="D25" s="21">
        <v>34.821617126464844</v>
      </c>
      <c r="E25" s="21">
        <v>37.023666381835938</v>
      </c>
      <c r="F25" s="21">
        <v>39.354461669921875</v>
      </c>
      <c r="G25" s="21">
        <v>39.423049926757812</v>
      </c>
      <c r="H25" s="21">
        <v>38.671768188476562</v>
      </c>
      <c r="I25" s="21">
        <v>39.071067810058594</v>
      </c>
      <c r="J25" s="21">
        <v>39.5</v>
      </c>
      <c r="K25" s="21">
        <v>40.479228973388672</v>
      </c>
      <c r="L25" s="21">
        <v>40.110210418701172</v>
      </c>
      <c r="M25" s="21">
        <v>41.227649688720703</v>
      </c>
      <c r="N25" s="21">
        <v>41.048957824707031</v>
      </c>
      <c r="O25" s="21">
        <v>39.461669921875</v>
      </c>
      <c r="P25" s="21">
        <v>38.961898803710938</v>
      </c>
      <c r="Q25" s="21">
        <v>39.487819671630859</v>
      </c>
      <c r="R25" s="21">
        <v>39.388893127441406</v>
      </c>
      <c r="S25" s="21">
        <v>38.934112548828125</v>
      </c>
      <c r="T25" s="21">
        <v>39.132606506347656</v>
      </c>
      <c r="U25" s="21">
        <v>39.110469818115234</v>
      </c>
      <c r="V25" s="21">
        <v>39.164100646972656</v>
      </c>
      <c r="W25" s="21">
        <v>39.032768249511719</v>
      </c>
      <c r="X25" s="21">
        <v>38.786716461181641</v>
      </c>
      <c r="Y25" s="21">
        <v>39.370147705078125</v>
      </c>
      <c r="Z25" s="21">
        <v>40.140518188476562</v>
      </c>
      <c r="AA25" s="21">
        <v>40.244449615478516</v>
      </c>
      <c r="AB25" s="21">
        <v>40.413516998291016</v>
      </c>
    </row>
    <row r="26" spans="1:28" x14ac:dyDescent="0.15">
      <c r="A26" s="20" t="s">
        <v>111</v>
      </c>
      <c r="B26" s="29" t="s">
        <v>110</v>
      </c>
      <c r="C26" s="21">
        <v>40.022228240966797</v>
      </c>
      <c r="D26" s="21">
        <v>38.906600952148438</v>
      </c>
      <c r="E26" s="21">
        <v>39.222850799560547</v>
      </c>
      <c r="F26" s="21">
        <v>37.895858764648438</v>
      </c>
      <c r="G26" s="21">
        <v>38.315212249755859</v>
      </c>
      <c r="H26" s="21">
        <v>36.814907073974609</v>
      </c>
      <c r="I26" s="21">
        <v>36.401397705078125</v>
      </c>
      <c r="J26" s="21">
        <v>36.099998474121094</v>
      </c>
      <c r="K26" s="21">
        <v>35.807956695556641</v>
      </c>
      <c r="L26" s="21">
        <v>36.449680328369141</v>
      </c>
      <c r="M26" s="21">
        <v>36.825557708740234</v>
      </c>
      <c r="N26" s="21">
        <v>37.055709838867188</v>
      </c>
      <c r="O26" s="21">
        <v>37.193363189697266</v>
      </c>
      <c r="P26" s="21">
        <v>35.489025115966797</v>
      </c>
      <c r="Q26" s="21">
        <v>34.772102355957031</v>
      </c>
      <c r="R26" s="21">
        <v>34.651309967041016</v>
      </c>
      <c r="S26" s="21">
        <v>35.402099609375</v>
      </c>
      <c r="T26" s="21">
        <v>35.471267700195312</v>
      </c>
      <c r="U26" s="21">
        <v>35.020259857177734</v>
      </c>
      <c r="V26" s="21">
        <v>34.354885101318359</v>
      </c>
      <c r="W26" s="21">
        <v>34.36981201171875</v>
      </c>
      <c r="X26" s="21">
        <v>35.168983459472656</v>
      </c>
      <c r="Y26" s="21">
        <v>35.509746551513672</v>
      </c>
      <c r="Z26" s="21">
        <v>34.924938201904297</v>
      </c>
      <c r="AA26" s="21">
        <v>35.248298645019531</v>
      </c>
      <c r="AB26" s="21">
        <v>34.613147735595703</v>
      </c>
    </row>
    <row r="27" spans="1:28" x14ac:dyDescent="0.15">
      <c r="A27" s="20" t="s">
        <v>257</v>
      </c>
      <c r="B27" s="29" t="s">
        <v>256</v>
      </c>
      <c r="C27" s="21">
        <v>48.378963470458984</v>
      </c>
      <c r="D27" s="21">
        <v>52.402107238769531</v>
      </c>
      <c r="E27" s="21">
        <v>50.160556793212891</v>
      </c>
      <c r="F27" s="21">
        <v>50.534347534179688</v>
      </c>
      <c r="G27" s="21">
        <v>50.618106842041016</v>
      </c>
      <c r="H27" s="21">
        <v>50.388740539550781</v>
      </c>
      <c r="I27" s="21">
        <v>50.161338806152344</v>
      </c>
      <c r="J27" s="21">
        <v>50.099998474121094</v>
      </c>
      <c r="K27" s="21">
        <v>49.665531158447266</v>
      </c>
      <c r="L27" s="21">
        <v>51.887199401855469</v>
      </c>
      <c r="M27" s="21">
        <v>51.661544799804688</v>
      </c>
      <c r="N27" s="21">
        <v>50.300235748291016</v>
      </c>
      <c r="O27" s="21">
        <v>49.477798461914062</v>
      </c>
      <c r="P27" s="21">
        <v>48.389308929443359</v>
      </c>
      <c r="Q27" s="21">
        <v>48.212314605712891</v>
      </c>
      <c r="R27" s="21">
        <v>47.975479125976562</v>
      </c>
      <c r="S27" s="21">
        <v>48.36236572265625</v>
      </c>
      <c r="T27" s="21">
        <v>48.466415405273438</v>
      </c>
      <c r="U27" s="21">
        <v>47.664127349853516</v>
      </c>
      <c r="V27" s="21">
        <v>47.004268646240234</v>
      </c>
      <c r="W27" s="21">
        <v>46.794094085693359</v>
      </c>
      <c r="X27" s="21">
        <v>45.91656494140625</v>
      </c>
      <c r="Y27" s="21">
        <v>45.414249420166016</v>
      </c>
      <c r="Z27" s="21">
        <v>45.028274536132812</v>
      </c>
      <c r="AA27" s="21">
        <v>44.498054504394531</v>
      </c>
      <c r="AB27" s="21">
        <v>43.678634643554688</v>
      </c>
    </row>
    <row r="28" spans="1:28" x14ac:dyDescent="0.15">
      <c r="A28" s="20" t="s">
        <v>101</v>
      </c>
      <c r="B28" s="29" t="s">
        <v>100</v>
      </c>
      <c r="C28" s="21">
        <v>33.917526245117188</v>
      </c>
      <c r="D28" s="21">
        <v>33.617038726806641</v>
      </c>
      <c r="E28" s="21">
        <v>33.042335510253906</v>
      </c>
      <c r="F28" s="21">
        <v>34.206745147705078</v>
      </c>
      <c r="G28" s="21">
        <v>33.591529846191406</v>
      </c>
      <c r="H28" s="21">
        <v>33.075202941894531</v>
      </c>
      <c r="I28" s="21">
        <v>33.071506500244141</v>
      </c>
      <c r="J28" s="21">
        <v>32.799999237060547</v>
      </c>
      <c r="K28" s="21">
        <v>33.469825744628906</v>
      </c>
      <c r="L28" s="21">
        <v>33.169269561767578</v>
      </c>
      <c r="M28" s="21">
        <v>32.528678894042969</v>
      </c>
      <c r="N28" s="21">
        <v>32.11785888671875</v>
      </c>
      <c r="O28" s="21">
        <v>32.412136077880859</v>
      </c>
      <c r="P28" s="21">
        <v>31.97998046875</v>
      </c>
      <c r="Q28" s="21">
        <v>31.571002960205078</v>
      </c>
      <c r="R28" s="21">
        <v>31.905033111572266</v>
      </c>
      <c r="S28" s="21">
        <v>32.389270782470703</v>
      </c>
      <c r="T28" s="21">
        <v>32.246955871582031</v>
      </c>
      <c r="U28" s="21">
        <v>32.558223724365234</v>
      </c>
      <c r="V28" s="21">
        <v>32.464687347412109</v>
      </c>
      <c r="W28" s="21">
        <v>32.309207916259766</v>
      </c>
      <c r="X28" s="21">
        <v>31.625101089477539</v>
      </c>
      <c r="Y28" s="21">
        <v>31.358932495117188</v>
      </c>
      <c r="Z28" s="21">
        <v>31.007297515869141</v>
      </c>
      <c r="AA28" s="21">
        <v>30.403495788574219</v>
      </c>
      <c r="AB28" s="21">
        <v>30.182653427124023</v>
      </c>
    </row>
    <row r="29" spans="1:28" x14ac:dyDescent="0.15">
      <c r="A29" s="20" t="s">
        <v>87</v>
      </c>
      <c r="B29" s="29" t="s">
        <v>86</v>
      </c>
      <c r="C29" s="21">
        <v>18.102666854858398</v>
      </c>
      <c r="D29" s="21">
        <v>17.656156539916992</v>
      </c>
      <c r="E29" s="21">
        <v>17.312841415405273</v>
      </c>
      <c r="F29" s="21">
        <v>17.180191040039062</v>
      </c>
      <c r="G29" s="21">
        <v>16.733913421630859</v>
      </c>
      <c r="H29" s="21">
        <v>16.483722686767578</v>
      </c>
      <c r="I29" s="21">
        <v>16.229915618896484</v>
      </c>
      <c r="J29" s="21">
        <v>16</v>
      </c>
      <c r="K29" s="21">
        <v>16.110250473022461</v>
      </c>
      <c r="L29" s="21">
        <v>16.133052825927734</v>
      </c>
      <c r="M29" s="21">
        <v>15.970447540283203</v>
      </c>
      <c r="N29" s="21">
        <v>15.811032295227051</v>
      </c>
      <c r="O29" s="21">
        <v>15.591128349304199</v>
      </c>
      <c r="P29" s="21">
        <v>15.46384334564209</v>
      </c>
      <c r="Q29" s="21">
        <v>15.362961769104004</v>
      </c>
      <c r="R29" s="21">
        <v>15.436032295227051</v>
      </c>
      <c r="S29" s="21">
        <v>16.303483963012695</v>
      </c>
      <c r="T29" s="21">
        <v>16.055892944335938</v>
      </c>
      <c r="U29" s="21">
        <v>15.85569953918457</v>
      </c>
      <c r="V29" s="21">
        <v>15.807816505432129</v>
      </c>
      <c r="W29" s="21">
        <v>15.646928787231445</v>
      </c>
      <c r="X29" s="21">
        <v>15.494148254394531</v>
      </c>
      <c r="Y29" s="21">
        <v>15.620766639709473</v>
      </c>
      <c r="Z29" s="21">
        <v>15.636107444763184</v>
      </c>
      <c r="AA29" s="21">
        <v>15.35033130645752</v>
      </c>
      <c r="AB29" s="21">
        <v>15.482667922973633</v>
      </c>
    </row>
    <row r="30" spans="1:28" x14ac:dyDescent="0.15">
      <c r="A30" s="20" t="s">
        <v>85</v>
      </c>
      <c r="B30" s="29" t="s">
        <v>84</v>
      </c>
      <c r="C30" s="21">
        <v>42.779945373535156</v>
      </c>
      <c r="D30" s="21">
        <v>42.580825805664062</v>
      </c>
      <c r="E30" s="21">
        <v>41.737678527832031</v>
      </c>
      <c r="F30" s="21">
        <v>42.412509918212891</v>
      </c>
      <c r="G30" s="21">
        <v>41.428153991699219</v>
      </c>
      <c r="H30" s="21">
        <v>40.969261169433594</v>
      </c>
      <c r="I30" s="21">
        <v>41.893226623535156</v>
      </c>
      <c r="J30" s="21">
        <v>42.599998474121094</v>
      </c>
      <c r="K30" s="21">
        <v>42.061874389648438</v>
      </c>
      <c r="L30" s="21">
        <v>42.000240325927734</v>
      </c>
      <c r="M30" s="21">
        <v>42.356761932373047</v>
      </c>
      <c r="N30" s="21">
        <v>41.835075378417969</v>
      </c>
      <c r="O30" s="21">
        <v>42.010154724121094</v>
      </c>
      <c r="P30" s="21">
        <v>41.131046295166016</v>
      </c>
      <c r="Q30" s="21">
        <v>40.663143157958984</v>
      </c>
      <c r="R30" s="21">
        <v>40.504116058349609</v>
      </c>
      <c r="S30" s="21">
        <v>39.592273712158203</v>
      </c>
      <c r="T30" s="21">
        <v>39.045139312744141</v>
      </c>
      <c r="U30" s="21">
        <v>38.037437438964844</v>
      </c>
      <c r="V30" s="21">
        <v>37.843521118164062</v>
      </c>
      <c r="W30" s="21">
        <v>45.118503570556641</v>
      </c>
      <c r="X30" s="21">
        <v>45.114551544189453</v>
      </c>
      <c r="Y30" s="21">
        <v>44.501255035400391</v>
      </c>
      <c r="Z30" s="21">
        <v>43.951908111572266</v>
      </c>
      <c r="AA30" s="21">
        <v>43.515396118164062</v>
      </c>
      <c r="AB30" s="21">
        <v>43.040752410888672</v>
      </c>
    </row>
    <row r="31" spans="1:28" x14ac:dyDescent="0.15">
      <c r="A31" s="20" t="s">
        <v>461</v>
      </c>
      <c r="B31" s="29" t="s">
        <v>460</v>
      </c>
      <c r="C31" s="21">
        <v>46.914344787597656</v>
      </c>
      <c r="D31" s="21">
        <v>45.599861145019531</v>
      </c>
      <c r="E31" s="21">
        <v>46.176300048828125</v>
      </c>
      <c r="F31" s="21">
        <v>45.720493316650391</v>
      </c>
      <c r="G31" s="21">
        <v>46.319908142089844</v>
      </c>
      <c r="H31" s="21">
        <v>45.542682647705078</v>
      </c>
      <c r="I31" s="21">
        <v>46.382080078125</v>
      </c>
      <c r="J31" s="21">
        <v>46.200000762939453</v>
      </c>
      <c r="K31" s="21">
        <v>45.140979766845703</v>
      </c>
      <c r="L31" s="21">
        <v>48.066471099853516</v>
      </c>
      <c r="M31" s="21">
        <v>46.602409362792969</v>
      </c>
      <c r="N31" s="21">
        <v>43.214931488037109</v>
      </c>
      <c r="O31" s="21">
        <v>43.330959320068359</v>
      </c>
      <c r="P31" s="21">
        <v>44.134544372558594</v>
      </c>
      <c r="Q31" s="21">
        <v>44.973972320556641</v>
      </c>
      <c r="R31" s="21">
        <v>45.003505706787109</v>
      </c>
      <c r="S31" s="21">
        <v>45.111438751220703</v>
      </c>
      <c r="T31" s="21">
        <v>43.513809204101562</v>
      </c>
      <c r="U31" s="21">
        <v>44.840484619140625</v>
      </c>
      <c r="V31" s="21">
        <v>43.984039306640625</v>
      </c>
      <c r="W31" s="21">
        <v>44.320968627929688</v>
      </c>
      <c r="X31" s="21">
        <v>42.552352905273438</v>
      </c>
      <c r="Y31" s="21">
        <v>42.359947204589844</v>
      </c>
      <c r="Z31" s="21">
        <v>44.044975280761719</v>
      </c>
      <c r="AA31" s="21">
        <v>44.459911346435547</v>
      </c>
      <c r="AB31" s="21">
        <v>43.871463775634766</v>
      </c>
    </row>
    <row r="32" spans="1:28" x14ac:dyDescent="0.15">
      <c r="A32" s="20" t="s">
        <v>95</v>
      </c>
      <c r="B32" s="29" t="s">
        <v>94</v>
      </c>
      <c r="C32" s="21">
        <v>19.858854293823242</v>
      </c>
      <c r="D32" s="21">
        <v>19.726314544677734</v>
      </c>
      <c r="E32" s="21">
        <v>19.434711456298828</v>
      </c>
      <c r="F32" s="21">
        <v>19.173913955688477</v>
      </c>
      <c r="G32" s="21">
        <v>19.132648468017578</v>
      </c>
      <c r="H32" s="21">
        <v>19.242702484130859</v>
      </c>
      <c r="I32" s="21">
        <v>19.909389495849609</v>
      </c>
      <c r="J32" s="21">
        <v>19.799999237060547</v>
      </c>
      <c r="K32" s="21">
        <v>19.75433349609375</v>
      </c>
      <c r="L32" s="21">
        <v>19.722112655639648</v>
      </c>
      <c r="M32" s="21">
        <v>19.413774490356445</v>
      </c>
      <c r="N32" s="21">
        <v>19.175495147705078</v>
      </c>
      <c r="O32" s="21">
        <v>18.829994201660156</v>
      </c>
      <c r="P32" s="21">
        <v>18.712549209594727</v>
      </c>
      <c r="Q32" s="21">
        <v>18.358034133911133</v>
      </c>
      <c r="R32" s="21">
        <v>18.661529541015625</v>
      </c>
      <c r="S32" s="21">
        <v>19.181606292724609</v>
      </c>
      <c r="T32" s="21">
        <v>18.760532379150391</v>
      </c>
      <c r="U32" s="21">
        <v>18.468145370483398</v>
      </c>
      <c r="V32" s="21">
        <v>18.23066520690918</v>
      </c>
      <c r="W32" s="21">
        <v>18.165090560913086</v>
      </c>
      <c r="X32" s="21">
        <v>18.383901596069336</v>
      </c>
      <c r="Y32" s="21">
        <v>18.46617317199707</v>
      </c>
      <c r="Z32" s="21">
        <v>18.738636016845703</v>
      </c>
      <c r="AA32" s="21">
        <v>18.993856430053711</v>
      </c>
      <c r="AB32" s="21">
        <v>18.71794319152832</v>
      </c>
    </row>
    <row r="33" spans="1:28" x14ac:dyDescent="0.15">
      <c r="A33" s="20" t="s">
        <v>97</v>
      </c>
      <c r="B33" s="29" t="s">
        <v>96</v>
      </c>
      <c r="C33" s="21">
        <v>12.723530769348145</v>
      </c>
      <c r="D33" s="21">
        <v>12.65155029296875</v>
      </c>
      <c r="E33" s="21">
        <v>12.545943260192871</v>
      </c>
      <c r="F33" s="21">
        <v>12.657475471496582</v>
      </c>
      <c r="G33" s="21">
        <v>12.693989753723145</v>
      </c>
      <c r="H33" s="21">
        <v>12.882013320922852</v>
      </c>
      <c r="I33" s="21">
        <v>13.114932060241699</v>
      </c>
      <c r="J33" s="21">
        <v>13.100000381469727</v>
      </c>
      <c r="K33" s="21">
        <v>12.968157768249512</v>
      </c>
      <c r="L33" s="21">
        <v>12.811205863952637</v>
      </c>
      <c r="M33" s="21">
        <v>12.583806037902832</v>
      </c>
      <c r="N33" s="21">
        <v>12.394118309020996</v>
      </c>
      <c r="O33" s="21">
        <v>12.321646690368652</v>
      </c>
      <c r="P33" s="21">
        <v>12.156787872314453</v>
      </c>
      <c r="Q33" s="21">
        <v>11.896355628967285</v>
      </c>
      <c r="R33" s="21">
        <v>11.976263046264648</v>
      </c>
      <c r="S33" s="21">
        <v>11.935626029968262</v>
      </c>
      <c r="T33" s="21">
        <v>11.730114936828613</v>
      </c>
      <c r="U33" s="21">
        <v>11.750119209289551</v>
      </c>
      <c r="V33" s="21">
        <v>11.81053638458252</v>
      </c>
      <c r="W33" s="21">
        <v>11.795101165771484</v>
      </c>
      <c r="X33" s="21">
        <v>11.607217788696289</v>
      </c>
      <c r="Y33" s="21">
        <v>11.427549362182617</v>
      </c>
      <c r="Z33" s="21">
        <v>11.404531478881836</v>
      </c>
      <c r="AA33" s="21">
        <v>11.298336029052734</v>
      </c>
      <c r="AB33" s="21">
        <v>11.173120498657227</v>
      </c>
    </row>
    <row r="34" spans="1:28" x14ac:dyDescent="0.15">
      <c r="A34" s="20" t="s">
        <v>107</v>
      </c>
      <c r="B34" s="29" t="s">
        <v>106</v>
      </c>
      <c r="C34" s="21">
        <v>36.594375610351562</v>
      </c>
      <c r="D34" s="21">
        <v>36.433612823486328</v>
      </c>
      <c r="E34" s="21">
        <v>36.434249877929688</v>
      </c>
      <c r="F34" s="21">
        <v>37.862518310546875</v>
      </c>
      <c r="G34" s="21">
        <v>37.846729278564453</v>
      </c>
      <c r="H34" s="21">
        <v>38.03997802734375</v>
      </c>
      <c r="I34" s="21">
        <v>39.136260986328125</v>
      </c>
      <c r="J34" s="21">
        <v>39.099998474121094</v>
      </c>
      <c r="K34" s="21">
        <v>39.003250122070312</v>
      </c>
      <c r="L34" s="21">
        <v>38.927173614501953</v>
      </c>
      <c r="M34" s="21">
        <v>38.059982299804688</v>
      </c>
      <c r="N34" s="21">
        <v>37.931182861328125</v>
      </c>
      <c r="O34" s="21">
        <v>37.442970275878906</v>
      </c>
      <c r="P34" s="21">
        <v>37.026031494140625</v>
      </c>
      <c r="Q34" s="21">
        <v>36.373222351074219</v>
      </c>
      <c r="R34" s="21">
        <v>35.970951080322266</v>
      </c>
      <c r="S34" s="21">
        <v>36.603256225585938</v>
      </c>
      <c r="T34" s="21">
        <v>36.126243591308594</v>
      </c>
      <c r="U34" s="21">
        <v>35.259723663330078</v>
      </c>
      <c r="V34" s="21">
        <v>35.037372589111328</v>
      </c>
      <c r="W34" s="21">
        <v>34.790019989013672</v>
      </c>
      <c r="X34" s="21">
        <v>34.851833343505859</v>
      </c>
      <c r="Y34" s="21">
        <v>34.677753448486328</v>
      </c>
      <c r="Z34" s="21">
        <v>34.489650726318359</v>
      </c>
      <c r="AA34" s="21">
        <v>34.791431427001953</v>
      </c>
      <c r="AB34" s="21">
        <v>34.89202880859375</v>
      </c>
    </row>
    <row r="35" spans="1:28" x14ac:dyDescent="0.15">
      <c r="A35" s="20" t="s">
        <v>109</v>
      </c>
      <c r="B35" s="29" t="s">
        <v>108</v>
      </c>
      <c r="C35" s="21">
        <v>39.651592254638672</v>
      </c>
      <c r="D35" s="21">
        <v>42.734615325927734</v>
      </c>
      <c r="E35" s="21">
        <v>42.342327117919922</v>
      </c>
      <c r="F35" s="21">
        <v>43.084846496582031</v>
      </c>
      <c r="G35" s="21">
        <v>42.501186370849609</v>
      </c>
      <c r="H35" s="21">
        <v>42.58258056640625</v>
      </c>
      <c r="I35" s="21">
        <v>42.438163757324219</v>
      </c>
      <c r="J35" s="21">
        <v>39.599998474121094</v>
      </c>
      <c r="K35" s="21">
        <v>40.094272613525391</v>
      </c>
      <c r="L35" s="21">
        <v>39.851932525634766</v>
      </c>
      <c r="M35" s="21">
        <v>40.111087799072266</v>
      </c>
      <c r="N35" s="21">
        <v>40.456577301025391</v>
      </c>
      <c r="O35" s="21">
        <v>39.569091796875</v>
      </c>
      <c r="P35" s="21">
        <v>39.621696472167969</v>
      </c>
      <c r="Q35" s="21">
        <v>40.375896453857422</v>
      </c>
      <c r="R35" s="21">
        <v>39.972076416015625</v>
      </c>
      <c r="S35" s="21">
        <v>39.594078063964844</v>
      </c>
      <c r="T35" s="21">
        <v>38.872161865234375</v>
      </c>
      <c r="U35" s="21">
        <v>38.412311553955078</v>
      </c>
      <c r="V35" s="21">
        <v>37.871479034423828</v>
      </c>
      <c r="W35" s="21">
        <v>37.225517272949219</v>
      </c>
      <c r="X35" s="21">
        <v>37.485183715820312</v>
      </c>
      <c r="Y35" s="21">
        <v>38.336452484130859</v>
      </c>
      <c r="Z35" s="21">
        <v>37.531730651855469</v>
      </c>
      <c r="AA35" s="21">
        <v>36.913692474365234</v>
      </c>
      <c r="AB35" s="21">
        <v>36.471908569335938</v>
      </c>
    </row>
    <row r="36" spans="1:28" x14ac:dyDescent="0.15">
      <c r="A36" s="20" t="s">
        <v>103</v>
      </c>
      <c r="B36" s="29" t="s">
        <v>102</v>
      </c>
      <c r="C36" s="21">
        <v>45.522563934326172</v>
      </c>
      <c r="D36" s="21">
        <v>44.163993835449219</v>
      </c>
      <c r="E36" s="21">
        <v>44.647975921630859</v>
      </c>
      <c r="F36" s="21">
        <v>45.389816284179688</v>
      </c>
      <c r="G36" s="21">
        <v>46.913055419921875</v>
      </c>
      <c r="H36" s="21">
        <v>47.652961730957031</v>
      </c>
      <c r="I36" s="21">
        <v>47.886302947998047</v>
      </c>
      <c r="J36" s="21">
        <v>48</v>
      </c>
      <c r="K36" s="21">
        <v>48.566104888916016</v>
      </c>
      <c r="L36" s="21">
        <v>48.781349182128906</v>
      </c>
      <c r="M36" s="21">
        <v>48.016654968261719</v>
      </c>
      <c r="N36" s="21">
        <v>47.810291290283203</v>
      </c>
      <c r="O36" s="21">
        <v>47.981166839599609</v>
      </c>
      <c r="P36" s="21">
        <v>48.400833129882812</v>
      </c>
      <c r="Q36" s="21">
        <v>48.275550842285156</v>
      </c>
      <c r="R36" s="21">
        <v>47.519981384277344</v>
      </c>
      <c r="S36" s="21">
        <v>48.469150543212891</v>
      </c>
      <c r="T36" s="21">
        <v>47.893978118896484</v>
      </c>
      <c r="U36" s="21">
        <v>47.649307250976562</v>
      </c>
      <c r="V36" s="21">
        <v>47.66748046875</v>
      </c>
      <c r="W36" s="21">
        <v>46.644519805908203</v>
      </c>
      <c r="X36" s="21">
        <v>45.470355987548828</v>
      </c>
      <c r="Y36" s="21">
        <v>45.675956726074219</v>
      </c>
      <c r="Z36" s="21">
        <v>44.557651519775391</v>
      </c>
      <c r="AA36" s="21">
        <v>43.569099426269531</v>
      </c>
      <c r="AB36" s="21">
        <v>43.040267944335938</v>
      </c>
    </row>
    <row r="37" spans="1:28" x14ac:dyDescent="0.15">
      <c r="A37" s="20" t="s">
        <v>105</v>
      </c>
      <c r="B37" s="29" t="s">
        <v>104</v>
      </c>
      <c r="C37" s="21">
        <v>48.483058929443359</v>
      </c>
      <c r="D37" s="21">
        <v>49.70892333984375</v>
      </c>
      <c r="E37" s="21">
        <v>48.838909149169922</v>
      </c>
      <c r="F37" s="21">
        <v>47.829887390136719</v>
      </c>
      <c r="G37" s="21">
        <v>49.692867279052734</v>
      </c>
      <c r="H37" s="21">
        <v>48.755359649658203</v>
      </c>
      <c r="I37" s="21">
        <v>50.222080230712891</v>
      </c>
      <c r="J37" s="21">
        <v>48.200000762939453</v>
      </c>
      <c r="K37" s="21">
        <v>48.400497436523438</v>
      </c>
      <c r="L37" s="21">
        <v>48.639751434326172</v>
      </c>
      <c r="M37" s="21">
        <v>48.742733001708984</v>
      </c>
      <c r="N37" s="21">
        <v>47.573581695556641</v>
      </c>
      <c r="O37" s="21">
        <v>46.995765686035156</v>
      </c>
      <c r="P37" s="21">
        <v>46.192462921142578</v>
      </c>
      <c r="Q37" s="21">
        <v>47.992321014404297</v>
      </c>
      <c r="R37" s="21">
        <v>46.633258819580078</v>
      </c>
      <c r="S37" s="21">
        <v>45.836483001708984</v>
      </c>
      <c r="T37" s="21">
        <v>44.22711181640625</v>
      </c>
      <c r="U37" s="21">
        <v>44.385845184326172</v>
      </c>
      <c r="V37" s="21">
        <v>44.190315246582031</v>
      </c>
      <c r="W37" s="21">
        <v>43.902614593505859</v>
      </c>
      <c r="X37" s="21">
        <v>42.800064086914062</v>
      </c>
      <c r="Y37" s="21">
        <v>42.095005035400391</v>
      </c>
      <c r="Z37" s="21">
        <v>43.868919372558594</v>
      </c>
      <c r="AA37" s="21">
        <v>45.291812896728516</v>
      </c>
      <c r="AB37" s="21">
        <v>44.942356109619141</v>
      </c>
    </row>
    <row r="38" spans="1:28" x14ac:dyDescent="0.15">
      <c r="A38" s="20" t="s">
        <v>113</v>
      </c>
      <c r="B38" s="29" t="s">
        <v>112</v>
      </c>
      <c r="C38" s="21">
        <v>26.264196395874023</v>
      </c>
      <c r="D38" s="21">
        <v>26.337263107299805</v>
      </c>
      <c r="E38" s="21">
        <v>26.338756561279297</v>
      </c>
      <c r="F38" s="21">
        <v>26.270488739013672</v>
      </c>
      <c r="G38" s="21">
        <v>26.111490249633789</v>
      </c>
      <c r="H38" s="21">
        <v>26.081968307495117</v>
      </c>
      <c r="I38" s="21">
        <v>26.24005126953125</v>
      </c>
      <c r="J38" s="21">
        <v>26.200000762939453</v>
      </c>
      <c r="K38" s="21">
        <v>26.308998107910156</v>
      </c>
      <c r="L38" s="21">
        <v>26.326194763183594</v>
      </c>
      <c r="M38" s="21">
        <v>26.354162216186523</v>
      </c>
      <c r="N38" s="21">
        <v>26.170986175537109</v>
      </c>
      <c r="O38" s="21">
        <v>26.079862594604492</v>
      </c>
      <c r="P38" s="21">
        <v>25.851591110229492</v>
      </c>
      <c r="Q38" s="21">
        <v>25.117090225219727</v>
      </c>
      <c r="R38" s="21">
        <v>25.040973663330078</v>
      </c>
      <c r="S38" s="21">
        <v>25.842372894287109</v>
      </c>
      <c r="T38" s="21">
        <v>25.856748580932617</v>
      </c>
      <c r="U38" s="21">
        <v>25.794166564941406</v>
      </c>
      <c r="V38" s="21">
        <v>25.372509002685547</v>
      </c>
      <c r="W38" s="21">
        <v>25.521049499511719</v>
      </c>
      <c r="X38" s="21">
        <v>25.48936653137207</v>
      </c>
      <c r="Y38" s="21">
        <v>25.526529312133789</v>
      </c>
      <c r="Z38" s="21">
        <v>25.285446166992188</v>
      </c>
      <c r="AA38" s="21">
        <v>25.274168014526367</v>
      </c>
      <c r="AB38" s="21">
        <v>25.104625701904297</v>
      </c>
    </row>
    <row r="39" spans="1:28" x14ac:dyDescent="0.15">
      <c r="A39" s="20" t="s">
        <v>532</v>
      </c>
      <c r="B39" s="29" t="s">
        <v>98</v>
      </c>
      <c r="C39" s="21">
        <v>46.471092224121094</v>
      </c>
      <c r="D39" s="21">
        <v>45.401473999023438</v>
      </c>
      <c r="E39" s="21">
        <v>43.755821228027344</v>
      </c>
      <c r="F39" s="21">
        <v>42.370765686035156</v>
      </c>
      <c r="G39" s="21">
        <v>42.040340423583984</v>
      </c>
      <c r="H39" s="21">
        <v>41.340591430664062</v>
      </c>
      <c r="I39" s="21">
        <v>42.029094696044922</v>
      </c>
      <c r="J39" s="21">
        <v>43.200000762939453</v>
      </c>
      <c r="K39" s="21">
        <v>43.040863037109375</v>
      </c>
      <c r="L39" s="21">
        <v>43.400993347167969</v>
      </c>
      <c r="M39" s="21">
        <v>44.413055419921875</v>
      </c>
      <c r="N39" s="21">
        <v>44.760505676269531</v>
      </c>
      <c r="O39" s="21">
        <v>44.723968505859375</v>
      </c>
      <c r="P39" s="21">
        <v>44.436878204345703</v>
      </c>
      <c r="Q39" s="21">
        <v>44.444160461425781</v>
      </c>
      <c r="R39" s="21">
        <v>44.239486694335938</v>
      </c>
      <c r="S39" s="21">
        <v>44.011989593505859</v>
      </c>
      <c r="T39" s="21">
        <v>44.05145263671875</v>
      </c>
      <c r="U39" s="21">
        <v>44.474349975585938</v>
      </c>
      <c r="V39" s="21">
        <v>43.8394775390625</v>
      </c>
      <c r="W39" s="21">
        <v>42.905735015869141</v>
      </c>
      <c r="X39" s="21">
        <v>41.968952178955078</v>
      </c>
      <c r="Y39" s="21">
        <v>40.559627532958984</v>
      </c>
      <c r="Z39" s="21">
        <v>39.709907531738281</v>
      </c>
      <c r="AA39" s="21">
        <v>39.829460144042969</v>
      </c>
      <c r="AB39" s="21">
        <v>38.693267822265625</v>
      </c>
    </row>
    <row r="40" spans="1:28" x14ac:dyDescent="0.15">
      <c r="A40" s="20" t="s">
        <v>211</v>
      </c>
      <c r="B40" s="29" t="s">
        <v>210</v>
      </c>
      <c r="C40" s="21">
        <v>34.008968353271484</v>
      </c>
      <c r="D40" s="21">
        <v>35.07415771484375</v>
      </c>
      <c r="E40" s="21">
        <v>34.598648071289062</v>
      </c>
      <c r="F40" s="21">
        <v>33.990276336669922</v>
      </c>
      <c r="G40" s="21">
        <v>33.500507354736328</v>
      </c>
      <c r="H40" s="21">
        <v>33.761085510253906</v>
      </c>
      <c r="I40" s="21">
        <v>34.036556243896484</v>
      </c>
      <c r="J40" s="21">
        <v>33.400001525878906</v>
      </c>
      <c r="K40" s="21">
        <v>32.839523315429688</v>
      </c>
      <c r="L40" s="21">
        <v>32.151901245117188</v>
      </c>
      <c r="M40" s="21">
        <v>31.620376586914062</v>
      </c>
      <c r="N40" s="21">
        <v>31.322086334228516</v>
      </c>
      <c r="O40" s="21">
        <v>30.959907531738281</v>
      </c>
      <c r="P40" s="21">
        <v>30.432350158691406</v>
      </c>
      <c r="Q40" s="21">
        <v>30.256351470947266</v>
      </c>
      <c r="R40" s="21">
        <v>29.857551574707031</v>
      </c>
      <c r="S40" s="21">
        <v>30.813222885131836</v>
      </c>
      <c r="T40" s="21">
        <v>31.060892105102539</v>
      </c>
      <c r="U40" s="21">
        <v>31.274930953979492</v>
      </c>
      <c r="V40" s="21">
        <v>31.398078918457031</v>
      </c>
      <c r="W40" s="21">
        <v>31.473241806030273</v>
      </c>
      <c r="X40" s="21">
        <v>31.51905632019043</v>
      </c>
      <c r="Y40" s="21">
        <v>31.399324417114258</v>
      </c>
      <c r="Z40" s="21">
        <v>30.808849334716797</v>
      </c>
      <c r="AA40" s="21">
        <v>30.298728942871094</v>
      </c>
      <c r="AB40" s="21">
        <v>29.959253311157227</v>
      </c>
    </row>
    <row r="41" spans="1:28" x14ac:dyDescent="0.15">
      <c r="A41" s="20" t="s">
        <v>122</v>
      </c>
      <c r="B41" s="29" t="s">
        <v>121</v>
      </c>
      <c r="C41" s="21">
        <v>29.925251007080078</v>
      </c>
      <c r="D41" s="21">
        <v>29.405906677246094</v>
      </c>
      <c r="E41" s="21">
        <v>28.912700653076172</v>
      </c>
      <c r="F41" s="21">
        <v>29.187202453613281</v>
      </c>
      <c r="G41" s="21">
        <v>29.400217056274414</v>
      </c>
      <c r="H41" s="21">
        <v>29.420042037963867</v>
      </c>
      <c r="I41" s="21">
        <v>29.249834060668945</v>
      </c>
      <c r="J41" s="21">
        <v>28.700000762939453</v>
      </c>
      <c r="K41" s="21">
        <v>28.530899047851562</v>
      </c>
      <c r="L41" s="21">
        <v>28.353168487548828</v>
      </c>
      <c r="M41" s="21">
        <v>28.735990524291992</v>
      </c>
      <c r="N41" s="21">
        <v>28.200340270996094</v>
      </c>
      <c r="O41" s="21">
        <v>27.929111480712891</v>
      </c>
      <c r="P41" s="21">
        <v>27.620906829833984</v>
      </c>
      <c r="Q41" s="21">
        <v>27.084468841552734</v>
      </c>
      <c r="R41" s="21">
        <v>27.014383316040039</v>
      </c>
      <c r="S41" s="21">
        <v>28.028446197509766</v>
      </c>
      <c r="T41" s="21">
        <v>27.964260101318359</v>
      </c>
      <c r="U41" s="21">
        <v>28.330377578735352</v>
      </c>
      <c r="V41" s="21">
        <v>29.03887939453125</v>
      </c>
      <c r="W41" s="21">
        <v>29.691532135009766</v>
      </c>
      <c r="X41" s="21">
        <v>29.57159423828125</v>
      </c>
      <c r="Y41" s="21">
        <v>29.236110687255859</v>
      </c>
      <c r="Z41" s="21">
        <v>28.473308563232422</v>
      </c>
      <c r="AA41" s="21">
        <v>28.061126708984375</v>
      </c>
      <c r="AB41" s="21">
        <v>27.66779899597168</v>
      </c>
    </row>
    <row r="42" spans="1:28" x14ac:dyDescent="0.15">
      <c r="A42" s="20" t="s">
        <v>124</v>
      </c>
      <c r="B42" s="29" t="s">
        <v>123</v>
      </c>
      <c r="C42" s="21">
        <v>19.465166091918945</v>
      </c>
      <c r="D42" s="21">
        <v>19.509099960327148</v>
      </c>
      <c r="E42" s="21">
        <v>18.96284294128418</v>
      </c>
      <c r="F42" s="21">
        <v>18.784791946411133</v>
      </c>
      <c r="G42" s="21">
        <v>19.109617233276367</v>
      </c>
      <c r="H42" s="21">
        <v>18.886951446533203</v>
      </c>
      <c r="I42" s="21">
        <v>19.348659515380859</v>
      </c>
      <c r="J42" s="21">
        <v>19.100000381469727</v>
      </c>
      <c r="K42" s="21">
        <v>18.819648742675781</v>
      </c>
      <c r="L42" s="21">
        <v>19.101079940795898</v>
      </c>
      <c r="M42" s="21">
        <v>19.435064315795898</v>
      </c>
      <c r="N42" s="21">
        <v>18.905858993530273</v>
      </c>
      <c r="O42" s="21">
        <v>18.524423599243164</v>
      </c>
      <c r="P42" s="21">
        <v>17.963111877441406</v>
      </c>
      <c r="Q42" s="21">
        <v>17.501945495605469</v>
      </c>
      <c r="R42" s="21">
        <v>17.2677001953125</v>
      </c>
      <c r="S42" s="21">
        <v>18.313564300537109</v>
      </c>
      <c r="T42" s="21">
        <v>18.216129302978516</v>
      </c>
      <c r="U42" s="21">
        <v>17.855274200439453</v>
      </c>
      <c r="V42" s="21">
        <v>17.790550231933594</v>
      </c>
      <c r="W42" s="21">
        <v>17.960655212402344</v>
      </c>
      <c r="X42" s="21">
        <v>17.541824340820312</v>
      </c>
      <c r="Y42" s="21">
        <v>17.191692352294922</v>
      </c>
      <c r="Z42" s="21">
        <v>17.040628433227539</v>
      </c>
      <c r="AA42" s="21">
        <v>16.787355422973633</v>
      </c>
      <c r="AB42" s="21">
        <v>16.963102340698242</v>
      </c>
    </row>
    <row r="43" spans="1:28" x14ac:dyDescent="0.15">
      <c r="A43" s="20" t="s">
        <v>132</v>
      </c>
      <c r="B43" s="29" t="s">
        <v>131</v>
      </c>
      <c r="C43" s="21">
        <v>20.181524276733398</v>
      </c>
      <c r="D43" s="21">
        <v>19.429403305053711</v>
      </c>
      <c r="E43" s="21">
        <v>19.100395202636719</v>
      </c>
      <c r="F43" s="21">
        <v>19.097553253173828</v>
      </c>
      <c r="G43" s="21">
        <v>18.617122650146484</v>
      </c>
      <c r="H43" s="21">
        <v>18.51617431640625</v>
      </c>
      <c r="I43" s="21">
        <v>18.407310485839844</v>
      </c>
      <c r="J43" s="21">
        <v>18</v>
      </c>
      <c r="K43" s="21">
        <v>18.02403450012207</v>
      </c>
      <c r="L43" s="21">
        <v>18.147438049316406</v>
      </c>
      <c r="M43" s="21">
        <v>18.199893951416016</v>
      </c>
      <c r="N43" s="21">
        <v>17.906335830688477</v>
      </c>
      <c r="O43" s="21">
        <v>17.711637496948242</v>
      </c>
      <c r="P43" s="21">
        <v>17.228511810302734</v>
      </c>
      <c r="Q43" s="21">
        <v>17.136665344238281</v>
      </c>
      <c r="R43" s="21">
        <v>17.453182220458984</v>
      </c>
      <c r="S43" s="21">
        <v>18.806707382202148</v>
      </c>
      <c r="T43" s="21">
        <v>18.757184982299805</v>
      </c>
      <c r="U43" s="21">
        <v>18.48902702331543</v>
      </c>
      <c r="V43" s="21">
        <v>18.543981552124023</v>
      </c>
      <c r="W43" s="21">
        <v>18.344232559204102</v>
      </c>
      <c r="X43" s="21">
        <v>18.284954071044922</v>
      </c>
      <c r="Y43" s="21">
        <v>17.91254997253418</v>
      </c>
      <c r="Z43" s="21">
        <v>17.551750183105469</v>
      </c>
      <c r="AA43" s="21">
        <v>17.396463394165039</v>
      </c>
      <c r="AB43" s="21">
        <v>17.07257080078125</v>
      </c>
    </row>
    <row r="44" spans="1:28" x14ac:dyDescent="0.15">
      <c r="A44" s="20" t="s">
        <v>134</v>
      </c>
      <c r="B44" s="29" t="s">
        <v>133</v>
      </c>
      <c r="C44" s="21">
        <v>32.575740814208984</v>
      </c>
      <c r="D44" s="21">
        <v>32.433761596679688</v>
      </c>
      <c r="E44" s="21">
        <v>32.279067993164062</v>
      </c>
      <c r="F44" s="21">
        <v>31.915130615234375</v>
      </c>
      <c r="G44" s="21">
        <v>32.275428771972656</v>
      </c>
      <c r="H44" s="21">
        <v>32.334060668945312</v>
      </c>
      <c r="I44" s="21">
        <v>32.145462036132812</v>
      </c>
      <c r="J44" s="21">
        <v>32.099998474121094</v>
      </c>
      <c r="K44" s="21">
        <v>32.374073028564453</v>
      </c>
      <c r="L44" s="21">
        <v>32.446388244628906</v>
      </c>
      <c r="M44" s="21">
        <v>32.506282806396484</v>
      </c>
      <c r="N44" s="21">
        <v>32.536426544189453</v>
      </c>
      <c r="O44" s="21">
        <v>32.175506591796875</v>
      </c>
      <c r="P44" s="21">
        <v>32.011493682861328</v>
      </c>
      <c r="Q44" s="21">
        <v>31.95442008972168</v>
      </c>
      <c r="R44" s="21">
        <v>31.902297973632812</v>
      </c>
      <c r="S44" s="21">
        <v>32.077751159667969</v>
      </c>
      <c r="T44" s="21">
        <v>31.538721084594727</v>
      </c>
      <c r="U44" s="21">
        <v>31.377250671386719</v>
      </c>
      <c r="V44" s="21">
        <v>31.313247680664062</v>
      </c>
      <c r="W44" s="21">
        <v>31.220521926879883</v>
      </c>
      <c r="X44" s="21">
        <v>31.050693511962891</v>
      </c>
      <c r="Y44" s="21">
        <v>30.351997375488281</v>
      </c>
      <c r="Z44" s="21">
        <v>29.94434928894043</v>
      </c>
      <c r="AA44" s="21">
        <v>29.823570251464844</v>
      </c>
      <c r="AB44" s="21">
        <v>29.562393188476562</v>
      </c>
    </row>
    <row r="45" spans="1:28" x14ac:dyDescent="0.15">
      <c r="A45" s="20" t="s">
        <v>146</v>
      </c>
      <c r="B45" s="29" t="s">
        <v>145</v>
      </c>
      <c r="C45" s="21">
        <v>34.092636108398438</v>
      </c>
      <c r="D45" s="21">
        <v>34.547210693359375</v>
      </c>
      <c r="E45" s="21">
        <v>34.139244079589844</v>
      </c>
      <c r="F45" s="21">
        <v>33.898887634277344</v>
      </c>
      <c r="G45" s="21">
        <v>34.310356140136719</v>
      </c>
      <c r="H45" s="21">
        <v>33.887168884277344</v>
      </c>
      <c r="I45" s="21">
        <v>34.802036285400391</v>
      </c>
      <c r="J45" s="21">
        <v>34.400001525878906</v>
      </c>
      <c r="K45" s="21">
        <v>34.502490997314453</v>
      </c>
      <c r="L45" s="21">
        <v>34.599334716796875</v>
      </c>
      <c r="M45" s="21">
        <v>34.842277526855469</v>
      </c>
      <c r="N45" s="21">
        <v>34.091899871826172</v>
      </c>
      <c r="O45" s="21">
        <v>33.798740386962891</v>
      </c>
      <c r="P45" s="21">
        <v>33.558696746826172</v>
      </c>
      <c r="Q45" s="21">
        <v>33.297248840332031</v>
      </c>
      <c r="R45" s="21">
        <v>33.343418121337891</v>
      </c>
      <c r="S45" s="21">
        <v>34.000774383544922</v>
      </c>
      <c r="T45" s="21">
        <v>33.386932373046875</v>
      </c>
      <c r="U45" s="21">
        <v>32.474460601806641</v>
      </c>
      <c r="V45" s="21">
        <v>32.202037811279297</v>
      </c>
      <c r="W45" s="21">
        <v>32.095417022705078</v>
      </c>
      <c r="X45" s="21">
        <v>32.003379821777344</v>
      </c>
      <c r="Y45" s="21">
        <v>32.122753143310547</v>
      </c>
      <c r="Z45" s="21">
        <v>32.594478607177734</v>
      </c>
      <c r="AA45" s="21">
        <v>32.312206268310547</v>
      </c>
      <c r="AB45" s="21">
        <v>32.249202728271484</v>
      </c>
    </row>
    <row r="46" spans="1:28" x14ac:dyDescent="0.15">
      <c r="A46" s="20" t="s">
        <v>148</v>
      </c>
      <c r="B46" s="29" t="s">
        <v>147</v>
      </c>
      <c r="C46" s="21">
        <v>36.270999908447266</v>
      </c>
      <c r="D46" s="21">
        <v>36.188255310058594</v>
      </c>
      <c r="E46" s="21">
        <v>36.28997802734375</v>
      </c>
      <c r="F46" s="21">
        <v>35.261329650878906</v>
      </c>
      <c r="G46" s="21">
        <v>34.994808197021484</v>
      </c>
      <c r="H46" s="21">
        <v>34.748676300048828</v>
      </c>
      <c r="I46" s="21">
        <v>34.888046264648438</v>
      </c>
      <c r="J46" s="21">
        <v>35.099998474121094</v>
      </c>
      <c r="K46" s="21">
        <v>35.625328063964844</v>
      </c>
      <c r="L46" s="21">
        <v>36.084709167480469</v>
      </c>
      <c r="M46" s="21">
        <v>35.579429626464844</v>
      </c>
      <c r="N46" s="21">
        <v>35.138736724853516</v>
      </c>
      <c r="O46" s="21">
        <v>35.219402313232422</v>
      </c>
      <c r="P46" s="21">
        <v>34.675899505615234</v>
      </c>
      <c r="Q46" s="21">
        <v>34.348628997802734</v>
      </c>
      <c r="R46" s="21">
        <v>33.667331695556641</v>
      </c>
      <c r="S46" s="21">
        <v>33.791633605957031</v>
      </c>
      <c r="T46" s="21">
        <v>33.485557556152344</v>
      </c>
      <c r="U46" s="21">
        <v>34.363086700439453</v>
      </c>
      <c r="V46" s="21">
        <v>34.54632568359375</v>
      </c>
      <c r="W46" s="21">
        <v>34.813449859619141</v>
      </c>
      <c r="X46" s="21">
        <v>35.02557373046875</v>
      </c>
      <c r="Y46" s="21">
        <v>34.697978973388672</v>
      </c>
      <c r="Z46" s="21">
        <v>34.116569519042969</v>
      </c>
      <c r="AA46" s="21">
        <v>32.975193023681641</v>
      </c>
      <c r="AB46" s="21">
        <v>31.570831298828125</v>
      </c>
    </row>
    <row r="47" spans="1:28" x14ac:dyDescent="0.15">
      <c r="A47" s="20" t="s">
        <v>427</v>
      </c>
      <c r="B47" s="29" t="s">
        <v>426</v>
      </c>
      <c r="C47" s="21">
        <v>47.453826904296875</v>
      </c>
      <c r="D47" s="21">
        <v>46.205940246582031</v>
      </c>
      <c r="E47" s="21">
        <v>45.915401458740234</v>
      </c>
      <c r="F47" s="21">
        <v>46.809986114501953</v>
      </c>
      <c r="G47" s="21">
        <v>46.531871795654297</v>
      </c>
      <c r="H47" s="21">
        <v>46.211090087890625</v>
      </c>
      <c r="I47" s="21">
        <v>46.158042907714844</v>
      </c>
      <c r="J47" s="21">
        <v>46.299999237060547</v>
      </c>
      <c r="K47" s="21">
        <v>46.470458984375</v>
      </c>
      <c r="L47" s="21">
        <v>46.093502044677734</v>
      </c>
      <c r="M47" s="21">
        <v>45.961837768554688</v>
      </c>
      <c r="N47" s="21">
        <v>45.851253509521484</v>
      </c>
      <c r="O47" s="21">
        <v>45.839366912841797</v>
      </c>
      <c r="P47" s="21">
        <v>44.903354644775391</v>
      </c>
      <c r="Q47" s="21">
        <v>44.668659210205078</v>
      </c>
      <c r="R47" s="21">
        <v>44.282047271728516</v>
      </c>
      <c r="S47" s="21">
        <v>45.410167694091797</v>
      </c>
      <c r="T47" s="21">
        <v>44.884117126464844</v>
      </c>
      <c r="U47" s="21">
        <v>44.429847717285156</v>
      </c>
      <c r="V47" s="21">
        <v>43.937393188476562</v>
      </c>
      <c r="W47" s="21">
        <v>43.749282836914062</v>
      </c>
      <c r="X47" s="21">
        <v>43.461750030517578</v>
      </c>
      <c r="Y47" s="21">
        <v>43.549285888671875</v>
      </c>
      <c r="Z47" s="21">
        <v>43.371231079101562</v>
      </c>
      <c r="AA47" s="21">
        <v>43.212013244628906</v>
      </c>
      <c r="AB47" s="21">
        <v>42.817928314208984</v>
      </c>
    </row>
    <row r="48" spans="1:28" x14ac:dyDescent="0.15">
      <c r="A48" s="20" t="s">
        <v>190</v>
      </c>
      <c r="B48" s="29" t="s">
        <v>189</v>
      </c>
      <c r="C48" s="21">
        <v>34.590435028076172</v>
      </c>
      <c r="D48" s="21">
        <v>34.000644683837891</v>
      </c>
      <c r="E48" s="21">
        <v>34.175029754638672</v>
      </c>
      <c r="F48" s="21">
        <v>33.351428985595703</v>
      </c>
      <c r="G48" s="21">
        <v>32.908164978027344</v>
      </c>
      <c r="H48" s="21">
        <v>33.697368621826172</v>
      </c>
      <c r="I48" s="21">
        <v>33.007205963134766</v>
      </c>
      <c r="J48" s="21">
        <v>32.799999237060547</v>
      </c>
      <c r="K48" s="21">
        <v>31.990612030029297</v>
      </c>
      <c r="L48" s="21">
        <v>31.955617904663086</v>
      </c>
      <c r="M48" s="21">
        <v>32.098701477050781</v>
      </c>
      <c r="N48" s="21">
        <v>31.580488204956055</v>
      </c>
      <c r="O48" s="21">
        <v>31.401777267456055</v>
      </c>
      <c r="P48" s="21">
        <v>31.483499526977539</v>
      </c>
      <c r="Q48" s="21">
        <v>31.284048080444336</v>
      </c>
      <c r="R48" s="21">
        <v>30.827638626098633</v>
      </c>
      <c r="S48" s="21">
        <v>31.424808502197266</v>
      </c>
      <c r="T48" s="21">
        <v>31.877401351928711</v>
      </c>
      <c r="U48" s="21">
        <v>31.736186981201172</v>
      </c>
      <c r="V48" s="21">
        <v>31.583358764648438</v>
      </c>
      <c r="W48" s="21">
        <v>32.119235992431641</v>
      </c>
      <c r="X48" s="21">
        <v>32.622890472412109</v>
      </c>
      <c r="Y48" s="21">
        <v>33.330757141113281</v>
      </c>
      <c r="Z48" s="21">
        <v>33.878974914550781</v>
      </c>
      <c r="AA48" s="21">
        <v>33.865741729736328</v>
      </c>
      <c r="AB48" s="21">
        <v>33.709209442138672</v>
      </c>
    </row>
    <row r="49" spans="1:28" x14ac:dyDescent="0.15">
      <c r="A49" s="20" t="s">
        <v>152</v>
      </c>
      <c r="B49" s="29" t="s">
        <v>151</v>
      </c>
      <c r="C49" s="21">
        <v>39.923377990722656</v>
      </c>
      <c r="D49" s="21">
        <v>38.65533447265625</v>
      </c>
      <c r="E49" s="21">
        <v>39.699897766113281</v>
      </c>
      <c r="F49" s="21">
        <v>38.712604522705078</v>
      </c>
      <c r="G49" s="21">
        <v>37.859909057617188</v>
      </c>
      <c r="H49" s="21">
        <v>38.943405151367188</v>
      </c>
      <c r="I49" s="21">
        <v>39.194004058837891</v>
      </c>
      <c r="J49" s="21">
        <v>40.299999237060547</v>
      </c>
      <c r="K49" s="21">
        <v>38.846721649169922</v>
      </c>
      <c r="L49" s="21">
        <v>38.805671691894531</v>
      </c>
      <c r="M49" s="21">
        <v>39.8292236328125</v>
      </c>
      <c r="N49" s="21">
        <v>39.353527069091797</v>
      </c>
      <c r="O49" s="21">
        <v>39.285518646240234</v>
      </c>
      <c r="P49" s="21">
        <v>39.228225708007812</v>
      </c>
      <c r="Q49" s="21">
        <v>39.116775512695312</v>
      </c>
      <c r="R49" s="21">
        <v>39.824951171875</v>
      </c>
      <c r="S49" s="21">
        <v>39.161403656005859</v>
      </c>
      <c r="T49" s="21">
        <v>39.343467712402344</v>
      </c>
      <c r="U49" s="21">
        <v>38.654224395751953</v>
      </c>
      <c r="V49" s="21">
        <v>40.782794952392578</v>
      </c>
      <c r="W49" s="21">
        <v>41.242008209228516</v>
      </c>
      <c r="X49" s="21">
        <v>40.801227569580078</v>
      </c>
      <c r="Y49" s="21">
        <v>41.248825073242188</v>
      </c>
      <c r="Z49" s="21">
        <v>41.16180419921875</v>
      </c>
      <c r="AA49" s="21"/>
      <c r="AB49" s="21"/>
    </row>
    <row r="50" spans="1:28" x14ac:dyDescent="0.15">
      <c r="A50" s="20" t="s">
        <v>156</v>
      </c>
      <c r="B50" s="29" t="s">
        <v>155</v>
      </c>
      <c r="C50" s="21">
        <v>32.895301818847656</v>
      </c>
      <c r="D50" s="21">
        <v>33.649742126464844</v>
      </c>
      <c r="E50" s="21">
        <v>34.233428955078125</v>
      </c>
      <c r="F50" s="21">
        <v>33.868534088134766</v>
      </c>
      <c r="G50" s="21">
        <v>33.120658874511719</v>
      </c>
      <c r="H50" s="21">
        <v>33.024974822998047</v>
      </c>
      <c r="I50" s="21">
        <v>33.450969696044922</v>
      </c>
      <c r="J50" s="21">
        <v>32.700000762939453</v>
      </c>
      <c r="K50" s="21">
        <v>32.254806518554688</v>
      </c>
      <c r="L50" s="21">
        <v>31.713985443115234</v>
      </c>
      <c r="M50" s="21">
        <v>31.299526214599609</v>
      </c>
      <c r="N50" s="21">
        <v>30.919612884521484</v>
      </c>
      <c r="O50" s="21">
        <v>30.257724761962891</v>
      </c>
      <c r="P50" s="21">
        <v>29.310369491577148</v>
      </c>
      <c r="Q50" s="21">
        <v>29.03209114074707</v>
      </c>
      <c r="R50" s="21">
        <v>29.806386947631836</v>
      </c>
      <c r="S50" s="21">
        <v>31.741157531738281</v>
      </c>
      <c r="T50" s="21">
        <v>31.541521072387695</v>
      </c>
      <c r="U50" s="21">
        <v>30.620479583740234</v>
      </c>
      <c r="V50" s="21">
        <v>30.370849609375</v>
      </c>
      <c r="W50" s="21">
        <v>30.280942916870117</v>
      </c>
      <c r="X50" s="21">
        <v>30.061119079589844</v>
      </c>
      <c r="Y50" s="21">
        <v>30.036376953125</v>
      </c>
      <c r="Z50" s="21">
        <v>30.031496047973633</v>
      </c>
      <c r="AA50" s="21">
        <v>29.569255828857422</v>
      </c>
      <c r="AB50" s="21">
        <v>29.188323974609375</v>
      </c>
    </row>
    <row r="51" spans="1:28" x14ac:dyDescent="0.15">
      <c r="A51" s="20" t="s">
        <v>451</v>
      </c>
      <c r="B51" s="29" t="s">
        <v>450</v>
      </c>
      <c r="C51" s="21">
        <v>42.588672637939453</v>
      </c>
      <c r="D51" s="21">
        <v>42.479454040527344</v>
      </c>
      <c r="E51" s="21">
        <v>41.556015014648438</v>
      </c>
      <c r="F51" s="21">
        <v>41.910140991210938</v>
      </c>
      <c r="G51" s="21">
        <v>42.738349914550781</v>
      </c>
      <c r="H51" s="21">
        <v>42.676101684570312</v>
      </c>
      <c r="I51" s="21">
        <v>42.442771911621094</v>
      </c>
      <c r="J51" s="21">
        <v>41.400001525878906</v>
      </c>
      <c r="K51" s="21">
        <v>41.350368499755859</v>
      </c>
      <c r="L51" s="21">
        <v>40.688091278076172</v>
      </c>
      <c r="M51" s="21">
        <v>41.262386322021484</v>
      </c>
      <c r="N51" s="21">
        <v>42.083820343017578</v>
      </c>
      <c r="O51" s="21">
        <v>41.591121673583984</v>
      </c>
      <c r="P51" s="21">
        <v>40.772918701171875</v>
      </c>
      <c r="Q51" s="21">
        <v>40.707748413085938</v>
      </c>
      <c r="R51" s="21">
        <v>41.060356140136719</v>
      </c>
      <c r="S51" s="21">
        <v>41.190441131591797</v>
      </c>
      <c r="T51" s="21">
        <v>40.480716705322266</v>
      </c>
      <c r="U51" s="21">
        <v>40.221881866455078</v>
      </c>
      <c r="V51" s="21">
        <v>39.281021118164062</v>
      </c>
      <c r="W51" s="21">
        <v>38.835025787353516</v>
      </c>
      <c r="X51" s="21">
        <v>39.160713195800781</v>
      </c>
      <c r="Y51" s="21">
        <v>39.274417877197266</v>
      </c>
      <c r="Z51" s="21">
        <v>39.486186981201172</v>
      </c>
      <c r="AA51" s="21">
        <v>39.370059967041016</v>
      </c>
      <c r="AB51" s="21">
        <v>38.931453704833984</v>
      </c>
    </row>
    <row r="52" spans="1:28" x14ac:dyDescent="0.15">
      <c r="A52" s="20" t="s">
        <v>158</v>
      </c>
      <c r="B52" s="29" t="s">
        <v>157</v>
      </c>
      <c r="C52" s="21">
        <v>37.729801177978516</v>
      </c>
      <c r="D52" s="21">
        <v>38.179462432861328</v>
      </c>
      <c r="E52" s="21">
        <v>38.496284484863281</v>
      </c>
      <c r="F52" s="21">
        <v>38.044380187988281</v>
      </c>
      <c r="G52" s="21">
        <v>38.119766235351562</v>
      </c>
      <c r="H52" s="21">
        <v>38.715129852294922</v>
      </c>
      <c r="I52" s="21">
        <v>40.098007202148438</v>
      </c>
      <c r="J52" s="21">
        <v>40.299999237060547</v>
      </c>
      <c r="K52" s="21">
        <v>39.361347198486328</v>
      </c>
      <c r="L52" s="21">
        <v>39.290134429931641</v>
      </c>
      <c r="M52" s="21">
        <v>38.945590972900391</v>
      </c>
      <c r="N52" s="21">
        <v>38.475048065185547</v>
      </c>
      <c r="O52" s="21">
        <v>38.28656005859375</v>
      </c>
      <c r="P52" s="21">
        <v>37.797782897949219</v>
      </c>
      <c r="Q52" s="21">
        <v>37.037002563476562</v>
      </c>
      <c r="R52" s="21">
        <v>36.623104095458984</v>
      </c>
      <c r="S52" s="21">
        <v>36.339191436767578</v>
      </c>
      <c r="T52" s="21">
        <v>35.956951141357422</v>
      </c>
      <c r="U52" s="21">
        <v>35.950000762939453</v>
      </c>
      <c r="V52" s="21">
        <v>35.424263000488281</v>
      </c>
      <c r="W52" s="21">
        <v>35.271137237548828</v>
      </c>
      <c r="X52" s="21">
        <v>34.911128997802734</v>
      </c>
      <c r="Y52" s="21">
        <v>34.749935150146484</v>
      </c>
      <c r="Z52" s="21">
        <v>34.824413299560547</v>
      </c>
      <c r="AA52" s="21">
        <v>34.531898498535156</v>
      </c>
      <c r="AB52" s="21">
        <v>34.053924560546875</v>
      </c>
    </row>
    <row r="53" spans="1:28" x14ac:dyDescent="0.15">
      <c r="A53" s="20" t="s">
        <v>166</v>
      </c>
      <c r="B53" s="29" t="s">
        <v>165</v>
      </c>
      <c r="C53" s="21">
        <v>34.703884124755859</v>
      </c>
      <c r="D53" s="21">
        <v>33.416740417480469</v>
      </c>
      <c r="E53" s="21">
        <v>33.073413848876953</v>
      </c>
      <c r="F53" s="21">
        <v>32.798053741455078</v>
      </c>
      <c r="G53" s="21">
        <v>33.489349365234375</v>
      </c>
      <c r="H53" s="21">
        <v>34.067001342773438</v>
      </c>
      <c r="I53" s="21">
        <v>32.840934753417969</v>
      </c>
      <c r="J53" s="21">
        <v>33.599998474121094</v>
      </c>
      <c r="K53" s="21">
        <v>33.104152679443359</v>
      </c>
      <c r="L53" s="21">
        <v>32.430004119873047</v>
      </c>
      <c r="M53" s="21">
        <v>32.862323760986328</v>
      </c>
      <c r="N53" s="21">
        <v>31.823240280151367</v>
      </c>
      <c r="O53" s="21">
        <v>31.429986953735352</v>
      </c>
      <c r="P53" s="21">
        <v>32.848926544189453</v>
      </c>
      <c r="Q53" s="21">
        <v>32.947742462158203</v>
      </c>
      <c r="R53" s="21">
        <v>32.51092529296875</v>
      </c>
      <c r="S53" s="21">
        <v>33.330368041992188</v>
      </c>
      <c r="T53" s="21">
        <v>32.144638061523438</v>
      </c>
      <c r="U53" s="21">
        <v>32.991554260253906</v>
      </c>
      <c r="V53" s="21">
        <v>33.595279693603516</v>
      </c>
      <c r="W53" s="21">
        <v>33.262767791748047</v>
      </c>
      <c r="X53" s="21">
        <v>32.244922637939453</v>
      </c>
      <c r="Y53" s="21">
        <v>31.867551803588867</v>
      </c>
      <c r="Z53" s="21">
        <v>31.490890502929688</v>
      </c>
      <c r="AA53" s="21">
        <v>30.5997314453125</v>
      </c>
      <c r="AB53" s="21">
        <v>30.081411361694336</v>
      </c>
    </row>
    <row r="54" spans="1:28" x14ac:dyDescent="0.15">
      <c r="A54" s="20" t="s">
        <v>164</v>
      </c>
      <c r="B54" s="29" t="s">
        <v>163</v>
      </c>
      <c r="C54" s="21">
        <v>20.236776351928711</v>
      </c>
      <c r="D54" s="21">
        <v>19.963459014892578</v>
      </c>
      <c r="E54" s="21">
        <v>19.690584182739258</v>
      </c>
      <c r="F54" s="21">
        <v>19.796918869018555</v>
      </c>
      <c r="G54" s="21">
        <v>19.250158309936523</v>
      </c>
      <c r="H54" s="21">
        <v>18.768951416015625</v>
      </c>
      <c r="I54" s="21">
        <v>18.463390350341797</v>
      </c>
      <c r="J54" s="21">
        <v>18.100000381469727</v>
      </c>
      <c r="K54" s="21">
        <v>17.994543075561523</v>
      </c>
      <c r="L54" s="21">
        <v>18.042619705200195</v>
      </c>
      <c r="M54" s="21">
        <v>17.982566833496094</v>
      </c>
      <c r="N54" s="21">
        <v>17.896631240844727</v>
      </c>
      <c r="O54" s="21">
        <v>17.840862274169922</v>
      </c>
      <c r="P54" s="21">
        <v>17.591901779174805</v>
      </c>
      <c r="Q54" s="21">
        <v>17.36433219909668</v>
      </c>
      <c r="R54" s="21">
        <v>17.417619705200195</v>
      </c>
      <c r="S54" s="21">
        <v>18.261625289916992</v>
      </c>
      <c r="T54" s="21">
        <v>18.07659912109375</v>
      </c>
      <c r="U54" s="21">
        <v>17.878871917724609</v>
      </c>
      <c r="V54" s="21">
        <v>18.113912582397461</v>
      </c>
      <c r="W54" s="21">
        <v>18.319568634033203</v>
      </c>
      <c r="X54" s="21">
        <v>18.495826721191406</v>
      </c>
      <c r="Y54" s="21">
        <v>18.629486083984375</v>
      </c>
      <c r="Z54" s="21">
        <v>18.354671478271484</v>
      </c>
      <c r="AA54" s="21">
        <v>17.978681564331055</v>
      </c>
      <c r="AB54" s="21">
        <v>17.786581039428711</v>
      </c>
    </row>
    <row r="55" spans="1:28" x14ac:dyDescent="0.15">
      <c r="A55" s="20" t="s">
        <v>168</v>
      </c>
      <c r="B55" s="29" t="s">
        <v>167</v>
      </c>
      <c r="C55" s="21">
        <v>16.808504104614258</v>
      </c>
      <c r="D55" s="21">
        <v>16.706005096435547</v>
      </c>
      <c r="E55" s="21">
        <v>16.540771484375</v>
      </c>
      <c r="F55" s="21">
        <v>16.781888961791992</v>
      </c>
      <c r="G55" s="21">
        <v>16.571392059326172</v>
      </c>
      <c r="H55" s="21">
        <v>15.953896522521973</v>
      </c>
      <c r="I55" s="21">
        <v>15.715093612670898</v>
      </c>
      <c r="J55" s="21">
        <v>15.199999809265137</v>
      </c>
      <c r="K55" s="21">
        <v>14.967157363891602</v>
      </c>
      <c r="L55" s="21">
        <v>15.212766647338867</v>
      </c>
      <c r="M55" s="21">
        <v>15.290253639221191</v>
      </c>
      <c r="N55" s="21">
        <v>15.120858192443848</v>
      </c>
      <c r="O55" s="21">
        <v>15.118074417114258</v>
      </c>
      <c r="P55" s="21">
        <v>14.899965286254883</v>
      </c>
      <c r="Q55" s="21">
        <v>14.698661804199219</v>
      </c>
      <c r="R55" s="21">
        <v>14.65235710144043</v>
      </c>
      <c r="S55" s="21">
        <v>15.673038482666016</v>
      </c>
      <c r="T55" s="21">
        <v>15.589509010314941</v>
      </c>
      <c r="U55" s="21">
        <v>15.418810844421387</v>
      </c>
      <c r="V55" s="21">
        <v>15.575552940368652</v>
      </c>
      <c r="W55" s="21">
        <v>15.578228950500488</v>
      </c>
      <c r="X55" s="21">
        <v>15.566699981689453</v>
      </c>
      <c r="Y55" s="21">
        <v>15.38303279876709</v>
      </c>
      <c r="Z55" s="21">
        <v>15.30415153503418</v>
      </c>
      <c r="AA55" s="21">
        <v>15.115432739257812</v>
      </c>
      <c r="AB55" s="21">
        <v>14.78849983215332</v>
      </c>
    </row>
    <row r="56" spans="1:28" x14ac:dyDescent="0.15">
      <c r="A56" s="20" t="s">
        <v>174</v>
      </c>
      <c r="B56" s="29" t="s">
        <v>173</v>
      </c>
      <c r="C56" s="21">
        <v>47.780609130859375</v>
      </c>
      <c r="D56" s="21">
        <v>46.458580017089844</v>
      </c>
      <c r="E56" s="21">
        <v>46.2572021484375</v>
      </c>
      <c r="F56" s="21">
        <v>45.503902435302734</v>
      </c>
      <c r="G56" s="21">
        <v>45.281871795654297</v>
      </c>
      <c r="H56" s="21">
        <v>47.176166534423828</v>
      </c>
      <c r="I56" s="21">
        <v>48.071807861328125</v>
      </c>
      <c r="J56" s="21">
        <v>48</v>
      </c>
      <c r="K56" s="21">
        <v>50.455394744873047</v>
      </c>
      <c r="L56" s="21">
        <v>50.916648864746094</v>
      </c>
      <c r="M56" s="21">
        <v>51.036033630371094</v>
      </c>
      <c r="N56" s="21">
        <v>51.427619934082031</v>
      </c>
      <c r="O56" s="21">
        <v>50.506195068359375</v>
      </c>
      <c r="P56" s="21">
        <v>51.724369049072266</v>
      </c>
      <c r="Q56" s="21">
        <v>51.446319580078125</v>
      </c>
      <c r="R56" s="21">
        <v>52.039741516113281</v>
      </c>
      <c r="S56" s="21">
        <v>53.889884948730469</v>
      </c>
      <c r="T56" s="21">
        <v>52.029056549072266</v>
      </c>
      <c r="U56" s="21">
        <v>51.299270629882812</v>
      </c>
      <c r="V56" s="21">
        <v>51.704135894775391</v>
      </c>
      <c r="W56" s="21">
        <v>51.488357543945312</v>
      </c>
      <c r="X56" s="21">
        <v>51.023014068603516</v>
      </c>
      <c r="Y56" s="21">
        <v>51.0352783203125</v>
      </c>
      <c r="Z56" s="21">
        <v>51.171489715576172</v>
      </c>
      <c r="AA56" s="21">
        <v>51.114414215087891</v>
      </c>
      <c r="AB56" s="21">
        <v>50.099693298339844</v>
      </c>
    </row>
    <row r="57" spans="1:28" x14ac:dyDescent="0.15">
      <c r="A57" s="20" t="s">
        <v>186</v>
      </c>
      <c r="B57" s="29" t="s">
        <v>185</v>
      </c>
      <c r="C57" s="21">
        <v>47.238285064697266</v>
      </c>
      <c r="D57" s="21">
        <v>46.955162048339844</v>
      </c>
      <c r="E57" s="21">
        <v>48.152683258056641</v>
      </c>
      <c r="F57" s="21">
        <v>48.099399566650391</v>
      </c>
      <c r="G57" s="21">
        <v>47.197856903076172</v>
      </c>
      <c r="H57" s="21">
        <v>46.309181213378906</v>
      </c>
      <c r="I57" s="21">
        <v>45.312664031982422</v>
      </c>
      <c r="J57" s="21">
        <v>45.099998474121094</v>
      </c>
      <c r="K57" s="21">
        <v>44.372409820556641</v>
      </c>
      <c r="L57" s="21">
        <v>46.711585998535156</v>
      </c>
      <c r="M57" s="21">
        <v>44.027744293212891</v>
      </c>
      <c r="N57" s="21">
        <v>42.318363189697266</v>
      </c>
      <c r="O57" s="21">
        <v>45.326889038085938</v>
      </c>
      <c r="P57" s="21">
        <v>46.405200958251953</v>
      </c>
      <c r="Q57" s="21">
        <v>45.959316253662109</v>
      </c>
      <c r="R57" s="21">
        <v>45.964385986328125</v>
      </c>
      <c r="S57" s="21">
        <v>44.17181396484375</v>
      </c>
      <c r="T57" s="21">
        <v>43.324542999267578</v>
      </c>
      <c r="U57" s="21">
        <v>47.646778106689453</v>
      </c>
      <c r="V57" s="21">
        <v>45.969436645507812</v>
      </c>
      <c r="W57" s="21">
        <v>46.631416320800781</v>
      </c>
      <c r="X57" s="21">
        <v>48.898101806640625</v>
      </c>
      <c r="Y57" s="21">
        <v>49.629932403564453</v>
      </c>
      <c r="Z57" s="21">
        <v>49.335735321044922</v>
      </c>
      <c r="AA57" s="21">
        <v>48.197246551513672</v>
      </c>
      <c r="AB57" s="21">
        <v>46.844100952148438</v>
      </c>
    </row>
    <row r="58" spans="1:28" x14ac:dyDescent="0.15">
      <c r="A58" s="20" t="s">
        <v>178</v>
      </c>
      <c r="B58" s="29" t="s">
        <v>177</v>
      </c>
      <c r="C58" s="21">
        <v>67.89923095703125</v>
      </c>
      <c r="D58" s="21">
        <v>68.917427062988281</v>
      </c>
      <c r="E58" s="21">
        <v>69.345603942871094</v>
      </c>
      <c r="F58" s="21">
        <v>68.211494445800781</v>
      </c>
      <c r="G58" s="21">
        <v>68.359786987304688</v>
      </c>
      <c r="H58" s="21">
        <v>68.4302978515625</v>
      </c>
      <c r="I58" s="21">
        <v>68.566177368164062</v>
      </c>
      <c r="J58" s="21">
        <v>67.300003051757812</v>
      </c>
      <c r="K58" s="21">
        <v>67.490028381347656</v>
      </c>
      <c r="L58" s="21">
        <v>67.712303161621094</v>
      </c>
      <c r="M58" s="21">
        <v>66.73663330078125</v>
      </c>
      <c r="N58" s="21">
        <v>67.760673522949219</v>
      </c>
      <c r="O58" s="21">
        <v>68.25146484375</v>
      </c>
      <c r="P58" s="21">
        <v>67.190719604492188</v>
      </c>
      <c r="Q58" s="21">
        <v>67.574806213378906</v>
      </c>
      <c r="R58" s="21">
        <v>68.913314819335938</v>
      </c>
      <c r="S58" s="21">
        <v>68.881568908691406</v>
      </c>
      <c r="T58" s="21">
        <v>66.389320373535156</v>
      </c>
      <c r="U58" s="21">
        <v>65.091163635253906</v>
      </c>
      <c r="V58" s="21">
        <v>64.53753662109375</v>
      </c>
      <c r="W58" s="21">
        <v>64.265884399414062</v>
      </c>
      <c r="X58" s="21">
        <v>63.779556274414062</v>
      </c>
      <c r="Y58" s="21">
        <v>63.286979675292969</v>
      </c>
      <c r="Z58" s="21">
        <v>63.220439910888672</v>
      </c>
      <c r="AA58" s="21">
        <v>61.828231811523438</v>
      </c>
      <c r="AB58" s="21">
        <v>61.2352294921875</v>
      </c>
    </row>
    <row r="59" spans="1:28" x14ac:dyDescent="0.15">
      <c r="A59" s="20" t="s">
        <v>126</v>
      </c>
      <c r="B59" s="29" t="s">
        <v>125</v>
      </c>
      <c r="C59" s="21">
        <v>16.882621765136719</v>
      </c>
      <c r="D59" s="21">
        <v>16.799530029296875</v>
      </c>
      <c r="E59" s="21">
        <v>16.780973434448242</v>
      </c>
      <c r="F59" s="21">
        <v>16.867733001708984</v>
      </c>
      <c r="G59" s="21">
        <v>16.619756698608398</v>
      </c>
      <c r="H59" s="21">
        <v>16.321269989013672</v>
      </c>
      <c r="I59" s="21">
        <v>16.262290954589844</v>
      </c>
      <c r="J59" s="21">
        <v>16</v>
      </c>
      <c r="K59" s="21">
        <v>15.94591236114502</v>
      </c>
      <c r="L59" s="21">
        <v>16.196968078613281</v>
      </c>
      <c r="M59" s="21">
        <v>16.530506134033203</v>
      </c>
      <c r="N59" s="21">
        <v>16.238885879516602</v>
      </c>
      <c r="O59" s="21">
        <v>16.210929870605469</v>
      </c>
      <c r="P59" s="21">
        <v>15.661530494689941</v>
      </c>
      <c r="Q59" s="21">
        <v>15.199258804321289</v>
      </c>
      <c r="R59" s="21">
        <v>15.348127365112305</v>
      </c>
      <c r="S59" s="21">
        <v>16.420112609863281</v>
      </c>
      <c r="T59" s="21">
        <v>15.973832130432129</v>
      </c>
      <c r="U59" s="21">
        <v>15.380826950073242</v>
      </c>
      <c r="V59" s="21">
        <v>15.410167694091797</v>
      </c>
      <c r="W59" s="21">
        <v>15.597273826599121</v>
      </c>
      <c r="X59" s="21">
        <v>15.325316429138184</v>
      </c>
      <c r="Y59" s="21">
        <v>15.239039421081543</v>
      </c>
      <c r="Z59" s="21">
        <v>15.236104011535645</v>
      </c>
      <c r="AA59" s="21">
        <v>15.139071464538574</v>
      </c>
      <c r="AB59" s="21">
        <v>15.140613555908203</v>
      </c>
    </row>
    <row r="60" spans="1:28" x14ac:dyDescent="0.15">
      <c r="A60" s="20" t="s">
        <v>180</v>
      </c>
      <c r="B60" s="29" t="s">
        <v>179</v>
      </c>
      <c r="C60" s="21">
        <v>43.884502410888672</v>
      </c>
      <c r="D60" s="21">
        <v>43.298973083496094</v>
      </c>
      <c r="E60" s="21">
        <v>42.537715911865234</v>
      </c>
      <c r="F60" s="21">
        <v>43.054866790771484</v>
      </c>
      <c r="G60" s="21">
        <v>42.871509552001953</v>
      </c>
      <c r="H60" s="21">
        <v>42.279804229736328</v>
      </c>
      <c r="I60" s="21">
        <v>42.320476531982422</v>
      </c>
      <c r="J60" s="21">
        <v>41.900001525878906</v>
      </c>
      <c r="K60" s="21">
        <v>41.854000091552734</v>
      </c>
      <c r="L60" s="21">
        <v>41.979087829589844</v>
      </c>
      <c r="M60" s="21">
        <v>42.418998718261719</v>
      </c>
      <c r="N60" s="21">
        <v>42.375873565673828</v>
      </c>
      <c r="O60" s="21">
        <v>42.843765258789062</v>
      </c>
      <c r="P60" s="21">
        <v>40.018550872802734</v>
      </c>
      <c r="Q60" s="21">
        <v>39.834785461425781</v>
      </c>
      <c r="R60" s="21">
        <v>39.923439025878906</v>
      </c>
      <c r="S60" s="21">
        <v>39.456657409667969</v>
      </c>
      <c r="T60" s="21">
        <v>39.284843444824219</v>
      </c>
      <c r="U60" s="21">
        <v>40.576728820800781</v>
      </c>
      <c r="V60" s="21">
        <v>39.474140167236328</v>
      </c>
      <c r="W60" s="21">
        <v>38.858100891113281</v>
      </c>
      <c r="X60" s="21">
        <v>39.123664855957031</v>
      </c>
      <c r="Y60" s="21">
        <v>38.80218505859375</v>
      </c>
      <c r="Z60" s="21">
        <v>38.241268157958984</v>
      </c>
      <c r="AA60" s="21">
        <v>37.591098785400391</v>
      </c>
      <c r="AB60" s="21">
        <v>37.569698333740234</v>
      </c>
    </row>
    <row r="61" spans="1:28" x14ac:dyDescent="0.15">
      <c r="A61" s="20" t="s">
        <v>192</v>
      </c>
      <c r="B61" s="29" t="s">
        <v>191</v>
      </c>
      <c r="C61" s="21">
        <v>29.465055465698242</v>
      </c>
      <c r="D61" s="21">
        <v>29.229127883911133</v>
      </c>
      <c r="E61" s="21">
        <v>29.601930618286133</v>
      </c>
      <c r="F61" s="21">
        <v>29.172876358032227</v>
      </c>
      <c r="G61" s="21">
        <v>28.971530914306641</v>
      </c>
      <c r="H61" s="21">
        <v>28.778118133544922</v>
      </c>
      <c r="I61" s="21">
        <v>28.817792892456055</v>
      </c>
      <c r="J61" s="21">
        <v>28.700000762939453</v>
      </c>
      <c r="K61" s="21">
        <v>28.445329666137695</v>
      </c>
      <c r="L61" s="21">
        <v>28.230890274047852</v>
      </c>
      <c r="M61" s="21">
        <v>27.785993576049805</v>
      </c>
      <c r="N61" s="21">
        <v>27.440986633300781</v>
      </c>
      <c r="O61" s="21">
        <v>27.688377380371094</v>
      </c>
      <c r="P61" s="21">
        <v>27.319141387939453</v>
      </c>
      <c r="Q61" s="21">
        <v>27.197010040283203</v>
      </c>
      <c r="R61" s="21">
        <v>27.257978439331055</v>
      </c>
      <c r="S61" s="21">
        <v>28.336080551147461</v>
      </c>
      <c r="T61" s="21">
        <v>28.691644668579102</v>
      </c>
      <c r="U61" s="21">
        <v>29.517574310302734</v>
      </c>
      <c r="V61" s="21">
        <v>30.380508422851562</v>
      </c>
      <c r="W61" s="21">
        <v>30.202447891235352</v>
      </c>
      <c r="X61" s="21">
        <v>30.093637466430664</v>
      </c>
      <c r="Y61" s="21">
        <v>30.16767692565918</v>
      </c>
      <c r="Z61" s="21">
        <v>30.07646369934082</v>
      </c>
      <c r="AA61" s="21">
        <v>29.756443023681641</v>
      </c>
      <c r="AB61" s="21">
        <v>29.349082946777344</v>
      </c>
    </row>
    <row r="62" spans="1:28" x14ac:dyDescent="0.15">
      <c r="A62" s="20" t="s">
        <v>198</v>
      </c>
      <c r="B62" s="29" t="s">
        <v>197</v>
      </c>
      <c r="C62" s="21">
        <v>54.228130340576172</v>
      </c>
      <c r="D62" s="21">
        <v>53.567111968994141</v>
      </c>
      <c r="E62" s="21">
        <v>53.664276123046875</v>
      </c>
      <c r="F62" s="21">
        <v>52.916088104248047</v>
      </c>
      <c r="G62" s="21">
        <v>52.732330322265625</v>
      </c>
      <c r="H62" s="21">
        <v>52.150302886962891</v>
      </c>
      <c r="I62" s="21">
        <v>51.579524993896484</v>
      </c>
      <c r="J62" s="21">
        <v>51.5</v>
      </c>
      <c r="K62" s="21">
        <v>52.657520294189453</v>
      </c>
      <c r="L62" s="21">
        <v>53.226417541503906</v>
      </c>
      <c r="M62" s="21">
        <v>52.989555358886719</v>
      </c>
      <c r="N62" s="21">
        <v>53.283592224121094</v>
      </c>
      <c r="O62" s="21">
        <v>52.68939208984375</v>
      </c>
      <c r="P62" s="21">
        <v>51.479713439941406</v>
      </c>
      <c r="Q62" s="21">
        <v>51.126445770263672</v>
      </c>
      <c r="R62" s="21">
        <v>51.281364440917969</v>
      </c>
      <c r="S62" s="21">
        <v>52.69525146484375</v>
      </c>
      <c r="T62" s="21">
        <v>52.920597076416016</v>
      </c>
      <c r="U62" s="21">
        <v>52.667186737060547</v>
      </c>
      <c r="V62" s="21">
        <v>52.088138580322266</v>
      </c>
      <c r="W62" s="21">
        <v>51.795612335205078</v>
      </c>
      <c r="X62" s="21">
        <v>51.535991668701172</v>
      </c>
      <c r="Y62" s="21">
        <v>50.782695770263672</v>
      </c>
      <c r="Z62" s="21">
        <v>50.090530395507812</v>
      </c>
      <c r="AA62" s="21">
        <v>49.937080383300781</v>
      </c>
      <c r="AB62" s="21">
        <v>49.780509948730469</v>
      </c>
    </row>
    <row r="63" spans="1:28" x14ac:dyDescent="0.15">
      <c r="A63" s="20" t="s">
        <v>184</v>
      </c>
      <c r="B63" s="29" t="s">
        <v>183</v>
      </c>
      <c r="C63" s="21">
        <v>41.283046722412109</v>
      </c>
      <c r="D63" s="21">
        <v>41.637668609619141</v>
      </c>
      <c r="E63" s="21">
        <v>41.273021697998047</v>
      </c>
      <c r="F63" s="21">
        <v>41.017791748046875</v>
      </c>
      <c r="G63" s="21">
        <v>40.378917694091797</v>
      </c>
      <c r="H63" s="21">
        <v>39.869949340820312</v>
      </c>
      <c r="I63" s="21">
        <v>39.650100708007812</v>
      </c>
      <c r="J63" s="21">
        <v>39.599998474121094</v>
      </c>
      <c r="K63" s="21">
        <v>39.495395660400391</v>
      </c>
      <c r="L63" s="21">
        <v>39.458782196044922</v>
      </c>
      <c r="M63" s="21">
        <v>39.240898132324219</v>
      </c>
      <c r="N63" s="21">
        <v>39.270965576171875</v>
      </c>
      <c r="O63" s="21">
        <v>39.429855346679688</v>
      </c>
      <c r="P63" s="21">
        <v>39.774749755859375</v>
      </c>
      <c r="Q63" s="21">
        <v>39.347137451171875</v>
      </c>
      <c r="R63" s="21">
        <v>38.956241607666016</v>
      </c>
      <c r="S63" s="21">
        <v>39.330944061279297</v>
      </c>
      <c r="T63" s="21">
        <v>39.551189422607422</v>
      </c>
      <c r="U63" s="21">
        <v>39.628391265869141</v>
      </c>
      <c r="V63" s="21">
        <v>39.387737274169922</v>
      </c>
      <c r="W63" s="21">
        <v>39.657398223876953</v>
      </c>
      <c r="X63" s="21">
        <v>39.526393890380859</v>
      </c>
      <c r="Y63" s="21">
        <v>39.46533203125</v>
      </c>
      <c r="Z63" s="21">
        <v>38.005176544189453</v>
      </c>
      <c r="AA63" s="21">
        <v>36.900833129882812</v>
      </c>
      <c r="AB63" s="21">
        <v>36.470741271972656</v>
      </c>
    </row>
    <row r="64" spans="1:28" x14ac:dyDescent="0.15">
      <c r="A64" s="20" t="s">
        <v>188</v>
      </c>
      <c r="B64" s="29" t="s">
        <v>187</v>
      </c>
      <c r="C64" s="21">
        <v>36.162036895751953</v>
      </c>
      <c r="D64" s="21">
        <v>36.035610198974609</v>
      </c>
      <c r="E64" s="21">
        <v>35.906475067138672</v>
      </c>
      <c r="F64" s="21">
        <v>34.570152282714844</v>
      </c>
      <c r="G64" s="21">
        <v>33.924777984619141</v>
      </c>
      <c r="H64" s="21">
        <v>39.628292083740234</v>
      </c>
      <c r="I64" s="21">
        <v>38.714622497558594</v>
      </c>
      <c r="J64" s="21">
        <v>39.599998474121094</v>
      </c>
      <c r="K64" s="21">
        <v>38.944995880126953</v>
      </c>
      <c r="L64" s="21">
        <v>39.577350616455078</v>
      </c>
      <c r="M64" s="21">
        <v>40.260143280029297</v>
      </c>
      <c r="N64" s="21">
        <v>40.038913726806641</v>
      </c>
      <c r="O64" s="21">
        <v>39.540386199951172</v>
      </c>
      <c r="P64" s="21">
        <v>38.992599487304688</v>
      </c>
      <c r="Q64" s="21">
        <v>38.506336212158203</v>
      </c>
      <c r="R64" s="21">
        <v>38.071235656738281</v>
      </c>
      <c r="S64" s="21">
        <v>37.969997406005859</v>
      </c>
      <c r="T64" s="21">
        <v>37.823467254638672</v>
      </c>
      <c r="U64" s="21">
        <v>37.135173797607422</v>
      </c>
      <c r="V64" s="21">
        <v>38.319709777832031</v>
      </c>
      <c r="W64" s="21">
        <v>37.703563690185547</v>
      </c>
      <c r="X64" s="21">
        <v>39.502117156982422</v>
      </c>
      <c r="Y64" s="21">
        <v>38.623943328857422</v>
      </c>
      <c r="Z64" s="21">
        <v>37.868068695068359</v>
      </c>
      <c r="AA64" s="21">
        <v>37.314907073974609</v>
      </c>
      <c r="AB64" s="21">
        <v>36.779396057128906</v>
      </c>
    </row>
    <row r="65" spans="1:28" x14ac:dyDescent="0.15">
      <c r="A65" s="20" t="s">
        <v>202</v>
      </c>
      <c r="B65" s="29" t="s">
        <v>201</v>
      </c>
      <c r="C65" s="21">
        <v>33.941936492919922</v>
      </c>
      <c r="D65" s="21">
        <v>33.67657470703125</v>
      </c>
      <c r="E65" s="21">
        <v>33.394393920898438</v>
      </c>
      <c r="F65" s="21">
        <v>33.433624267578125</v>
      </c>
      <c r="G65" s="21">
        <v>32.985542297363281</v>
      </c>
      <c r="H65" s="21">
        <v>32.791877746582031</v>
      </c>
      <c r="I65" s="21">
        <v>32.825355529785156</v>
      </c>
      <c r="J65" s="21">
        <v>33.599998474121094</v>
      </c>
      <c r="K65" s="21">
        <v>33.706645965576172</v>
      </c>
      <c r="L65" s="21">
        <v>33.891849517822266</v>
      </c>
      <c r="M65" s="21">
        <v>34.165851593017578</v>
      </c>
      <c r="N65" s="21">
        <v>33.849803924560547</v>
      </c>
      <c r="O65" s="21">
        <v>34.888435363769531</v>
      </c>
      <c r="P65" s="21">
        <v>32.282321929931641</v>
      </c>
      <c r="Q65" s="21">
        <v>31.305849075317383</v>
      </c>
      <c r="R65" s="21">
        <v>32.049911499023438</v>
      </c>
      <c r="S65" s="21">
        <v>31.747177124023438</v>
      </c>
      <c r="T65" s="21">
        <v>31.221715927124023</v>
      </c>
      <c r="U65" s="21">
        <v>30.863458633422852</v>
      </c>
      <c r="V65" s="21">
        <v>30.460287094116211</v>
      </c>
      <c r="W65" s="21">
        <v>30.45037841796875</v>
      </c>
      <c r="X65" s="21">
        <v>30.553844451904297</v>
      </c>
      <c r="Y65" s="21">
        <v>30.602676391601562</v>
      </c>
      <c r="Z65" s="21">
        <v>30.419679641723633</v>
      </c>
      <c r="AA65" s="21"/>
      <c r="AB65" s="21"/>
    </row>
    <row r="66" spans="1:28" x14ac:dyDescent="0.15">
      <c r="A66" s="20" t="s">
        <v>213</v>
      </c>
      <c r="B66" s="29" t="s">
        <v>212</v>
      </c>
      <c r="C66" s="21">
        <v>54.502056121826172</v>
      </c>
      <c r="D66" s="21">
        <v>61.113166809082031</v>
      </c>
      <c r="E66" s="21">
        <v>58.285160064697266</v>
      </c>
      <c r="F66" s="21">
        <v>56.328418731689453</v>
      </c>
      <c r="G66" s="21">
        <v>56.639610290527344</v>
      </c>
      <c r="H66" s="21">
        <v>56.044338226318359</v>
      </c>
      <c r="I66" s="21">
        <v>54.825565338134766</v>
      </c>
      <c r="J66" s="21">
        <v>55.400001525878906</v>
      </c>
      <c r="K66" s="21">
        <v>56.859928131103516</v>
      </c>
      <c r="L66" s="21">
        <v>58.096385955810547</v>
      </c>
      <c r="M66" s="21">
        <v>58.456645965576172</v>
      </c>
      <c r="N66" s="21">
        <v>60.733856201171875</v>
      </c>
      <c r="O66" s="21">
        <v>60.784271240234375</v>
      </c>
      <c r="P66" s="21">
        <v>59.804378509521484</v>
      </c>
      <c r="Q66" s="21">
        <v>58.640224456787109</v>
      </c>
      <c r="R66" s="21">
        <v>59.822994232177734</v>
      </c>
      <c r="S66" s="21">
        <v>59.413139343261719</v>
      </c>
      <c r="T66" s="21">
        <v>61.745841979980469</v>
      </c>
      <c r="U66" s="21">
        <v>61.000667572021484</v>
      </c>
      <c r="V66" s="21">
        <v>60.500049591064453</v>
      </c>
      <c r="W66" s="21">
        <v>59.157848358154297</v>
      </c>
      <c r="X66" s="21">
        <v>59.244220733642578</v>
      </c>
      <c r="Y66" s="21">
        <v>59.710029602050781</v>
      </c>
      <c r="Z66" s="21">
        <v>60.003810882568359</v>
      </c>
      <c r="AA66" s="21">
        <v>59.705265045166016</v>
      </c>
      <c r="AB66" s="21">
        <v>59.085697174072266</v>
      </c>
    </row>
    <row r="67" spans="1:28" x14ac:dyDescent="0.15">
      <c r="A67" s="20" t="s">
        <v>207</v>
      </c>
      <c r="B67" s="29" t="s">
        <v>206</v>
      </c>
      <c r="C67" s="21">
        <v>49.333423614501953</v>
      </c>
      <c r="D67" s="21">
        <v>49.34527587890625</v>
      </c>
      <c r="E67" s="21">
        <v>48.852615356445312</v>
      </c>
      <c r="F67" s="21">
        <v>49.993648529052734</v>
      </c>
      <c r="G67" s="21">
        <v>48.752342224121094</v>
      </c>
      <c r="H67" s="21">
        <v>49.064716339111328</v>
      </c>
      <c r="I67" s="21">
        <v>49.761810302734375</v>
      </c>
      <c r="J67" s="21">
        <v>49.599998474121094</v>
      </c>
      <c r="K67" s="21">
        <v>50.168167114257812</v>
      </c>
      <c r="L67" s="21">
        <v>50.136646270751953</v>
      </c>
      <c r="M67" s="21">
        <v>50.664600372314453</v>
      </c>
      <c r="N67" s="21">
        <v>50.559043884277344</v>
      </c>
      <c r="O67" s="21">
        <v>49.568305969238281</v>
      </c>
      <c r="P67" s="21">
        <v>48.276863098144531</v>
      </c>
      <c r="Q67" s="21">
        <v>47.801750183105469</v>
      </c>
      <c r="R67" s="21">
        <v>47.986766815185547</v>
      </c>
      <c r="S67" s="21">
        <v>49.374965667724609</v>
      </c>
      <c r="T67" s="21">
        <v>49.515209197998047</v>
      </c>
      <c r="U67" s="21">
        <v>48.184028625488281</v>
      </c>
      <c r="V67" s="21">
        <v>48.257556915283203</v>
      </c>
      <c r="W67" s="21">
        <v>48.324943542480469</v>
      </c>
      <c r="X67" s="21">
        <v>48.005313873291016</v>
      </c>
      <c r="Y67" s="21">
        <v>47.750396728515625</v>
      </c>
      <c r="Z67" s="21">
        <v>47.328853607177734</v>
      </c>
      <c r="AA67" s="21">
        <v>45.464218139648438</v>
      </c>
      <c r="AB67" s="21">
        <v>45.554008483886719</v>
      </c>
    </row>
    <row r="68" spans="1:28" x14ac:dyDescent="0.15">
      <c r="A68" s="20" t="s">
        <v>215</v>
      </c>
      <c r="B68" s="29" t="s">
        <v>214</v>
      </c>
      <c r="C68" s="21">
        <v>27.897994995117188</v>
      </c>
      <c r="D68" s="21">
        <v>27.198602676391602</v>
      </c>
      <c r="E68" s="21">
        <v>26.529018402099609</v>
      </c>
      <c r="F68" s="21">
        <v>26.081352233886719</v>
      </c>
      <c r="G68" s="21">
        <v>25.753767013549805</v>
      </c>
      <c r="H68" s="21">
        <v>25.427734375</v>
      </c>
      <c r="I68" s="21">
        <v>25.325393676757812</v>
      </c>
      <c r="J68" s="21">
        <v>25.100000381469727</v>
      </c>
      <c r="K68" s="21">
        <v>24.835262298583984</v>
      </c>
      <c r="L68" s="21">
        <v>24.787189483642578</v>
      </c>
      <c r="M68" s="21">
        <v>24.932533264160156</v>
      </c>
      <c r="N68" s="21">
        <v>24.604818344116211</v>
      </c>
      <c r="O68" s="21">
        <v>24.585865020751953</v>
      </c>
      <c r="P68" s="21">
        <v>24.302431106567383</v>
      </c>
      <c r="Q68" s="21">
        <v>24.147603988647461</v>
      </c>
      <c r="R68" s="21">
        <v>24.244117736816406</v>
      </c>
      <c r="S68" s="21">
        <v>24.905843734741211</v>
      </c>
      <c r="T68" s="21">
        <v>24.855350494384766</v>
      </c>
      <c r="U68" s="21">
        <v>24.546848297119141</v>
      </c>
      <c r="V68" s="21">
        <v>24.488254547119141</v>
      </c>
      <c r="W68" s="21">
        <v>24.24566650390625</v>
      </c>
      <c r="X68" s="21">
        <v>24.004814147949219</v>
      </c>
      <c r="Y68" s="21">
        <v>23.705142974853516</v>
      </c>
      <c r="Z68" s="21">
        <v>23.537296295166016</v>
      </c>
      <c r="AA68" s="21">
        <v>23.215511322021484</v>
      </c>
      <c r="AB68" s="21">
        <v>22.775291442871094</v>
      </c>
    </row>
    <row r="69" spans="1:28" x14ac:dyDescent="0.15">
      <c r="A69" s="20" t="s">
        <v>239</v>
      </c>
      <c r="B69" s="29" t="s">
        <v>238</v>
      </c>
      <c r="C69" s="21">
        <v>16.523704528808594</v>
      </c>
      <c r="D69" s="21">
        <v>16.431404113769531</v>
      </c>
      <c r="E69" s="21">
        <v>16.499860763549805</v>
      </c>
      <c r="F69" s="21">
        <v>16.240894317626953</v>
      </c>
      <c r="G69" s="21">
        <v>16.108964920043945</v>
      </c>
      <c r="H69" s="21">
        <v>15.927000999450684</v>
      </c>
      <c r="I69" s="21">
        <v>15.919269561767578</v>
      </c>
      <c r="J69" s="21">
        <v>15.899999618530273</v>
      </c>
      <c r="K69" s="21">
        <v>15.856473922729492</v>
      </c>
      <c r="L69" s="21">
        <v>16.218406677246094</v>
      </c>
      <c r="M69" s="21">
        <v>16.270252227783203</v>
      </c>
      <c r="N69" s="21">
        <v>15.858901977539062</v>
      </c>
      <c r="O69" s="21">
        <v>15.663558959960938</v>
      </c>
      <c r="P69" s="21">
        <v>15.604206085205078</v>
      </c>
      <c r="Q69" s="21">
        <v>15.250414848327637</v>
      </c>
      <c r="R69" s="21">
        <v>15.382853507995605</v>
      </c>
      <c r="S69" s="21">
        <v>16.248430252075195</v>
      </c>
      <c r="T69" s="21">
        <v>16.364604949951172</v>
      </c>
      <c r="U69" s="21">
        <v>16.272186279296875</v>
      </c>
      <c r="V69" s="21">
        <v>16.167814254760742</v>
      </c>
      <c r="W69" s="21">
        <v>15.970171928405762</v>
      </c>
      <c r="X69" s="21">
        <v>15.865015983581543</v>
      </c>
      <c r="Y69" s="21">
        <v>15.576093673706055</v>
      </c>
      <c r="Z69" s="21">
        <v>15.221318244934082</v>
      </c>
      <c r="AA69" s="21">
        <v>15.202729225158691</v>
      </c>
      <c r="AB69" s="21">
        <v>15.147697448730469</v>
      </c>
    </row>
    <row r="70" spans="1:28" x14ac:dyDescent="0.15">
      <c r="A70" s="20" t="s">
        <v>231</v>
      </c>
      <c r="B70" s="29" t="s">
        <v>230</v>
      </c>
      <c r="C70" s="21">
        <v>22.902858734130859</v>
      </c>
      <c r="D70" s="21">
        <v>22.243154525756836</v>
      </c>
      <c r="E70" s="21">
        <v>22.39405632019043</v>
      </c>
      <c r="F70" s="21">
        <v>22.282245635986328</v>
      </c>
      <c r="G70" s="21">
        <v>22.687395095825195</v>
      </c>
      <c r="H70" s="21">
        <v>23.024747848510742</v>
      </c>
      <c r="I70" s="21">
        <v>23.25334358215332</v>
      </c>
      <c r="J70" s="21">
        <v>23.100000381469727</v>
      </c>
      <c r="K70" s="21">
        <v>22.817043304443359</v>
      </c>
      <c r="L70" s="21">
        <v>22.685338973999023</v>
      </c>
      <c r="M70" s="21">
        <v>22.151052474975586</v>
      </c>
      <c r="N70" s="21">
        <v>21.887847900390625</v>
      </c>
      <c r="O70" s="21">
        <v>21.939844131469727</v>
      </c>
      <c r="P70" s="21">
        <v>21.483024597167969</v>
      </c>
      <c r="Q70" s="21">
        <v>20.8857421875</v>
      </c>
      <c r="R70" s="21">
        <v>21.54754638671875</v>
      </c>
      <c r="S70" s="21">
        <v>21.804803848266602</v>
      </c>
      <c r="T70" s="21">
        <v>21.196895599365234</v>
      </c>
      <c r="U70" s="21">
        <v>21.172609329223633</v>
      </c>
      <c r="V70" s="21">
        <v>21.109090805053711</v>
      </c>
      <c r="W70" s="21">
        <v>20.783535003662109</v>
      </c>
      <c r="X70" s="21">
        <v>20.740846633911133</v>
      </c>
      <c r="Y70" s="21">
        <v>20.204658508300781</v>
      </c>
      <c r="Z70" s="21">
        <v>19.932491302490234</v>
      </c>
      <c r="AA70" s="21">
        <v>20.066373825073242</v>
      </c>
      <c r="AB70" s="21">
        <v>19.729753494262695</v>
      </c>
    </row>
    <row r="71" spans="1:28" x14ac:dyDescent="0.15">
      <c r="A71" s="20" t="s">
        <v>225</v>
      </c>
      <c r="B71" s="29" t="s">
        <v>224</v>
      </c>
      <c r="C71" s="21">
        <v>20.102558135986328</v>
      </c>
      <c r="D71" s="21">
        <v>19.8052978515625</v>
      </c>
      <c r="E71" s="21">
        <v>19.512468338012695</v>
      </c>
      <c r="F71" s="21">
        <v>19.583505630493164</v>
      </c>
      <c r="G71" s="21">
        <v>19.319620132446289</v>
      </c>
      <c r="H71" s="21">
        <v>19.358455657958984</v>
      </c>
      <c r="I71" s="21">
        <v>19.58216667175293</v>
      </c>
      <c r="J71" s="21">
        <v>19.399999618530273</v>
      </c>
      <c r="K71" s="21">
        <v>19.62339973449707</v>
      </c>
      <c r="L71" s="21">
        <v>19.762365341186523</v>
      </c>
      <c r="M71" s="21">
        <v>19.979429244995117</v>
      </c>
      <c r="N71" s="21">
        <v>19.956010818481445</v>
      </c>
      <c r="O71" s="21">
        <v>19.933475494384766</v>
      </c>
      <c r="P71" s="21">
        <v>19.834018707275391</v>
      </c>
      <c r="Q71" s="21">
        <v>19.530622482299805</v>
      </c>
      <c r="R71" s="21">
        <v>19.366785049438477</v>
      </c>
      <c r="S71" s="21">
        <v>19.5888671875</v>
      </c>
      <c r="T71" s="21">
        <v>19.205591201782227</v>
      </c>
      <c r="U71" s="21">
        <v>19.075899124145508</v>
      </c>
      <c r="V71" s="21">
        <v>18.963539123535156</v>
      </c>
      <c r="W71" s="21">
        <v>18.881797790527344</v>
      </c>
      <c r="X71" s="21">
        <v>18.647932052612305</v>
      </c>
      <c r="Y71" s="21">
        <v>18.724573135375977</v>
      </c>
      <c r="Z71" s="21">
        <v>18.389829635620117</v>
      </c>
      <c r="AA71" s="21">
        <v>18.110591888427734</v>
      </c>
      <c r="AB71" s="21">
        <v>17.884134292602539</v>
      </c>
    </row>
    <row r="72" spans="1:28" x14ac:dyDescent="0.15">
      <c r="A72" s="20" t="s">
        <v>235</v>
      </c>
      <c r="B72" s="29" t="s">
        <v>234</v>
      </c>
      <c r="C72" s="21">
        <v>19.369518280029297</v>
      </c>
      <c r="D72" s="21">
        <v>19.460174560546875</v>
      </c>
      <c r="E72" s="21">
        <v>19.398761749267578</v>
      </c>
      <c r="F72" s="21">
        <v>19.15052604675293</v>
      </c>
      <c r="G72" s="21">
        <v>18.808059692382812</v>
      </c>
      <c r="H72" s="21">
        <v>19.057361602783203</v>
      </c>
      <c r="I72" s="21">
        <v>18.766124725341797</v>
      </c>
      <c r="J72" s="21">
        <v>18.899999618530273</v>
      </c>
      <c r="K72" s="21">
        <v>19.017946243286133</v>
      </c>
      <c r="L72" s="21">
        <v>18.63311767578125</v>
      </c>
      <c r="M72" s="21">
        <v>18.184938430786133</v>
      </c>
      <c r="N72" s="21">
        <v>17.792617797851562</v>
      </c>
      <c r="O72" s="21">
        <v>18.212799072265625</v>
      </c>
      <c r="P72" s="21">
        <v>17.994657516479492</v>
      </c>
      <c r="Q72" s="21">
        <v>17.12584114074707</v>
      </c>
      <c r="R72" s="21">
        <v>17.277395248413086</v>
      </c>
      <c r="S72" s="21">
        <v>17.586338043212891</v>
      </c>
      <c r="T72" s="21">
        <v>17.423772811889648</v>
      </c>
      <c r="U72" s="21">
        <v>17.086448669433594</v>
      </c>
      <c r="V72" s="21">
        <v>17.51738166809082</v>
      </c>
      <c r="W72" s="21">
        <v>17.642770767211914</v>
      </c>
      <c r="X72" s="21">
        <v>17.466386795043945</v>
      </c>
      <c r="Y72" s="21">
        <v>17.88330078125</v>
      </c>
      <c r="Z72" s="21">
        <v>17.626981735229492</v>
      </c>
      <c r="AA72" s="21">
        <v>17.50091552734375</v>
      </c>
      <c r="AB72" s="21">
        <v>17.762594223022461</v>
      </c>
    </row>
    <row r="73" spans="1:28" x14ac:dyDescent="0.15">
      <c r="A73" s="20" t="s">
        <v>233</v>
      </c>
      <c r="B73" s="29" t="s">
        <v>232</v>
      </c>
      <c r="C73" s="21">
        <v>17.52037239074707</v>
      </c>
      <c r="D73" s="21">
        <v>17.409038543701172</v>
      </c>
      <c r="E73" s="21">
        <v>17.113576889038086</v>
      </c>
      <c r="F73" s="21">
        <v>16.838338851928711</v>
      </c>
      <c r="G73" s="21">
        <v>16.566535949707031</v>
      </c>
      <c r="H73" s="21">
        <v>16.274158477783203</v>
      </c>
      <c r="I73" s="21">
        <v>16.060955047607422</v>
      </c>
      <c r="J73" s="21">
        <v>15.899999618530273</v>
      </c>
      <c r="K73" s="21">
        <v>15.904167175292969</v>
      </c>
      <c r="L73" s="21">
        <v>15.898274421691895</v>
      </c>
      <c r="M73" s="21">
        <v>15.955290794372559</v>
      </c>
      <c r="N73" s="21">
        <v>15.882673263549805</v>
      </c>
      <c r="O73" s="21">
        <v>15.659989356994629</v>
      </c>
      <c r="P73" s="21">
        <v>15.769277572631836</v>
      </c>
      <c r="Q73" s="21">
        <v>15.778558731079102</v>
      </c>
      <c r="R73" s="21">
        <v>16.220199584960938</v>
      </c>
      <c r="S73" s="21">
        <v>16.777746200561523</v>
      </c>
      <c r="T73" s="21">
        <v>16.644983291625977</v>
      </c>
      <c r="U73" s="21">
        <v>16.543943405151367</v>
      </c>
      <c r="V73" s="21">
        <v>16.415397644042969</v>
      </c>
      <c r="W73" s="21">
        <v>16.314212799072266</v>
      </c>
      <c r="X73" s="21">
        <v>15.936738014221191</v>
      </c>
      <c r="Y73" s="21">
        <v>14.963448524475098</v>
      </c>
      <c r="Z73" s="21">
        <v>14.995302200317383</v>
      </c>
      <c r="AA73" s="21">
        <v>14.743144989013672</v>
      </c>
      <c r="AB73" s="21">
        <v>14.404099464416504</v>
      </c>
    </row>
    <row r="74" spans="1:28" x14ac:dyDescent="0.15">
      <c r="A74" s="20" t="s">
        <v>241</v>
      </c>
      <c r="B74" s="29" t="s">
        <v>240</v>
      </c>
      <c r="C74" s="21">
        <v>23.195154190063477</v>
      </c>
      <c r="D74" s="21">
        <v>22.719150543212891</v>
      </c>
      <c r="E74" s="21">
        <v>22.716701507568359</v>
      </c>
      <c r="F74" s="21">
        <v>22.995506286621094</v>
      </c>
      <c r="G74" s="21">
        <v>22.788869857788086</v>
      </c>
      <c r="H74" s="21">
        <v>22.53297233581543</v>
      </c>
      <c r="I74" s="21">
        <v>22.430665969848633</v>
      </c>
      <c r="J74" s="21">
        <v>21.899999618530273</v>
      </c>
      <c r="K74" s="21">
        <v>22.326055526733398</v>
      </c>
      <c r="L74" s="21">
        <v>22.810287475585938</v>
      </c>
      <c r="M74" s="21">
        <v>22.627851486206055</v>
      </c>
      <c r="N74" s="21">
        <v>22.138080596923828</v>
      </c>
      <c r="O74" s="21">
        <v>21.99464225769043</v>
      </c>
      <c r="P74" s="21">
        <v>21.489452362060547</v>
      </c>
      <c r="Q74" s="21">
        <v>20.988714218139648</v>
      </c>
      <c r="R74" s="21">
        <v>20.731019973754883</v>
      </c>
      <c r="S74" s="21">
        <v>20.963779449462891</v>
      </c>
      <c r="T74" s="21">
        <v>20.529436111450195</v>
      </c>
      <c r="U74" s="21">
        <v>20.250112533569336</v>
      </c>
      <c r="V74" s="21">
        <v>20.445072174072266</v>
      </c>
      <c r="W74" s="21">
        <v>20.269643783569336</v>
      </c>
      <c r="X74" s="21">
        <v>20.151824951171875</v>
      </c>
      <c r="Y74" s="21">
        <v>19.85893440246582</v>
      </c>
      <c r="Z74" s="21">
        <v>19.710121154785156</v>
      </c>
      <c r="AA74" s="21">
        <v>19.569618225097656</v>
      </c>
      <c r="AB74" s="21">
        <v>19.66254997253418</v>
      </c>
    </row>
    <row r="75" spans="1:28" x14ac:dyDescent="0.15">
      <c r="A75" s="20" t="s">
        <v>243</v>
      </c>
      <c r="B75" s="29" t="s">
        <v>242</v>
      </c>
      <c r="C75" s="21">
        <v>30.580818176269531</v>
      </c>
      <c r="D75" s="21">
        <v>29.995689392089844</v>
      </c>
      <c r="E75" s="21">
        <v>28.973577499389648</v>
      </c>
      <c r="F75" s="21">
        <v>28.638282775878906</v>
      </c>
      <c r="G75" s="21">
        <v>28.368341445922852</v>
      </c>
      <c r="H75" s="21">
        <v>27.989559173583984</v>
      </c>
      <c r="I75" s="21">
        <v>27.72117805480957</v>
      </c>
      <c r="J75" s="21">
        <v>27.100000381469727</v>
      </c>
      <c r="K75" s="21">
        <v>26.924554824829102</v>
      </c>
      <c r="L75" s="21">
        <v>26.917469024658203</v>
      </c>
      <c r="M75" s="21">
        <v>27.143863677978516</v>
      </c>
      <c r="N75" s="21">
        <v>27.108978271484375</v>
      </c>
      <c r="O75" s="21">
        <v>27.308574676513672</v>
      </c>
      <c r="P75" s="21">
        <v>27.035728454589844</v>
      </c>
      <c r="Q75" s="21">
        <v>26.700822830200195</v>
      </c>
      <c r="R75" s="21">
        <v>27.255178451538086</v>
      </c>
      <c r="S75" s="21">
        <v>28.857276916503906</v>
      </c>
      <c r="T75" s="21">
        <v>28.593011856079102</v>
      </c>
      <c r="U75" s="21">
        <v>28.205343246459961</v>
      </c>
      <c r="V75" s="21">
        <v>28.993444442749023</v>
      </c>
      <c r="W75" s="21">
        <v>29.640575408935547</v>
      </c>
      <c r="X75" s="21">
        <v>29.772014617919922</v>
      </c>
      <c r="Y75" s="21">
        <v>29.302024841308594</v>
      </c>
      <c r="Z75" s="21">
        <v>28.923198699951172</v>
      </c>
      <c r="AA75" s="21">
        <v>28.481582641601562</v>
      </c>
      <c r="AB75" s="21">
        <v>28.414623260498047</v>
      </c>
    </row>
    <row r="76" spans="1:28" x14ac:dyDescent="0.15">
      <c r="A76" s="20" t="s">
        <v>245</v>
      </c>
      <c r="B76" s="29" t="s">
        <v>244</v>
      </c>
      <c r="C76" s="21">
        <v>33.357242584228516</v>
      </c>
      <c r="D76" s="21">
        <v>32.751976013183594</v>
      </c>
      <c r="E76" s="21">
        <v>32.451801300048828</v>
      </c>
      <c r="F76" s="21">
        <v>33.571475982666016</v>
      </c>
      <c r="G76" s="21">
        <v>34.930057525634766</v>
      </c>
      <c r="H76" s="21">
        <v>36.497947692871094</v>
      </c>
      <c r="I76" s="21">
        <v>36.237159729003906</v>
      </c>
      <c r="J76" s="21">
        <v>36.400001525878906</v>
      </c>
      <c r="K76" s="21">
        <v>36.225082397460938</v>
      </c>
      <c r="L76" s="21">
        <v>35.782207489013672</v>
      </c>
      <c r="M76" s="21">
        <v>34.073287963867188</v>
      </c>
      <c r="N76" s="21">
        <v>33.184425354003906</v>
      </c>
      <c r="O76" s="21">
        <v>33.7568359375</v>
      </c>
      <c r="P76" s="21">
        <v>32.041576385498047</v>
      </c>
      <c r="Q76" s="21">
        <v>31.827669143676758</v>
      </c>
      <c r="R76" s="21">
        <v>32.923763275146484</v>
      </c>
      <c r="S76" s="21">
        <v>35.284767150878906</v>
      </c>
      <c r="T76" s="21">
        <v>36.084236145019531</v>
      </c>
      <c r="U76" s="21">
        <v>35.534835815429688</v>
      </c>
      <c r="V76" s="21">
        <v>36.555469512939453</v>
      </c>
      <c r="W76" s="21">
        <v>36.460952758789062</v>
      </c>
      <c r="X76" s="21">
        <v>35.815967559814453</v>
      </c>
      <c r="Y76" s="21">
        <v>35.287887573242188</v>
      </c>
      <c r="Z76" s="21">
        <v>34.687286376953125</v>
      </c>
      <c r="AA76" s="21">
        <v>34.089149475097656</v>
      </c>
      <c r="AB76" s="21">
        <v>33.230480194091797</v>
      </c>
    </row>
    <row r="77" spans="1:28" x14ac:dyDescent="0.15">
      <c r="A77" s="20" t="s">
        <v>249</v>
      </c>
      <c r="B77" s="29" t="s">
        <v>248</v>
      </c>
      <c r="C77" s="21">
        <v>11.151355743408203</v>
      </c>
      <c r="D77" s="21">
        <v>11.191974639892578</v>
      </c>
      <c r="E77" s="21">
        <v>11.120049476623535</v>
      </c>
      <c r="F77" s="21">
        <v>11.105954170227051</v>
      </c>
      <c r="G77" s="21">
        <v>11.053420066833496</v>
      </c>
      <c r="H77" s="21">
        <v>11.210633277893066</v>
      </c>
      <c r="I77" s="21">
        <v>11.323529243469238</v>
      </c>
      <c r="J77" s="21">
        <v>11.199999809265137</v>
      </c>
      <c r="K77" s="21">
        <v>11.286359786987305</v>
      </c>
      <c r="L77" s="21">
        <v>11.398764610290527</v>
      </c>
      <c r="M77" s="21">
        <v>11.274770736694336</v>
      </c>
      <c r="N77" s="21">
        <v>11.059144973754883</v>
      </c>
      <c r="O77" s="21">
        <v>10.952668190002441</v>
      </c>
      <c r="P77" s="21">
        <v>10.755595207214355</v>
      </c>
      <c r="Q77" s="21">
        <v>10.677128791809082</v>
      </c>
      <c r="R77" s="21">
        <v>10.791587829589844</v>
      </c>
      <c r="S77" s="21">
        <v>11.331862449645996</v>
      </c>
      <c r="T77" s="21">
        <v>11.05793285369873</v>
      </c>
      <c r="U77" s="21">
        <v>11.084731101989746</v>
      </c>
      <c r="V77" s="21">
        <v>10.985761642456055</v>
      </c>
      <c r="W77" s="21">
        <v>10.768731117248535</v>
      </c>
      <c r="X77" s="21">
        <v>10.660846710205078</v>
      </c>
      <c r="Y77" s="21">
        <v>10.525887489318848</v>
      </c>
      <c r="Z77" s="21">
        <v>10.44891357421875</v>
      </c>
      <c r="AA77" s="21">
        <v>10.317000389099121</v>
      </c>
      <c r="AB77" s="21">
        <v>10.207539558410645</v>
      </c>
    </row>
    <row r="78" spans="1:28" x14ac:dyDescent="0.15">
      <c r="A78" s="20" t="s">
        <v>247</v>
      </c>
      <c r="B78" s="29" t="s">
        <v>246</v>
      </c>
      <c r="C78" s="21">
        <v>19.879405975341797</v>
      </c>
      <c r="D78" s="21">
        <v>19.826574325561523</v>
      </c>
      <c r="E78" s="21">
        <v>19.561435699462891</v>
      </c>
      <c r="F78" s="21">
        <v>19.744281768798828</v>
      </c>
      <c r="G78" s="21">
        <v>19.619192123413086</v>
      </c>
      <c r="H78" s="21">
        <v>19.472986221313477</v>
      </c>
      <c r="I78" s="21">
        <v>19.348215103149414</v>
      </c>
      <c r="J78" s="21">
        <v>19.399999618530273</v>
      </c>
      <c r="K78" s="21">
        <v>19.242380142211914</v>
      </c>
      <c r="L78" s="21">
        <v>18.994840621948242</v>
      </c>
      <c r="M78" s="21">
        <v>18.755823135375977</v>
      </c>
      <c r="N78" s="21">
        <v>18.314834594726562</v>
      </c>
      <c r="O78" s="21">
        <v>18.128265380859375</v>
      </c>
      <c r="P78" s="21">
        <v>17.720880508422852</v>
      </c>
      <c r="Q78" s="21">
        <v>17.423177719116211</v>
      </c>
      <c r="R78" s="21">
        <v>17.338254928588867</v>
      </c>
      <c r="S78" s="21">
        <v>17.136589050292969</v>
      </c>
      <c r="T78" s="21">
        <v>17.28498649597168</v>
      </c>
      <c r="U78" s="21">
        <v>17.546258926391602</v>
      </c>
      <c r="V78" s="21">
        <v>17.682214736938477</v>
      </c>
      <c r="W78" s="21">
        <v>17.796520233154297</v>
      </c>
      <c r="X78" s="21">
        <v>17.598014831542969</v>
      </c>
      <c r="Y78" s="21">
        <v>17.762371063232422</v>
      </c>
      <c r="Z78" s="21">
        <v>17.971538543701172</v>
      </c>
      <c r="AA78" s="21">
        <v>17.997432708740234</v>
      </c>
      <c r="AB78" s="21">
        <v>17.973659515380859</v>
      </c>
    </row>
    <row r="79" spans="1:28" x14ac:dyDescent="0.15">
      <c r="A79" s="20" t="s">
        <v>251</v>
      </c>
      <c r="B79" s="29" t="s">
        <v>250</v>
      </c>
      <c r="C79" s="21">
        <v>43.797264099121094</v>
      </c>
      <c r="D79" s="21">
        <v>42.118503570556641</v>
      </c>
      <c r="E79" s="21">
        <v>44.144142150878906</v>
      </c>
      <c r="F79" s="21">
        <v>44.199577331542969</v>
      </c>
      <c r="G79" s="21">
        <v>43.798912048339844</v>
      </c>
      <c r="H79" s="21">
        <v>42.925125122070312</v>
      </c>
      <c r="I79" s="21">
        <v>43.236701965332031</v>
      </c>
      <c r="J79" s="21">
        <v>43.200000762939453</v>
      </c>
      <c r="K79" s="21">
        <v>43.458026885986328</v>
      </c>
      <c r="L79" s="21">
        <v>42.275424957275391</v>
      </c>
      <c r="M79" s="21">
        <v>41.552646636962891</v>
      </c>
      <c r="N79" s="21">
        <v>41.452049255371094</v>
      </c>
      <c r="O79" s="21">
        <v>40.917495727539062</v>
      </c>
      <c r="P79" s="21">
        <v>39.840141296386719</v>
      </c>
      <c r="Q79" s="21">
        <v>40.063655853271484</v>
      </c>
      <c r="R79" s="21">
        <v>39.372631072998047</v>
      </c>
      <c r="S79" s="21">
        <v>40.136619567871094</v>
      </c>
      <c r="T79" s="21">
        <v>39.414142608642578</v>
      </c>
      <c r="U79" s="21">
        <v>38.916664123535156</v>
      </c>
      <c r="V79" s="21">
        <v>39.309165954589844</v>
      </c>
      <c r="W79" s="21">
        <v>38.458457946777344</v>
      </c>
      <c r="X79" s="21">
        <v>38.089981079101562</v>
      </c>
      <c r="Y79" s="21">
        <v>38.602153778076172</v>
      </c>
      <c r="Z79" s="21">
        <v>38.616275787353516</v>
      </c>
      <c r="AA79" s="21">
        <v>37.860313415527344</v>
      </c>
      <c r="AB79" s="21">
        <v>36.555557250976562</v>
      </c>
    </row>
    <row r="80" spans="1:28" x14ac:dyDescent="0.15">
      <c r="A80" s="20" t="s">
        <v>253</v>
      </c>
      <c r="B80" s="29" t="s">
        <v>252</v>
      </c>
      <c r="C80" s="21">
        <v>34.134407043457031</v>
      </c>
      <c r="D80" s="21">
        <v>34.340202331542969</v>
      </c>
      <c r="E80" s="21">
        <v>34.052616119384766</v>
      </c>
      <c r="F80" s="21">
        <v>34.041847229003906</v>
      </c>
      <c r="G80" s="21">
        <v>34.33819580078125</v>
      </c>
      <c r="H80" s="21">
        <v>34.463764190673828</v>
      </c>
      <c r="I80" s="21">
        <v>34.353057861328125</v>
      </c>
      <c r="J80" s="21">
        <v>34.299999237060547</v>
      </c>
      <c r="K80" s="21">
        <v>34.560859680175781</v>
      </c>
      <c r="L80" s="21">
        <v>35.199962615966797</v>
      </c>
      <c r="M80" s="21">
        <v>35.457317352294922</v>
      </c>
      <c r="N80" s="21">
        <v>35.138744354248047</v>
      </c>
      <c r="O80" s="21">
        <v>34.860908508300781</v>
      </c>
      <c r="P80" s="21">
        <v>33.373394012451172</v>
      </c>
      <c r="Q80" s="21">
        <v>32.863845825195312</v>
      </c>
      <c r="R80" s="21">
        <v>33.602081298828125</v>
      </c>
      <c r="S80" s="21">
        <v>33.472118377685547</v>
      </c>
      <c r="T80" s="21">
        <v>32.444923400878906</v>
      </c>
      <c r="U80" s="21">
        <v>32.042758941650391</v>
      </c>
      <c r="V80" s="21">
        <v>31.745941162109375</v>
      </c>
      <c r="W80" s="21">
        <v>31.359832763671875</v>
      </c>
      <c r="X80" s="21">
        <v>30.866184234619141</v>
      </c>
      <c r="Y80" s="21">
        <v>30.547565460205078</v>
      </c>
      <c r="Z80" s="21">
        <v>29.824079513549805</v>
      </c>
      <c r="AA80" s="21">
        <v>29.436239242553711</v>
      </c>
      <c r="AB80" s="21">
        <v>29.205049514770508</v>
      </c>
    </row>
    <row r="81" spans="1:28" x14ac:dyDescent="0.15">
      <c r="A81" s="20" t="s">
        <v>263</v>
      </c>
      <c r="B81" s="29" t="s">
        <v>262</v>
      </c>
      <c r="C81" s="21">
        <v>27.955377578735352</v>
      </c>
      <c r="D81" s="21">
        <v>27.604015350341797</v>
      </c>
      <c r="E81" s="21">
        <v>27.292457580566406</v>
      </c>
      <c r="F81" s="21">
        <v>27.514871597290039</v>
      </c>
      <c r="G81" s="21">
        <v>27.501424789428711</v>
      </c>
      <c r="H81" s="21">
        <v>28.758432388305664</v>
      </c>
      <c r="I81" s="21">
        <v>28.201581954956055</v>
      </c>
      <c r="J81" s="21">
        <v>27.5</v>
      </c>
      <c r="K81" s="21">
        <v>27.472711563110352</v>
      </c>
      <c r="L81" s="21">
        <v>27.097562789916992</v>
      </c>
      <c r="M81" s="21">
        <v>27.145412445068359</v>
      </c>
      <c r="N81" s="21">
        <v>27.113510131835938</v>
      </c>
      <c r="O81" s="21">
        <v>27.052770614624023</v>
      </c>
      <c r="P81" s="21">
        <v>26.933448791503906</v>
      </c>
      <c r="Q81" s="21">
        <v>26.635246276855469</v>
      </c>
      <c r="R81" s="21">
        <v>26.835481643676758</v>
      </c>
      <c r="S81" s="21">
        <v>26.993171691894531</v>
      </c>
      <c r="T81" s="21">
        <v>26.565647125244141</v>
      </c>
      <c r="U81" s="21">
        <v>26.394304275512695</v>
      </c>
      <c r="V81" s="21">
        <v>26.375358581542969</v>
      </c>
      <c r="W81" s="21">
        <v>26.340463638305664</v>
      </c>
      <c r="X81" s="21">
        <v>26.302646636962891</v>
      </c>
      <c r="Y81" s="21">
        <v>26.290456771850586</v>
      </c>
      <c r="Z81" s="21">
        <v>26.205989837646484</v>
      </c>
      <c r="AA81" s="21">
        <v>26.117546081542969</v>
      </c>
      <c r="AB81" s="21">
        <v>26.139612197875977</v>
      </c>
    </row>
    <row r="82" spans="1:28" x14ac:dyDescent="0.15">
      <c r="A82" s="20" t="s">
        <v>265</v>
      </c>
      <c r="B82" s="29" t="s">
        <v>264</v>
      </c>
      <c r="C82" s="21">
        <v>19.993951797485352</v>
      </c>
      <c r="D82" s="21">
        <v>20.597726821899414</v>
      </c>
      <c r="E82" s="21">
        <v>19.702672958374023</v>
      </c>
      <c r="F82" s="21">
        <v>19.413557052612305</v>
      </c>
      <c r="G82" s="21">
        <v>19.612697601318359</v>
      </c>
      <c r="H82" s="21">
        <v>20.051515579223633</v>
      </c>
      <c r="I82" s="21">
        <v>20.317750930786133</v>
      </c>
      <c r="J82" s="21">
        <v>20.100000381469727</v>
      </c>
      <c r="K82" s="21">
        <v>20.236732482910156</v>
      </c>
      <c r="L82" s="21">
        <v>20.2022705078125</v>
      </c>
      <c r="M82" s="21">
        <v>19.327577590942383</v>
      </c>
      <c r="N82" s="21">
        <v>18.792577743530273</v>
      </c>
      <c r="O82" s="21">
        <v>18.138275146484375</v>
      </c>
      <c r="P82" s="21">
        <v>17.654520034790039</v>
      </c>
      <c r="Q82" s="21">
        <v>17.833316802978516</v>
      </c>
      <c r="R82" s="21">
        <v>18.18280029296875</v>
      </c>
      <c r="S82" s="21">
        <v>19.015174865722656</v>
      </c>
      <c r="T82" s="21">
        <v>19.474382400512695</v>
      </c>
      <c r="U82" s="21">
        <v>19.596546173095703</v>
      </c>
      <c r="V82" s="21">
        <v>19.61439323425293</v>
      </c>
      <c r="W82" s="21">
        <v>19.863498687744141</v>
      </c>
      <c r="X82" s="21">
        <v>20.180021286010742</v>
      </c>
      <c r="Y82" s="21">
        <v>20.423225402832031</v>
      </c>
      <c r="Z82" s="21">
        <v>20.619384765625</v>
      </c>
      <c r="AA82" s="21">
        <v>20.864864349365234</v>
      </c>
      <c r="AB82" s="21">
        <v>20.778236389160156</v>
      </c>
    </row>
    <row r="83" spans="1:28" x14ac:dyDescent="0.15">
      <c r="A83" s="20" t="s">
        <v>255</v>
      </c>
      <c r="B83" s="29" t="s">
        <v>254</v>
      </c>
      <c r="C83" s="21">
        <v>41.406406402587891</v>
      </c>
      <c r="D83" s="21">
        <v>41.612583160400391</v>
      </c>
      <c r="E83" s="21">
        <v>42.307689666748047</v>
      </c>
      <c r="F83" s="21">
        <v>41.158241271972656</v>
      </c>
      <c r="G83" s="21">
        <v>39.8309326171875</v>
      </c>
      <c r="H83" s="21">
        <v>40.332695007324219</v>
      </c>
      <c r="I83" s="21">
        <v>40.819683074951172</v>
      </c>
      <c r="J83" s="21">
        <v>41.200000762939453</v>
      </c>
      <c r="K83" s="21">
        <v>39.605033874511719</v>
      </c>
      <c r="L83" s="21">
        <v>41.55035400390625</v>
      </c>
      <c r="M83" s="21">
        <v>39.497291564941406</v>
      </c>
      <c r="N83" s="21">
        <v>39.745471954345703</v>
      </c>
      <c r="O83" s="21">
        <v>39.538829803466797</v>
      </c>
      <c r="P83" s="21">
        <v>39.677822113037109</v>
      </c>
      <c r="Q83" s="21">
        <v>38.662586212158203</v>
      </c>
      <c r="R83" s="21">
        <v>38.455287933349609</v>
      </c>
      <c r="S83" s="21">
        <v>39.117317199707031</v>
      </c>
      <c r="T83" s="21">
        <v>38.768276214599609</v>
      </c>
      <c r="U83" s="21">
        <v>38.472244262695312</v>
      </c>
      <c r="V83" s="21">
        <v>39.697540283203125</v>
      </c>
      <c r="W83" s="21">
        <v>38.092235565185547</v>
      </c>
      <c r="X83" s="21">
        <v>37.549636840820312</v>
      </c>
      <c r="Y83" s="21">
        <v>37.509670257568359</v>
      </c>
      <c r="Z83" s="21">
        <v>37.041721343994141</v>
      </c>
      <c r="AA83" s="21">
        <v>36.371707916259766</v>
      </c>
      <c r="AB83" s="21">
        <v>35.561065673828125</v>
      </c>
    </row>
    <row r="84" spans="1:28" x14ac:dyDescent="0.15">
      <c r="A84" s="20" t="s">
        <v>269</v>
      </c>
      <c r="B84" s="29" t="s">
        <v>268</v>
      </c>
      <c r="C84" s="21">
        <v>31.470993041992188</v>
      </c>
      <c r="D84" s="21">
        <v>31.436962127685547</v>
      </c>
      <c r="E84" s="21">
        <v>31.420928955078125</v>
      </c>
      <c r="F84" s="21">
        <v>30.900508880615234</v>
      </c>
      <c r="G84" s="21">
        <v>30.825691223144531</v>
      </c>
      <c r="H84" s="21">
        <v>30.711467742919922</v>
      </c>
      <c r="I84" s="21">
        <v>30.70869255065918</v>
      </c>
      <c r="J84" s="21">
        <v>30.600000381469727</v>
      </c>
      <c r="K84" s="21">
        <v>30.591608047485352</v>
      </c>
      <c r="L84" s="21">
        <v>30.856250762939453</v>
      </c>
      <c r="M84" s="21">
        <v>30.827198028564453</v>
      </c>
      <c r="N84" s="21">
        <v>30.898992538452148</v>
      </c>
      <c r="O84" s="21">
        <v>30.513671875</v>
      </c>
      <c r="P84" s="21">
        <v>30.091955184936523</v>
      </c>
      <c r="Q84" s="21">
        <v>29.942132949829102</v>
      </c>
      <c r="R84" s="21">
        <v>29.758358001708984</v>
      </c>
      <c r="S84" s="21">
        <v>30.448429107666016</v>
      </c>
      <c r="T84" s="21">
        <v>29.988029479980469</v>
      </c>
      <c r="U84" s="21">
        <v>29.737014770507812</v>
      </c>
      <c r="V84" s="21">
        <v>29.800823211669922</v>
      </c>
      <c r="W84" s="21">
        <v>29.956605911254883</v>
      </c>
      <c r="X84" s="21">
        <v>29.273164749145508</v>
      </c>
      <c r="Y84" s="21">
        <v>29.130146026611328</v>
      </c>
      <c r="Z84" s="21">
        <v>28.663766860961914</v>
      </c>
      <c r="AA84" s="21">
        <v>27.807573318481445</v>
      </c>
      <c r="AB84" s="21">
        <v>27.923810958862305</v>
      </c>
    </row>
    <row r="85" spans="1:28" x14ac:dyDescent="0.15">
      <c r="A85" s="20" t="s">
        <v>298</v>
      </c>
      <c r="B85" s="29" t="s">
        <v>297</v>
      </c>
      <c r="C85" s="21">
        <v>30.864036560058594</v>
      </c>
      <c r="D85" s="21">
        <v>30.207363128662109</v>
      </c>
      <c r="E85" s="21">
        <v>31.311120986938477</v>
      </c>
      <c r="F85" s="21">
        <v>30.969381332397461</v>
      </c>
      <c r="G85" s="21">
        <v>30.827054977416992</v>
      </c>
      <c r="H85" s="21">
        <v>31.16090202331543</v>
      </c>
      <c r="I85" s="21">
        <v>30.999614715576172</v>
      </c>
      <c r="J85" s="21">
        <v>30.5</v>
      </c>
      <c r="K85" s="21">
        <v>30.136983871459961</v>
      </c>
      <c r="L85" s="21">
        <v>29.918586730957031</v>
      </c>
      <c r="M85" s="21">
        <v>29.575403213500977</v>
      </c>
      <c r="N85" s="21">
        <v>29.086082458496094</v>
      </c>
      <c r="O85" s="21">
        <v>28.28407096862793</v>
      </c>
      <c r="P85" s="21">
        <v>27.558586120605469</v>
      </c>
      <c r="Q85" s="21">
        <v>27.388677597045898</v>
      </c>
      <c r="R85" s="21">
        <v>27.988679885864258</v>
      </c>
      <c r="S85" s="21">
        <v>28.815574645996094</v>
      </c>
      <c r="T85" s="21">
        <v>28.778287887573242</v>
      </c>
      <c r="U85" s="21">
        <v>28.347803115844727</v>
      </c>
      <c r="V85" s="21">
        <v>27.804187774658203</v>
      </c>
      <c r="W85" s="21">
        <v>27.527027130126953</v>
      </c>
      <c r="X85" s="21">
        <v>27.240327835083008</v>
      </c>
      <c r="Y85" s="21">
        <v>27.050064086914062</v>
      </c>
      <c r="Z85" s="21">
        <v>26.988088607788086</v>
      </c>
      <c r="AA85" s="21">
        <v>26.834877014160156</v>
      </c>
      <c r="AB85" s="21">
        <v>26.365018844604492</v>
      </c>
    </row>
    <row r="86" spans="1:28" x14ac:dyDescent="0.15">
      <c r="A86" s="20" t="s">
        <v>271</v>
      </c>
      <c r="B86" s="29" t="s">
        <v>270</v>
      </c>
      <c r="C86" s="21">
        <v>33.815437316894531</v>
      </c>
      <c r="D86" s="21">
        <v>33.721988677978516</v>
      </c>
      <c r="E86" s="21">
        <v>33.508922576904297</v>
      </c>
      <c r="F86" s="21">
        <v>33.123695373535156</v>
      </c>
      <c r="G86" s="21">
        <v>33.2589111328125</v>
      </c>
      <c r="H86" s="21">
        <v>33.330646514892578</v>
      </c>
      <c r="I86" s="21">
        <v>33.741569519042969</v>
      </c>
      <c r="J86" s="21">
        <v>34.099998474121094</v>
      </c>
      <c r="K86" s="21">
        <v>34.086593627929688</v>
      </c>
      <c r="L86" s="21">
        <v>34.129409790039062</v>
      </c>
      <c r="M86" s="21">
        <v>34.121204376220703</v>
      </c>
      <c r="N86" s="21">
        <v>33.188388824462891</v>
      </c>
      <c r="O86" s="21">
        <v>33.198558807373047</v>
      </c>
      <c r="P86" s="21">
        <v>33.292621612548828</v>
      </c>
      <c r="Q86" s="21">
        <v>32.542270660400391</v>
      </c>
      <c r="R86" s="21">
        <v>31.344879150390625</v>
      </c>
      <c r="S86" s="21">
        <v>30.13751220703125</v>
      </c>
      <c r="T86" s="21">
        <v>29.211746215820312</v>
      </c>
      <c r="U86" s="21">
        <v>29.748218536376953</v>
      </c>
      <c r="V86" s="21">
        <v>30.604343414306641</v>
      </c>
      <c r="W86" s="21">
        <v>30.910602569580078</v>
      </c>
      <c r="X86" s="21">
        <v>31.258642196655273</v>
      </c>
      <c r="Y86" s="21">
        <v>31.692522048950195</v>
      </c>
      <c r="Z86" s="21">
        <v>31.7974853515625</v>
      </c>
      <c r="AA86" s="21">
        <v>32.04730224609375</v>
      </c>
      <c r="AB86" s="21">
        <v>32.36474609375</v>
      </c>
    </row>
    <row r="87" spans="1:28" x14ac:dyDescent="0.15">
      <c r="A87" s="20" t="s">
        <v>290</v>
      </c>
      <c r="B87" s="29" t="s">
        <v>289</v>
      </c>
      <c r="C87" s="21">
        <v>33.824878692626953</v>
      </c>
      <c r="D87" s="21">
        <v>32.084426879882812</v>
      </c>
      <c r="E87" s="21">
        <v>32.454216003417969</v>
      </c>
      <c r="F87" s="21">
        <v>32.309192657470703</v>
      </c>
      <c r="G87" s="21">
        <v>32.604061126708984</v>
      </c>
      <c r="H87" s="21">
        <v>32.758609771728516</v>
      </c>
      <c r="I87" s="21">
        <v>31.648187637329102</v>
      </c>
      <c r="J87" s="21">
        <v>31.299999237060547</v>
      </c>
      <c r="K87" s="21">
        <v>31.272743225097656</v>
      </c>
      <c r="L87" s="21">
        <v>31.780759811401367</v>
      </c>
      <c r="M87" s="21">
        <v>31.999797821044922</v>
      </c>
      <c r="N87" s="21">
        <v>31.545831680297852</v>
      </c>
      <c r="O87" s="21">
        <v>31.574848175048828</v>
      </c>
      <c r="P87" s="21">
        <v>31.086174011230469</v>
      </c>
      <c r="Q87" s="21">
        <v>30.542177200317383</v>
      </c>
      <c r="R87" s="21">
        <v>30.364582061767578</v>
      </c>
      <c r="S87" s="21">
        <v>31.670047760009766</v>
      </c>
      <c r="T87" s="21">
        <v>30.519329071044922</v>
      </c>
      <c r="U87" s="21">
        <v>29.58922004699707</v>
      </c>
      <c r="V87" s="21">
        <v>29.937301635742188</v>
      </c>
      <c r="W87" s="21">
        <v>28.986068725585938</v>
      </c>
      <c r="X87" s="21">
        <v>29.591289520263672</v>
      </c>
      <c r="Y87" s="21">
        <v>29.138349533081055</v>
      </c>
      <c r="Z87" s="21">
        <v>29.016763687133789</v>
      </c>
      <c r="AA87" s="21">
        <v>30.002214431762695</v>
      </c>
      <c r="AB87" s="21">
        <v>30.045162200927734</v>
      </c>
    </row>
    <row r="88" spans="1:28" x14ac:dyDescent="0.15">
      <c r="A88" s="20" t="s">
        <v>273</v>
      </c>
      <c r="B88" s="29" t="s">
        <v>272</v>
      </c>
      <c r="C88" s="21">
        <v>47.233940124511719</v>
      </c>
      <c r="D88" s="21">
        <v>47.631591796875</v>
      </c>
      <c r="E88" s="21">
        <v>47.7886962890625</v>
      </c>
      <c r="F88" s="21">
        <v>49.554645538330078</v>
      </c>
      <c r="G88" s="21">
        <v>48.644271850585938</v>
      </c>
      <c r="H88" s="21">
        <v>48.380142211914062</v>
      </c>
      <c r="I88" s="21">
        <v>47.964553833007812</v>
      </c>
      <c r="J88" s="21">
        <v>43.200000762939453</v>
      </c>
      <c r="K88" s="21">
        <v>43.002182006835938</v>
      </c>
      <c r="L88" s="21">
        <v>42.42706298828125</v>
      </c>
      <c r="M88" s="21">
        <v>44.033145904541016</v>
      </c>
      <c r="N88" s="21">
        <v>44.826847076416016</v>
      </c>
      <c r="O88" s="21">
        <v>45.213386535644531</v>
      </c>
      <c r="P88" s="21">
        <v>44.148963928222656</v>
      </c>
      <c r="Q88" s="21">
        <v>45.294929504394531</v>
      </c>
      <c r="R88" s="21">
        <v>45.444812774658203</v>
      </c>
      <c r="S88" s="21">
        <v>44.716876983642578</v>
      </c>
      <c r="T88" s="21">
        <v>43.909290313720703</v>
      </c>
      <c r="U88" s="21">
        <v>43.758560180664062</v>
      </c>
      <c r="V88" s="21">
        <v>43.452980041503906</v>
      </c>
      <c r="W88" s="21">
        <v>43.819858551025391</v>
      </c>
      <c r="X88" s="21">
        <v>43.663349151611328</v>
      </c>
      <c r="Y88" s="21">
        <v>43.800895690917969</v>
      </c>
      <c r="Z88" s="21">
        <v>44.471965789794922</v>
      </c>
      <c r="AA88" s="21">
        <v>44.528213500976562</v>
      </c>
      <c r="AB88" s="21">
        <v>44.585964202880859</v>
      </c>
    </row>
    <row r="89" spans="1:28" x14ac:dyDescent="0.15">
      <c r="A89" s="20" t="s">
        <v>275</v>
      </c>
      <c r="B89" s="29" t="s">
        <v>274</v>
      </c>
      <c r="C89" s="21">
        <v>32.432826995849609</v>
      </c>
      <c r="D89" s="21">
        <v>32.466278076171875</v>
      </c>
      <c r="E89" s="21">
        <v>33.344131469726562</v>
      </c>
      <c r="F89" s="21">
        <v>33.373886108398438</v>
      </c>
      <c r="G89" s="21">
        <v>33.544979095458984</v>
      </c>
      <c r="H89" s="21">
        <v>33.933597564697266</v>
      </c>
      <c r="I89" s="21">
        <v>35.133304595947266</v>
      </c>
      <c r="J89" s="21">
        <v>35.099998474121094</v>
      </c>
      <c r="K89" s="21">
        <v>35.224266052246094</v>
      </c>
      <c r="L89" s="21">
        <v>35.089931488037109</v>
      </c>
      <c r="M89" s="21">
        <v>34.447303771972656</v>
      </c>
      <c r="N89" s="21">
        <v>34.305416107177734</v>
      </c>
      <c r="O89" s="21">
        <v>33.8697509765625</v>
      </c>
      <c r="P89" s="21">
        <v>33.53216552734375</v>
      </c>
      <c r="Q89" s="21">
        <v>33.3785400390625</v>
      </c>
      <c r="R89" s="21">
        <v>33.019393920898438</v>
      </c>
      <c r="S89" s="21">
        <v>33.870433807373047</v>
      </c>
      <c r="T89" s="21">
        <v>33.343463897705078</v>
      </c>
      <c r="U89" s="21">
        <v>37.162532806396484</v>
      </c>
      <c r="V89" s="21">
        <v>35.229232788085938</v>
      </c>
      <c r="W89" s="21">
        <v>36.559650421142578</v>
      </c>
      <c r="X89" s="21">
        <v>37.243160247802734</v>
      </c>
      <c r="Y89" s="21">
        <v>36.535476684570312</v>
      </c>
      <c r="Z89" s="21">
        <v>36.757011413574219</v>
      </c>
      <c r="AA89" s="21"/>
      <c r="AB89" s="21"/>
    </row>
    <row r="90" spans="1:28" x14ac:dyDescent="0.15">
      <c r="A90" s="20" t="s">
        <v>294</v>
      </c>
      <c r="B90" s="29" t="s">
        <v>293</v>
      </c>
      <c r="C90" s="21">
        <v>31.26801872253418</v>
      </c>
      <c r="D90" s="21">
        <v>32.742652893066406</v>
      </c>
      <c r="E90" s="21">
        <v>34.19366455078125</v>
      </c>
      <c r="F90" s="21">
        <v>34.053661346435547</v>
      </c>
      <c r="G90" s="21">
        <v>33.918125152587891</v>
      </c>
      <c r="H90" s="21">
        <v>34.120357513427734</v>
      </c>
      <c r="I90" s="21">
        <v>33.798072814941406</v>
      </c>
      <c r="J90" s="21">
        <v>33.700000762939453</v>
      </c>
      <c r="K90" s="21">
        <v>33.253574371337891</v>
      </c>
      <c r="L90" s="21">
        <v>32.647140502929688</v>
      </c>
      <c r="M90" s="21">
        <v>32.079708099365234</v>
      </c>
      <c r="N90" s="21">
        <v>31.772089004516602</v>
      </c>
      <c r="O90" s="21">
        <v>31.19866943359375</v>
      </c>
      <c r="P90" s="21">
        <v>30.926633834838867</v>
      </c>
      <c r="Q90" s="21">
        <v>30.198421478271484</v>
      </c>
      <c r="R90" s="21">
        <v>30.411993026733398</v>
      </c>
      <c r="S90" s="21">
        <v>31.736207962036133</v>
      </c>
      <c r="T90" s="21">
        <v>31.58842658996582</v>
      </c>
      <c r="U90" s="21">
        <v>30.943632125854492</v>
      </c>
      <c r="V90" s="21">
        <v>30.405441284179688</v>
      </c>
      <c r="W90" s="21">
        <v>30.020210266113281</v>
      </c>
      <c r="X90" s="21">
        <v>29.706821441650391</v>
      </c>
      <c r="Y90" s="21">
        <v>29.40179443359375</v>
      </c>
      <c r="Z90" s="21">
        <v>29.210987091064453</v>
      </c>
      <c r="AA90" s="21">
        <v>28.875041961669922</v>
      </c>
      <c r="AB90" s="21">
        <v>28.543806076049805</v>
      </c>
    </row>
    <row r="91" spans="1:28" x14ac:dyDescent="0.15">
      <c r="A91" s="20" t="s">
        <v>296</v>
      </c>
      <c r="B91" s="29" t="s">
        <v>295</v>
      </c>
      <c r="C91" s="21">
        <v>10.623055458068848</v>
      </c>
      <c r="D91" s="21">
        <v>10.537747383117676</v>
      </c>
      <c r="E91" s="21">
        <v>10.632208824157715</v>
      </c>
      <c r="F91" s="21">
        <v>10.62088680267334</v>
      </c>
      <c r="G91" s="21">
        <v>10.517890930175781</v>
      </c>
      <c r="H91" s="21">
        <v>10.31910514831543</v>
      </c>
      <c r="I91" s="21">
        <v>10.053812980651855</v>
      </c>
      <c r="J91" s="21">
        <v>9.8000001907348633</v>
      </c>
      <c r="K91" s="21">
        <v>9.9440498352050781</v>
      </c>
      <c r="L91" s="21">
        <v>9.9886455535888672</v>
      </c>
      <c r="M91" s="21">
        <v>10.193721771240234</v>
      </c>
      <c r="N91" s="21">
        <v>10.270028114318848</v>
      </c>
      <c r="O91" s="21">
        <v>10.273524284362793</v>
      </c>
      <c r="P91" s="21">
        <v>9.9906167984008789</v>
      </c>
      <c r="Q91" s="21">
        <v>9.6283979415893555</v>
      </c>
      <c r="R91" s="21">
        <v>9.8661661148071289</v>
      </c>
      <c r="S91" s="21">
        <v>10.368393898010254</v>
      </c>
      <c r="T91" s="21">
        <v>10.17101001739502</v>
      </c>
      <c r="U91" s="21">
        <v>10.103178024291992</v>
      </c>
      <c r="V91" s="21">
        <v>10.372834205627441</v>
      </c>
      <c r="W91" s="21">
        <v>10.369743347167969</v>
      </c>
      <c r="X91" s="21">
        <v>10.198944091796875</v>
      </c>
      <c r="Y91" s="21">
        <v>10.105746269226074</v>
      </c>
      <c r="Z91" s="21">
        <v>9.9058084487915039</v>
      </c>
      <c r="AA91" s="21">
        <v>10.000419616699219</v>
      </c>
      <c r="AB91" s="21">
        <v>9.982813835144043</v>
      </c>
    </row>
    <row r="92" spans="1:28" x14ac:dyDescent="0.15">
      <c r="A92" s="20" t="s">
        <v>310</v>
      </c>
      <c r="B92" s="29" t="s">
        <v>309</v>
      </c>
      <c r="C92" s="21">
        <v>39.06378173828125</v>
      </c>
      <c r="D92" s="21">
        <v>40.457660675048828</v>
      </c>
      <c r="E92" s="21">
        <v>40.766391754150391</v>
      </c>
      <c r="F92" s="21">
        <v>41.408267974853516</v>
      </c>
      <c r="G92" s="21">
        <v>40.874385833740234</v>
      </c>
      <c r="H92" s="21">
        <v>40.676231384277344</v>
      </c>
      <c r="I92" s="21">
        <v>39.955936431884766</v>
      </c>
      <c r="J92" s="21">
        <v>39.599998474121094</v>
      </c>
      <c r="K92" s="21">
        <v>39.032356262207031</v>
      </c>
      <c r="L92" s="21">
        <v>45.263412475585938</v>
      </c>
      <c r="M92" s="21">
        <v>43.459438323974609</v>
      </c>
      <c r="N92" s="21">
        <v>41.805133819580078</v>
      </c>
      <c r="O92" s="21">
        <v>40.963584899902344</v>
      </c>
      <c r="P92" s="21">
        <v>40.914894104003906</v>
      </c>
      <c r="Q92" s="21">
        <v>41.359951019287109</v>
      </c>
      <c r="R92" s="21">
        <v>39.242450714111328</v>
      </c>
      <c r="S92" s="21">
        <v>42.108261108398438</v>
      </c>
      <c r="T92" s="21">
        <v>42.652549743652344</v>
      </c>
      <c r="U92" s="21">
        <v>43.337120056152344</v>
      </c>
      <c r="V92" s="21">
        <v>43.445541381835938</v>
      </c>
      <c r="W92" s="21">
        <v>43.754283905029297</v>
      </c>
      <c r="X92" s="21">
        <v>43.690597534179688</v>
      </c>
      <c r="Y92" s="21">
        <v>43.619281768798828</v>
      </c>
      <c r="Z92" s="21">
        <v>42.980533599853516</v>
      </c>
      <c r="AA92" s="21">
        <v>42.716354370117188</v>
      </c>
      <c r="AB92" s="21">
        <v>41.695899963378906</v>
      </c>
    </row>
    <row r="93" spans="1:28" x14ac:dyDescent="0.15">
      <c r="A93" s="20" t="s">
        <v>343</v>
      </c>
      <c r="B93" s="29" t="s">
        <v>342</v>
      </c>
      <c r="C93" s="21">
        <v>40.572853088378906</v>
      </c>
      <c r="D93" s="21">
        <v>44.684490203857422</v>
      </c>
      <c r="E93" s="21">
        <v>41.457256317138672</v>
      </c>
      <c r="F93" s="21">
        <v>39.835704803466797</v>
      </c>
      <c r="G93" s="21">
        <v>40.189487457275391</v>
      </c>
      <c r="H93" s="21">
        <v>39.840106964111328</v>
      </c>
      <c r="I93" s="21">
        <v>39.852577209472656</v>
      </c>
      <c r="J93" s="21">
        <v>40.299999237060547</v>
      </c>
      <c r="K93" s="21">
        <v>41.629199981689453</v>
      </c>
      <c r="L93" s="21">
        <v>41.056598663330078</v>
      </c>
      <c r="M93" s="21">
        <v>40.627826690673828</v>
      </c>
      <c r="N93" s="21">
        <v>40.653614044189453</v>
      </c>
      <c r="O93" s="21">
        <v>40.992591857910156</v>
      </c>
      <c r="P93" s="21">
        <v>40.832115173339844</v>
      </c>
      <c r="Q93" s="21">
        <v>39.354701995849609</v>
      </c>
      <c r="R93" s="21">
        <v>39.251316070556641</v>
      </c>
      <c r="S93" s="21">
        <v>39.029239654541016</v>
      </c>
      <c r="T93" s="21">
        <v>38.32537841796875</v>
      </c>
      <c r="U93" s="21">
        <v>38.180892944335938</v>
      </c>
      <c r="V93" s="21">
        <v>38.488941192626953</v>
      </c>
      <c r="W93" s="21">
        <v>38.524658203125</v>
      </c>
      <c r="X93" s="21">
        <v>37.747814178466797</v>
      </c>
      <c r="Y93" s="21">
        <v>37.923213958740234</v>
      </c>
      <c r="Z93" s="21">
        <v>37.911605834960938</v>
      </c>
      <c r="AA93" s="21">
        <v>37.568508148193359</v>
      </c>
      <c r="AB93" s="21">
        <v>37.59552001953125</v>
      </c>
    </row>
    <row r="94" spans="1:28" x14ac:dyDescent="0.15">
      <c r="A94" s="20" t="s">
        <v>345</v>
      </c>
      <c r="B94" s="29" t="s">
        <v>344</v>
      </c>
      <c r="C94" s="21">
        <v>33.753101348876953</v>
      </c>
      <c r="D94" s="21">
        <v>33.215824127197266</v>
      </c>
      <c r="E94" s="21">
        <v>32.646102905273438</v>
      </c>
      <c r="F94" s="21">
        <v>31.979715347290039</v>
      </c>
      <c r="G94" s="21">
        <v>31.483463287353516</v>
      </c>
      <c r="H94" s="21">
        <v>31.701398849487305</v>
      </c>
      <c r="I94" s="21">
        <v>32.066192626953125</v>
      </c>
      <c r="J94" s="21">
        <v>31.100000381469727</v>
      </c>
      <c r="K94" s="21">
        <v>32.283180236816406</v>
      </c>
      <c r="L94" s="21">
        <v>32.592502593994141</v>
      </c>
      <c r="M94" s="21">
        <v>32.351333618164062</v>
      </c>
      <c r="N94" s="21">
        <v>32.012660980224609</v>
      </c>
      <c r="O94" s="21">
        <v>31.368070602416992</v>
      </c>
      <c r="P94" s="21">
        <v>30.785024642944336</v>
      </c>
      <c r="Q94" s="21">
        <v>30.749216079711914</v>
      </c>
      <c r="R94" s="21">
        <v>30.775810241699219</v>
      </c>
      <c r="S94" s="21">
        <v>31.970697402954102</v>
      </c>
      <c r="T94" s="21">
        <v>31.192619323730469</v>
      </c>
      <c r="U94" s="21">
        <v>31.271907806396484</v>
      </c>
      <c r="V94" s="21">
        <v>31.380199432373047</v>
      </c>
      <c r="W94" s="21">
        <v>31.162288665771484</v>
      </c>
      <c r="X94" s="21">
        <v>29.994543075561523</v>
      </c>
      <c r="Y94" s="21">
        <v>30.451864242553711</v>
      </c>
      <c r="Z94" s="21">
        <v>30.295068740844727</v>
      </c>
      <c r="AA94" s="21">
        <v>29.877004623413086</v>
      </c>
      <c r="AB94" s="21">
        <v>29.261739730834961</v>
      </c>
    </row>
    <row r="95" spans="1:28" x14ac:dyDescent="0.15">
      <c r="A95" s="20" t="s">
        <v>312</v>
      </c>
      <c r="B95" s="29" t="s">
        <v>311</v>
      </c>
      <c r="C95" s="21">
        <v>31.656270980834961</v>
      </c>
      <c r="D95" s="21">
        <v>31.478551864624023</v>
      </c>
      <c r="E95" s="21">
        <v>30.59086799621582</v>
      </c>
      <c r="F95" s="21">
        <v>30.012552261352539</v>
      </c>
      <c r="G95" s="21">
        <v>29.999183654785156</v>
      </c>
      <c r="H95" s="21">
        <v>29.850612640380859</v>
      </c>
      <c r="I95" s="21">
        <v>29.957233428955078</v>
      </c>
      <c r="J95" s="21">
        <v>30.299999237060547</v>
      </c>
      <c r="K95" s="21">
        <v>30.731193542480469</v>
      </c>
      <c r="L95" s="21">
        <v>30.682209014892578</v>
      </c>
      <c r="M95" s="21">
        <v>30.244871139526367</v>
      </c>
      <c r="N95" s="21">
        <v>30.110172271728516</v>
      </c>
      <c r="O95" s="21">
        <v>31.563243865966797</v>
      </c>
      <c r="P95" s="21">
        <v>30.437490463256836</v>
      </c>
      <c r="Q95" s="21">
        <v>30.162307739257812</v>
      </c>
      <c r="R95" s="21">
        <v>30.080999374389648</v>
      </c>
      <c r="S95" s="21">
        <v>31.078296661376953</v>
      </c>
      <c r="T95" s="21">
        <v>30.253238677978516</v>
      </c>
      <c r="U95" s="21">
        <v>29.601522445678711</v>
      </c>
      <c r="V95" s="21">
        <v>29.789331436157227</v>
      </c>
      <c r="W95" s="21">
        <v>29.701808929443359</v>
      </c>
      <c r="X95" s="21">
        <v>29.861989974975586</v>
      </c>
      <c r="Y95" s="21">
        <v>29.628011703491211</v>
      </c>
      <c r="Z95" s="21">
        <v>29.600433349609375</v>
      </c>
      <c r="AA95" s="21">
        <v>29.501483917236328</v>
      </c>
      <c r="AB95" s="21">
        <v>29.322233200073242</v>
      </c>
    </row>
    <row r="96" spans="1:28" x14ac:dyDescent="0.15">
      <c r="A96" s="20" t="s">
        <v>323</v>
      </c>
      <c r="B96" s="29" t="s">
        <v>322</v>
      </c>
      <c r="C96" s="21">
        <v>42.682346343994141</v>
      </c>
      <c r="D96" s="21">
        <v>41.982742309570312</v>
      </c>
      <c r="E96" s="21">
        <v>42.049831390380859</v>
      </c>
      <c r="F96" s="21">
        <v>41.977531433105469</v>
      </c>
      <c r="G96" s="21">
        <v>41.601692199707031</v>
      </c>
      <c r="H96" s="21">
        <v>43.379642486572266</v>
      </c>
      <c r="I96" s="21">
        <v>41.642551422119141</v>
      </c>
      <c r="J96" s="21">
        <v>42.299999237060547</v>
      </c>
      <c r="K96" s="21">
        <v>40.662303924560547</v>
      </c>
      <c r="L96" s="21">
        <v>40.638175964355469</v>
      </c>
      <c r="M96" s="21">
        <v>40.306777954101562</v>
      </c>
      <c r="N96" s="21">
        <v>40.748821258544922</v>
      </c>
      <c r="O96" s="21">
        <v>39.830776214599609</v>
      </c>
      <c r="P96" s="21">
        <v>39.432590484619141</v>
      </c>
      <c r="Q96" s="21">
        <v>39.787422180175781</v>
      </c>
      <c r="R96" s="21">
        <v>40.039268493652344</v>
      </c>
      <c r="S96" s="21">
        <v>39.751926422119141</v>
      </c>
      <c r="T96" s="21">
        <v>39.602962493896484</v>
      </c>
      <c r="U96" s="21">
        <v>40.357227325439453</v>
      </c>
      <c r="V96" s="21">
        <v>40.167179107666016</v>
      </c>
      <c r="W96" s="21">
        <v>40.402950286865234</v>
      </c>
      <c r="X96" s="21">
        <v>40.183143615722656</v>
      </c>
      <c r="Y96" s="21">
        <v>40.697898864746094</v>
      </c>
      <c r="Z96" s="21">
        <v>40.432056427001953</v>
      </c>
      <c r="AA96" s="21">
        <v>39.955402374267578</v>
      </c>
      <c r="AB96" s="21">
        <v>39.582740783691406</v>
      </c>
    </row>
    <row r="97" spans="1:28" x14ac:dyDescent="0.15">
      <c r="A97" s="20" t="s">
        <v>325</v>
      </c>
      <c r="B97" s="29" t="s">
        <v>324</v>
      </c>
      <c r="C97" s="21">
        <v>28.743198394775391</v>
      </c>
      <c r="D97" s="21">
        <v>28.710960388183594</v>
      </c>
      <c r="E97" s="21">
        <v>28.274448394775391</v>
      </c>
      <c r="F97" s="21">
        <v>28.642192840576172</v>
      </c>
      <c r="G97" s="21">
        <v>28.216243743896484</v>
      </c>
      <c r="H97" s="21">
        <v>27.881441116333008</v>
      </c>
      <c r="I97" s="21">
        <v>27.602285385131836</v>
      </c>
      <c r="J97" s="21">
        <v>27.100000381469727</v>
      </c>
      <c r="K97" s="21">
        <v>27.708278656005859</v>
      </c>
      <c r="L97" s="21">
        <v>27.519832611083984</v>
      </c>
      <c r="M97" s="21">
        <v>27.75212287902832</v>
      </c>
      <c r="N97" s="21">
        <v>27.975349426269531</v>
      </c>
      <c r="O97" s="21">
        <v>27.46502685546875</v>
      </c>
      <c r="P97" s="21">
        <v>27.273612976074219</v>
      </c>
      <c r="Q97" s="21">
        <v>26.59039306640625</v>
      </c>
      <c r="R97" s="21">
        <v>26.920228958129883</v>
      </c>
      <c r="S97" s="21">
        <v>27.381130218505859</v>
      </c>
      <c r="T97" s="21">
        <v>27.12248420715332</v>
      </c>
      <c r="U97" s="21">
        <v>27.067314147949219</v>
      </c>
      <c r="V97" s="21">
        <v>27.084104537963867</v>
      </c>
      <c r="W97" s="21">
        <v>26.636377334594727</v>
      </c>
      <c r="X97" s="21">
        <v>26.281742095947266</v>
      </c>
      <c r="Y97" s="21">
        <v>25.468523025512695</v>
      </c>
      <c r="Z97" s="21">
        <v>24.54022216796875</v>
      </c>
      <c r="AA97" s="21">
        <v>23.862155914306641</v>
      </c>
      <c r="AB97" s="21">
        <v>23.959712982177734</v>
      </c>
    </row>
    <row r="98" spans="1:28" x14ac:dyDescent="0.15">
      <c r="A98" s="20" t="s">
        <v>339</v>
      </c>
      <c r="B98" s="29" t="s">
        <v>338</v>
      </c>
      <c r="C98" s="21">
        <v>35.268791198730469</v>
      </c>
      <c r="D98" s="21">
        <v>35.746677398681641</v>
      </c>
      <c r="E98" s="21">
        <v>35.095699310302734</v>
      </c>
      <c r="F98" s="21">
        <v>34.646152496337891</v>
      </c>
      <c r="G98" s="21">
        <v>35.208396911621094</v>
      </c>
      <c r="H98" s="21">
        <v>35.946475982666016</v>
      </c>
      <c r="I98" s="21">
        <v>35.621261596679688</v>
      </c>
      <c r="J98" s="21">
        <v>36.099998474121094</v>
      </c>
      <c r="K98" s="21">
        <v>36.102851867675781</v>
      </c>
      <c r="L98" s="21">
        <v>36.865570068359375</v>
      </c>
      <c r="M98" s="21">
        <v>36.925846099853516</v>
      </c>
      <c r="N98" s="21">
        <v>36.707012176513672</v>
      </c>
      <c r="O98" s="21">
        <v>35.820785522460938</v>
      </c>
      <c r="P98" s="21">
        <v>34.187343597412109</v>
      </c>
      <c r="Q98" s="21">
        <v>34.435359954833984</v>
      </c>
      <c r="R98" s="21">
        <v>34.265914916992188</v>
      </c>
      <c r="S98" s="21">
        <v>34.533943176269531</v>
      </c>
      <c r="T98" s="21">
        <v>34.218124389648438</v>
      </c>
      <c r="U98" s="21">
        <v>33.850887298583984</v>
      </c>
      <c r="V98" s="21">
        <v>33.725849151611328</v>
      </c>
      <c r="W98" s="21">
        <v>33.394962310791016</v>
      </c>
      <c r="X98" s="21">
        <v>33.300506591796875</v>
      </c>
      <c r="Y98" s="21">
        <v>33.701213836669922</v>
      </c>
      <c r="Z98" s="21">
        <v>33.484809875488281</v>
      </c>
      <c r="AA98" s="21">
        <v>33.373264312744141</v>
      </c>
      <c r="AB98" s="21">
        <v>33.372982025146484</v>
      </c>
    </row>
    <row r="99" spans="1:28" x14ac:dyDescent="0.15">
      <c r="A99" s="20" t="s">
        <v>341</v>
      </c>
      <c r="B99" s="29" t="s">
        <v>340</v>
      </c>
      <c r="C99" s="21">
        <v>23.707670211791992</v>
      </c>
      <c r="D99" s="21">
        <v>23.926769256591797</v>
      </c>
      <c r="E99" s="21">
        <v>23.692289352416992</v>
      </c>
      <c r="F99" s="21">
        <v>23.799074172973633</v>
      </c>
      <c r="G99" s="21">
        <v>23.449844360351562</v>
      </c>
      <c r="H99" s="21">
        <v>23.204095840454102</v>
      </c>
      <c r="I99" s="21">
        <v>23.470846176147461</v>
      </c>
      <c r="J99" s="21">
        <v>23.100000381469727</v>
      </c>
      <c r="K99" s="21">
        <v>22.707065582275391</v>
      </c>
      <c r="L99" s="21">
        <v>22.875879287719727</v>
      </c>
      <c r="M99" s="21">
        <v>22.648674011230469</v>
      </c>
      <c r="N99" s="21">
        <v>22.815280914306641</v>
      </c>
      <c r="O99" s="21">
        <v>23.152875900268555</v>
      </c>
      <c r="P99" s="21">
        <v>22.718786239624023</v>
      </c>
      <c r="Q99" s="21">
        <v>21.638351440429688</v>
      </c>
      <c r="R99" s="21">
        <v>21.25645637512207</v>
      </c>
      <c r="S99" s="21">
        <v>21.875314712524414</v>
      </c>
      <c r="T99" s="21">
        <v>21.729770660400391</v>
      </c>
      <c r="U99" s="21">
        <v>21.473197937011719</v>
      </c>
      <c r="V99" s="21">
        <v>21.411190032958984</v>
      </c>
      <c r="W99" s="21">
        <v>21.818557739257812</v>
      </c>
      <c r="X99" s="21">
        <v>21.657354354858398</v>
      </c>
      <c r="Y99" s="21">
        <v>21.569997787475586</v>
      </c>
      <c r="Z99" s="21">
        <v>21.612016677856445</v>
      </c>
      <c r="AA99" s="21">
        <v>21.35638427734375</v>
      </c>
      <c r="AB99" s="21">
        <v>21.257339477539062</v>
      </c>
    </row>
    <row r="100" spans="1:28" x14ac:dyDescent="0.15">
      <c r="A100" s="20" t="s">
        <v>315</v>
      </c>
      <c r="B100" s="29" t="s">
        <v>314</v>
      </c>
      <c r="C100" s="21">
        <v>31.830097198486328</v>
      </c>
      <c r="D100" s="21">
        <v>31.813283920288086</v>
      </c>
      <c r="E100" s="21">
        <v>33.121131896972656</v>
      </c>
      <c r="F100" s="21">
        <v>31.889715194702148</v>
      </c>
      <c r="G100" s="21">
        <v>30.979131698608398</v>
      </c>
      <c r="H100" s="21">
        <v>30.412363052368164</v>
      </c>
      <c r="I100" s="21">
        <v>30.332366943359375</v>
      </c>
      <c r="J100" s="21">
        <v>30.100000381469727</v>
      </c>
      <c r="K100" s="21">
        <v>30.432212829589844</v>
      </c>
      <c r="L100" s="21">
        <v>30.854354858398438</v>
      </c>
      <c r="M100" s="21">
        <v>31.187431335449219</v>
      </c>
      <c r="N100" s="21">
        <v>30.934709548950195</v>
      </c>
      <c r="O100" s="21">
        <v>30.868692398071289</v>
      </c>
      <c r="P100" s="21">
        <v>30.297483444213867</v>
      </c>
      <c r="Q100" s="21">
        <v>30.130899429321289</v>
      </c>
      <c r="R100" s="21">
        <v>30.286228179931641</v>
      </c>
      <c r="S100" s="21">
        <v>32.017990112304688</v>
      </c>
      <c r="T100" s="21">
        <v>31.503332138061523</v>
      </c>
      <c r="U100" s="21">
        <v>30.997442245483398</v>
      </c>
      <c r="V100" s="21">
        <v>30.602994918823242</v>
      </c>
      <c r="W100" s="21">
        <v>30.67869758605957</v>
      </c>
      <c r="X100" s="21">
        <v>30.690389633178711</v>
      </c>
      <c r="Y100" s="21">
        <v>30.29536247253418</v>
      </c>
      <c r="Z100" s="21">
        <v>29.959562301635742</v>
      </c>
      <c r="AA100" s="21">
        <v>29.837440490722656</v>
      </c>
      <c r="AB100" s="21">
        <v>29.855869293212891</v>
      </c>
    </row>
    <row r="101" spans="1:28" x14ac:dyDescent="0.15">
      <c r="A101" s="20" t="s">
        <v>308</v>
      </c>
      <c r="B101" s="29" t="s">
        <v>307</v>
      </c>
      <c r="C101" s="21">
        <v>42.625019073486328</v>
      </c>
      <c r="D101" s="21">
        <v>45.657047271728516</v>
      </c>
      <c r="E101" s="21">
        <v>46.199733734130859</v>
      </c>
      <c r="F101" s="21">
        <v>45.783714294433594</v>
      </c>
      <c r="G101" s="21">
        <v>45.704151153564453</v>
      </c>
      <c r="H101" s="21">
        <v>45.895317077636719</v>
      </c>
      <c r="I101" s="21">
        <v>45.671012878417969</v>
      </c>
      <c r="J101" s="21">
        <v>45.099998474121094</v>
      </c>
      <c r="K101" s="21">
        <v>44.647590637207031</v>
      </c>
      <c r="L101" s="21">
        <v>45.185367584228516</v>
      </c>
      <c r="M101" s="21">
        <v>45.199489593505859</v>
      </c>
      <c r="N101" s="21">
        <v>44.503376007080078</v>
      </c>
      <c r="O101" s="21">
        <v>44.042522430419922</v>
      </c>
      <c r="P101" s="21">
        <v>44.408912658691406</v>
      </c>
      <c r="Q101" s="21">
        <v>43.864387512207031</v>
      </c>
      <c r="R101" s="21">
        <v>43.227870941162109</v>
      </c>
      <c r="S101" s="21">
        <v>44.182182312011719</v>
      </c>
      <c r="T101" s="21">
        <v>43.288368225097656</v>
      </c>
      <c r="U101" s="21">
        <v>42.4923095703125</v>
      </c>
      <c r="V101" s="21">
        <v>42.26690673828125</v>
      </c>
      <c r="W101" s="21">
        <v>41.152095794677734</v>
      </c>
      <c r="X101" s="21">
        <v>40.371208190917969</v>
      </c>
      <c r="Y101" s="21">
        <v>41.082244873046875</v>
      </c>
      <c r="Z101" s="21">
        <v>40.868495941162109</v>
      </c>
      <c r="AA101" s="21">
        <v>40.367893218994141</v>
      </c>
      <c r="AB101" s="21">
        <v>39.752227783203125</v>
      </c>
    </row>
    <row r="102" spans="1:28" x14ac:dyDescent="0.15">
      <c r="A102" s="20" t="s">
        <v>333</v>
      </c>
      <c r="B102" s="29" t="s">
        <v>332</v>
      </c>
      <c r="C102" s="21">
        <v>19.032470703125</v>
      </c>
      <c r="D102" s="21">
        <v>19.624017715454102</v>
      </c>
      <c r="E102" s="21">
        <v>18.381254196166992</v>
      </c>
      <c r="F102" s="21">
        <v>18.301122665405273</v>
      </c>
      <c r="G102" s="21">
        <v>18.21571159362793</v>
      </c>
      <c r="H102" s="21">
        <v>18.45551872253418</v>
      </c>
      <c r="I102" s="21">
        <v>18.349916458129883</v>
      </c>
      <c r="J102" s="21">
        <v>18.399999618530273</v>
      </c>
      <c r="K102" s="21">
        <v>18.477346420288086</v>
      </c>
      <c r="L102" s="21">
        <v>18.351560592651367</v>
      </c>
      <c r="M102" s="21">
        <v>18.26652717590332</v>
      </c>
      <c r="N102" s="21">
        <v>18.35650634765625</v>
      </c>
      <c r="O102" s="21">
        <v>18.009027481079102</v>
      </c>
      <c r="P102" s="21">
        <v>17.776256561279297</v>
      </c>
      <c r="Q102" s="21">
        <v>18.044826507568359</v>
      </c>
      <c r="R102" s="21">
        <v>17.80506706237793</v>
      </c>
      <c r="S102" s="21">
        <v>17.943504333496094</v>
      </c>
      <c r="T102" s="21">
        <v>17.777454376220703</v>
      </c>
      <c r="U102" s="21">
        <v>17.211887359619141</v>
      </c>
      <c r="V102" s="21">
        <v>17.2099609375</v>
      </c>
      <c r="W102" s="21">
        <v>16.951791763305664</v>
      </c>
      <c r="X102" s="21">
        <v>16.67253303527832</v>
      </c>
      <c r="Y102" s="21">
        <v>16.711179733276367</v>
      </c>
      <c r="Z102" s="21">
        <v>17.023897171020508</v>
      </c>
      <c r="AA102" s="21">
        <v>16.726535797119141</v>
      </c>
      <c r="AB102" s="21">
        <v>16.461061477661133</v>
      </c>
    </row>
    <row r="103" spans="1:28" x14ac:dyDescent="0.15">
      <c r="A103" s="20" t="s">
        <v>304</v>
      </c>
      <c r="B103" s="29" t="s">
        <v>303</v>
      </c>
      <c r="C103" s="21">
        <v>37.364059448242188</v>
      </c>
      <c r="D103" s="21">
        <v>36.777164459228516</v>
      </c>
      <c r="E103" s="21">
        <v>37.494663238525391</v>
      </c>
      <c r="F103" s="21">
        <v>35.930900573730469</v>
      </c>
      <c r="G103" s="21">
        <v>36.541862487792969</v>
      </c>
      <c r="H103" s="21">
        <v>35.673091888427734</v>
      </c>
      <c r="I103" s="21">
        <v>36.105503082275391</v>
      </c>
      <c r="J103" s="21">
        <v>36.400001525878906</v>
      </c>
      <c r="K103" s="21">
        <v>36.287689208984375</v>
      </c>
      <c r="L103" s="21">
        <v>36.109291076660156</v>
      </c>
      <c r="M103" s="21">
        <v>35.785728454589844</v>
      </c>
      <c r="N103" s="21">
        <v>35.695476531982422</v>
      </c>
      <c r="O103" s="21">
        <v>36.430049896240234</v>
      </c>
      <c r="P103" s="21">
        <v>35.220993041992188</v>
      </c>
      <c r="Q103" s="21">
        <v>34.994472503662109</v>
      </c>
      <c r="R103" s="21">
        <v>34.367336273193359</v>
      </c>
      <c r="S103" s="21">
        <v>34.745563507080078</v>
      </c>
      <c r="T103" s="21">
        <v>34.335182189941406</v>
      </c>
      <c r="U103" s="21">
        <v>34.602165222167969</v>
      </c>
      <c r="V103" s="21">
        <v>34.761508941650391</v>
      </c>
      <c r="W103" s="21">
        <v>34.515666961669922</v>
      </c>
      <c r="X103" s="21">
        <v>34.695198059082031</v>
      </c>
      <c r="Y103" s="21">
        <v>34.081493377685547</v>
      </c>
      <c r="Z103" s="21">
        <v>34.245403289794922</v>
      </c>
      <c r="AA103" s="21">
        <v>34.160285949707031</v>
      </c>
      <c r="AB103" s="21">
        <v>34.077693939208984</v>
      </c>
    </row>
    <row r="104" spans="1:28" x14ac:dyDescent="0.15">
      <c r="A104" s="20" t="s">
        <v>337</v>
      </c>
      <c r="B104" s="29" t="s">
        <v>336</v>
      </c>
      <c r="C104" s="21">
        <v>42.080047607421875</v>
      </c>
      <c r="D104" s="21">
        <v>43.040397644042969</v>
      </c>
      <c r="E104" s="21">
        <v>41.3443603515625</v>
      </c>
      <c r="F104" s="21">
        <v>39.907855987548828</v>
      </c>
      <c r="G104" s="21">
        <v>40.108329772949219</v>
      </c>
      <c r="H104" s="21">
        <v>40.180675506591797</v>
      </c>
      <c r="I104" s="21">
        <v>40.290622711181641</v>
      </c>
      <c r="J104" s="21">
        <v>40.299999237060547</v>
      </c>
      <c r="K104" s="21">
        <v>40.016445159912109</v>
      </c>
      <c r="L104" s="21">
        <v>39.520046234130859</v>
      </c>
      <c r="M104" s="21">
        <v>39.529296875</v>
      </c>
      <c r="N104" s="21">
        <v>39.627811431884766</v>
      </c>
      <c r="O104" s="21">
        <v>39.334171295166016</v>
      </c>
      <c r="P104" s="21">
        <v>39.102237701416016</v>
      </c>
      <c r="Q104" s="21">
        <v>38.67901611328125</v>
      </c>
      <c r="R104" s="21">
        <v>38.546932220458984</v>
      </c>
      <c r="S104" s="21">
        <v>38.594398498535156</v>
      </c>
      <c r="T104" s="21">
        <v>38.532238006591797</v>
      </c>
      <c r="U104" s="21">
        <v>38.554115295410156</v>
      </c>
      <c r="V104" s="21">
        <v>38.484901428222656</v>
      </c>
      <c r="W104" s="21">
        <v>38.593948364257812</v>
      </c>
      <c r="X104" s="21">
        <v>38.953716278076172</v>
      </c>
      <c r="Y104" s="21">
        <v>38.705368041992188</v>
      </c>
      <c r="Z104" s="21">
        <v>38.830837249755859</v>
      </c>
      <c r="AA104" s="21">
        <v>38.545936584472656</v>
      </c>
      <c r="AB104" s="21">
        <v>38.103740692138672</v>
      </c>
    </row>
    <row r="105" spans="1:28" x14ac:dyDescent="0.15">
      <c r="A105" s="20" t="s">
        <v>327</v>
      </c>
      <c r="B105" s="29" t="s">
        <v>326</v>
      </c>
      <c r="C105" s="21">
        <v>52.695556640625</v>
      </c>
      <c r="D105" s="21">
        <v>52.534500122070312</v>
      </c>
      <c r="E105" s="21">
        <v>52.250526428222656</v>
      </c>
      <c r="F105" s="21">
        <v>52.007156372070312</v>
      </c>
      <c r="G105" s="21">
        <v>51.832962036132812</v>
      </c>
      <c r="H105" s="21">
        <v>53.781505584716797</v>
      </c>
      <c r="I105" s="21">
        <v>52.816513061523438</v>
      </c>
      <c r="J105" s="21">
        <v>52.599998474121094</v>
      </c>
      <c r="K105" s="21">
        <v>51.945137023925781</v>
      </c>
      <c r="L105" s="21">
        <v>51.3182373046875</v>
      </c>
      <c r="M105" s="21">
        <v>50.572200775146484</v>
      </c>
      <c r="N105" s="21">
        <v>50.904544830322266</v>
      </c>
      <c r="O105" s="21">
        <v>50.679431915283203</v>
      </c>
      <c r="P105" s="21">
        <v>50.535449981689453</v>
      </c>
      <c r="Q105" s="21">
        <v>49.966285705566406</v>
      </c>
      <c r="R105" s="21">
        <v>49.869834899902344</v>
      </c>
      <c r="S105" s="21">
        <v>49.743213653564453</v>
      </c>
      <c r="T105" s="21">
        <v>49.684326171875</v>
      </c>
      <c r="U105" s="21">
        <v>49.679481506347656</v>
      </c>
      <c r="V105" s="21">
        <v>49.654434204101562</v>
      </c>
      <c r="W105" s="21">
        <v>49.921829223632812</v>
      </c>
      <c r="X105" s="21">
        <v>49.769748687744141</v>
      </c>
      <c r="Y105" s="21">
        <v>49.254505157470703</v>
      </c>
      <c r="Z105" s="21">
        <v>48.856674194335938</v>
      </c>
      <c r="AA105" s="21">
        <v>48.409832000732422</v>
      </c>
      <c r="AB105" s="21">
        <v>48.053455352783203</v>
      </c>
    </row>
    <row r="106" spans="1:28" x14ac:dyDescent="0.15">
      <c r="A106" s="20" t="s">
        <v>348</v>
      </c>
      <c r="B106" s="29" t="s">
        <v>347</v>
      </c>
      <c r="C106" s="21">
        <v>32.255603790283203</v>
      </c>
      <c r="D106" s="21">
        <v>31.686069488525391</v>
      </c>
      <c r="E106" s="21">
        <v>32.012561798095703</v>
      </c>
      <c r="F106" s="21">
        <v>31.362155914306641</v>
      </c>
      <c r="G106" s="21">
        <v>31.475849151611328</v>
      </c>
      <c r="H106" s="21">
        <v>31.520318984985352</v>
      </c>
      <c r="I106" s="21">
        <v>31.672954559326172</v>
      </c>
      <c r="J106" s="21">
        <v>31.399999618530273</v>
      </c>
      <c r="K106" s="21">
        <v>31.326719284057617</v>
      </c>
      <c r="L106" s="21">
        <v>30.761375427246094</v>
      </c>
      <c r="M106" s="21">
        <v>30.635852813720703</v>
      </c>
      <c r="N106" s="21">
        <v>30.138875961303711</v>
      </c>
      <c r="O106" s="21">
        <v>29.802467346191406</v>
      </c>
      <c r="P106" s="21">
        <v>29.528535842895508</v>
      </c>
      <c r="Q106" s="21">
        <v>30.260381698608398</v>
      </c>
      <c r="R106" s="21">
        <v>30.457931518554688</v>
      </c>
      <c r="S106" s="21">
        <v>30.782249450683594</v>
      </c>
      <c r="T106" s="21">
        <v>30.684316635131836</v>
      </c>
      <c r="U106" s="21">
        <v>29.795738220214844</v>
      </c>
      <c r="V106" s="21">
        <v>29.729087829589844</v>
      </c>
      <c r="W106" s="21">
        <v>29.786609649658203</v>
      </c>
      <c r="X106" s="21">
        <v>29.694051742553711</v>
      </c>
      <c r="Y106" s="21">
        <v>29.120283126831055</v>
      </c>
      <c r="Z106" s="21">
        <v>29.131166458129883</v>
      </c>
      <c r="AA106" s="21">
        <v>28.972673416137695</v>
      </c>
      <c r="AB106" s="21">
        <v>29.195957183837891</v>
      </c>
    </row>
    <row r="107" spans="1:28" x14ac:dyDescent="0.15">
      <c r="A107" s="20" t="s">
        <v>362</v>
      </c>
      <c r="B107" s="29" t="s">
        <v>361</v>
      </c>
      <c r="C107" s="21">
        <v>37.525547027587891</v>
      </c>
      <c r="D107" s="21">
        <v>37.122177124023438</v>
      </c>
      <c r="E107" s="21">
        <v>37.862686157226562</v>
      </c>
      <c r="F107" s="21">
        <v>38.258255004882812</v>
      </c>
      <c r="G107" s="21">
        <v>37.779701232910156</v>
      </c>
      <c r="H107" s="21">
        <v>37.761062622070312</v>
      </c>
      <c r="I107" s="21">
        <v>36.774036407470703</v>
      </c>
      <c r="J107" s="21">
        <v>36.799999237060547</v>
      </c>
      <c r="K107" s="21">
        <v>36.734413146972656</v>
      </c>
      <c r="L107" s="21">
        <v>36.579769134521484</v>
      </c>
      <c r="M107" s="21">
        <v>36.351272583007812</v>
      </c>
      <c r="N107" s="21">
        <v>36.445049285888672</v>
      </c>
      <c r="O107" s="21">
        <v>36.726619720458984</v>
      </c>
      <c r="P107" s="21">
        <v>36.572166442871094</v>
      </c>
      <c r="Q107" s="21">
        <v>36.527671813964844</v>
      </c>
      <c r="R107" s="21">
        <v>36.925483703613281</v>
      </c>
      <c r="S107" s="21">
        <v>37.361072540283203</v>
      </c>
      <c r="T107" s="21">
        <v>36.636077880859375</v>
      </c>
      <c r="U107" s="21">
        <v>36.264820098876953</v>
      </c>
      <c r="V107" s="21">
        <v>36.682746887207031</v>
      </c>
      <c r="W107" s="21">
        <v>35.922687530517578</v>
      </c>
      <c r="X107" s="21">
        <v>35.639614105224609</v>
      </c>
      <c r="Y107" s="21">
        <v>35.984302520751953</v>
      </c>
      <c r="Z107" s="21">
        <v>36.067676544189453</v>
      </c>
      <c r="AA107" s="21">
        <v>35.477474212646484</v>
      </c>
      <c r="AB107" s="21">
        <v>35.361030578613281</v>
      </c>
    </row>
    <row r="108" spans="1:28" x14ac:dyDescent="0.15">
      <c r="A108" s="20" t="s">
        <v>358</v>
      </c>
      <c r="B108" s="29" t="s">
        <v>357</v>
      </c>
      <c r="C108" s="21">
        <v>14.50444507598877</v>
      </c>
      <c r="D108" s="21">
        <v>14.457326889038086</v>
      </c>
      <c r="E108" s="21">
        <v>14.358869552612305</v>
      </c>
      <c r="F108" s="21">
        <v>14.038469314575195</v>
      </c>
      <c r="G108" s="21">
        <v>13.775131225585938</v>
      </c>
      <c r="H108" s="21">
        <v>13.511862754821777</v>
      </c>
      <c r="I108" s="21">
        <v>13.284341812133789</v>
      </c>
      <c r="J108" s="21">
        <v>13.100000381469727</v>
      </c>
      <c r="K108" s="21">
        <v>13.075545310974121</v>
      </c>
      <c r="L108" s="21">
        <v>13.265688896179199</v>
      </c>
      <c r="M108" s="21">
        <v>13.402470588684082</v>
      </c>
      <c r="N108" s="21">
        <v>13.302602767944336</v>
      </c>
      <c r="O108" s="21">
        <v>13.301456451416016</v>
      </c>
      <c r="P108" s="21">
        <v>13.31474494934082</v>
      </c>
      <c r="Q108" s="21">
        <v>13.165707588195801</v>
      </c>
      <c r="R108" s="21">
        <v>13.112761497497559</v>
      </c>
      <c r="S108" s="21">
        <v>13.581013679504395</v>
      </c>
      <c r="T108" s="21">
        <v>13.63746166229248</v>
      </c>
      <c r="U108" s="21">
        <v>13.497766494750977</v>
      </c>
      <c r="V108" s="21">
        <v>13.619500160217285</v>
      </c>
      <c r="W108" s="21">
        <v>13.705997467041016</v>
      </c>
      <c r="X108" s="21">
        <v>13.638104438781738</v>
      </c>
      <c r="Y108" s="21">
        <v>13.578673362731934</v>
      </c>
      <c r="Z108" s="21">
        <v>13.425085067749023</v>
      </c>
      <c r="AA108" s="21">
        <v>13.20561695098877</v>
      </c>
      <c r="AB108" s="21">
        <v>13.0498046875</v>
      </c>
    </row>
    <row r="109" spans="1:28" x14ac:dyDescent="0.15">
      <c r="A109" s="20" t="s">
        <v>366</v>
      </c>
      <c r="B109" s="29" t="s">
        <v>365</v>
      </c>
      <c r="C109" s="21">
        <v>13.583328247070312</v>
      </c>
      <c r="D109" s="21">
        <v>13.211451530456543</v>
      </c>
      <c r="E109" s="21">
        <v>12.997607231140137</v>
      </c>
      <c r="F109" s="21">
        <v>12.879841804504395</v>
      </c>
      <c r="G109" s="21">
        <v>12.958155632019043</v>
      </c>
      <c r="H109" s="21">
        <v>13.165830612182617</v>
      </c>
      <c r="I109" s="21">
        <v>12.943758010864258</v>
      </c>
      <c r="J109" s="21">
        <v>12.800000190734863</v>
      </c>
      <c r="K109" s="21">
        <v>12.593494415283203</v>
      </c>
      <c r="L109" s="21">
        <v>12.437593460083008</v>
      </c>
      <c r="M109" s="21">
        <v>12.263771057128906</v>
      </c>
      <c r="N109" s="21">
        <v>12.070721626281738</v>
      </c>
      <c r="O109" s="21">
        <v>12.313309669494629</v>
      </c>
      <c r="P109" s="21">
        <v>12.45999813079834</v>
      </c>
      <c r="Q109" s="21">
        <v>12.32388973236084</v>
      </c>
      <c r="R109" s="21">
        <v>12.659830093383789</v>
      </c>
      <c r="S109" s="21">
        <v>12.686853408813477</v>
      </c>
      <c r="T109" s="21">
        <v>12.705865859985352</v>
      </c>
      <c r="U109" s="21">
        <v>12.577823638916016</v>
      </c>
      <c r="V109" s="21">
        <v>12.568890571594238</v>
      </c>
      <c r="W109" s="21">
        <v>12.376603126525879</v>
      </c>
      <c r="X109" s="21">
        <v>12.13021183013916</v>
      </c>
      <c r="Y109" s="21">
        <v>12.07243824005127</v>
      </c>
      <c r="Z109" s="21">
        <v>11.96082592010498</v>
      </c>
      <c r="AA109" s="21">
        <v>11.954894065856934</v>
      </c>
      <c r="AB109" s="21">
        <v>12.00825309753418</v>
      </c>
    </row>
    <row r="110" spans="1:28" x14ac:dyDescent="0.15">
      <c r="A110" s="20" t="s">
        <v>356</v>
      </c>
      <c r="B110" s="29" t="s">
        <v>355</v>
      </c>
      <c r="C110" s="21">
        <v>48.380290985107422</v>
      </c>
      <c r="D110" s="21">
        <v>45.979904174804688</v>
      </c>
      <c r="E110" s="21">
        <v>45.978347778320312</v>
      </c>
      <c r="F110" s="21">
        <v>45.125679016113281</v>
      </c>
      <c r="G110" s="21">
        <v>44.841579437255859</v>
      </c>
      <c r="H110" s="21">
        <v>44.967399597167969</v>
      </c>
      <c r="I110" s="21">
        <v>44.978977203369141</v>
      </c>
      <c r="J110" s="21">
        <v>45.200000762939453</v>
      </c>
      <c r="K110" s="21">
        <v>45.224361419677734</v>
      </c>
      <c r="L110" s="21">
        <v>45.299488067626953</v>
      </c>
      <c r="M110" s="21">
        <v>45.752952575683594</v>
      </c>
      <c r="N110" s="21">
        <v>45.227165222167969</v>
      </c>
      <c r="O110" s="21">
        <v>44.957916259765625</v>
      </c>
      <c r="P110" s="21">
        <v>45.963882446289062</v>
      </c>
      <c r="Q110" s="21">
        <v>45.479564666748047</v>
      </c>
      <c r="R110" s="21">
        <v>45.532215118408203</v>
      </c>
      <c r="S110" s="21">
        <v>46.398174285888672</v>
      </c>
      <c r="T110" s="21">
        <v>46.341720581054688</v>
      </c>
      <c r="U110" s="21">
        <v>45.644027709960938</v>
      </c>
      <c r="V110" s="21">
        <v>44.984786987304688</v>
      </c>
      <c r="W110" s="21">
        <v>44.041202545166016</v>
      </c>
      <c r="X110" s="21">
        <v>43.863639831542969</v>
      </c>
      <c r="Y110" s="21">
        <v>43.477588653564453</v>
      </c>
      <c r="Z110" s="21">
        <v>42.742874145507812</v>
      </c>
      <c r="AA110" s="21">
        <v>42.147903442382812</v>
      </c>
      <c r="AB110" s="21">
        <v>43.725582122802734</v>
      </c>
    </row>
    <row r="111" spans="1:28" x14ac:dyDescent="0.15">
      <c r="A111" s="20" t="s">
        <v>352</v>
      </c>
      <c r="B111" s="29" t="s">
        <v>351</v>
      </c>
      <c r="C111" s="21">
        <v>42.616859436035156</v>
      </c>
      <c r="D111" s="21">
        <v>42.585559844970703</v>
      </c>
      <c r="E111" s="21">
        <v>41.9154052734375</v>
      </c>
      <c r="F111" s="21">
        <v>41.477413177490234</v>
      </c>
      <c r="G111" s="21">
        <v>42.574085235595703</v>
      </c>
      <c r="H111" s="21">
        <v>41.067413330078125</v>
      </c>
      <c r="I111" s="21">
        <v>42.142967224121094</v>
      </c>
      <c r="J111" s="21">
        <v>41.900001525878906</v>
      </c>
      <c r="K111" s="21">
        <v>40.880588531494141</v>
      </c>
      <c r="L111" s="21">
        <v>40.797023773193359</v>
      </c>
      <c r="M111" s="21">
        <v>41.621543884277344</v>
      </c>
      <c r="N111" s="21">
        <v>42.580223083496094</v>
      </c>
      <c r="O111" s="21">
        <v>43.025928497314453</v>
      </c>
      <c r="P111" s="21">
        <v>42.4453125</v>
      </c>
      <c r="Q111" s="21">
        <v>42.821571350097656</v>
      </c>
      <c r="R111" s="21">
        <v>41.850677490234375</v>
      </c>
      <c r="S111" s="21">
        <v>43.166385650634766</v>
      </c>
      <c r="T111" s="21">
        <v>41.323444366455078</v>
      </c>
      <c r="U111" s="21">
        <v>41.909423828125</v>
      </c>
      <c r="V111" s="21">
        <v>40.005245208740234</v>
      </c>
      <c r="W111" s="21">
        <v>39.772022247314453</v>
      </c>
      <c r="X111" s="21">
        <v>39.514591217041016</v>
      </c>
      <c r="Y111" s="21">
        <v>40.295398712158203</v>
      </c>
      <c r="Z111" s="21">
        <v>39.580398559570312</v>
      </c>
      <c r="AA111" s="21">
        <v>38.930782318115234</v>
      </c>
      <c r="AB111" s="21">
        <v>37.834983825683594</v>
      </c>
    </row>
    <row r="112" spans="1:28" x14ac:dyDescent="0.15">
      <c r="A112" s="20" t="s">
        <v>354</v>
      </c>
      <c r="B112" s="29" t="s">
        <v>353</v>
      </c>
      <c r="C112" s="21">
        <v>57.888980865478516</v>
      </c>
      <c r="D112" s="21">
        <v>58.044582366943359</v>
      </c>
      <c r="E112" s="21">
        <v>58.040874481201172</v>
      </c>
      <c r="F112" s="21">
        <v>57.426128387451172</v>
      </c>
      <c r="G112" s="21">
        <v>57.794464111328125</v>
      </c>
      <c r="H112" s="21">
        <v>58.311714172363281</v>
      </c>
      <c r="I112" s="21">
        <v>58.112579345703125</v>
      </c>
      <c r="J112" s="21">
        <v>57.900001525878906</v>
      </c>
      <c r="K112" s="21">
        <v>57.80230712890625</v>
      </c>
      <c r="L112" s="21">
        <v>57.037300109863281</v>
      </c>
      <c r="M112" s="21">
        <v>56.309967041015625</v>
      </c>
      <c r="N112" s="21">
        <v>56.886634826660156</v>
      </c>
      <c r="O112" s="21">
        <v>56.329742431640625</v>
      </c>
      <c r="P112" s="21">
        <v>56.556060791015625</v>
      </c>
      <c r="Q112" s="21">
        <v>57.751869201660156</v>
      </c>
      <c r="R112" s="21">
        <v>57.151737213134766</v>
      </c>
      <c r="S112" s="21">
        <v>57.454006195068359</v>
      </c>
      <c r="T112" s="21">
        <v>56.844215393066406</v>
      </c>
      <c r="U112" s="21">
        <v>56.248199462890625</v>
      </c>
      <c r="V112" s="21">
        <v>55.580047607421875</v>
      </c>
      <c r="W112" s="21">
        <v>54.882492065429688</v>
      </c>
      <c r="X112" s="21">
        <v>55.11700439453125</v>
      </c>
      <c r="Y112" s="21">
        <v>54.628215789794922</v>
      </c>
      <c r="Z112" s="21">
        <v>55.900505065917969</v>
      </c>
      <c r="AA112" s="21">
        <v>55.828037261962891</v>
      </c>
      <c r="AB112" s="21">
        <v>56.235744476318359</v>
      </c>
    </row>
    <row r="113" spans="1:28" x14ac:dyDescent="0.15">
      <c r="A113" s="20" t="s">
        <v>321</v>
      </c>
      <c r="B113" s="29" t="s">
        <v>320</v>
      </c>
      <c r="C113" s="21">
        <v>39.132328033447266</v>
      </c>
      <c r="D113" s="21">
        <v>38.735092163085938</v>
      </c>
      <c r="E113" s="21">
        <v>38.679908752441406</v>
      </c>
      <c r="F113" s="21">
        <v>38.887504577636719</v>
      </c>
      <c r="G113" s="21">
        <v>39.410415649414062</v>
      </c>
      <c r="H113" s="21">
        <v>39.325870513916016</v>
      </c>
      <c r="I113" s="21">
        <v>39.159065246582031</v>
      </c>
      <c r="J113" s="21">
        <v>38.200000762939453</v>
      </c>
      <c r="K113" s="21">
        <v>40.277530670166016</v>
      </c>
      <c r="L113" s="21">
        <v>39.287136077880859</v>
      </c>
      <c r="M113" s="21">
        <v>38.556842803955078</v>
      </c>
      <c r="N113" s="21">
        <v>38.006843566894531</v>
      </c>
      <c r="O113" s="21">
        <v>37.499217987060547</v>
      </c>
      <c r="P113" s="21">
        <v>37.069450378417969</v>
      </c>
      <c r="Q113" s="21">
        <v>36.774188995361328</v>
      </c>
      <c r="R113" s="21">
        <v>36.751930236816406</v>
      </c>
      <c r="S113" s="21">
        <v>36.857414245605469</v>
      </c>
      <c r="T113" s="21">
        <v>36.413959503173828</v>
      </c>
      <c r="U113" s="21">
        <v>36.180576324462891</v>
      </c>
      <c r="V113" s="21">
        <v>36.326641082763672</v>
      </c>
      <c r="W113" s="21">
        <v>35.644451141357422</v>
      </c>
      <c r="X113" s="21">
        <v>35.061504364013672</v>
      </c>
      <c r="Y113" s="21">
        <v>34.632881164550781</v>
      </c>
      <c r="Z113" s="21">
        <v>33.815109252929688</v>
      </c>
      <c r="AA113" s="21">
        <v>33.526847839355469</v>
      </c>
      <c r="AB113" s="21">
        <v>33.359638214111328</v>
      </c>
    </row>
    <row r="114" spans="1:28" x14ac:dyDescent="0.15">
      <c r="A114" s="20" t="s">
        <v>360</v>
      </c>
      <c r="B114" s="29" t="s">
        <v>359</v>
      </c>
      <c r="C114" s="21">
        <v>21.557796478271484</v>
      </c>
      <c r="D114" s="21">
        <v>21.115396499633789</v>
      </c>
      <c r="E114" s="21">
        <v>20.706182479858398</v>
      </c>
      <c r="F114" s="21">
        <v>20.188297271728516</v>
      </c>
      <c r="G114" s="21">
        <v>19.645698547363281</v>
      </c>
      <c r="H114" s="21">
        <v>19.629734039306641</v>
      </c>
      <c r="I114" s="21">
        <v>19.558116912841797</v>
      </c>
      <c r="J114" s="21">
        <v>19.100000381469727</v>
      </c>
      <c r="K114" s="21">
        <v>19.214912414550781</v>
      </c>
      <c r="L114" s="21">
        <v>19.537372589111328</v>
      </c>
      <c r="M114" s="21">
        <v>19.652015686035156</v>
      </c>
      <c r="N114" s="21">
        <v>18.861856460571289</v>
      </c>
      <c r="O114" s="21">
        <v>18.893455505371094</v>
      </c>
      <c r="P114" s="21">
        <v>18.400335311889648</v>
      </c>
      <c r="Q114" s="21">
        <v>17.857872009277344</v>
      </c>
      <c r="R114" s="21">
        <v>18.223838806152344</v>
      </c>
      <c r="S114" s="21">
        <v>19.129404067993164</v>
      </c>
      <c r="T114" s="21">
        <v>19.119108200073242</v>
      </c>
      <c r="U114" s="21">
        <v>19.089311599731445</v>
      </c>
      <c r="V114" s="21">
        <v>18.80955696105957</v>
      </c>
      <c r="W114" s="21">
        <v>18.985355377197266</v>
      </c>
      <c r="X114" s="21">
        <v>19.152395248413086</v>
      </c>
      <c r="Y114" s="21">
        <v>19.437492370605469</v>
      </c>
      <c r="Z114" s="21">
        <v>19.687807083129883</v>
      </c>
      <c r="AA114" s="21">
        <v>19.215763092041016</v>
      </c>
      <c r="AB114" s="21">
        <v>19.175691604614258</v>
      </c>
    </row>
    <row r="115" spans="1:28" x14ac:dyDescent="0.15">
      <c r="A115" s="20" t="s">
        <v>370</v>
      </c>
      <c r="B115" s="29" t="s">
        <v>369</v>
      </c>
      <c r="C115" s="21">
        <v>20.5142822265625</v>
      </c>
      <c r="D115" s="21">
        <v>20.432271957397461</v>
      </c>
      <c r="E115" s="21">
        <v>20.249212265014648</v>
      </c>
      <c r="F115" s="21">
        <v>19.890735626220703</v>
      </c>
      <c r="G115" s="21">
        <v>19.401689529418945</v>
      </c>
      <c r="H115" s="21">
        <v>19.456705093383789</v>
      </c>
      <c r="I115" s="21">
        <v>19.450649261474609</v>
      </c>
      <c r="J115" s="21">
        <v>18.899999618530273</v>
      </c>
      <c r="K115" s="21">
        <v>18.674633026123047</v>
      </c>
      <c r="L115" s="21">
        <v>18.963207244873047</v>
      </c>
      <c r="M115" s="21">
        <v>19.220634460449219</v>
      </c>
      <c r="N115" s="21">
        <v>19.347925186157227</v>
      </c>
      <c r="O115" s="21">
        <v>19.398677825927734</v>
      </c>
      <c r="P115" s="21">
        <v>18.973880767822266</v>
      </c>
      <c r="Q115" s="21">
        <v>18.813661575317383</v>
      </c>
      <c r="R115" s="21">
        <v>17.831518173217773</v>
      </c>
      <c r="S115" s="21">
        <v>18.14433479309082</v>
      </c>
      <c r="T115" s="21">
        <v>18.125181198120117</v>
      </c>
      <c r="U115" s="21">
        <v>19.059347152709961</v>
      </c>
      <c r="V115" s="21">
        <v>18.982866287231445</v>
      </c>
      <c r="W115" s="21">
        <v>19.500778198242188</v>
      </c>
      <c r="X115" s="21">
        <v>20.086919784545898</v>
      </c>
      <c r="Y115" s="21">
        <v>20.624727249145508</v>
      </c>
      <c r="Z115" s="21">
        <v>20.558897018432617</v>
      </c>
      <c r="AA115" s="21">
        <v>20.526351928710938</v>
      </c>
      <c r="AB115" s="21">
        <v>20.561939239501953</v>
      </c>
    </row>
    <row r="116" spans="1:28" x14ac:dyDescent="0.15">
      <c r="A116" s="20" t="s">
        <v>374</v>
      </c>
      <c r="B116" s="29" t="s">
        <v>373</v>
      </c>
      <c r="C116" s="21">
        <v>38.233291625976562</v>
      </c>
      <c r="D116" s="21">
        <v>37.76300048828125</v>
      </c>
      <c r="E116" s="21">
        <v>37.646823883056641</v>
      </c>
      <c r="F116" s="21">
        <v>37.892341613769531</v>
      </c>
      <c r="G116" s="21">
        <v>37.759971618652344</v>
      </c>
      <c r="H116" s="21">
        <v>37.401515960693359</v>
      </c>
      <c r="I116" s="21">
        <v>37.19488525390625</v>
      </c>
      <c r="J116" s="21">
        <v>36.799999237060547</v>
      </c>
      <c r="K116" s="21">
        <v>36.423965454101562</v>
      </c>
      <c r="L116" s="21">
        <v>36.676769256591797</v>
      </c>
      <c r="M116" s="21">
        <v>36.477916717529297</v>
      </c>
      <c r="N116" s="21">
        <v>35.863716125488281</v>
      </c>
      <c r="O116" s="21">
        <v>35.188694000244141</v>
      </c>
      <c r="P116" s="21">
        <v>35.459102630615234</v>
      </c>
      <c r="Q116" s="21">
        <v>34.920337677001953</v>
      </c>
      <c r="R116" s="21">
        <v>35.273323059082031</v>
      </c>
      <c r="S116" s="21">
        <v>35.677761077880859</v>
      </c>
      <c r="T116" s="21">
        <v>35.581043243408203</v>
      </c>
      <c r="U116" s="21">
        <v>35.386989593505859</v>
      </c>
      <c r="V116" s="21">
        <v>35.483333587646484</v>
      </c>
      <c r="W116" s="21">
        <v>35.481830596923828</v>
      </c>
      <c r="X116" s="21">
        <v>35.109752655029297</v>
      </c>
      <c r="Y116" s="21">
        <v>34.969486236572266</v>
      </c>
      <c r="Z116" s="21">
        <v>34.779216766357422</v>
      </c>
      <c r="AA116" s="21">
        <v>34.353523254394531</v>
      </c>
      <c r="AB116" s="21">
        <v>34.196392059326172</v>
      </c>
    </row>
    <row r="117" spans="1:28" x14ac:dyDescent="0.15">
      <c r="A117" s="20" t="s">
        <v>376</v>
      </c>
      <c r="B117" s="29" t="s">
        <v>375</v>
      </c>
      <c r="C117" s="21">
        <v>65.386558532714844</v>
      </c>
      <c r="D117" s="21">
        <v>65.244247436523438</v>
      </c>
      <c r="E117" s="21">
        <v>65.429725646972656</v>
      </c>
      <c r="F117" s="21">
        <v>65.00640869140625</v>
      </c>
      <c r="G117" s="21">
        <v>63.879978179931641</v>
      </c>
      <c r="H117" s="21">
        <v>63.599876403808594</v>
      </c>
      <c r="I117" s="21">
        <v>63.667995452880859</v>
      </c>
      <c r="J117" s="21">
        <v>64.099998474121094</v>
      </c>
      <c r="K117" s="21">
        <v>65.002189636230469</v>
      </c>
      <c r="L117" s="21">
        <v>65.800178527832031</v>
      </c>
      <c r="M117" s="21">
        <v>65.368820190429688</v>
      </c>
      <c r="N117" s="21">
        <v>64.786689758300781</v>
      </c>
      <c r="O117" s="21">
        <v>63.630165100097656</v>
      </c>
      <c r="P117" s="21">
        <v>62.674163818359375</v>
      </c>
      <c r="Q117" s="21">
        <v>61.293128967285156</v>
      </c>
      <c r="R117" s="21">
        <v>60.529548645019531</v>
      </c>
      <c r="S117" s="21">
        <v>60.543972015380859</v>
      </c>
      <c r="T117" s="21">
        <v>60.666786193847656</v>
      </c>
      <c r="U117" s="21">
        <v>59.51434326171875</v>
      </c>
      <c r="V117" s="21">
        <v>57.702728271484375</v>
      </c>
      <c r="W117" s="21">
        <v>57.201725006103516</v>
      </c>
      <c r="X117" s="21">
        <v>56.628391265869141</v>
      </c>
      <c r="Y117" s="21">
        <v>56.360111236572266</v>
      </c>
      <c r="Z117" s="21">
        <v>56.789619445800781</v>
      </c>
      <c r="AA117" s="21">
        <v>57.031055450439453</v>
      </c>
      <c r="AB117" s="21">
        <v>58.259449005126953</v>
      </c>
    </row>
    <row r="118" spans="1:28" x14ac:dyDescent="0.15">
      <c r="A118" s="20" t="s">
        <v>384</v>
      </c>
      <c r="B118" s="29" t="s">
        <v>383</v>
      </c>
      <c r="C118" s="21">
        <v>35.949031829833984</v>
      </c>
      <c r="D118" s="21">
        <v>35.073257446289062</v>
      </c>
      <c r="E118" s="21">
        <v>35.702064514160156</v>
      </c>
      <c r="F118" s="21">
        <v>34.888317108154297</v>
      </c>
      <c r="G118" s="21">
        <v>35.811408996582031</v>
      </c>
      <c r="H118" s="21">
        <v>35.817420959472656</v>
      </c>
      <c r="I118" s="21">
        <v>35.750576019287109</v>
      </c>
      <c r="J118" s="21">
        <v>36.099998474121094</v>
      </c>
      <c r="K118" s="21">
        <v>36.098041534423828</v>
      </c>
      <c r="L118" s="21">
        <v>36.126331329345703</v>
      </c>
      <c r="M118" s="21">
        <v>36.191486358642578</v>
      </c>
      <c r="N118" s="21">
        <v>36.357021331787109</v>
      </c>
      <c r="O118" s="21">
        <v>36.453018188476562</v>
      </c>
      <c r="P118" s="21">
        <v>36.154579162597656</v>
      </c>
      <c r="Q118" s="21">
        <v>35.479442596435547</v>
      </c>
      <c r="R118" s="21">
        <v>35.577167510986328</v>
      </c>
      <c r="S118" s="21">
        <v>35.514816284179688</v>
      </c>
      <c r="T118" s="21">
        <v>34.515312194824219</v>
      </c>
      <c r="U118" s="21">
        <v>34.747215270996094</v>
      </c>
      <c r="V118" s="21">
        <v>35.038135528564453</v>
      </c>
      <c r="W118" s="21">
        <v>36.006198883056641</v>
      </c>
      <c r="X118" s="21">
        <v>34.881317138671875</v>
      </c>
      <c r="Y118" s="21">
        <v>32.963401794433594</v>
      </c>
      <c r="Z118" s="21">
        <v>32.999271392822266</v>
      </c>
      <c r="AA118" s="21"/>
      <c r="AB118" s="21"/>
    </row>
    <row r="119" spans="1:28" x14ac:dyDescent="0.15">
      <c r="A119" s="20" t="s">
        <v>396</v>
      </c>
      <c r="B119" s="29" t="s">
        <v>395</v>
      </c>
      <c r="C119" s="21">
        <v>38.463050842285156</v>
      </c>
      <c r="D119" s="21">
        <v>38.204418182373047</v>
      </c>
      <c r="E119" s="21">
        <v>37.351268768310547</v>
      </c>
      <c r="F119" s="21">
        <v>37.892436981201172</v>
      </c>
      <c r="G119" s="21">
        <v>38.248153686523438</v>
      </c>
      <c r="H119" s="21">
        <v>38.591854095458984</v>
      </c>
      <c r="I119" s="21">
        <v>38.997547149658203</v>
      </c>
      <c r="J119" s="21">
        <v>39.799999237060547</v>
      </c>
      <c r="K119" s="21">
        <v>39.542819976806641</v>
      </c>
      <c r="L119" s="21">
        <v>39.664463043212891</v>
      </c>
      <c r="M119" s="21">
        <v>38.570163726806641</v>
      </c>
      <c r="N119" s="21">
        <v>38.21893310546875</v>
      </c>
      <c r="O119" s="21">
        <v>37.885318756103516</v>
      </c>
      <c r="P119" s="21">
        <v>38.145149230957031</v>
      </c>
      <c r="Q119" s="21">
        <v>37.235729217529297</v>
      </c>
      <c r="R119" s="21">
        <v>36.667182922363281</v>
      </c>
      <c r="S119" s="21">
        <v>37.732620239257812</v>
      </c>
      <c r="T119" s="21">
        <v>36.774543762207031</v>
      </c>
      <c r="U119" s="21">
        <v>36.563827514648438</v>
      </c>
      <c r="V119" s="21">
        <v>37.612052917480469</v>
      </c>
      <c r="W119" s="21">
        <v>36.776336669921875</v>
      </c>
      <c r="X119" s="21">
        <v>36.554691314697266</v>
      </c>
      <c r="Y119" s="21">
        <v>36.465343475341797</v>
      </c>
      <c r="Z119" s="21">
        <v>35.834114074707031</v>
      </c>
      <c r="AA119" s="21">
        <v>35.258815765380859</v>
      </c>
      <c r="AB119" s="21">
        <v>34.655487060546875</v>
      </c>
    </row>
    <row r="120" spans="1:28" x14ac:dyDescent="0.15">
      <c r="A120" s="20" t="s">
        <v>378</v>
      </c>
      <c r="B120" s="29" t="s">
        <v>377</v>
      </c>
      <c r="C120" s="21">
        <v>58.909141540527344</v>
      </c>
      <c r="D120" s="21">
        <v>58.379558563232422</v>
      </c>
      <c r="E120" s="21">
        <v>58.962688446044922</v>
      </c>
      <c r="F120" s="21">
        <v>59.181247711181641</v>
      </c>
      <c r="G120" s="21">
        <v>58.308486938476562</v>
      </c>
      <c r="H120" s="21">
        <v>58.674892425537109</v>
      </c>
      <c r="I120" s="21">
        <v>59.806411743164062</v>
      </c>
      <c r="J120" s="21">
        <v>59.900001525878906</v>
      </c>
      <c r="K120" s="21">
        <v>59.829681396484375</v>
      </c>
      <c r="L120" s="21">
        <v>59.679298400878906</v>
      </c>
      <c r="M120" s="21">
        <v>60.074298858642578</v>
      </c>
      <c r="N120" s="21">
        <v>59.445056915283203</v>
      </c>
      <c r="O120" s="21">
        <v>59.439952850341797</v>
      </c>
      <c r="P120" s="21">
        <v>58.542522430419922</v>
      </c>
      <c r="Q120" s="21">
        <v>57.480792999267578</v>
      </c>
      <c r="R120" s="21">
        <v>56.620574951171875</v>
      </c>
      <c r="S120" s="21">
        <v>57.424453735351562</v>
      </c>
      <c r="T120" s="21">
        <v>55.723663330078125</v>
      </c>
      <c r="U120" s="21">
        <v>55.09564208984375</v>
      </c>
      <c r="V120" s="21">
        <v>54.889373779296875</v>
      </c>
      <c r="W120" s="21">
        <v>55.020412445068359</v>
      </c>
      <c r="X120" s="21">
        <v>55.849620819091797</v>
      </c>
      <c r="Y120" s="21">
        <v>56.935768127441406</v>
      </c>
      <c r="Z120" s="21">
        <v>56.905063629150391</v>
      </c>
      <c r="AA120" s="21">
        <v>56.755207061767578</v>
      </c>
      <c r="AB120" s="21">
        <v>56.624565124511719</v>
      </c>
    </row>
    <row r="121" spans="1:28" x14ac:dyDescent="0.15">
      <c r="A121" s="20" t="s">
        <v>380</v>
      </c>
      <c r="B121" s="29" t="s">
        <v>379</v>
      </c>
      <c r="C121" s="21">
        <v>42.508522033691406</v>
      </c>
      <c r="D121" s="21">
        <v>42.708442687988281</v>
      </c>
      <c r="E121" s="21">
        <v>42.920429229736328</v>
      </c>
      <c r="F121" s="21">
        <v>43.375980377197266</v>
      </c>
      <c r="G121" s="21">
        <v>43.638729095458984</v>
      </c>
      <c r="H121" s="21">
        <v>43.726425170898438</v>
      </c>
      <c r="I121" s="21">
        <v>43.331321716308594</v>
      </c>
      <c r="J121" s="21">
        <v>43.299999237060547</v>
      </c>
      <c r="K121" s="21">
        <v>43.009059906005859</v>
      </c>
      <c r="L121" s="21">
        <v>42.707901000976562</v>
      </c>
      <c r="M121" s="21">
        <v>42.277645111083984</v>
      </c>
      <c r="N121" s="21">
        <v>41.993045806884766</v>
      </c>
      <c r="O121" s="21">
        <v>40.613670349121094</v>
      </c>
      <c r="P121" s="21">
        <v>40.731624603271484</v>
      </c>
      <c r="Q121" s="21">
        <v>40.024093627929688</v>
      </c>
      <c r="R121" s="21">
        <v>39.741130828857422</v>
      </c>
      <c r="S121" s="21">
        <v>40.42449951171875</v>
      </c>
      <c r="T121" s="21">
        <v>39.919193267822266</v>
      </c>
      <c r="U121" s="21">
        <v>39.566719055175781</v>
      </c>
      <c r="V121" s="21">
        <v>39.816764831542969</v>
      </c>
      <c r="W121" s="21">
        <v>39.459068298339844</v>
      </c>
      <c r="X121" s="21">
        <v>38.856590270996094</v>
      </c>
      <c r="Y121" s="21">
        <v>38.754867553710938</v>
      </c>
      <c r="Z121" s="21">
        <v>38.6661376953125</v>
      </c>
      <c r="AA121" s="21">
        <v>38.331348419189453</v>
      </c>
      <c r="AB121" s="21">
        <v>38.056636810302734</v>
      </c>
    </row>
    <row r="122" spans="1:28" x14ac:dyDescent="0.15">
      <c r="A122" s="20" t="s">
        <v>386</v>
      </c>
      <c r="B122" s="29" t="s">
        <v>385</v>
      </c>
      <c r="C122" s="21">
        <v>30.312187194824219</v>
      </c>
      <c r="D122" s="21">
        <v>28.66264533996582</v>
      </c>
      <c r="E122" s="21">
        <v>28.481906890869141</v>
      </c>
      <c r="F122" s="21">
        <v>27.980300903320312</v>
      </c>
      <c r="G122" s="21">
        <v>27.586706161499023</v>
      </c>
      <c r="H122" s="21">
        <v>27.275154113769531</v>
      </c>
      <c r="I122" s="21">
        <v>27.403480529785156</v>
      </c>
      <c r="J122" s="21">
        <v>27.600000381469727</v>
      </c>
      <c r="K122" s="21">
        <v>28.030490875244141</v>
      </c>
      <c r="L122" s="21">
        <v>28.116519927978516</v>
      </c>
      <c r="M122" s="21">
        <v>28.09295654296875</v>
      </c>
      <c r="N122" s="21">
        <v>27.727672576904297</v>
      </c>
      <c r="O122" s="21">
        <v>27.560995101928711</v>
      </c>
      <c r="P122" s="21">
        <v>27.428564071655273</v>
      </c>
      <c r="Q122" s="21">
        <v>26.812393188476562</v>
      </c>
      <c r="R122" s="21">
        <v>26.687343597412109</v>
      </c>
      <c r="S122" s="21">
        <v>26.62309455871582</v>
      </c>
      <c r="T122" s="21">
        <v>26.61674690246582</v>
      </c>
      <c r="U122" s="21">
        <v>25.934940338134766</v>
      </c>
      <c r="V122" s="21">
        <v>25.764541625976562</v>
      </c>
      <c r="W122" s="21">
        <v>25.761785507202148</v>
      </c>
      <c r="X122" s="21">
        <v>25.456199645996094</v>
      </c>
      <c r="Y122" s="21">
        <v>25.333209991455078</v>
      </c>
      <c r="Z122" s="21">
        <v>25.194816589355469</v>
      </c>
      <c r="AA122" s="21">
        <v>24.903894424438477</v>
      </c>
      <c r="AB122" s="21">
        <v>24.655708312988281</v>
      </c>
    </row>
    <row r="123" spans="1:28" x14ac:dyDescent="0.15">
      <c r="A123" s="20" t="s">
        <v>394</v>
      </c>
      <c r="B123" s="29" t="s">
        <v>393</v>
      </c>
      <c r="C123" s="21">
        <v>24.153495788574219</v>
      </c>
      <c r="D123" s="21">
        <v>24.172082901000977</v>
      </c>
      <c r="E123" s="21">
        <v>23.858766555786133</v>
      </c>
      <c r="F123" s="21">
        <v>23.474882125854492</v>
      </c>
      <c r="G123" s="21">
        <v>23.177158355712891</v>
      </c>
      <c r="H123" s="21">
        <v>22.880544662475586</v>
      </c>
      <c r="I123" s="21">
        <v>22.698989868164062</v>
      </c>
      <c r="J123" s="21">
        <v>22.700000762939453</v>
      </c>
      <c r="K123" s="21">
        <v>22.589710235595703</v>
      </c>
      <c r="L123" s="21">
        <v>22.592563629150391</v>
      </c>
      <c r="M123" s="21">
        <v>22.967681884765625</v>
      </c>
      <c r="N123" s="21">
        <v>23.043920516967773</v>
      </c>
      <c r="O123" s="21">
        <v>23.187883377075195</v>
      </c>
      <c r="P123" s="21">
        <v>23.084957122802734</v>
      </c>
      <c r="Q123" s="21">
        <v>22.656179428100586</v>
      </c>
      <c r="R123" s="21">
        <v>22.453767776489258</v>
      </c>
      <c r="S123" s="21">
        <v>23.189002990722656</v>
      </c>
      <c r="T123" s="21">
        <v>23.06309700012207</v>
      </c>
      <c r="U123" s="21">
        <v>23.136272430419922</v>
      </c>
      <c r="V123" s="21">
        <v>23.15557861328125</v>
      </c>
      <c r="W123" s="21">
        <v>23.146377563476562</v>
      </c>
      <c r="X123" s="21">
        <v>23.072483062744141</v>
      </c>
      <c r="Y123" s="21">
        <v>22.374616622924805</v>
      </c>
      <c r="Z123" s="21">
        <v>22.029930114746094</v>
      </c>
      <c r="AA123" s="21">
        <v>21.315744400024414</v>
      </c>
      <c r="AB123" s="21">
        <v>21.044055938720703</v>
      </c>
    </row>
    <row r="124" spans="1:28" x14ac:dyDescent="0.15">
      <c r="A124" s="20" t="s">
        <v>406</v>
      </c>
      <c r="B124" s="29" t="s">
        <v>405</v>
      </c>
      <c r="C124" s="21">
        <v>20.667341232299805</v>
      </c>
      <c r="D124" s="21">
        <v>20.629730224609375</v>
      </c>
      <c r="E124" s="21">
        <v>20.497766494750977</v>
      </c>
      <c r="F124" s="21">
        <v>20.511396408081055</v>
      </c>
      <c r="G124" s="21">
        <v>19.606863021850586</v>
      </c>
      <c r="H124" s="21">
        <v>19.284543991088867</v>
      </c>
      <c r="I124" s="21">
        <v>19.143970489501953</v>
      </c>
      <c r="J124" s="21">
        <v>19</v>
      </c>
      <c r="K124" s="21">
        <v>18.866476058959961</v>
      </c>
      <c r="L124" s="21">
        <v>18.614984512329102</v>
      </c>
      <c r="M124" s="21">
        <v>18.846958160400391</v>
      </c>
      <c r="N124" s="21">
        <v>18.544332504272461</v>
      </c>
      <c r="O124" s="21">
        <v>18.814949035644531</v>
      </c>
      <c r="P124" s="21">
        <v>18.337810516357422</v>
      </c>
      <c r="Q124" s="21">
        <v>18.216230392456055</v>
      </c>
      <c r="R124" s="21">
        <v>17.981063842773438</v>
      </c>
      <c r="S124" s="21">
        <v>18.114246368408203</v>
      </c>
      <c r="T124" s="21">
        <v>17.845104217529297</v>
      </c>
      <c r="U124" s="21">
        <v>17.698846817016602</v>
      </c>
      <c r="V124" s="21">
        <v>17.75701904296875</v>
      </c>
      <c r="W124" s="21">
        <v>17.787897109985352</v>
      </c>
      <c r="X124" s="21">
        <v>17.942461013793945</v>
      </c>
      <c r="Y124" s="21">
        <v>18.125802993774414</v>
      </c>
      <c r="Z124" s="21">
        <v>18.276369094848633</v>
      </c>
      <c r="AA124" s="21">
        <v>18.230398178100586</v>
      </c>
      <c r="AB124" s="21">
        <v>18.266189575195312</v>
      </c>
    </row>
    <row r="125" spans="1:28" x14ac:dyDescent="0.15">
      <c r="A125" s="20" t="s">
        <v>408</v>
      </c>
      <c r="B125" s="29" t="s">
        <v>407</v>
      </c>
      <c r="C125" s="21">
        <v>33.422595977783203</v>
      </c>
      <c r="D125" s="21">
        <v>33.74066162109375</v>
      </c>
      <c r="E125" s="21">
        <v>33.045982360839844</v>
      </c>
      <c r="F125" s="21">
        <v>32.453815460205078</v>
      </c>
      <c r="G125" s="21">
        <v>32.819446563720703</v>
      </c>
      <c r="H125" s="21">
        <v>32.847511291503906</v>
      </c>
      <c r="I125" s="21">
        <v>34.374576568603516</v>
      </c>
      <c r="J125" s="21">
        <v>34.400001525878906</v>
      </c>
      <c r="K125" s="21">
        <v>33.677265167236328</v>
      </c>
      <c r="L125" s="21">
        <v>33.398830413818359</v>
      </c>
      <c r="M125" s="21">
        <v>33.527141571044922</v>
      </c>
      <c r="N125" s="21">
        <v>32.882354736328125</v>
      </c>
      <c r="O125" s="21">
        <v>33.228137969970703</v>
      </c>
      <c r="P125" s="21">
        <v>32.717308044433594</v>
      </c>
      <c r="Q125" s="21">
        <v>32.181289672851562</v>
      </c>
      <c r="R125" s="21">
        <v>31.764217376708984</v>
      </c>
      <c r="S125" s="21">
        <v>32.356365203857422</v>
      </c>
      <c r="T125" s="21">
        <v>32.247791290283203</v>
      </c>
      <c r="U125" s="21">
        <v>31.881767272949219</v>
      </c>
      <c r="V125" s="21">
        <v>31.74085807800293</v>
      </c>
      <c r="W125" s="21">
        <v>31.144191741943359</v>
      </c>
      <c r="X125" s="21">
        <v>30.884061813354492</v>
      </c>
      <c r="Y125" s="21">
        <v>30.577678680419922</v>
      </c>
      <c r="Z125" s="21">
        <v>30.701507568359375</v>
      </c>
      <c r="AA125" s="21">
        <v>30.283464431762695</v>
      </c>
      <c r="AB125" s="21">
        <v>30.269315719604492</v>
      </c>
    </row>
    <row r="126" spans="1:28" x14ac:dyDescent="0.15">
      <c r="A126" s="20" t="s">
        <v>410</v>
      </c>
      <c r="B126" s="29" t="s">
        <v>409</v>
      </c>
      <c r="C126" s="21">
        <v>46.985279083251953</v>
      </c>
      <c r="D126" s="21">
        <v>47.454952239990234</v>
      </c>
      <c r="E126" s="21">
        <v>47.803607940673828</v>
      </c>
      <c r="F126" s="21">
        <v>48.135852813720703</v>
      </c>
      <c r="G126" s="21">
        <v>49.288383483886719</v>
      </c>
      <c r="H126" s="21">
        <v>48.790904998779297</v>
      </c>
      <c r="I126" s="21">
        <v>46.579627990722656</v>
      </c>
      <c r="J126" s="21">
        <v>46.099998474121094</v>
      </c>
      <c r="K126" s="21">
        <v>45.988021850585938</v>
      </c>
      <c r="L126" s="21">
        <v>46.018283843994141</v>
      </c>
      <c r="M126" s="21">
        <v>45.823448181152344</v>
      </c>
      <c r="N126" s="21">
        <v>45.010528564453125</v>
      </c>
      <c r="O126" s="21">
        <v>44.594123840332031</v>
      </c>
      <c r="P126" s="21">
        <v>44.259132385253906</v>
      </c>
      <c r="Q126" s="21">
        <v>43.461936950683594</v>
      </c>
      <c r="R126" s="21">
        <v>43.349033355712891</v>
      </c>
      <c r="S126" s="21">
        <v>45.629447937011719</v>
      </c>
      <c r="T126" s="21">
        <v>44.327236175537109</v>
      </c>
      <c r="U126" s="21">
        <v>43.350135803222656</v>
      </c>
      <c r="V126" s="21">
        <v>43.066764831542969</v>
      </c>
      <c r="W126" s="21">
        <v>43.1806640625</v>
      </c>
      <c r="X126" s="21">
        <v>42.575553894042969</v>
      </c>
      <c r="Y126" s="21">
        <v>42.841815948486328</v>
      </c>
      <c r="Z126" s="21">
        <v>43.104988098144531</v>
      </c>
      <c r="AA126" s="21">
        <v>42.678352355957031</v>
      </c>
      <c r="AB126" s="21">
        <v>42.117359161376953</v>
      </c>
    </row>
    <row r="127" spans="1:28" x14ac:dyDescent="0.15">
      <c r="A127" s="20" t="s">
        <v>412</v>
      </c>
      <c r="B127" s="29" t="s">
        <v>411</v>
      </c>
      <c r="C127" s="21">
        <v>38.862274169921875</v>
      </c>
      <c r="D127" s="21">
        <v>39.664005279541016</v>
      </c>
      <c r="E127" s="21">
        <v>38.870048522949219</v>
      </c>
      <c r="F127" s="21">
        <v>39.315555572509766</v>
      </c>
      <c r="G127" s="21">
        <v>38.726467132568359</v>
      </c>
      <c r="H127" s="21">
        <v>38.735935211181641</v>
      </c>
      <c r="I127" s="21">
        <v>40.458736419677734</v>
      </c>
      <c r="J127" s="21">
        <v>40.299999237060547</v>
      </c>
      <c r="K127" s="21">
        <v>40.2640380859375</v>
      </c>
      <c r="L127" s="21">
        <v>40.235031127929688</v>
      </c>
      <c r="M127" s="21">
        <v>40.036041259765625</v>
      </c>
      <c r="N127" s="21">
        <v>39.633224487304688</v>
      </c>
      <c r="O127" s="21">
        <v>39.561611175537109</v>
      </c>
      <c r="P127" s="21">
        <v>38.762535095214844</v>
      </c>
      <c r="Q127" s="21">
        <v>38.196319580078125</v>
      </c>
      <c r="R127" s="21">
        <v>37.478126525878906</v>
      </c>
      <c r="S127" s="21">
        <v>37.424373626708984</v>
      </c>
      <c r="T127" s="21">
        <v>37.271675109863281</v>
      </c>
      <c r="U127" s="21">
        <v>36.736328125</v>
      </c>
      <c r="V127" s="21">
        <v>36.707141876220703</v>
      </c>
      <c r="W127" s="21">
        <v>36.539569854736328</v>
      </c>
      <c r="X127" s="21">
        <v>36.686344146728516</v>
      </c>
      <c r="Y127" s="21">
        <v>36.1146240234375</v>
      </c>
      <c r="Z127" s="21">
        <v>35.726615905761719</v>
      </c>
      <c r="AA127" s="21">
        <v>35.111095428466797</v>
      </c>
      <c r="AB127" s="21">
        <v>34.41357421875</v>
      </c>
    </row>
    <row r="128" spans="1:28" x14ac:dyDescent="0.15">
      <c r="A128" s="20" t="s">
        <v>415</v>
      </c>
      <c r="B128" s="29" t="s">
        <v>414</v>
      </c>
      <c r="C128" s="21">
        <v>18.155952453613281</v>
      </c>
      <c r="D128" s="21">
        <v>17.880186080932617</v>
      </c>
      <c r="E128" s="21">
        <v>18.131103515625</v>
      </c>
      <c r="F128" s="21">
        <v>18.348880767822266</v>
      </c>
      <c r="G128" s="21">
        <v>18.633159637451172</v>
      </c>
      <c r="H128" s="21">
        <v>18.803562164306641</v>
      </c>
      <c r="I128" s="21">
        <v>18.556423187255859</v>
      </c>
      <c r="J128" s="21">
        <v>18.399999618530273</v>
      </c>
      <c r="K128" s="21">
        <v>18.884683609008789</v>
      </c>
      <c r="L128" s="21">
        <v>19.390903472900391</v>
      </c>
      <c r="M128" s="21">
        <v>18.782869338989258</v>
      </c>
      <c r="N128" s="21">
        <v>18.241437911987305</v>
      </c>
      <c r="O128" s="21">
        <v>17.878593444824219</v>
      </c>
      <c r="P128" s="21">
        <v>17.946020126342773</v>
      </c>
      <c r="Q128" s="21">
        <v>17.733211517333984</v>
      </c>
      <c r="R128" s="21">
        <v>16.987714767456055</v>
      </c>
      <c r="S128" s="21">
        <v>17.936906814575195</v>
      </c>
      <c r="T128" s="21">
        <v>17.525928497314453</v>
      </c>
      <c r="U128" s="21">
        <v>17.07432746887207</v>
      </c>
      <c r="V128" s="21">
        <v>16.694295883178711</v>
      </c>
      <c r="W128" s="21">
        <v>16.966775894165039</v>
      </c>
      <c r="X128" s="21">
        <v>17.135272979736328</v>
      </c>
      <c r="Y128" s="21">
        <v>17.323928833007812</v>
      </c>
      <c r="Z128" s="21">
        <v>16.982015609741211</v>
      </c>
      <c r="AA128" s="21">
        <v>17.190176010131836</v>
      </c>
      <c r="AB128" s="21">
        <v>17.1502685546875</v>
      </c>
    </row>
    <row r="129" spans="1:28" x14ac:dyDescent="0.15">
      <c r="A129" s="20" t="s">
        <v>419</v>
      </c>
      <c r="B129" s="29" t="s">
        <v>418</v>
      </c>
      <c r="C129" s="21">
        <v>48.3916015625</v>
      </c>
      <c r="D129" s="21">
        <v>47.411018371582031</v>
      </c>
      <c r="E129" s="21">
        <v>46.310321807861328</v>
      </c>
      <c r="F129" s="21">
        <v>46.619335174560547</v>
      </c>
      <c r="G129" s="21">
        <v>46.311473846435547</v>
      </c>
      <c r="H129" s="21">
        <v>45.143684387207031</v>
      </c>
      <c r="I129" s="21">
        <v>45.108631134033203</v>
      </c>
      <c r="J129" s="21">
        <v>45.099998474121094</v>
      </c>
      <c r="K129" s="21">
        <v>44.399864196777344</v>
      </c>
      <c r="L129" s="21">
        <v>43.705596923828125</v>
      </c>
      <c r="M129" s="21">
        <v>44.414794921875</v>
      </c>
      <c r="N129" s="21">
        <v>44.394950866699219</v>
      </c>
      <c r="O129" s="21">
        <v>44.031345367431641</v>
      </c>
      <c r="P129" s="21">
        <v>44.683063507080078</v>
      </c>
      <c r="Q129" s="21">
        <v>44.481800079345703</v>
      </c>
      <c r="R129" s="21">
        <v>43.499862670898438</v>
      </c>
      <c r="S129" s="21">
        <v>44.885181427001953</v>
      </c>
      <c r="T129" s="21">
        <v>45.034786224365234</v>
      </c>
      <c r="U129" s="21">
        <v>46.084041595458984</v>
      </c>
      <c r="V129" s="21">
        <v>45.521358489990234</v>
      </c>
      <c r="W129" s="21">
        <v>45.512741088867188</v>
      </c>
      <c r="X129" s="21">
        <v>44.658882141113281</v>
      </c>
      <c r="Y129" s="21">
        <v>43.603118896484375</v>
      </c>
      <c r="Z129" s="21">
        <v>42.938549041748047</v>
      </c>
      <c r="AA129" s="21">
        <v>42.136493682861328</v>
      </c>
      <c r="AB129" s="21">
        <v>41.104961395263672</v>
      </c>
    </row>
    <row r="130" spans="1:28" x14ac:dyDescent="0.15">
      <c r="A130" s="20" t="s">
        <v>425</v>
      </c>
      <c r="B130" s="29" t="s">
        <v>424</v>
      </c>
      <c r="C130" s="21">
        <v>46.002849578857422</v>
      </c>
      <c r="D130" s="21">
        <v>46.363731384277344</v>
      </c>
      <c r="E130" s="21">
        <v>46.074306488037109</v>
      </c>
      <c r="F130" s="21">
        <v>47.169467926025391</v>
      </c>
      <c r="G130" s="21">
        <v>46.757156372070312</v>
      </c>
      <c r="H130" s="21">
        <v>46.655277252197266</v>
      </c>
      <c r="I130" s="21">
        <v>47.941509246826172</v>
      </c>
      <c r="J130" s="21">
        <v>48.599998474121094</v>
      </c>
      <c r="K130" s="21">
        <v>48.692520141601562</v>
      </c>
      <c r="L130" s="21">
        <v>48.044303894042969</v>
      </c>
      <c r="M130" s="21">
        <v>46.512310028076172</v>
      </c>
      <c r="N130" s="21">
        <v>45.604183197021484</v>
      </c>
      <c r="O130" s="21">
        <v>45.967193603515625</v>
      </c>
      <c r="P130" s="21">
        <v>45.454044342041016</v>
      </c>
      <c r="Q130" s="21">
        <v>44.595684051513672</v>
      </c>
      <c r="R130" s="21">
        <v>44.797763824462891</v>
      </c>
      <c r="S130" s="21">
        <v>45.210792541503906</v>
      </c>
      <c r="T130" s="21">
        <v>44.96881103515625</v>
      </c>
      <c r="U130" s="21">
        <v>44.475856781005859</v>
      </c>
      <c r="V130" s="21">
        <v>43.596832275390625</v>
      </c>
      <c r="W130" s="21">
        <v>41.347038269042969</v>
      </c>
      <c r="X130" s="21">
        <v>40.162979125976562</v>
      </c>
      <c r="Y130" s="21">
        <v>43.757156372070312</v>
      </c>
      <c r="Z130" s="21">
        <v>43.99560546875</v>
      </c>
      <c r="AA130" s="21">
        <v>42.697021484375</v>
      </c>
      <c r="AB130" s="21">
        <v>41.743335723876953</v>
      </c>
    </row>
    <row r="131" spans="1:28" x14ac:dyDescent="0.15">
      <c r="A131" s="20" t="s">
        <v>421</v>
      </c>
      <c r="B131" s="29" t="s">
        <v>420</v>
      </c>
      <c r="C131" s="21">
        <v>12.99838924407959</v>
      </c>
      <c r="D131" s="21">
        <v>12.742885589599609</v>
      </c>
      <c r="E131" s="21">
        <v>12.712040901184082</v>
      </c>
      <c r="F131" s="21">
        <v>12.899501800537109</v>
      </c>
      <c r="G131" s="21">
        <v>12.737865447998047</v>
      </c>
      <c r="H131" s="21">
        <v>13.059102058410645</v>
      </c>
      <c r="I131" s="21">
        <v>12.989335060119629</v>
      </c>
      <c r="J131" s="21">
        <v>13.100000381469727</v>
      </c>
      <c r="K131" s="21">
        <v>13.473324775695801</v>
      </c>
      <c r="L131" s="21">
        <v>13.67566967010498</v>
      </c>
      <c r="M131" s="21">
        <v>13.488665580749512</v>
      </c>
      <c r="N131" s="21">
        <v>13.039670944213867</v>
      </c>
      <c r="O131" s="21">
        <v>12.86296272277832</v>
      </c>
      <c r="P131" s="21">
        <v>12.583736419677734</v>
      </c>
      <c r="Q131" s="21">
        <v>12.198532104492188</v>
      </c>
      <c r="R131" s="21">
        <v>12.448550224304199</v>
      </c>
      <c r="S131" s="21">
        <v>12.655759811401367</v>
      </c>
      <c r="T131" s="21">
        <v>12.289392471313477</v>
      </c>
      <c r="U131" s="21">
        <v>12.143460273742676</v>
      </c>
      <c r="V131" s="21">
        <v>12.010462760925293</v>
      </c>
      <c r="W131" s="21">
        <v>12.168017387390137</v>
      </c>
      <c r="X131" s="21">
        <v>12.056629180908203</v>
      </c>
      <c r="Y131" s="21">
        <v>11.983684539794922</v>
      </c>
      <c r="Z131" s="21">
        <v>12.020499229431152</v>
      </c>
      <c r="AA131" s="21">
        <v>11.958630561828613</v>
      </c>
      <c r="AB131" s="21">
        <v>11.893574714660645</v>
      </c>
    </row>
    <row r="132" spans="1:28" x14ac:dyDescent="0.15">
      <c r="A132" s="20" t="s">
        <v>445</v>
      </c>
      <c r="B132" s="29" t="s">
        <v>444</v>
      </c>
      <c r="C132" s="21">
        <v>19.682401657104492</v>
      </c>
      <c r="D132" s="21">
        <v>19.253177642822266</v>
      </c>
      <c r="E132" s="21">
        <v>19.13420295715332</v>
      </c>
      <c r="F132" s="21">
        <v>19.325336456298828</v>
      </c>
      <c r="G132" s="21">
        <v>19.007736206054688</v>
      </c>
      <c r="H132" s="21">
        <v>18.967283248901367</v>
      </c>
      <c r="I132" s="21">
        <v>18.883380889892578</v>
      </c>
      <c r="J132" s="21">
        <v>18.899999618530273</v>
      </c>
      <c r="K132" s="21">
        <v>18.883720397949219</v>
      </c>
      <c r="L132" s="21">
        <v>18.733854293823242</v>
      </c>
      <c r="M132" s="21">
        <v>18.553369522094727</v>
      </c>
      <c r="N132" s="21">
        <v>18.168598175048828</v>
      </c>
      <c r="O132" s="21">
        <v>17.897087097167969</v>
      </c>
      <c r="P132" s="21">
        <v>17.678899765014648</v>
      </c>
      <c r="Q132" s="21">
        <v>17.308609008789062</v>
      </c>
      <c r="R132" s="21">
        <v>17.06334114074707</v>
      </c>
      <c r="S132" s="21">
        <v>17.544448852539062</v>
      </c>
      <c r="T132" s="21">
        <v>17.451667785644531</v>
      </c>
      <c r="U132" s="21">
        <v>17.260740280151367</v>
      </c>
      <c r="V132" s="21">
        <v>17.169496536254883</v>
      </c>
      <c r="W132" s="21">
        <v>17.22700309753418</v>
      </c>
      <c r="X132" s="21">
        <v>17.094982147216797</v>
      </c>
      <c r="Y132" s="21">
        <v>16.956695556640625</v>
      </c>
      <c r="Z132" s="21">
        <v>16.816644668579102</v>
      </c>
      <c r="AA132" s="21">
        <v>16.74351692199707</v>
      </c>
      <c r="AB132" s="21">
        <v>16.606727600097656</v>
      </c>
    </row>
    <row r="133" spans="1:28" x14ac:dyDescent="0.15">
      <c r="A133" s="20" t="s">
        <v>447</v>
      </c>
      <c r="B133" s="29" t="s">
        <v>446</v>
      </c>
      <c r="C133" s="21">
        <v>28.836803436279297</v>
      </c>
      <c r="D133" s="21">
        <v>28.191984176635742</v>
      </c>
      <c r="E133" s="21">
        <v>27.372505187988281</v>
      </c>
      <c r="F133" s="21">
        <v>27.271509170532227</v>
      </c>
      <c r="G133" s="21">
        <v>27.050983428955078</v>
      </c>
      <c r="H133" s="21">
        <v>27.056652069091797</v>
      </c>
      <c r="I133" s="21">
        <v>26.953182220458984</v>
      </c>
      <c r="J133" s="21">
        <v>27.100000381469727</v>
      </c>
      <c r="K133" s="21">
        <v>26.867486953735352</v>
      </c>
      <c r="L133" s="21">
        <v>26.614837646484375</v>
      </c>
      <c r="M133" s="21">
        <v>26.380640029907227</v>
      </c>
      <c r="N133" s="21">
        <v>26.348567962646484</v>
      </c>
      <c r="O133" s="21">
        <v>26.271371841430664</v>
      </c>
      <c r="P133" s="21">
        <v>25.726627349853516</v>
      </c>
      <c r="Q133" s="21">
        <v>24.728076934814453</v>
      </c>
      <c r="R133" s="21">
        <v>24.477727890014648</v>
      </c>
      <c r="S133" s="21">
        <v>26.098567962646484</v>
      </c>
      <c r="T133" s="21">
        <v>26.499780654907227</v>
      </c>
      <c r="U133" s="21">
        <v>26.706371307373047</v>
      </c>
      <c r="V133" s="21">
        <v>26.796590805053711</v>
      </c>
      <c r="W133" s="21">
        <v>26.750141143798828</v>
      </c>
      <c r="X133" s="21">
        <v>26.193328857421875</v>
      </c>
      <c r="Y133" s="21">
        <v>26.024402618408203</v>
      </c>
      <c r="Z133" s="21">
        <v>25.658231735229492</v>
      </c>
      <c r="AA133" s="21">
        <v>24.84168815612793</v>
      </c>
      <c r="AB133" s="21">
        <v>24.425432205200195</v>
      </c>
    </row>
    <row r="134" spans="1:28" x14ac:dyDescent="0.15">
      <c r="A134" s="20" t="s">
        <v>423</v>
      </c>
      <c r="B134" s="29" t="s">
        <v>422</v>
      </c>
      <c r="C134" s="21">
        <v>32.450332641601562</v>
      </c>
      <c r="D134" s="21">
        <v>30.971776962280273</v>
      </c>
      <c r="E134" s="21">
        <v>30.866493225097656</v>
      </c>
      <c r="F134" s="21">
        <v>31.146827697753906</v>
      </c>
      <c r="G134" s="21">
        <v>31.172483444213867</v>
      </c>
      <c r="H134" s="21">
        <v>30.687528610229492</v>
      </c>
      <c r="I134" s="21">
        <v>31.165668487548828</v>
      </c>
      <c r="J134" s="21">
        <v>33.400001525878906</v>
      </c>
      <c r="K134" s="21">
        <v>34.230567932128906</v>
      </c>
      <c r="L134" s="21">
        <v>34.464588165283203</v>
      </c>
      <c r="M134" s="21">
        <v>33.998813629150391</v>
      </c>
      <c r="N134" s="21">
        <v>33.789886474609375</v>
      </c>
      <c r="O134" s="21">
        <v>33.649051666259766</v>
      </c>
      <c r="P134" s="21">
        <v>33.91131591796875</v>
      </c>
      <c r="Q134" s="21">
        <v>33.480449676513672</v>
      </c>
      <c r="R134" s="21">
        <v>32.858066558837891</v>
      </c>
      <c r="S134" s="21">
        <v>33.935703277587891</v>
      </c>
      <c r="T134" s="21">
        <v>33.708805084228516</v>
      </c>
      <c r="U134" s="21">
        <v>31.553895950317383</v>
      </c>
      <c r="V134" s="21">
        <v>31.421627044677734</v>
      </c>
      <c r="W134" s="21">
        <v>31.546903610229492</v>
      </c>
      <c r="X134" s="21">
        <v>31.77436637878418</v>
      </c>
      <c r="Y134" s="21">
        <v>31.875137329101562</v>
      </c>
      <c r="Z134" s="21">
        <v>31.793096542358398</v>
      </c>
      <c r="AA134" s="21"/>
      <c r="AB134" s="21"/>
    </row>
    <row r="135" spans="1:28" x14ac:dyDescent="0.15">
      <c r="A135" s="20" t="s">
        <v>523</v>
      </c>
      <c r="B135" s="29" t="s">
        <v>522</v>
      </c>
      <c r="C135" s="21">
        <v>29.567928314208984</v>
      </c>
      <c r="D135" s="21">
        <v>29.111024856567383</v>
      </c>
      <c r="E135" s="21">
        <v>28.009424209594727</v>
      </c>
      <c r="F135" s="21">
        <v>28.240095138549805</v>
      </c>
      <c r="G135" s="21">
        <v>28.560903549194336</v>
      </c>
      <c r="H135" s="21">
        <v>28.796939849853516</v>
      </c>
      <c r="I135" s="21">
        <v>28.59465217590332</v>
      </c>
      <c r="J135" s="21">
        <v>28.399999618530273</v>
      </c>
      <c r="K135" s="21">
        <v>28.288116455078125</v>
      </c>
      <c r="L135" s="21">
        <v>28.409791946411133</v>
      </c>
      <c r="M135" s="21">
        <v>28.372867584228516</v>
      </c>
      <c r="N135" s="21">
        <v>28.021167755126953</v>
      </c>
      <c r="O135" s="21">
        <v>27.784208297729492</v>
      </c>
      <c r="P135" s="21">
        <v>26.935676574707031</v>
      </c>
      <c r="Q135" s="21">
        <v>26.41071891784668</v>
      </c>
      <c r="R135" s="21">
        <v>26.623100280761719</v>
      </c>
      <c r="S135" s="21">
        <v>27.512639999389648</v>
      </c>
      <c r="T135" s="21">
        <v>27.699150085449219</v>
      </c>
      <c r="U135" s="21">
        <v>27.378631591796875</v>
      </c>
      <c r="V135" s="21">
        <v>27.575691223144531</v>
      </c>
      <c r="W135" s="21">
        <v>27.52659797668457</v>
      </c>
      <c r="X135" s="21">
        <v>27.725803375244141</v>
      </c>
      <c r="Y135" s="21">
        <v>27.669252395629883</v>
      </c>
      <c r="Z135" s="21">
        <v>28.013759613037109</v>
      </c>
      <c r="AA135" s="21">
        <v>28.075172424316406</v>
      </c>
      <c r="AB135" s="21">
        <v>28.280643463134766</v>
      </c>
    </row>
    <row r="136" spans="1:28" x14ac:dyDescent="0.15">
      <c r="A136" s="20" t="s">
        <v>154</v>
      </c>
      <c r="B136" s="29" t="s">
        <v>153</v>
      </c>
      <c r="C136" s="21">
        <v>25.053363800048828</v>
      </c>
      <c r="D136" s="21">
        <v>24.826555252075195</v>
      </c>
      <c r="E136" s="21">
        <v>24.608465194702148</v>
      </c>
      <c r="F136" s="21">
        <v>24.261659622192383</v>
      </c>
      <c r="G136" s="21">
        <v>23.886709213256836</v>
      </c>
      <c r="H136" s="21">
        <v>23.524791717529297</v>
      </c>
      <c r="I136" s="21">
        <v>23.125659942626953</v>
      </c>
      <c r="J136" s="21">
        <v>22.700000762939453</v>
      </c>
      <c r="K136" s="21">
        <v>22.308286666870117</v>
      </c>
      <c r="L136" s="21">
        <v>22.240375518798828</v>
      </c>
      <c r="M136" s="21">
        <v>22.176017761230469</v>
      </c>
      <c r="N136" s="21">
        <v>22.373041152954102</v>
      </c>
      <c r="O136" s="21">
        <v>22.148414611816406</v>
      </c>
      <c r="P136" s="21">
        <v>22.214155197143555</v>
      </c>
      <c r="Q136" s="21">
        <v>22.095075607299805</v>
      </c>
      <c r="R136" s="21">
        <v>22.557336807250977</v>
      </c>
      <c r="S136" s="21">
        <v>23.580841064453125</v>
      </c>
      <c r="T136" s="21">
        <v>23.643590927124023</v>
      </c>
      <c r="U136" s="21">
        <v>23.775285720825195</v>
      </c>
      <c r="V136" s="21">
        <v>23.896209716796875</v>
      </c>
      <c r="W136" s="21">
        <v>23.97349739074707</v>
      </c>
      <c r="X136" s="21">
        <v>23.737594604492188</v>
      </c>
      <c r="Y136" s="21">
        <v>23.320302963256836</v>
      </c>
      <c r="Z136" s="21">
        <v>22.934915542602539</v>
      </c>
      <c r="AA136" s="21">
        <v>22.571914672851562</v>
      </c>
      <c r="AB136" s="21">
        <v>22.355960845947266</v>
      </c>
    </row>
    <row r="137" spans="1:28" x14ac:dyDescent="0.15">
      <c r="A137" s="20" t="s">
        <v>285</v>
      </c>
      <c r="B137" s="29" t="s">
        <v>284</v>
      </c>
      <c r="C137" s="21">
        <v>45.532260894775391</v>
      </c>
      <c r="D137" s="21">
        <v>45.487850189208984</v>
      </c>
      <c r="E137" s="21">
        <v>45.742122650146484</v>
      </c>
      <c r="F137" s="21">
        <v>45.259803771972656</v>
      </c>
      <c r="G137" s="21">
        <v>45.193691253662109</v>
      </c>
      <c r="H137" s="21">
        <v>44.993350982666016</v>
      </c>
      <c r="I137" s="21">
        <v>44.607936859130859</v>
      </c>
      <c r="J137" s="21">
        <v>44.599998474121094</v>
      </c>
      <c r="K137" s="21">
        <v>44.349876403808594</v>
      </c>
      <c r="L137" s="21">
        <v>44.648300170898438</v>
      </c>
      <c r="M137" s="21">
        <v>44.653305053710938</v>
      </c>
      <c r="N137" s="21">
        <v>45.118473052978516</v>
      </c>
      <c r="O137" s="21">
        <v>44.727500915527344</v>
      </c>
      <c r="P137" s="21">
        <v>44.560348510742188</v>
      </c>
      <c r="Q137" s="21">
        <v>44.086662292480469</v>
      </c>
      <c r="R137" s="21">
        <v>44.090839385986328</v>
      </c>
      <c r="S137" s="21">
        <v>44.436176300048828</v>
      </c>
      <c r="T137" s="21">
        <v>41.946609497070312</v>
      </c>
      <c r="U137" s="21">
        <v>41.350933074951172</v>
      </c>
      <c r="V137" s="21">
        <v>40.860054016113281</v>
      </c>
      <c r="W137" s="21">
        <v>40.710296630859375</v>
      </c>
      <c r="X137" s="21">
        <v>40.156051635742188</v>
      </c>
      <c r="Y137" s="21">
        <v>40.202369689941406</v>
      </c>
      <c r="Z137" s="21">
        <v>39.878101348876953</v>
      </c>
      <c r="AA137" s="21">
        <v>39.986911773681641</v>
      </c>
      <c r="AB137" s="21">
        <v>40.168220520019531</v>
      </c>
    </row>
    <row r="138" spans="1:28" x14ac:dyDescent="0.15">
      <c r="A138" s="20" t="s">
        <v>443</v>
      </c>
      <c r="B138" s="29" t="s">
        <v>442</v>
      </c>
      <c r="C138" s="21">
        <v>41.098762512207031</v>
      </c>
      <c r="D138" s="21">
        <v>39.730548858642578</v>
      </c>
      <c r="E138" s="21">
        <v>41.176139831542969</v>
      </c>
      <c r="F138" s="21">
        <v>40.541412353515625</v>
      </c>
      <c r="G138" s="21">
        <v>40.680644989013672</v>
      </c>
      <c r="H138" s="21">
        <v>40.930500030517578</v>
      </c>
      <c r="I138" s="21">
        <v>39.131809234619141</v>
      </c>
      <c r="J138" s="21">
        <v>39.799999237060547</v>
      </c>
      <c r="K138" s="21">
        <v>39.140983581542969</v>
      </c>
      <c r="L138" s="21">
        <v>39.181747436523438</v>
      </c>
      <c r="M138" s="21">
        <v>39.550064086914062</v>
      </c>
      <c r="N138" s="21">
        <v>38.196769714355469</v>
      </c>
      <c r="O138" s="21">
        <v>37.454765319824219</v>
      </c>
      <c r="P138" s="21">
        <v>37.805271148681641</v>
      </c>
      <c r="Q138" s="21">
        <v>36.772773742675781</v>
      </c>
      <c r="R138" s="21">
        <v>36.435436248779297</v>
      </c>
      <c r="S138" s="21">
        <v>36.832332611083984</v>
      </c>
      <c r="T138" s="21">
        <v>36.445022583007812</v>
      </c>
      <c r="U138" s="21">
        <v>35.886150360107422</v>
      </c>
      <c r="V138" s="21">
        <v>35.659229278564453</v>
      </c>
      <c r="W138" s="21">
        <v>35.370433807373047</v>
      </c>
      <c r="X138" s="21">
        <v>35.664546966552734</v>
      </c>
      <c r="Y138" s="21">
        <v>36.618484497070312</v>
      </c>
      <c r="Z138" s="21">
        <v>37.148540496826172</v>
      </c>
      <c r="AA138" s="21">
        <v>37.410568237304688</v>
      </c>
      <c r="AB138" s="21">
        <v>37.380516052246094</v>
      </c>
    </row>
    <row r="139" spans="1:28" x14ac:dyDescent="0.15">
      <c r="A139" s="20" t="s">
        <v>449</v>
      </c>
      <c r="B139" s="29" t="s">
        <v>448</v>
      </c>
      <c r="C139" s="21">
        <v>21.730503082275391</v>
      </c>
      <c r="D139" s="21">
        <v>21.218547821044922</v>
      </c>
      <c r="E139" s="21">
        <v>20.650861740112305</v>
      </c>
      <c r="F139" s="21">
        <v>20.80372428894043</v>
      </c>
      <c r="G139" s="21">
        <v>20.46672248840332</v>
      </c>
      <c r="H139" s="21">
        <v>20.161205291748047</v>
      </c>
      <c r="I139" s="21">
        <v>19.886863708496094</v>
      </c>
      <c r="J139" s="21">
        <v>19.200000762939453</v>
      </c>
      <c r="K139" s="21">
        <v>19.119335174560547</v>
      </c>
      <c r="L139" s="21">
        <v>19.315528869628906</v>
      </c>
      <c r="M139" s="21">
        <v>19.336307525634766</v>
      </c>
      <c r="N139" s="21">
        <v>18.903497695922852</v>
      </c>
      <c r="O139" s="21">
        <v>19.137174606323242</v>
      </c>
      <c r="P139" s="21">
        <v>18.890260696411133</v>
      </c>
      <c r="Q139" s="21">
        <v>18.202194213867188</v>
      </c>
      <c r="R139" s="21">
        <v>18.526813507080078</v>
      </c>
      <c r="S139" s="21">
        <v>19.410194396972656</v>
      </c>
      <c r="T139" s="21">
        <v>18.824811935424805</v>
      </c>
      <c r="U139" s="21">
        <v>18.651821136474609</v>
      </c>
      <c r="V139" s="21">
        <v>19.097034454345703</v>
      </c>
      <c r="W139" s="21">
        <v>19.338577270507812</v>
      </c>
      <c r="X139" s="21">
        <v>19.319408416748047</v>
      </c>
      <c r="Y139" s="21">
        <v>18.938587188720703</v>
      </c>
      <c r="Z139" s="21">
        <v>19.123174667358398</v>
      </c>
      <c r="AA139" s="21">
        <v>18.834775924682617</v>
      </c>
      <c r="AB139" s="21">
        <v>18.737398147583008</v>
      </c>
    </row>
    <row r="140" spans="1:28" x14ac:dyDescent="0.15">
      <c r="A140" s="20" t="s">
        <v>91</v>
      </c>
      <c r="B140" s="29" t="s">
        <v>90</v>
      </c>
      <c r="C140" s="21">
        <v>9.3442859649658203</v>
      </c>
      <c r="D140" s="21">
        <v>9.3301353454589844</v>
      </c>
      <c r="E140" s="21">
        <v>9.2390937805175781</v>
      </c>
      <c r="F140" s="21">
        <v>9.4004487991333008</v>
      </c>
      <c r="G140" s="21">
        <v>9.2015209197998047</v>
      </c>
      <c r="H140" s="21">
        <v>8.9247798919677734</v>
      </c>
      <c r="I140" s="21">
        <v>8.8300724029541016</v>
      </c>
      <c r="J140" s="21">
        <v>8.6000003814697266</v>
      </c>
      <c r="K140" s="21">
        <v>8.6058254241943359</v>
      </c>
      <c r="L140" s="21">
        <v>8.8239679336547852</v>
      </c>
      <c r="M140" s="21">
        <v>9.1280727386474609</v>
      </c>
      <c r="N140" s="21">
        <v>8.8084955215454102</v>
      </c>
      <c r="O140" s="21">
        <v>8.8243494033813477</v>
      </c>
      <c r="P140" s="21">
        <v>8.3598442077636719</v>
      </c>
      <c r="Q140" s="21">
        <v>8.065394401550293</v>
      </c>
      <c r="R140" s="21">
        <v>8.0664148330688477</v>
      </c>
      <c r="S140" s="21">
        <v>8.5917797088623047</v>
      </c>
      <c r="T140" s="21">
        <v>8.5294733047485352</v>
      </c>
      <c r="U140" s="21">
        <v>8.4923810958862305</v>
      </c>
      <c r="V140" s="21">
        <v>8.5707435607910156</v>
      </c>
      <c r="W140" s="21">
        <v>8.625767707824707</v>
      </c>
      <c r="X140" s="21">
        <v>8.4641323089599609</v>
      </c>
      <c r="Y140" s="21">
        <v>8.5084342956542969</v>
      </c>
      <c r="Z140" s="21">
        <v>8.5160369873046875</v>
      </c>
      <c r="AA140" s="21">
        <v>8.4596681594848633</v>
      </c>
      <c r="AB140" s="21">
        <v>8.2989778518676758</v>
      </c>
    </row>
    <row r="141" spans="1:28" x14ac:dyDescent="0.15">
      <c r="A141" s="20" t="s">
        <v>457</v>
      </c>
      <c r="B141" s="29" t="s">
        <v>456</v>
      </c>
      <c r="C141" s="21">
        <v>19.421669006347656</v>
      </c>
      <c r="D141" s="21">
        <v>19.237274169921875</v>
      </c>
      <c r="E141" s="21">
        <v>19.065912246704102</v>
      </c>
      <c r="F141" s="21">
        <v>18.756755828857422</v>
      </c>
      <c r="G141" s="21">
        <v>18.700981140136719</v>
      </c>
      <c r="H141" s="21">
        <v>18.406780242919922</v>
      </c>
      <c r="I141" s="21">
        <v>18.68132209777832</v>
      </c>
      <c r="J141" s="21">
        <v>19.299999237060547</v>
      </c>
      <c r="K141" s="21">
        <v>19.448766708374023</v>
      </c>
      <c r="L141" s="21">
        <v>19.236429214477539</v>
      </c>
      <c r="M141" s="21">
        <v>19.714515686035156</v>
      </c>
      <c r="N141" s="21">
        <v>20.014724731445312</v>
      </c>
      <c r="O141" s="21">
        <v>19.371078491210938</v>
      </c>
      <c r="P141" s="21">
        <v>18.51362419128418</v>
      </c>
      <c r="Q141" s="21">
        <v>18.541891098022461</v>
      </c>
      <c r="R141" s="21">
        <v>18.344099044799805</v>
      </c>
      <c r="S141" s="21">
        <v>18.062540054321289</v>
      </c>
      <c r="T141" s="21">
        <v>18.07697868347168</v>
      </c>
      <c r="U141" s="21">
        <v>18.689697265625</v>
      </c>
      <c r="V141" s="21">
        <v>20.077383041381836</v>
      </c>
      <c r="W141" s="21">
        <v>21.146354675292969</v>
      </c>
      <c r="X141" s="21">
        <v>20.961503982543945</v>
      </c>
      <c r="Y141" s="21">
        <v>19.759984970092773</v>
      </c>
      <c r="Z141" s="21">
        <v>19.873941421508789</v>
      </c>
      <c r="AA141" s="21">
        <v>19.821720123291016</v>
      </c>
      <c r="AB141" s="21">
        <v>19.742767333984375</v>
      </c>
    </row>
    <row r="142" spans="1:28" x14ac:dyDescent="0.15">
      <c r="A142" s="20" t="s">
        <v>469</v>
      </c>
      <c r="B142" s="29" t="s">
        <v>468</v>
      </c>
      <c r="C142" s="21">
        <v>43.826000213623047</v>
      </c>
      <c r="D142" s="21">
        <v>43.732959747314453</v>
      </c>
      <c r="E142" s="21">
        <v>44.157463073730469</v>
      </c>
      <c r="F142" s="21">
        <v>44.923576354980469</v>
      </c>
      <c r="G142" s="21">
        <v>44.926933288574219</v>
      </c>
      <c r="H142" s="21">
        <v>43.839790344238281</v>
      </c>
      <c r="I142" s="21">
        <v>43.818572998046875</v>
      </c>
      <c r="J142" s="21">
        <v>43.200000762939453</v>
      </c>
      <c r="K142" s="21">
        <v>43.14349365234375</v>
      </c>
      <c r="L142" s="21">
        <v>43.140987396240234</v>
      </c>
      <c r="M142" s="21">
        <v>42.496894836425781</v>
      </c>
      <c r="N142" s="21">
        <v>42.580345153808594</v>
      </c>
      <c r="O142" s="21">
        <v>42.989471435546875</v>
      </c>
      <c r="P142" s="21">
        <v>42.035274505615234</v>
      </c>
      <c r="Q142" s="21">
        <v>41.433555603027344</v>
      </c>
      <c r="R142" s="21">
        <v>40.9683837890625</v>
      </c>
      <c r="S142" s="21">
        <v>41.616661071777344</v>
      </c>
      <c r="T142" s="21">
        <v>41.001121520996094</v>
      </c>
      <c r="U142" s="21">
        <v>41.09625244140625</v>
      </c>
      <c r="V142" s="21">
        <v>40.489788055419922</v>
      </c>
      <c r="W142" s="21">
        <v>40.556064605712891</v>
      </c>
      <c r="X142" s="21">
        <v>39.864971160888672</v>
      </c>
      <c r="Y142" s="21">
        <v>39.887172698974609</v>
      </c>
      <c r="Z142" s="21">
        <v>39.682575225830078</v>
      </c>
      <c r="AA142" s="21">
        <v>40.077610015869141</v>
      </c>
      <c r="AB142" s="21">
        <v>38.740318298339844</v>
      </c>
    </row>
    <row r="143" spans="1:28" x14ac:dyDescent="0.15">
      <c r="A143" s="20" t="s">
        <v>490</v>
      </c>
      <c r="B143" s="29" t="s">
        <v>489</v>
      </c>
      <c r="C143" s="21">
        <v>62.293701171875</v>
      </c>
      <c r="D143" s="21">
        <v>61.704395294189453</v>
      </c>
      <c r="E143" s="21">
        <v>60.263156890869141</v>
      </c>
      <c r="F143" s="21">
        <v>60.598899841308594</v>
      </c>
      <c r="G143" s="21">
        <v>58.990909576416016</v>
      </c>
      <c r="H143" s="21">
        <v>58.650794982910156</v>
      </c>
      <c r="I143" s="21">
        <v>58.241603851318359</v>
      </c>
      <c r="J143" s="21">
        <v>58.299999237060547</v>
      </c>
      <c r="K143" s="21">
        <v>58.116588592529297</v>
      </c>
      <c r="L143" s="21">
        <v>57.42138671875</v>
      </c>
      <c r="M143" s="21">
        <v>57.588634490966797</v>
      </c>
      <c r="N143" s="21">
        <v>57.577163696289062</v>
      </c>
      <c r="O143" s="21">
        <v>57.022190093994141</v>
      </c>
      <c r="P143" s="21">
        <v>57.468734741210938</v>
      </c>
      <c r="Q143" s="21">
        <v>56.557216644287109</v>
      </c>
      <c r="R143" s="21">
        <v>56.258708953857422</v>
      </c>
      <c r="S143" s="21">
        <v>56.685768127441406</v>
      </c>
      <c r="T143" s="21">
        <v>55.995574951171875</v>
      </c>
      <c r="U143" s="21">
        <v>55.753753662109375</v>
      </c>
      <c r="V143" s="21">
        <v>55.827415466308594</v>
      </c>
      <c r="W143" s="21">
        <v>55.278377532958984</v>
      </c>
      <c r="X143" s="21">
        <v>54.805252075195312</v>
      </c>
      <c r="Y143" s="21">
        <v>54.356365203857422</v>
      </c>
      <c r="Z143" s="21">
        <v>53.523624420166016</v>
      </c>
      <c r="AA143" s="21">
        <v>53.175872802734375</v>
      </c>
      <c r="AB143" s="21">
        <v>54.10040283203125</v>
      </c>
    </row>
    <row r="144" spans="1:28" x14ac:dyDescent="0.15">
      <c r="A144" s="20" t="s">
        <v>467</v>
      </c>
      <c r="B144" s="29" t="s">
        <v>466</v>
      </c>
      <c r="C144" s="21">
        <v>51.533199310302734</v>
      </c>
      <c r="D144" s="21">
        <v>51.098670959472656</v>
      </c>
      <c r="E144" s="21">
        <v>50.744903564453125</v>
      </c>
      <c r="F144" s="21">
        <v>50.876331329345703</v>
      </c>
      <c r="G144" s="21">
        <v>51.347076416015625</v>
      </c>
      <c r="H144" s="21">
        <v>53.669437408447266</v>
      </c>
      <c r="I144" s="21">
        <v>53.285018920898438</v>
      </c>
      <c r="J144" s="21">
        <v>52.599998474121094</v>
      </c>
      <c r="K144" s="21">
        <v>52.362918853759766</v>
      </c>
      <c r="L144" s="21">
        <v>51.366203308105469</v>
      </c>
      <c r="M144" s="21">
        <v>50.538951873779297</v>
      </c>
      <c r="N144" s="21">
        <v>50.407222747802734</v>
      </c>
      <c r="O144" s="21">
        <v>50.008247375488281</v>
      </c>
      <c r="P144" s="21">
        <v>49.408351898193359</v>
      </c>
      <c r="Q144" s="21">
        <v>49.495391845703125</v>
      </c>
      <c r="R144" s="21">
        <v>50.01251220703125</v>
      </c>
      <c r="S144" s="21">
        <v>50.743434906005859</v>
      </c>
      <c r="T144" s="21">
        <v>50.119850158691406</v>
      </c>
      <c r="U144" s="21">
        <v>50.008769989013672</v>
      </c>
      <c r="V144" s="21">
        <v>49.458747863769531</v>
      </c>
      <c r="W144" s="21">
        <v>49.187191009521484</v>
      </c>
      <c r="X144" s="21">
        <v>49.164573669433594</v>
      </c>
      <c r="Y144" s="21">
        <v>48.944370269775391</v>
      </c>
      <c r="Z144" s="21">
        <v>48.661876678466797</v>
      </c>
      <c r="AA144" s="21">
        <v>48.020420074462891</v>
      </c>
      <c r="AB144" s="21">
        <v>47.630985260009766</v>
      </c>
    </row>
    <row r="145" spans="1:28" x14ac:dyDescent="0.15">
      <c r="A145" s="20" t="s">
        <v>465</v>
      </c>
      <c r="B145" s="29" t="s">
        <v>464</v>
      </c>
      <c r="C145" s="21">
        <v>38.783355712890625</v>
      </c>
      <c r="D145" s="21">
        <v>36.469440460205078</v>
      </c>
      <c r="E145" s="21">
        <v>36.045669555664062</v>
      </c>
      <c r="F145" s="21">
        <v>34.982547760009766</v>
      </c>
      <c r="G145" s="21">
        <v>33.733692169189453</v>
      </c>
      <c r="H145" s="21">
        <v>34.688526153564453</v>
      </c>
      <c r="I145" s="21">
        <v>34.703086853027344</v>
      </c>
      <c r="J145" s="21">
        <v>35.099998474121094</v>
      </c>
      <c r="K145" s="21">
        <v>35.573677062988281</v>
      </c>
      <c r="L145" s="21">
        <v>35.705345153808594</v>
      </c>
      <c r="M145" s="21">
        <v>35.565147399902344</v>
      </c>
      <c r="N145" s="21">
        <v>35.823741912841797</v>
      </c>
      <c r="O145" s="21">
        <v>36.127540588378906</v>
      </c>
      <c r="P145" s="21">
        <v>36.096893310546875</v>
      </c>
      <c r="Q145" s="21">
        <v>35.890022277832031</v>
      </c>
      <c r="R145" s="21">
        <v>36.393516540527344</v>
      </c>
      <c r="S145" s="21">
        <v>35.395977020263672</v>
      </c>
      <c r="T145" s="21">
        <v>34.773761749267578</v>
      </c>
      <c r="U145" s="21">
        <v>34.534900665283203</v>
      </c>
      <c r="V145" s="21">
        <v>34.643661499023438</v>
      </c>
      <c r="W145" s="21">
        <v>34.341831207275391</v>
      </c>
      <c r="X145" s="21">
        <v>34.234619140625</v>
      </c>
      <c r="Y145" s="21">
        <v>34.135215759277344</v>
      </c>
      <c r="Z145" s="21">
        <v>33.494281768798828</v>
      </c>
      <c r="AA145" s="21">
        <v>33.505565643310547</v>
      </c>
      <c r="AB145" s="21">
        <v>33.010009765625</v>
      </c>
    </row>
    <row r="146" spans="1:28" x14ac:dyDescent="0.15">
      <c r="A146" s="20" t="s">
        <v>482</v>
      </c>
      <c r="B146" s="29" t="s">
        <v>481</v>
      </c>
      <c r="C146" s="21">
        <v>37.526268005371094</v>
      </c>
      <c r="D146" s="21">
        <v>36.830032348632812</v>
      </c>
      <c r="E146" s="21">
        <v>36.921283721923828</v>
      </c>
      <c r="F146" s="21">
        <v>37.22509765625</v>
      </c>
      <c r="G146" s="21">
        <v>36.572734832763672</v>
      </c>
      <c r="H146" s="21">
        <v>35.762065887451172</v>
      </c>
      <c r="I146" s="21">
        <v>35.486431121826172</v>
      </c>
      <c r="J146" s="21">
        <v>34.400001525878906</v>
      </c>
      <c r="K146" s="21">
        <v>34.779914855957031</v>
      </c>
      <c r="L146" s="21">
        <v>34.573886871337891</v>
      </c>
      <c r="M146" s="21">
        <v>33.748550415039062</v>
      </c>
      <c r="N146" s="21">
        <v>33.379364013671875</v>
      </c>
      <c r="O146" s="21">
        <v>33.297676086425781</v>
      </c>
      <c r="P146" s="21">
        <v>32.640304565429688</v>
      </c>
      <c r="Q146" s="21">
        <v>32.110622406005859</v>
      </c>
      <c r="R146" s="21">
        <v>31.705085754394531</v>
      </c>
      <c r="S146" s="21">
        <v>33.142299652099609</v>
      </c>
      <c r="T146" s="21">
        <v>32.8367919921875</v>
      </c>
      <c r="U146" s="21">
        <v>32.341018676757812</v>
      </c>
      <c r="V146" s="21">
        <v>32.391277313232422</v>
      </c>
      <c r="W146" s="21">
        <v>32.315311431884766</v>
      </c>
      <c r="X146" s="21">
        <v>32.607681274414062</v>
      </c>
      <c r="Y146" s="21">
        <v>32.705780029296875</v>
      </c>
      <c r="Z146" s="21">
        <v>33.109573364257812</v>
      </c>
      <c r="AA146" s="21">
        <v>33.135543823242188</v>
      </c>
      <c r="AB146" s="21">
        <v>33.27960205078125</v>
      </c>
    </row>
    <row r="147" spans="1:28" x14ac:dyDescent="0.15">
      <c r="A147" s="20" t="s">
        <v>484</v>
      </c>
      <c r="B147" s="29" t="s">
        <v>483</v>
      </c>
      <c r="C147" s="21">
        <v>39.398529052734375</v>
      </c>
      <c r="D147" s="21">
        <v>39.475131988525391</v>
      </c>
      <c r="E147" s="21">
        <v>39.258037567138672</v>
      </c>
      <c r="F147" s="21">
        <v>38.762256622314453</v>
      </c>
      <c r="G147" s="21">
        <v>38.944583892822266</v>
      </c>
      <c r="H147" s="21">
        <v>39.009128570556641</v>
      </c>
      <c r="I147" s="21">
        <v>38.481689453125</v>
      </c>
      <c r="J147" s="21">
        <v>38.400001525878906</v>
      </c>
      <c r="K147" s="21">
        <v>38.061203002929688</v>
      </c>
      <c r="L147" s="21">
        <v>38.282909393310547</v>
      </c>
      <c r="M147" s="21">
        <v>37.966163635253906</v>
      </c>
      <c r="N147" s="21">
        <v>37.493942260742188</v>
      </c>
      <c r="O147" s="21">
        <v>37.432880401611328</v>
      </c>
      <c r="P147" s="21">
        <v>36.562202453613281</v>
      </c>
      <c r="Q147" s="21">
        <v>36.240219116210938</v>
      </c>
      <c r="R147" s="21">
        <v>36.010498046875</v>
      </c>
      <c r="S147" s="21">
        <v>36.169803619384766</v>
      </c>
      <c r="T147" s="21">
        <v>36.062122344970703</v>
      </c>
      <c r="U147" s="21">
        <v>37.941379547119141</v>
      </c>
      <c r="V147" s="21">
        <v>37.056110382080078</v>
      </c>
      <c r="W147" s="21">
        <v>36.979183197021484</v>
      </c>
      <c r="X147" s="21">
        <v>36.887912750244141</v>
      </c>
      <c r="Y147" s="21">
        <v>37.557682037353516</v>
      </c>
      <c r="Z147" s="21">
        <v>38.047348022460938</v>
      </c>
      <c r="AA147" s="21">
        <v>38.000415802001953</v>
      </c>
      <c r="AB147" s="21">
        <v>37.823772430419922</v>
      </c>
    </row>
    <row r="148" spans="1:28" x14ac:dyDescent="0.15">
      <c r="A148" s="20" t="s">
        <v>486</v>
      </c>
      <c r="B148" s="29" t="s">
        <v>485</v>
      </c>
      <c r="C148" s="21">
        <v>33.034774780273438</v>
      </c>
      <c r="D148" s="21">
        <v>32.714042663574219</v>
      </c>
      <c r="E148" s="21">
        <v>32.062431335449219</v>
      </c>
      <c r="F148" s="21">
        <v>32.259067535400391</v>
      </c>
      <c r="G148" s="21">
        <v>32.446632385253906</v>
      </c>
      <c r="H148" s="21">
        <v>31.923221588134766</v>
      </c>
      <c r="I148" s="21">
        <v>32.820659637451172</v>
      </c>
      <c r="J148" s="21">
        <v>32.099998474121094</v>
      </c>
      <c r="K148" s="21">
        <v>32.837196350097656</v>
      </c>
      <c r="L148" s="21">
        <v>32.970661163330078</v>
      </c>
      <c r="M148" s="21">
        <v>32.791927337646484</v>
      </c>
      <c r="N148" s="21">
        <v>32.493961334228516</v>
      </c>
      <c r="O148" s="21">
        <v>31.984888076782227</v>
      </c>
      <c r="P148" s="21">
        <v>31.998569488525391</v>
      </c>
      <c r="Q148" s="21">
        <v>31.838798522949219</v>
      </c>
      <c r="R148" s="21">
        <v>32.058261871337891</v>
      </c>
      <c r="S148" s="21">
        <v>33.457553863525391</v>
      </c>
      <c r="T148" s="21">
        <v>32.586990356445312</v>
      </c>
      <c r="U148" s="21">
        <v>31.374244689941406</v>
      </c>
      <c r="V148" s="21">
        <v>31.282899856567383</v>
      </c>
      <c r="W148" s="21">
        <v>30.872257232666016</v>
      </c>
      <c r="X148" s="21">
        <v>30.757900238037109</v>
      </c>
      <c r="Y148" s="21">
        <v>30.710756301879883</v>
      </c>
      <c r="Z148" s="21">
        <v>31.233669281005859</v>
      </c>
      <c r="AA148" s="21">
        <v>30.733985900878906</v>
      </c>
      <c r="AB148" s="21">
        <v>30.861873626708984</v>
      </c>
    </row>
    <row r="149" spans="1:28" x14ac:dyDescent="0.15">
      <c r="A149" s="20" t="s">
        <v>492</v>
      </c>
      <c r="B149" s="29" t="s">
        <v>491</v>
      </c>
      <c r="C149" s="21">
        <v>43.620735168457031</v>
      </c>
      <c r="D149" s="21">
        <v>43.891674041748047</v>
      </c>
      <c r="E149" s="21">
        <v>43.203536987304688</v>
      </c>
      <c r="F149" s="21">
        <v>43.370555877685547</v>
      </c>
      <c r="G149" s="21">
        <v>43.509368896484375</v>
      </c>
      <c r="H149" s="21">
        <v>42.911678314208984</v>
      </c>
      <c r="I149" s="21">
        <v>42.701984405517578</v>
      </c>
      <c r="J149" s="21">
        <v>43.099998474121094</v>
      </c>
      <c r="K149" s="21">
        <v>43.148288726806641</v>
      </c>
      <c r="L149" s="21">
        <v>43.734519958496094</v>
      </c>
      <c r="M149" s="21">
        <v>43.028438568115234</v>
      </c>
      <c r="N149" s="21">
        <v>42.126136779785156</v>
      </c>
      <c r="O149" s="21">
        <v>42.370815277099609</v>
      </c>
      <c r="P149" s="21">
        <v>42.546573638916016</v>
      </c>
      <c r="Q149" s="21">
        <v>41.385204315185547</v>
      </c>
      <c r="R149" s="21">
        <v>41.353553771972656</v>
      </c>
      <c r="S149" s="21">
        <v>41.030300140380859</v>
      </c>
      <c r="T149" s="21">
        <v>40.684989929199219</v>
      </c>
      <c r="U149" s="21">
        <v>41.035114288330078</v>
      </c>
      <c r="V149" s="21">
        <v>40.036411285400391</v>
      </c>
      <c r="W149" s="21">
        <v>40.007392883300781</v>
      </c>
      <c r="X149" s="21">
        <v>39.590354919433594</v>
      </c>
      <c r="Y149" s="21">
        <v>39.617637634277344</v>
      </c>
      <c r="Z149" s="21">
        <v>39.339935302734375</v>
      </c>
      <c r="AA149" s="21">
        <v>39.693302154541016</v>
      </c>
      <c r="AB149" s="21">
        <v>40.345607757568359</v>
      </c>
    </row>
    <row r="150" spans="1:28" x14ac:dyDescent="0.15">
      <c r="A150" s="20" t="s">
        <v>494</v>
      </c>
      <c r="B150" s="29" t="s">
        <v>493</v>
      </c>
      <c r="C150" s="21">
        <v>47.356559753417969</v>
      </c>
      <c r="D150" s="21">
        <v>50.042930603027344</v>
      </c>
      <c r="E150" s="21">
        <v>51.208358764648438</v>
      </c>
      <c r="F150" s="21">
        <v>52.127357482910156</v>
      </c>
      <c r="G150" s="21">
        <v>54.288742065429688</v>
      </c>
      <c r="H150" s="21">
        <v>54.029010772705078</v>
      </c>
      <c r="I150" s="21">
        <v>52.4146728515625</v>
      </c>
      <c r="J150" s="21">
        <v>52.200000762939453</v>
      </c>
      <c r="K150" s="21">
        <v>50.828758239746094</v>
      </c>
      <c r="L150" s="21">
        <v>49.877246856689453</v>
      </c>
      <c r="M150" s="21">
        <v>49.275642395019531</v>
      </c>
      <c r="N150" s="21">
        <v>47.980060577392578</v>
      </c>
      <c r="O150" s="21">
        <v>47.799667358398438</v>
      </c>
      <c r="P150" s="21">
        <v>46.832115173339844</v>
      </c>
      <c r="Q150" s="21">
        <v>46.317916870117188</v>
      </c>
      <c r="R150" s="21">
        <v>46.154262542724609</v>
      </c>
      <c r="S150" s="21">
        <v>48.717369079589844</v>
      </c>
      <c r="T150" s="21">
        <v>48.240211486816406</v>
      </c>
      <c r="U150" s="21">
        <v>47.208038330078125</v>
      </c>
      <c r="V150" s="21">
        <v>46.960414886474609</v>
      </c>
      <c r="W150" s="21">
        <v>47.025924682617188</v>
      </c>
      <c r="X150" s="21">
        <v>46.696460723876953</v>
      </c>
      <c r="Y150" s="21">
        <v>47.144153594970703</v>
      </c>
      <c r="Z150" s="21">
        <v>46.951606750488281</v>
      </c>
      <c r="AA150" s="21">
        <v>47.083869934082031</v>
      </c>
      <c r="AB150" s="21">
        <v>46.602222442626953</v>
      </c>
    </row>
    <row r="151" spans="1:28" x14ac:dyDescent="0.15">
      <c r="A151" s="20" t="s">
        <v>31</v>
      </c>
      <c r="B151" s="29" t="s">
        <v>29</v>
      </c>
      <c r="C151" s="21">
        <v>26.992832183837891</v>
      </c>
      <c r="D151" s="21">
        <v>26.512683868408203</v>
      </c>
      <c r="E151" s="21">
        <v>26.277780532836914</v>
      </c>
      <c r="F151" s="21">
        <v>26.502462387084961</v>
      </c>
      <c r="G151" s="21">
        <v>26.421600341796875</v>
      </c>
      <c r="H151" s="21">
        <v>27.129093170166016</v>
      </c>
      <c r="I151" s="21">
        <v>27.148519515991211</v>
      </c>
      <c r="J151" s="21">
        <v>26.399999618530273</v>
      </c>
      <c r="K151" s="21">
        <v>26.230844497680664</v>
      </c>
      <c r="L151" s="21">
        <v>26.373083114624023</v>
      </c>
      <c r="M151" s="21">
        <v>26.243059158325195</v>
      </c>
      <c r="N151" s="21">
        <v>26.183334350585938</v>
      </c>
      <c r="O151" s="21">
        <v>26.413795471191406</v>
      </c>
      <c r="P151" s="21">
        <v>26.448114395141602</v>
      </c>
      <c r="Q151" s="21">
        <v>26.946992874145508</v>
      </c>
      <c r="R151" s="21">
        <v>27.597509384155273</v>
      </c>
      <c r="S151" s="21">
        <v>28.424911499023438</v>
      </c>
      <c r="T151" s="21">
        <v>28.625158309936523</v>
      </c>
      <c r="U151" s="21">
        <v>28.435853958129883</v>
      </c>
      <c r="V151" s="21">
        <v>28.264137268066406</v>
      </c>
      <c r="W151" s="21">
        <v>28.204988479614258</v>
      </c>
      <c r="X151" s="21">
        <v>27.86775016784668</v>
      </c>
      <c r="Y151" s="21">
        <v>27.762371063232422</v>
      </c>
      <c r="Z151" s="21">
        <v>27.683551788330078</v>
      </c>
      <c r="AA151" s="21">
        <v>28.113393783569336</v>
      </c>
      <c r="AB151" s="21">
        <v>27.940013885498047</v>
      </c>
    </row>
    <row r="152" spans="1:28" x14ac:dyDescent="0.15">
      <c r="A152" s="20" t="s">
        <v>176</v>
      </c>
      <c r="B152" s="29" t="s">
        <v>175</v>
      </c>
      <c r="C152" s="21">
        <v>14.056303977966309</v>
      </c>
      <c r="D152" s="21">
        <v>13.869049072265625</v>
      </c>
      <c r="E152" s="21">
        <v>13.49135684967041</v>
      </c>
      <c r="F152" s="21">
        <v>13.243960380554199</v>
      </c>
      <c r="G152" s="21">
        <v>12.995709419250488</v>
      </c>
      <c r="H152" s="21">
        <v>12.825010299682617</v>
      </c>
      <c r="I152" s="21">
        <v>12.782944679260254</v>
      </c>
      <c r="J152" s="21">
        <v>12.699999809265137</v>
      </c>
      <c r="K152" s="21">
        <v>12.643010139465332</v>
      </c>
      <c r="L152" s="21">
        <v>12.688814163208008</v>
      </c>
      <c r="M152" s="21">
        <v>12.662185668945312</v>
      </c>
      <c r="N152" s="21">
        <v>12.622561454772949</v>
      </c>
      <c r="O152" s="21">
        <v>12.612096786499023</v>
      </c>
      <c r="P152" s="21">
        <v>12.625350952148438</v>
      </c>
      <c r="Q152" s="21">
        <v>12.544318199157715</v>
      </c>
      <c r="R152" s="21">
        <v>12.684004783630371</v>
      </c>
      <c r="S152" s="21">
        <v>13.256415367126465</v>
      </c>
      <c r="T152" s="21">
        <v>13.148591041564941</v>
      </c>
      <c r="U152" s="21">
        <v>13.037456512451172</v>
      </c>
      <c r="V152" s="21">
        <v>13.000195503234863</v>
      </c>
      <c r="W152" s="21">
        <v>12.86285400390625</v>
      </c>
      <c r="X152" s="21">
        <v>12.632598876953125</v>
      </c>
      <c r="Y152" s="21">
        <v>12.429396629333496</v>
      </c>
      <c r="Z152" s="21">
        <v>12.373912811279297</v>
      </c>
      <c r="AA152" s="21">
        <v>12.329894065856934</v>
      </c>
      <c r="AB152" s="21">
        <v>12.294291496276855</v>
      </c>
    </row>
    <row r="153" spans="1:28" x14ac:dyDescent="0.15">
      <c r="A153" s="20" t="s">
        <v>499</v>
      </c>
      <c r="B153" s="29" t="s">
        <v>498</v>
      </c>
      <c r="C153" s="21">
        <v>9.6700210571289062</v>
      </c>
      <c r="D153" s="21">
        <v>9.4973506927490234</v>
      </c>
      <c r="E153" s="21">
        <v>9.3989334106445312</v>
      </c>
      <c r="F153" s="21">
        <v>9.2986431121826172</v>
      </c>
      <c r="G153" s="21">
        <v>9.0934762954711914</v>
      </c>
      <c r="H153" s="21">
        <v>8.8976144790649414</v>
      </c>
      <c r="I153" s="21">
        <v>8.7961025238037109</v>
      </c>
      <c r="J153" s="21">
        <v>8.6999998092651367</v>
      </c>
      <c r="K153" s="21">
        <v>8.8428926467895508</v>
      </c>
      <c r="L153" s="21">
        <v>8.9820089340209961</v>
      </c>
      <c r="M153" s="21">
        <v>9.0099620819091797</v>
      </c>
      <c r="N153" s="21">
        <v>8.8199214935302734</v>
      </c>
      <c r="O153" s="21">
        <v>8.8259363174438477</v>
      </c>
      <c r="P153" s="21">
        <v>8.7193946838378906</v>
      </c>
      <c r="Q153" s="21">
        <v>8.6955223083496094</v>
      </c>
      <c r="R153" s="21">
        <v>8.9231252670288086</v>
      </c>
      <c r="S153" s="21">
        <v>9.3541841506958008</v>
      </c>
      <c r="T153" s="21">
        <v>9.2785224914550781</v>
      </c>
      <c r="U153" s="21">
        <v>9.1482343673706055</v>
      </c>
      <c r="V153" s="21">
        <v>8.96246337890625</v>
      </c>
      <c r="W153" s="21">
        <v>8.8246078491210938</v>
      </c>
      <c r="X153" s="21">
        <v>8.679931640625</v>
      </c>
      <c r="Y153" s="21">
        <v>8.5346126556396484</v>
      </c>
      <c r="Z153" s="21">
        <v>8.4725151062011719</v>
      </c>
      <c r="AA153" s="21">
        <v>8.3426246643066406</v>
      </c>
      <c r="AB153" s="21">
        <v>8.2382059097290039</v>
      </c>
    </row>
    <row r="154" spans="1:28" x14ac:dyDescent="0.15">
      <c r="A154" s="20" t="s">
        <v>497</v>
      </c>
      <c r="B154" s="29" t="s">
        <v>496</v>
      </c>
      <c r="C154" s="21">
        <v>50.874942779541016</v>
      </c>
      <c r="D154" s="21">
        <v>50.307758331298828</v>
      </c>
      <c r="E154" s="21">
        <v>51.280204772949219</v>
      </c>
      <c r="F154" s="21">
        <v>51.289531707763672</v>
      </c>
      <c r="G154" s="21">
        <v>49.510746002197266</v>
      </c>
      <c r="H154" s="21">
        <v>49.254207611083984</v>
      </c>
      <c r="I154" s="21">
        <v>50.573383331298828</v>
      </c>
      <c r="J154" s="21">
        <v>51.099998474121094</v>
      </c>
      <c r="K154" s="21">
        <v>50.859210968017578</v>
      </c>
      <c r="L154" s="21">
        <v>50.616863250732422</v>
      </c>
      <c r="M154" s="21">
        <v>50.521881103515625</v>
      </c>
      <c r="N154" s="21">
        <v>50.298568725585938</v>
      </c>
      <c r="O154" s="21">
        <v>49.345340728759766</v>
      </c>
      <c r="P154" s="21">
        <v>50.286087036132812</v>
      </c>
      <c r="Q154" s="21">
        <v>49.088130950927734</v>
      </c>
      <c r="R154" s="21">
        <v>48.818923950195312</v>
      </c>
      <c r="S154" s="21">
        <v>48.561149597167969</v>
      </c>
      <c r="T154" s="21">
        <v>47.641674041748047</v>
      </c>
      <c r="U154" s="21">
        <v>47.384532928466797</v>
      </c>
      <c r="V154" s="21">
        <v>47.94744873046875</v>
      </c>
      <c r="W154" s="21">
        <v>47.732898712158203</v>
      </c>
      <c r="X154" s="21">
        <v>47.541244506835938</v>
      </c>
      <c r="Y154" s="21">
        <v>47.548526763916016</v>
      </c>
      <c r="Z154" s="21">
        <v>47.785621643066406</v>
      </c>
      <c r="AA154" s="21">
        <v>48.165077209472656</v>
      </c>
      <c r="AB154" s="21">
        <v>47.719028472900391</v>
      </c>
    </row>
    <row r="155" spans="1:28" x14ac:dyDescent="0.15">
      <c r="A155" s="20" t="s">
        <v>505</v>
      </c>
      <c r="B155" s="29" t="s">
        <v>504</v>
      </c>
      <c r="C155" s="21">
        <v>31.812950134277344</v>
      </c>
      <c r="D155" s="21">
        <v>32.062572479248047</v>
      </c>
      <c r="E155" s="21">
        <v>32.019237518310547</v>
      </c>
      <c r="F155" s="21">
        <v>31.58680534362793</v>
      </c>
      <c r="G155" s="21">
        <v>32.942470550537109</v>
      </c>
      <c r="H155" s="21">
        <v>33.193000793457031</v>
      </c>
      <c r="I155" s="21">
        <v>33.818496704101562</v>
      </c>
      <c r="J155" s="21">
        <v>33.599998474121094</v>
      </c>
      <c r="K155" s="21">
        <v>33.924392700195312</v>
      </c>
      <c r="L155" s="21">
        <v>34.836021423339844</v>
      </c>
      <c r="M155" s="21">
        <v>35.448036193847656</v>
      </c>
      <c r="N155" s="21">
        <v>34.230201721191406</v>
      </c>
      <c r="O155" s="21">
        <v>33.065036773681641</v>
      </c>
      <c r="P155" s="21">
        <v>32.514064788818359</v>
      </c>
      <c r="Q155" s="21">
        <v>31.962106704711914</v>
      </c>
      <c r="R155" s="21">
        <v>31.493709564208984</v>
      </c>
      <c r="S155" s="21">
        <v>32.229717254638672</v>
      </c>
      <c r="T155" s="21">
        <v>32.15087890625</v>
      </c>
      <c r="U155" s="21">
        <v>32.034511566162109</v>
      </c>
      <c r="V155" s="21">
        <v>31.77044677734375</v>
      </c>
      <c r="W155" s="21">
        <v>31.790836334228516</v>
      </c>
      <c r="X155" s="21">
        <v>32.792106628417969</v>
      </c>
      <c r="Y155" s="21">
        <v>32.829612731933594</v>
      </c>
      <c r="Z155" s="21">
        <v>34.12432861328125</v>
      </c>
      <c r="AA155" s="21">
        <v>35.120807647705078</v>
      </c>
      <c r="AB155" s="21">
        <v>36.051887512207031</v>
      </c>
    </row>
    <row r="156" spans="1:28" x14ac:dyDescent="0.15">
      <c r="A156" s="20" t="s">
        <v>511</v>
      </c>
      <c r="B156" s="29" t="s">
        <v>510</v>
      </c>
      <c r="C156" s="21">
        <v>16.367145538330078</v>
      </c>
      <c r="D156" s="21">
        <v>16.367038726806641</v>
      </c>
      <c r="E156" s="21">
        <v>16.145645141601562</v>
      </c>
      <c r="F156" s="21">
        <v>16.184534072875977</v>
      </c>
      <c r="G156" s="21">
        <v>16.403861999511719</v>
      </c>
      <c r="H156" s="21">
        <v>15.96208667755127</v>
      </c>
      <c r="I156" s="21">
        <v>15.728835105895996</v>
      </c>
      <c r="J156" s="21">
        <v>15.600000381469727</v>
      </c>
      <c r="K156" s="21">
        <v>15.718446731567383</v>
      </c>
      <c r="L156" s="21">
        <v>15.379960060119629</v>
      </c>
      <c r="M156" s="21">
        <v>15.423940658569336</v>
      </c>
      <c r="N156" s="21">
        <v>15.315077781677246</v>
      </c>
      <c r="O156" s="21">
        <v>14.878508567810059</v>
      </c>
      <c r="P156" s="21">
        <v>14.906560897827148</v>
      </c>
      <c r="Q156" s="21">
        <v>14.831469535827637</v>
      </c>
      <c r="R156" s="21">
        <v>14.811144828796387</v>
      </c>
      <c r="S156" s="21">
        <v>14.886651039123535</v>
      </c>
      <c r="T156" s="21">
        <v>14.866138458251953</v>
      </c>
      <c r="U156" s="21">
        <v>14.526834487915039</v>
      </c>
      <c r="V156" s="21">
        <v>14.407346725463867</v>
      </c>
      <c r="W156" s="21">
        <v>14.542328834533691</v>
      </c>
      <c r="X156" s="21">
        <v>14.425045967102051</v>
      </c>
      <c r="Y156" s="21">
        <v>14.365779876708984</v>
      </c>
      <c r="Z156" s="21">
        <v>14.320169448852539</v>
      </c>
      <c r="AA156" s="21">
        <v>14.196490287780762</v>
      </c>
      <c r="AB156" s="21">
        <v>14.040266990661621</v>
      </c>
    </row>
    <row r="157" spans="1:28" x14ac:dyDescent="0.15">
      <c r="A157" s="20" t="s">
        <v>521</v>
      </c>
      <c r="B157" s="29" t="s">
        <v>520</v>
      </c>
      <c r="C157" s="21">
        <v>28.925380706787109</v>
      </c>
      <c r="D157" s="21">
        <v>29.031000137329102</v>
      </c>
      <c r="E157" s="21">
        <v>27.900279998779297</v>
      </c>
      <c r="F157" s="21">
        <v>27.561111450195312</v>
      </c>
      <c r="G157" s="21">
        <v>27.92051887512207</v>
      </c>
      <c r="H157" s="21">
        <v>28.054965972900391</v>
      </c>
      <c r="I157" s="21">
        <v>27.561796188354492</v>
      </c>
      <c r="J157" s="21">
        <v>27.399999618530273</v>
      </c>
      <c r="K157" s="21">
        <v>27.166465759277344</v>
      </c>
      <c r="L157" s="21">
        <v>27.160770416259766</v>
      </c>
      <c r="M157" s="21">
        <v>26.867099761962891</v>
      </c>
      <c r="N157" s="21">
        <v>26.698095321655273</v>
      </c>
      <c r="O157" s="21">
        <v>26.68501091003418</v>
      </c>
      <c r="P157" s="21">
        <v>26.982442855834961</v>
      </c>
      <c r="Q157" s="21">
        <v>27.311016082763672</v>
      </c>
      <c r="R157" s="21">
        <v>26.924079895019531</v>
      </c>
      <c r="S157" s="21">
        <v>27.070070266723633</v>
      </c>
      <c r="T157" s="21">
        <v>26.778032302856445</v>
      </c>
      <c r="U157" s="21">
        <v>28.268264770507812</v>
      </c>
      <c r="V157" s="21">
        <v>28.774673461914062</v>
      </c>
      <c r="W157" s="21">
        <v>28.829740524291992</v>
      </c>
      <c r="X157" s="21">
        <v>28.778106689453125</v>
      </c>
      <c r="Y157" s="21">
        <v>29.644332885742188</v>
      </c>
      <c r="Z157" s="21">
        <v>30.454191207885742</v>
      </c>
      <c r="AA157" s="21">
        <v>30.776161193847656</v>
      </c>
      <c r="AB157" s="21">
        <v>31.083236694335938</v>
      </c>
    </row>
    <row r="158" spans="1:28" x14ac:dyDescent="0.15">
      <c r="A158" s="20" t="s">
        <v>525</v>
      </c>
      <c r="B158" s="29" t="s">
        <v>524</v>
      </c>
      <c r="C158" s="21">
        <v>51.287563323974609</v>
      </c>
      <c r="D158" s="21">
        <v>50.690879821777344</v>
      </c>
      <c r="E158" s="21">
        <v>50.892837524414062</v>
      </c>
      <c r="F158" s="21">
        <v>51.112251281738281</v>
      </c>
      <c r="G158" s="21">
        <v>50.574565887451172</v>
      </c>
      <c r="H158" s="21">
        <v>49.826972961425781</v>
      </c>
      <c r="I158" s="21">
        <v>49.361881256103516</v>
      </c>
      <c r="J158" s="21">
        <v>48.900001525878906</v>
      </c>
      <c r="K158" s="21">
        <v>49.045513153076172</v>
      </c>
      <c r="L158" s="21">
        <v>49.138393402099609</v>
      </c>
      <c r="M158" s="21">
        <v>49.40228271484375</v>
      </c>
      <c r="N158" s="21">
        <v>49.668796539306641</v>
      </c>
      <c r="O158" s="21">
        <v>49.774940490722656</v>
      </c>
      <c r="P158" s="21">
        <v>49.221168518066406</v>
      </c>
      <c r="Q158" s="21">
        <v>48.163219451904297</v>
      </c>
      <c r="R158" s="21">
        <v>48.5609130859375</v>
      </c>
      <c r="S158" s="21">
        <v>47.998710632324219</v>
      </c>
      <c r="T158" s="21">
        <v>47.081886291503906</v>
      </c>
      <c r="U158" s="21">
        <v>46.791046142578125</v>
      </c>
      <c r="V158" s="21">
        <v>46.545078277587891</v>
      </c>
      <c r="W158" s="21">
        <v>46.493022918701172</v>
      </c>
      <c r="X158" s="21">
        <v>47.036979675292969</v>
      </c>
      <c r="Y158" s="21">
        <v>47.356960296630859</v>
      </c>
      <c r="Z158" s="21">
        <v>47.960037231445312</v>
      </c>
      <c r="AA158" s="21">
        <v>46.442955017089844</v>
      </c>
      <c r="AB158" s="21">
        <v>46.224048614501953</v>
      </c>
    </row>
    <row r="159" spans="1:28" x14ac:dyDescent="0.15">
      <c r="A159" s="20" t="s">
        <v>527</v>
      </c>
      <c r="B159" s="29" t="s">
        <v>526</v>
      </c>
      <c r="C159" s="21">
        <v>59.386306762695312</v>
      </c>
      <c r="D159" s="21">
        <v>58.190406799316406</v>
      </c>
      <c r="E159" s="21">
        <v>58.909702301025391</v>
      </c>
      <c r="F159" s="21">
        <v>57.311012268066406</v>
      </c>
      <c r="G159" s="21">
        <v>57.598072052001953</v>
      </c>
      <c r="H159" s="21">
        <v>56.97576904296875</v>
      </c>
      <c r="I159" s="21">
        <v>57.400249481201172</v>
      </c>
      <c r="J159" s="21">
        <v>59.400001525878906</v>
      </c>
      <c r="K159" s="21">
        <v>57.381801605224609</v>
      </c>
      <c r="L159" s="21">
        <v>58.442607879638672</v>
      </c>
      <c r="M159" s="21">
        <v>60.338001251220703</v>
      </c>
      <c r="N159" s="21">
        <v>61.249111175537109</v>
      </c>
      <c r="O159" s="21">
        <v>61.399234771728516</v>
      </c>
      <c r="P159" s="21">
        <v>60.381172180175781</v>
      </c>
      <c r="Q159" s="21">
        <v>60.317409515380859</v>
      </c>
      <c r="R159" s="21">
        <v>62.220550537109375</v>
      </c>
      <c r="S159" s="21">
        <v>63.29595947265625</v>
      </c>
      <c r="T159" s="21">
        <v>62.394996643066406</v>
      </c>
      <c r="U159" s="21">
        <v>61.752216339111328</v>
      </c>
      <c r="V159" s="21">
        <v>60.489265441894531</v>
      </c>
      <c r="W159" s="21">
        <v>60.143707275390625</v>
      </c>
      <c r="X159" s="21">
        <v>60.275253295898438</v>
      </c>
      <c r="Y159" s="21">
        <v>60.070037841796875</v>
      </c>
      <c r="Z159" s="21">
        <v>59.994132995605469</v>
      </c>
      <c r="AA159" s="21">
        <v>60.103473663330078</v>
      </c>
      <c r="AB159" s="21">
        <v>58.677005767822266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 Key</vt:lpstr>
      <vt:lpstr>Main</vt:lpstr>
      <vt:lpstr>GDP in $</vt:lpstr>
      <vt:lpstr>Social Assistance Exp. as %GDP</vt:lpstr>
      <vt:lpstr>Migrant Population %Pop</vt:lpstr>
      <vt:lpstr>Literacy Rate %Pop</vt:lpstr>
      <vt:lpstr>Internet Access %Pop</vt:lpstr>
      <vt:lpstr>Informal %GDP  DGE</vt:lpstr>
      <vt:lpstr>Informal %GDP MIMIC</vt:lpstr>
      <vt:lpstr>Pension %LF Pension_p</vt:lpstr>
      <vt:lpstr> Informal Employment %Emp Infem</vt:lpstr>
      <vt:lpstr>Outside LF Employment %Emp  Inf</vt:lpstr>
      <vt:lpstr>Fin Acct Ownership %Pop</vt:lpstr>
      <vt:lpstr>JAM Index</vt:lpstr>
      <vt:lpstr>GDP Per Capita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2022-02-15T03:16:36Z</dcterms:created>
  <dcterms:modified xsi:type="dcterms:W3CDTF">2022-03-29T02:00:14Z</dcterms:modified>
</cp:coreProperties>
</file>