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220" firstSheet="2" activeTab="2"/>
  </bookViews>
  <sheets>
    <sheet name="汇总" sheetId="54" state="hidden" r:id="rId1"/>
    <sheet name="明细 (2)" sheetId="56" state="hidden" r:id="rId2"/>
    <sheet name="明细" sheetId="53" r:id="rId3"/>
  </sheets>
  <definedNames>
    <definedName name="_xlnm._FilterDatabase" localSheetId="1" hidden="1">'明细 (2)'!$A$2:$AL$161</definedName>
    <definedName name="_xlnm._FilterDatabase" localSheetId="2" hidden="1">明细!$A$1:$AP$94</definedName>
  </definedNames>
  <calcPr calcId="144525"/>
</workbook>
</file>

<file path=xl/comments1.xml><?xml version="1.0" encoding="utf-8"?>
<comments xmlns="http://schemas.openxmlformats.org/spreadsheetml/2006/main">
  <authors>
    <author>BBL0319.谭毓雯</author>
  </authors>
  <commentList>
    <comment ref="M9" authorId="0">
      <text>
        <r>
          <rPr>
            <b/>
            <sz val="9"/>
            <rFont val="宋体"/>
            <charset val="134"/>
          </rPr>
          <t>BBL0319.谭毓雯:</t>
        </r>
        <r>
          <rPr>
            <sz val="9"/>
            <rFont val="宋体"/>
            <charset val="134"/>
          </rPr>
          <t xml:space="preserve">
12月驾驶员补贴</t>
        </r>
      </text>
    </comment>
    <comment ref="M82" authorId="0">
      <text>
        <r>
          <rPr>
            <b/>
            <sz val="9"/>
            <rFont val="宋体"/>
            <charset val="134"/>
          </rPr>
          <t>BBL0319.谭毓雯:</t>
        </r>
        <r>
          <rPr>
            <sz val="9"/>
            <rFont val="宋体"/>
            <charset val="134"/>
          </rPr>
          <t xml:space="preserve">
12月驾驶员补贴</t>
        </r>
      </text>
    </comment>
  </commentList>
</comments>
</file>

<file path=xl/sharedStrings.xml><?xml version="1.0" encoding="utf-8"?>
<sst xmlns="http://schemas.openxmlformats.org/spreadsheetml/2006/main" count="1151" uniqueCount="710">
  <si>
    <t>序号</t>
  </si>
  <si>
    <t>工资卡号</t>
  </si>
  <si>
    <t>工号</t>
  </si>
  <si>
    <t>姓名</t>
  </si>
  <si>
    <t>入职日期</t>
  </si>
  <si>
    <t>今天日期</t>
  </si>
  <si>
    <t>基本工资</t>
  </si>
  <si>
    <t>岗位工资</t>
  </si>
  <si>
    <t>加班补贴</t>
  </si>
  <si>
    <t>司龄工资</t>
  </si>
  <si>
    <t>半年度奖金</t>
  </si>
  <si>
    <t>佣金</t>
  </si>
  <si>
    <t>补贴</t>
  </si>
  <si>
    <t>奖惩</t>
  </si>
  <si>
    <t>补发补扣</t>
  </si>
  <si>
    <t>考勤异常扣款</t>
  </si>
  <si>
    <t>病事假扣款</t>
  </si>
  <si>
    <t>应发工资</t>
  </si>
  <si>
    <t>养老金</t>
  </si>
  <si>
    <t>医保金</t>
  </si>
  <si>
    <t>失业金</t>
  </si>
  <si>
    <t>公积金</t>
  </si>
  <si>
    <t>补充公积金</t>
  </si>
  <si>
    <t>补扣社保公积金</t>
  </si>
  <si>
    <t>本月专项扣除</t>
  </si>
  <si>
    <t>应纳税所得额</t>
  </si>
  <si>
    <t>累积应纳税所得额</t>
  </si>
  <si>
    <t>累计个调税</t>
  </si>
  <si>
    <t>本月应扣缴个调税</t>
  </si>
  <si>
    <t>个调税</t>
  </si>
  <si>
    <t>实发工资</t>
  </si>
  <si>
    <t>事假天数</t>
  </si>
  <si>
    <t>病假天数</t>
  </si>
  <si>
    <t>加班天数</t>
  </si>
  <si>
    <t>备注</t>
  </si>
  <si>
    <t>所属部门</t>
  </si>
  <si>
    <t>发薪单位</t>
  </si>
  <si>
    <t>6214855190612685</t>
  </si>
  <si>
    <t>XC0007556</t>
  </si>
  <si>
    <t>朱浩天</t>
  </si>
  <si>
    <t>重庆公司</t>
  </si>
  <si>
    <t>620-重庆北麓置业有限公司</t>
  </si>
  <si>
    <t>6214855191916788</t>
  </si>
  <si>
    <t>XC0012617</t>
  </si>
  <si>
    <t>张莉鹃</t>
  </si>
  <si>
    <t>509-重庆吾悦房地产开发有限公司</t>
  </si>
  <si>
    <t>6214855192114532</t>
  </si>
  <si>
    <t>XC0014039</t>
  </si>
  <si>
    <t>盛涛</t>
  </si>
  <si>
    <t>711-重庆东睿房地产开发有限公司</t>
  </si>
  <si>
    <t>6214830281252659</t>
  </si>
  <si>
    <t>XC0017201</t>
  </si>
  <si>
    <t>钟超</t>
  </si>
  <si>
    <t>6214832300291213</t>
  </si>
  <si>
    <t>XC0024664</t>
  </si>
  <si>
    <t>周镜</t>
  </si>
  <si>
    <t>6214850238685785</t>
  </si>
  <si>
    <t>XC0024663</t>
  </si>
  <si>
    <t>聂荣超</t>
  </si>
  <si>
    <t>双福、璧山、大渡口土拓奖</t>
  </si>
  <si>
    <t>6214831238968058</t>
  </si>
  <si>
    <t>XC0024942</t>
  </si>
  <si>
    <t>兰鲁江</t>
  </si>
  <si>
    <t>6214855190984902</t>
  </si>
  <si>
    <t>XC0001277</t>
  </si>
  <si>
    <t>马太军</t>
  </si>
  <si>
    <t>812奖罚</t>
  </si>
  <si>
    <t>6214855192402325</t>
  </si>
  <si>
    <t>XC0025043</t>
  </si>
  <si>
    <t>李宏利</t>
  </si>
  <si>
    <t>6214832302277095</t>
  </si>
  <si>
    <t>XC0025192</t>
  </si>
  <si>
    <t>吴光宇</t>
  </si>
  <si>
    <t>358-重庆盛牧房地产开发有限公司</t>
  </si>
  <si>
    <t>6214851230220795</t>
  </si>
  <si>
    <t>XC0025262</t>
  </si>
  <si>
    <t>王江林</t>
  </si>
  <si>
    <t>11月资金岗激励</t>
  </si>
  <si>
    <t>6214850230068923</t>
  </si>
  <si>
    <t>XC0025303</t>
  </si>
  <si>
    <t>黄磊</t>
  </si>
  <si>
    <t>6226090231547932</t>
  </si>
  <si>
    <t>XC0025510</t>
  </si>
  <si>
    <t>蒋才秀</t>
  </si>
  <si>
    <t>6214831236837289</t>
  </si>
  <si>
    <t>XC0025766</t>
  </si>
  <si>
    <t>孙健</t>
  </si>
  <si>
    <t>6214850231078046</t>
  </si>
  <si>
    <t>XC0025698</t>
  </si>
  <si>
    <t>熊宇</t>
  </si>
  <si>
    <t>6214831288499723</t>
  </si>
  <si>
    <t>XC0025897</t>
  </si>
  <si>
    <t>熊娟</t>
  </si>
  <si>
    <t>6214850230721307</t>
  </si>
  <si>
    <t>XC0026400</t>
  </si>
  <si>
    <t>田波</t>
  </si>
  <si>
    <t>712-重庆天联置业有限责任公司</t>
  </si>
  <si>
    <t>6214832304606556</t>
  </si>
  <si>
    <t>XC0027260</t>
  </si>
  <si>
    <t>郭宏</t>
  </si>
  <si>
    <t>6214850231525863</t>
  </si>
  <si>
    <t>XC0028049</t>
  </si>
  <si>
    <t>李彬彬</t>
  </si>
  <si>
    <t>6214831236821861</t>
  </si>
  <si>
    <t>XC0028823</t>
  </si>
  <si>
    <t>向坤</t>
  </si>
  <si>
    <t>6214832305372612</t>
  </si>
  <si>
    <t>XC0028731</t>
  </si>
  <si>
    <t>雷翔</t>
  </si>
  <si>
    <t>6214850239458711</t>
  </si>
  <si>
    <t>XC0027692</t>
  </si>
  <si>
    <t>刘昀</t>
  </si>
  <si>
    <t>6226090231316841</t>
  </si>
  <si>
    <t>XC0030473</t>
  </si>
  <si>
    <t>程辉</t>
  </si>
  <si>
    <t>486-重庆铭睿房地产开发有限公司</t>
  </si>
  <si>
    <t>6214830237101513</t>
  </si>
  <si>
    <t>XC0041852</t>
  </si>
  <si>
    <t>秦杨</t>
  </si>
  <si>
    <t>6214832306144762</t>
  </si>
  <si>
    <t>XC0041341</t>
  </si>
  <si>
    <t>李春</t>
  </si>
  <si>
    <t>璧山、大渡口土拓奖</t>
  </si>
  <si>
    <t>6214832305971942</t>
  </si>
  <si>
    <t>XC0030889</t>
  </si>
  <si>
    <t>伍玲</t>
  </si>
  <si>
    <t>6214850231811537</t>
  </si>
  <si>
    <t>XC0042655</t>
  </si>
  <si>
    <t>牟晟</t>
  </si>
  <si>
    <t>6214832306511689</t>
  </si>
  <si>
    <t>XC0042788</t>
  </si>
  <si>
    <t>黄正</t>
  </si>
  <si>
    <t>6214830236391941</t>
  </si>
  <si>
    <t>XC0043394</t>
  </si>
  <si>
    <t>余沛遥</t>
  </si>
  <si>
    <t>6214830235629721</t>
  </si>
  <si>
    <t>XC0043655</t>
  </si>
  <si>
    <t>谭莉</t>
  </si>
  <si>
    <t>6214831236084205</t>
  </si>
  <si>
    <t>XC0043735</t>
  </si>
  <si>
    <t>隆燕</t>
  </si>
  <si>
    <t>6214832308227862</t>
  </si>
  <si>
    <t>XC0044158</t>
  </si>
  <si>
    <t>喻晓</t>
  </si>
  <si>
    <t>6226090231547965</t>
  </si>
  <si>
    <t>XC0044143</t>
  </si>
  <si>
    <t>卢曦</t>
  </si>
  <si>
    <t>6214832301061953</t>
  </si>
  <si>
    <t>XC0044498</t>
  </si>
  <si>
    <t>王颖</t>
  </si>
  <si>
    <t>6214832307343686</t>
  </si>
  <si>
    <t>XC0044840</t>
  </si>
  <si>
    <t>谢黎</t>
  </si>
  <si>
    <t>6214832307314943</t>
  </si>
  <si>
    <t>XC0044862</t>
  </si>
  <si>
    <t>颜越朗</t>
  </si>
  <si>
    <t>6214832308096622</t>
  </si>
  <si>
    <t>XC0045022</t>
  </si>
  <si>
    <t>石丹</t>
  </si>
  <si>
    <t>6214830231842658</t>
  </si>
  <si>
    <t>XC0045335</t>
  </si>
  <si>
    <t>曾庆霞</t>
  </si>
  <si>
    <t>6214851230456118</t>
  </si>
  <si>
    <t>XC0047096</t>
  </si>
  <si>
    <t>杨雪强</t>
  </si>
  <si>
    <t>6214830237623227</t>
  </si>
  <si>
    <t>XC0046925</t>
  </si>
  <si>
    <t>严于平</t>
  </si>
  <si>
    <t>6214832307815022</t>
  </si>
  <si>
    <t>XC0046260</t>
  </si>
  <si>
    <t>苏舒</t>
  </si>
  <si>
    <t>6225880233701458</t>
  </si>
  <si>
    <t>XC0023812</t>
  </si>
  <si>
    <t>许涛</t>
  </si>
  <si>
    <t>6225881237285886</t>
  </si>
  <si>
    <t>XC0024550</t>
  </si>
  <si>
    <t>杨剑</t>
  </si>
  <si>
    <t>6225880234620418</t>
  </si>
  <si>
    <t>XC0024661</t>
  </si>
  <si>
    <t>周大佐</t>
  </si>
  <si>
    <t>6214832306647939</t>
  </si>
  <si>
    <t>XC0042822</t>
  </si>
  <si>
    <t>裴宏</t>
  </si>
  <si>
    <t>6214832307245519</t>
  </si>
  <si>
    <t>XC0043962</t>
  </si>
  <si>
    <t>梁风波</t>
  </si>
  <si>
    <t>6214850239651299</t>
  </si>
  <si>
    <t>XC0047323</t>
  </si>
  <si>
    <t>邱菊</t>
  </si>
  <si>
    <t>6214851230787819</t>
  </si>
  <si>
    <t>XC0047359</t>
  </si>
  <si>
    <t>唐运涛</t>
  </si>
  <si>
    <t>6214832304336972</t>
  </si>
  <si>
    <t>XC0047335</t>
  </si>
  <si>
    <t>祝王源</t>
  </si>
  <si>
    <t>6214832308775183</t>
  </si>
  <si>
    <t>XC0047382</t>
  </si>
  <si>
    <t>唐格林</t>
  </si>
  <si>
    <t>6214832804795578</t>
  </si>
  <si>
    <t>XC0047375</t>
  </si>
  <si>
    <t>熊维川</t>
  </si>
  <si>
    <t>6214832308572358</t>
  </si>
  <si>
    <t>XC0047890</t>
  </si>
  <si>
    <t>杨璐</t>
  </si>
  <si>
    <t>6214832307883707</t>
  </si>
  <si>
    <t>XC0047727</t>
  </si>
  <si>
    <t>李冬琴</t>
  </si>
  <si>
    <t>璧山土拓奖</t>
  </si>
  <si>
    <t>6214832306273629</t>
  </si>
  <si>
    <t>XC0047973</t>
  </si>
  <si>
    <t>刘畅</t>
  </si>
  <si>
    <t>6214832308349229</t>
  </si>
  <si>
    <t>XC0048969</t>
  </si>
  <si>
    <t>何明伦</t>
  </si>
  <si>
    <t>6214831237193476</t>
  </si>
  <si>
    <t>XC0049490</t>
  </si>
  <si>
    <t>杨敏</t>
  </si>
  <si>
    <t>补退12月养老、失业</t>
  </si>
  <si>
    <t>6214832309394836</t>
  </si>
  <si>
    <t>XC0049493</t>
  </si>
  <si>
    <t>李坤</t>
  </si>
  <si>
    <t>6214850233041117</t>
  </si>
  <si>
    <t>XC0049526</t>
  </si>
  <si>
    <t>徐嫡</t>
  </si>
  <si>
    <t>6214850231617041</t>
  </si>
  <si>
    <t>XC0049510</t>
  </si>
  <si>
    <t>胡立栋</t>
  </si>
  <si>
    <t>6214832308346696</t>
  </si>
  <si>
    <t>XC0049504</t>
  </si>
  <si>
    <t>郑俐娜</t>
  </si>
  <si>
    <t>6214832307779046</t>
  </si>
  <si>
    <t>XC0049516</t>
  </si>
  <si>
    <t>周长福</t>
  </si>
  <si>
    <t>6225882305904226</t>
  </si>
  <si>
    <t>XC0049485</t>
  </si>
  <si>
    <t>王华琴</t>
  </si>
  <si>
    <t>6214831237838989</t>
  </si>
  <si>
    <t>XC0049898</t>
  </si>
  <si>
    <t>夏玲玲</t>
  </si>
  <si>
    <t>6214832309399603</t>
  </si>
  <si>
    <t>XC0049977</t>
  </si>
  <si>
    <t>罗航</t>
  </si>
  <si>
    <t>6214830234692811</t>
  </si>
  <si>
    <t>XC0050350</t>
  </si>
  <si>
    <t>刘城新</t>
  </si>
  <si>
    <t>6214832309863921</t>
  </si>
  <si>
    <t>XC0050389</t>
  </si>
  <si>
    <t>黄犁</t>
  </si>
  <si>
    <t>6225882303871179</t>
  </si>
  <si>
    <t>XC0050354</t>
  </si>
  <si>
    <t>杨小梅</t>
  </si>
  <si>
    <t>6214832309627185</t>
  </si>
  <si>
    <t>XC0050540</t>
  </si>
  <si>
    <t>李华</t>
  </si>
  <si>
    <t>6214832309864069</t>
  </si>
  <si>
    <t>XC0050716</t>
  </si>
  <si>
    <t>易生玉</t>
  </si>
  <si>
    <t>6214855192404651</t>
  </si>
  <si>
    <t>XC0027196</t>
  </si>
  <si>
    <t>李佳</t>
  </si>
  <si>
    <t>976-重庆亿尊投资有限公司</t>
  </si>
  <si>
    <t>6225882303872151</t>
  </si>
  <si>
    <t>XC0051321</t>
  </si>
  <si>
    <t>王炜</t>
  </si>
  <si>
    <t>6214832309647522</t>
  </si>
  <si>
    <t>XC0051305</t>
  </si>
  <si>
    <t>陈德敏</t>
  </si>
  <si>
    <t>6214832309647399</t>
  </si>
  <si>
    <t>XC0051345</t>
  </si>
  <si>
    <t>李奕杉</t>
  </si>
  <si>
    <t>6214831237799892</t>
  </si>
  <si>
    <t>XC0051293</t>
  </si>
  <si>
    <t>蒋方云</t>
  </si>
  <si>
    <t>6226090230922953</t>
  </si>
  <si>
    <t>XC0051279</t>
  </si>
  <si>
    <t>吴帆</t>
  </si>
  <si>
    <t>6225881234333267</t>
  </si>
  <si>
    <t>XC0051877</t>
  </si>
  <si>
    <t>程鸿霞</t>
  </si>
  <si>
    <t>6214831236357486</t>
  </si>
  <si>
    <t>XC0051865</t>
  </si>
  <si>
    <t>张少华</t>
  </si>
  <si>
    <t>6214850238798158</t>
  </si>
  <si>
    <t>XC0052761</t>
  </si>
  <si>
    <t>李思锦</t>
  </si>
  <si>
    <t>6214850230931823</t>
  </si>
  <si>
    <t>XC0053243</t>
  </si>
  <si>
    <t>刘月槐</t>
  </si>
  <si>
    <t>6214832305662657</t>
  </si>
  <si>
    <t>XC0054691</t>
  </si>
  <si>
    <t>刘雨飞</t>
  </si>
  <si>
    <t>6214832309987589</t>
  </si>
  <si>
    <t>XC0054924</t>
  </si>
  <si>
    <t>唐超文</t>
  </si>
  <si>
    <t>6214851231040788</t>
  </si>
  <si>
    <t>XC0055234</t>
  </si>
  <si>
    <t>陈艺江</t>
  </si>
  <si>
    <t>6214851230874922</t>
  </si>
  <si>
    <t>XC0055876</t>
  </si>
  <si>
    <t>曹益熙</t>
  </si>
  <si>
    <t>6214832310603209</t>
  </si>
  <si>
    <t>XC0055870</t>
  </si>
  <si>
    <t>张锦龙</t>
  </si>
  <si>
    <t>6214832311067271</t>
  </si>
  <si>
    <t>XC0056221</t>
  </si>
  <si>
    <t>陈玺平</t>
  </si>
  <si>
    <t>6214832300342156</t>
  </si>
  <si>
    <t>XC0056744</t>
  </si>
  <si>
    <t>严华勇</t>
  </si>
  <si>
    <t>6214830235873741</t>
  </si>
  <si>
    <t>XC0057919</t>
  </si>
  <si>
    <t>陈晓磊</t>
  </si>
  <si>
    <t>6214830235573192</t>
  </si>
  <si>
    <t>XC0058166</t>
  </si>
  <si>
    <t>李娟</t>
  </si>
  <si>
    <t>6214832311264985</t>
  </si>
  <si>
    <t>XC0058164</t>
  </si>
  <si>
    <t>夏谭朋</t>
  </si>
  <si>
    <t>6214832312193936</t>
  </si>
  <si>
    <t>XC0058978</t>
  </si>
  <si>
    <t>余小霞</t>
  </si>
  <si>
    <t>6214830236321385</t>
  </si>
  <si>
    <t>XC0059808</t>
  </si>
  <si>
    <t>陈伟</t>
  </si>
  <si>
    <t>6214832311665892</t>
  </si>
  <si>
    <t>XC0059872</t>
  </si>
  <si>
    <t>龙训意</t>
  </si>
  <si>
    <t>6214830230834656</t>
  </si>
  <si>
    <t>XC0059842</t>
  </si>
  <si>
    <t>郑婷</t>
  </si>
  <si>
    <t>6214850232061298</t>
  </si>
  <si>
    <t>XC0060168</t>
  </si>
  <si>
    <t>胡露</t>
  </si>
  <si>
    <t>6214832808269877</t>
  </si>
  <si>
    <t>XC0056806</t>
  </si>
  <si>
    <t>杨茜</t>
  </si>
  <si>
    <t>6214855192406607</t>
  </si>
  <si>
    <t>XC0027437</t>
  </si>
  <si>
    <t>王舒展</t>
  </si>
  <si>
    <t>6214832148304848</t>
  </si>
  <si>
    <t>XC0059030</t>
  </si>
  <si>
    <t>梁嘉诚</t>
  </si>
  <si>
    <t>6214831236462062</t>
  </si>
  <si>
    <t>XC0060791</t>
  </si>
  <si>
    <t>袁勇</t>
  </si>
  <si>
    <t>6214832312543643</t>
  </si>
  <si>
    <t>XC0060740</t>
  </si>
  <si>
    <t>罗流莉</t>
  </si>
  <si>
    <t>6214832312604528</t>
  </si>
  <si>
    <t>XC0060762</t>
  </si>
  <si>
    <t>张强</t>
  </si>
  <si>
    <t>6214832312093466</t>
  </si>
  <si>
    <t>XC0061883</t>
  </si>
  <si>
    <t>谭学茭</t>
  </si>
  <si>
    <t>6214832311175348</t>
  </si>
  <si>
    <t>XC0061267</t>
  </si>
  <si>
    <t>何峰</t>
  </si>
  <si>
    <t>6214832312436418</t>
  </si>
  <si>
    <t>XC0061552</t>
  </si>
  <si>
    <t>陈西</t>
  </si>
  <si>
    <t>6214832305716917</t>
  </si>
  <si>
    <t>XC0061544</t>
  </si>
  <si>
    <t>申国耀</t>
  </si>
  <si>
    <t>6214832312515856</t>
  </si>
  <si>
    <t>XC0061566</t>
  </si>
  <si>
    <t>刘雪云</t>
  </si>
  <si>
    <t>6214832312943918</t>
  </si>
  <si>
    <t>XC0062014</t>
  </si>
  <si>
    <t>周磊</t>
  </si>
  <si>
    <t>6214831234278676</t>
  </si>
  <si>
    <t>XC0062445</t>
  </si>
  <si>
    <t>曾杉杉</t>
  </si>
  <si>
    <t>6214832313229416</t>
  </si>
  <si>
    <t>XC0062425</t>
  </si>
  <si>
    <t>谭建民</t>
  </si>
  <si>
    <t>6214832311668391</t>
  </si>
  <si>
    <t>XC0062490</t>
  </si>
  <si>
    <t>黄帅</t>
  </si>
  <si>
    <t>6214850239070219</t>
  </si>
  <si>
    <t>XC0062875</t>
  </si>
  <si>
    <t>翟忆青</t>
  </si>
  <si>
    <t>6214832312520229</t>
  </si>
  <si>
    <t>XC0063278</t>
  </si>
  <si>
    <t>郑伊娜</t>
  </si>
  <si>
    <t>6214831238180845</t>
  </si>
  <si>
    <t>XC0063672</t>
  </si>
  <si>
    <t>李华星</t>
  </si>
  <si>
    <t>6214832309947591</t>
  </si>
  <si>
    <t>XC0063704</t>
  </si>
  <si>
    <t>王俊英</t>
  </si>
  <si>
    <t>6214832312826162</t>
  </si>
  <si>
    <t>XC0063746</t>
  </si>
  <si>
    <t>罗发祥</t>
  </si>
  <si>
    <t>6214832313422078</t>
  </si>
  <si>
    <t>XC0063667</t>
  </si>
  <si>
    <t>陈哲超</t>
  </si>
  <si>
    <t>6214832312173672</t>
  </si>
  <si>
    <t>XC0063902</t>
  </si>
  <si>
    <t>郑小庆</t>
  </si>
  <si>
    <t>6214832313320348</t>
  </si>
  <si>
    <t>XC0064026</t>
  </si>
  <si>
    <t>秦燕</t>
  </si>
  <si>
    <t>6225881230232885</t>
  </si>
  <si>
    <t>XC0065103</t>
  </si>
  <si>
    <t>刘晓晖</t>
  </si>
  <si>
    <t>6214850230757228</t>
  </si>
  <si>
    <t>XC0065803</t>
  </si>
  <si>
    <t>李永松</t>
  </si>
  <si>
    <t>6214832312234763</t>
  </si>
  <si>
    <t>XC0066916</t>
  </si>
  <si>
    <t>申松</t>
  </si>
  <si>
    <t>6214832313045903</t>
  </si>
  <si>
    <t>XC0067126</t>
  </si>
  <si>
    <t>廖灵溪</t>
  </si>
  <si>
    <t>6214832313595493</t>
  </si>
  <si>
    <t>XC0067243</t>
  </si>
  <si>
    <t>李楠</t>
  </si>
  <si>
    <t>6214832313499969</t>
  </si>
  <si>
    <t>XC0067245</t>
  </si>
  <si>
    <t>罗娟</t>
  </si>
  <si>
    <t>6214851230652781</t>
  </si>
  <si>
    <t>XC0067538</t>
  </si>
  <si>
    <t>廖光春</t>
  </si>
  <si>
    <t>6214832313470325</t>
  </si>
  <si>
    <t>XC0067521</t>
  </si>
  <si>
    <t>梁伟</t>
  </si>
  <si>
    <t>6214850230604644</t>
  </si>
  <si>
    <t>XC0067997</t>
  </si>
  <si>
    <t>唐光泽</t>
  </si>
  <si>
    <t>6214832313079449</t>
  </si>
  <si>
    <t>XC0068406</t>
  </si>
  <si>
    <t>张文珊</t>
  </si>
  <si>
    <t>6214832313511581</t>
  </si>
  <si>
    <t>XC0068888</t>
  </si>
  <si>
    <t>徐果</t>
  </si>
  <si>
    <t>6214832313902319</t>
  </si>
  <si>
    <t>XC0068980</t>
  </si>
  <si>
    <t>秦永静</t>
  </si>
  <si>
    <t>6214832313884772</t>
  </si>
  <si>
    <t>XC0069241</t>
  </si>
  <si>
    <t>马肖晗</t>
  </si>
  <si>
    <t>6225880284274629</t>
  </si>
  <si>
    <t>XC0021716</t>
  </si>
  <si>
    <t>邓凯</t>
  </si>
  <si>
    <t>6214831238676479</t>
  </si>
  <si>
    <t>XC0027179</t>
  </si>
  <si>
    <t>赵伟楠</t>
  </si>
  <si>
    <t>6214831237839003</t>
  </si>
  <si>
    <t>XC0070212</t>
  </si>
  <si>
    <t>王思予</t>
  </si>
  <si>
    <t>6214832314381802</t>
  </si>
  <si>
    <t>XC0070235</t>
  </si>
  <si>
    <t>周晨钰</t>
  </si>
  <si>
    <t>6214832305392503</t>
  </si>
  <si>
    <t>XC0073171</t>
  </si>
  <si>
    <t>高磊</t>
  </si>
  <si>
    <t>6226090231889581</t>
  </si>
  <si>
    <t>XC0073457</t>
  </si>
  <si>
    <t>袁娟</t>
  </si>
  <si>
    <t>6225882303504176</t>
  </si>
  <si>
    <t>XC0043632</t>
  </si>
  <si>
    <t>何霞</t>
  </si>
  <si>
    <t>补扣10-11月养老、补退盛牧10月养老失业</t>
  </si>
  <si>
    <t>6214832312238772</t>
  </si>
  <si>
    <t>XC0073999</t>
  </si>
  <si>
    <t>徐源</t>
  </si>
  <si>
    <t>6214832315943501</t>
  </si>
  <si>
    <t>XC0075647</t>
  </si>
  <si>
    <t>梁婷</t>
  </si>
  <si>
    <t>6214832302106161</t>
  </si>
  <si>
    <t>XC0023393</t>
  </si>
  <si>
    <t>曾秀权</t>
  </si>
  <si>
    <t>雅安项目土拓奖、补扣11月五险一金</t>
  </si>
  <si>
    <t>6214832317478019</t>
  </si>
  <si>
    <t>XC0080400</t>
  </si>
  <si>
    <t>刘卉</t>
  </si>
  <si>
    <t>6214832317773328</t>
  </si>
  <si>
    <t>XC0080401</t>
  </si>
  <si>
    <t>沈昱伶</t>
  </si>
  <si>
    <t>6214832317005226</t>
  </si>
  <si>
    <t>XC0081696</t>
  </si>
  <si>
    <t>刘楠楠</t>
  </si>
  <si>
    <t>6214832314840138</t>
  </si>
  <si>
    <t>XC0074943</t>
  </si>
  <si>
    <t>邓玮婷</t>
  </si>
  <si>
    <t>实习生；研究生；实习21天，餐补30/天</t>
  </si>
  <si>
    <t>6214832315718333</t>
  </si>
  <si>
    <t>XC0075994</t>
  </si>
  <si>
    <t>崔娜</t>
  </si>
  <si>
    <t>实习生；研究生；实习14.5天，餐补30/天</t>
  </si>
  <si>
    <t>6214832316125793</t>
  </si>
  <si>
    <t>XC0076316</t>
  </si>
  <si>
    <t>龙倩</t>
  </si>
  <si>
    <t>6214832316209183</t>
  </si>
  <si>
    <t>XC0077272</t>
  </si>
  <si>
    <t>李哲</t>
  </si>
  <si>
    <t>实习生；研究生；实习12天，餐补30/天</t>
  </si>
  <si>
    <t>6214832316693998</t>
  </si>
  <si>
    <t>XC0076820</t>
  </si>
  <si>
    <t>王鸿亮</t>
  </si>
  <si>
    <t>实习生；实习22天，餐补30/天</t>
  </si>
  <si>
    <t>6214832316520043</t>
  </si>
  <si>
    <t>XC0078390</t>
  </si>
  <si>
    <t>张雪威</t>
  </si>
  <si>
    <t>实习生；实习10天，餐补30/天</t>
  </si>
  <si>
    <t>6214832316052955</t>
  </si>
  <si>
    <t>XC0078391</t>
  </si>
  <si>
    <t>周颖哲</t>
  </si>
  <si>
    <t>实习生；实习25天，餐补30/天</t>
  </si>
  <si>
    <t>6214832316879175</t>
  </si>
  <si>
    <t>XC0079562</t>
  </si>
  <si>
    <t>谭琴</t>
  </si>
  <si>
    <t>实习生；实习17天，餐补30/天</t>
  </si>
  <si>
    <t>6214832317652936</t>
  </si>
  <si>
    <t>XC0079589</t>
  </si>
  <si>
    <t>张路鸣</t>
  </si>
  <si>
    <t>实习生；实习14天，餐补30/天</t>
  </si>
  <si>
    <t>6214832316317432</t>
  </si>
  <si>
    <t>XC0080399</t>
  </si>
  <si>
    <t>张悦</t>
  </si>
  <si>
    <t>实习生；实习6天，餐补30/天</t>
  </si>
  <si>
    <t>职级</t>
  </si>
  <si>
    <t>通讯补贴</t>
  </si>
  <si>
    <t>电脑补贴</t>
  </si>
  <si>
    <t>佣金激励</t>
  </si>
  <si>
    <t>夜班补贴</t>
  </si>
  <si>
    <t>其他补贴</t>
  </si>
  <si>
    <t>个人养老金</t>
  </si>
  <si>
    <t>个人医保金</t>
  </si>
  <si>
    <t>个人大病</t>
  </si>
  <si>
    <t>个人失业金</t>
  </si>
  <si>
    <t>个人公积金</t>
  </si>
  <si>
    <t>应发工资-系统</t>
  </si>
  <si>
    <t>应发工资核对</t>
  </si>
  <si>
    <t>应纳税所得额-系统</t>
  </si>
  <si>
    <t>应纳税所得额核对</t>
  </si>
  <si>
    <t>N0171856</t>
  </si>
  <si>
    <t>2021-07-12</t>
  </si>
  <si>
    <t>M2</t>
  </si>
  <si>
    <t>N0015240</t>
  </si>
  <si>
    <t>2016-07-18</t>
  </si>
  <si>
    <t>M3</t>
  </si>
  <si>
    <t>N0065378</t>
  </si>
  <si>
    <t>2018-07-27</t>
  </si>
  <si>
    <t>N0164837</t>
  </si>
  <si>
    <t>2021-06-01</t>
  </si>
  <si>
    <t>N0197272</t>
  </si>
  <si>
    <t>2022-04-06</t>
  </si>
  <si>
    <t>N0092052</t>
  </si>
  <si>
    <t>2019-04-22</t>
  </si>
  <si>
    <t>M4</t>
  </si>
  <si>
    <t>N0161254</t>
  </si>
  <si>
    <t>2021-05-06</t>
  </si>
  <si>
    <t>N0102365</t>
  </si>
  <si>
    <t>2019-07-08</t>
  </si>
  <si>
    <t>P2</t>
  </si>
  <si>
    <t>N0151914</t>
  </si>
  <si>
    <t>2021-07-27</t>
  </si>
  <si>
    <t>N0043134</t>
  </si>
  <si>
    <t>2017-11-21</t>
  </si>
  <si>
    <t>P3</t>
  </si>
  <si>
    <t>N0157246</t>
  </si>
  <si>
    <t>2021-04-06</t>
  </si>
  <si>
    <t>N0158268</t>
  </si>
  <si>
    <t>2021-04-12</t>
  </si>
  <si>
    <t>P5</t>
  </si>
  <si>
    <t>N0162777</t>
  </si>
  <si>
    <t>2021-05-17</t>
  </si>
  <si>
    <t>N0164839</t>
  </si>
  <si>
    <t>N0165127</t>
  </si>
  <si>
    <t>2021-06-02</t>
  </si>
  <si>
    <t>N0162319</t>
  </si>
  <si>
    <t>2021-05-13</t>
  </si>
  <si>
    <t>P7</t>
  </si>
  <si>
    <t>N0202220</t>
  </si>
  <si>
    <t>2022-06-13</t>
  </si>
  <si>
    <t>S0</t>
  </si>
  <si>
    <t>N0202222</t>
  </si>
  <si>
    <t>N0202226</t>
  </si>
  <si>
    <t>N0202241</t>
  </si>
  <si>
    <t>N0202253</t>
  </si>
  <si>
    <t>N0202880</t>
  </si>
  <si>
    <t>2022-06-20</t>
  </si>
  <si>
    <t>N0097229</t>
  </si>
  <si>
    <t>2022-04-11</t>
  </si>
  <si>
    <t>S1</t>
  </si>
  <si>
    <t>N0132886</t>
  </si>
  <si>
    <t>2022-02-05</t>
  </si>
  <si>
    <t>N0151857</t>
  </si>
  <si>
    <t>2022-06-01</t>
  </si>
  <si>
    <t>N0186150</t>
  </si>
  <si>
    <t>2021-11-02</t>
  </si>
  <si>
    <t>N0199255</t>
  </si>
  <si>
    <t>2022-05-05</t>
  </si>
  <si>
    <t>N0180522</t>
  </si>
  <si>
    <t>2021-09-13</t>
  </si>
  <si>
    <t>N0181638</t>
  </si>
  <si>
    <t>2021-09-22</t>
  </si>
  <si>
    <t>N0190987</t>
  </si>
  <si>
    <t>2022-01-04</t>
  </si>
  <si>
    <t>N0191864</t>
  </si>
  <si>
    <t>N0194678</t>
  </si>
  <si>
    <t>2022-03-07</t>
  </si>
  <si>
    <t>N0194697</t>
  </si>
  <si>
    <t>N0194788</t>
  </si>
  <si>
    <t>N0194850</t>
  </si>
  <si>
    <t>2022-03-08</t>
  </si>
  <si>
    <t>N0196704</t>
  </si>
  <si>
    <t>2022-03-21</t>
  </si>
  <si>
    <t>N0200321</t>
  </si>
  <si>
    <t>2022-05-18</t>
  </si>
  <si>
    <t>6月请假薪资</t>
  </si>
  <si>
    <t>N0200322</t>
  </si>
  <si>
    <t>N0200666</t>
  </si>
  <si>
    <t>2022-05-23</t>
  </si>
  <si>
    <t>N0201066</t>
  </si>
  <si>
    <t>2022-05-30</t>
  </si>
  <si>
    <t>N0201220</t>
  </si>
  <si>
    <t>N0201223</t>
  </si>
  <si>
    <t>N0201382</t>
  </si>
  <si>
    <t>2022-06-02</t>
  </si>
  <si>
    <t>N0202334</t>
  </si>
  <si>
    <t>2022-06-14</t>
  </si>
  <si>
    <t>N0202350</t>
  </si>
  <si>
    <t>N0202690</t>
  </si>
  <si>
    <t>2022-06-18</t>
  </si>
  <si>
    <t>N0203254</t>
  </si>
  <si>
    <t>2022-06-24</t>
  </si>
  <si>
    <t>N0203259</t>
  </si>
  <si>
    <t>N0203423</t>
  </si>
  <si>
    <t>2022-06-27</t>
  </si>
  <si>
    <t>N0203459</t>
  </si>
  <si>
    <t>N0203552</t>
  </si>
  <si>
    <t>2022-06-28</t>
  </si>
  <si>
    <t>N0030253</t>
  </si>
  <si>
    <t>2017-09-21</t>
  </si>
  <si>
    <t>S2</t>
  </si>
  <si>
    <t>N0153963</t>
  </si>
  <si>
    <t>N0154887</t>
  </si>
  <si>
    <t>N0189788</t>
  </si>
  <si>
    <t>2021-12-20</t>
  </si>
  <si>
    <t>N0197638</t>
  </si>
  <si>
    <t>N0199801</t>
  </si>
  <si>
    <t>2022-05-11</t>
  </si>
  <si>
    <t>N0201385</t>
  </si>
  <si>
    <t>N0202817</t>
  </si>
  <si>
    <t>N0202868</t>
  </si>
  <si>
    <t>N0203677</t>
  </si>
  <si>
    <t>2022-06-29</t>
  </si>
  <si>
    <t>N0203784</t>
  </si>
  <si>
    <t>2022-06-30</t>
  </si>
  <si>
    <t>N0146818</t>
  </si>
  <si>
    <t>2020-12-22</t>
  </si>
  <si>
    <t>S3</t>
  </si>
  <si>
    <t>5、6月电脑补贴、夜班费、加班费</t>
  </si>
  <si>
    <t>N0157138</t>
  </si>
  <si>
    <t>N0159022</t>
  </si>
  <si>
    <t>2021-04-16</t>
  </si>
  <si>
    <t>N0186156</t>
  </si>
  <si>
    <t>N0201217</t>
  </si>
  <si>
    <t>N0201222</t>
  </si>
  <si>
    <t>N0201725</t>
  </si>
  <si>
    <t>2022-06-07</t>
  </si>
  <si>
    <t>N0181681</t>
  </si>
  <si>
    <t>N0199592</t>
  </si>
  <si>
    <t>2022-05-09</t>
  </si>
  <si>
    <t>N0102606</t>
  </si>
  <si>
    <t>2019-07-12</t>
  </si>
  <si>
    <t>S4</t>
  </si>
  <si>
    <t>5、6、7通讯100元（只发），5、6电脑补贴</t>
  </si>
  <si>
    <t>N0153749</t>
  </si>
  <si>
    <t>2021-03-03</t>
  </si>
  <si>
    <t>N0178778</t>
  </si>
  <si>
    <t>2021-09-01</t>
  </si>
  <si>
    <t>N0181363</t>
  </si>
  <si>
    <t>2021-09-18</t>
  </si>
  <si>
    <t>N0175016</t>
  </si>
  <si>
    <t>2021-08-02</t>
  </si>
  <si>
    <t>N0184894</t>
  </si>
  <si>
    <t>2021-10-20</t>
  </si>
  <si>
    <t>N0197992</t>
  </si>
  <si>
    <t>2022-04-14</t>
  </si>
  <si>
    <t>N0189787</t>
  </si>
  <si>
    <t>N0199453</t>
  </si>
  <si>
    <t>2022-05-06</t>
  </si>
  <si>
    <t>N0194160</t>
  </si>
  <si>
    <t>2022-03-01</t>
  </si>
  <si>
    <t>N0195517</t>
  </si>
  <si>
    <t>2022-03-14</t>
  </si>
  <si>
    <t>N0203267</t>
  </si>
  <si>
    <t>N0167198</t>
  </si>
  <si>
    <t>2021-06-16</t>
  </si>
  <si>
    <t>S5</t>
  </si>
  <si>
    <t>N0178779</t>
  </si>
  <si>
    <t>N0192406</t>
  </si>
  <si>
    <t>2022-02-11</t>
  </si>
  <si>
    <t>N0145090</t>
  </si>
  <si>
    <t>2020-12-02</t>
  </si>
  <si>
    <t>N0148252</t>
  </si>
  <si>
    <t>2021-01-11</t>
  </si>
  <si>
    <t>N0148559</t>
  </si>
  <si>
    <t>2021-01-15</t>
  </si>
  <si>
    <t>N0159277</t>
  </si>
  <si>
    <t>2021-10-25</t>
  </si>
  <si>
    <t>N0192373</t>
  </si>
  <si>
    <t>2022-02-10</t>
  </si>
  <si>
    <t>N0153425</t>
  </si>
  <si>
    <t>2021-03-02</t>
  </si>
  <si>
    <t>S6</t>
  </si>
  <si>
    <t>N0181678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</si>
</sst>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 "/>
    <numFmt numFmtId="178" formatCode="0.00_);[Red]\(0.00\)"/>
    <numFmt numFmtId="179" formatCode="yyyy/m/d;@"/>
    <numFmt numFmtId="180" formatCode="0_);[Red]\(0\)"/>
  </numFmts>
  <fonts count="33">
    <font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9"/>
      <name val="宋体"/>
      <charset val="134"/>
    </font>
    <font>
      <b/>
      <sz val="11"/>
      <name val="宋体"/>
      <charset val="134"/>
    </font>
    <font>
      <sz val="11"/>
      <color indexed="6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0"/>
      <name val="Arial"/>
      <charset val="134"/>
    </font>
    <font>
      <sz val="11"/>
      <color indexed="8"/>
      <name val="宋体"/>
      <charset val="134"/>
      <scheme val="minor"/>
    </font>
    <font>
      <b/>
      <sz val="11"/>
      <color indexed="9"/>
      <name val="宋体"/>
      <charset val="134"/>
    </font>
    <font>
      <u/>
      <sz val="9"/>
      <color theme="11"/>
      <name val="Tahoma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9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5761">
    <xf numFmtId="0" fontId="0" fillId="0" borderId="0"/>
    <xf numFmtId="0" fontId="6" fillId="8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0"/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2" fillId="0" borderId="0"/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/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/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/>
    <xf numFmtId="0" fontId="9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/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/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/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0" fontId="9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/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/>
    <xf numFmtId="0" fontId="1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/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/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/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/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/>
    <xf numFmtId="0" fontId="10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/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8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6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/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/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 applyBorder="0"/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 applyBorder="0"/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 applyBorder="0"/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 applyBorder="0"/>
    <xf numFmtId="0" fontId="24" fillId="29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 applyBorder="0"/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/>
    <xf numFmtId="0" fontId="10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9" fontId="7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/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/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18" fillId="0" borderId="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24" fillId="29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7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7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8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7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2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8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7" fillId="0" borderId="0"/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12" fillId="0" borderId="2" applyNumberFormat="0" applyFill="0" applyAlignment="0" applyProtection="0">
      <alignment vertical="center"/>
    </xf>
    <xf numFmtId="0" fontId="7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0"/>
    <xf numFmtId="0" fontId="10" fillId="28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7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1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26" fillId="10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8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/>
    <xf numFmtId="0" fontId="17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/>
    <xf numFmtId="0" fontId="0" fillId="0" borderId="0"/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4" applyNumberFormat="0" applyFill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7" fillId="0" borderId="0"/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7" fillId="0" borderId="0">
      <alignment vertical="center"/>
    </xf>
    <xf numFmtId="0" fontId="0" fillId="0" borderId="0"/>
    <xf numFmtId="0" fontId="9" fillId="0" borderId="0">
      <alignment vertical="center"/>
    </xf>
    <xf numFmtId="0" fontId="7" fillId="0" borderId="0">
      <alignment vertical="center"/>
    </xf>
    <xf numFmtId="0" fontId="0" fillId="0" borderId="0"/>
    <xf numFmtId="0" fontId="9" fillId="0" borderId="0">
      <alignment vertical="center"/>
    </xf>
    <xf numFmtId="0" fontId="22" fillId="0" borderId="0"/>
    <xf numFmtId="0" fontId="7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2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9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7" fillId="0" borderId="0"/>
    <xf numFmtId="0" fontId="9" fillId="0" borderId="0">
      <alignment vertical="center"/>
    </xf>
    <xf numFmtId="0" fontId="7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0" fillId="0" borderId="0" applyFont="0" applyFill="0" applyBorder="0" applyAlignment="0" applyProtection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7" fillId="0" borderId="0"/>
    <xf numFmtId="0" fontId="9" fillId="0" borderId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/>
    <xf numFmtId="0" fontId="9" fillId="0" borderId="0">
      <alignment vertical="center"/>
    </xf>
    <xf numFmtId="0" fontId="19" fillId="27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0" fillId="0" borderId="0" applyFont="0" applyFill="0" applyBorder="0" applyAlignment="0" applyProtection="0"/>
    <xf numFmtId="0" fontId="9" fillId="0" borderId="0">
      <alignment vertical="center"/>
    </xf>
    <xf numFmtId="176" fontId="0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0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0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176" fontId="0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18" borderId="3" applyNumberFormat="0" applyFont="0" applyAlignment="0" applyProtection="0">
      <alignment vertical="center"/>
    </xf>
    <xf numFmtId="0" fontId="7" fillId="0" borderId="0"/>
    <xf numFmtId="0" fontId="0" fillId="18" borderId="3" applyNumberFormat="0" applyFon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/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10" fillId="16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10" fillId="16" borderId="0" applyNumberFormat="0" applyBorder="0" applyAlignment="0" applyProtection="0">
      <alignment vertical="center"/>
    </xf>
    <xf numFmtId="0" fontId="7" fillId="0" borderId="0"/>
    <xf numFmtId="0" fontId="10" fillId="16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10" fillId="16" borderId="0" applyNumberFormat="0" applyBorder="0" applyAlignment="0" applyProtection="0">
      <alignment vertical="center"/>
    </xf>
    <xf numFmtId="0" fontId="7" fillId="0" borderId="0"/>
    <xf numFmtId="0" fontId="10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7" fillId="0" borderId="0"/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7" fillId="0" borderId="0"/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10" fillId="16" borderId="0" applyNumberFormat="0" applyBorder="0" applyAlignment="0" applyProtection="0">
      <alignment vertical="center"/>
    </xf>
    <xf numFmtId="0" fontId="7" fillId="0" borderId="0"/>
    <xf numFmtId="0" fontId="10" fillId="16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10" fillId="28" borderId="0" applyNumberFormat="0" applyBorder="0" applyAlignment="0" applyProtection="0">
      <alignment vertical="center"/>
    </xf>
    <xf numFmtId="0" fontId="7" fillId="0" borderId="0"/>
    <xf numFmtId="0" fontId="10" fillId="28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27" fillId="0" borderId="9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17" fillId="25" borderId="0" applyNumberFormat="0" applyBorder="0" applyAlignment="0" applyProtection="0">
      <alignment vertical="center"/>
    </xf>
    <xf numFmtId="0" fontId="7" fillId="0" borderId="0"/>
    <xf numFmtId="0" fontId="27" fillId="0" borderId="9" applyNumberFormat="0" applyFill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22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25" borderId="0" applyNumberFormat="0" applyBorder="0" applyAlignment="0" applyProtection="0">
      <alignment vertical="center"/>
    </xf>
    <xf numFmtId="0" fontId="0" fillId="0" borderId="0"/>
    <xf numFmtId="0" fontId="17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17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17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0" fillId="0" borderId="0"/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27" borderId="6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24" fillId="29" borderId="8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24" fillId="29" borderId="8" applyNumberFormat="0" applyAlignment="0" applyProtection="0">
      <alignment vertical="center"/>
    </xf>
    <xf numFmtId="0" fontId="0" fillId="0" borderId="0"/>
    <xf numFmtId="0" fontId="24" fillId="29" borderId="8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8" borderId="0" applyNumberFormat="0" applyBorder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29" fillId="2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  <xf numFmtId="0" fontId="0" fillId="0" borderId="0"/>
    <xf numFmtId="0" fontId="0" fillId="18" borderId="3" applyNumberFormat="0" applyFont="0" applyAlignment="0" applyProtection="0">
      <alignment vertical="center"/>
    </xf>
  </cellStyleXfs>
  <cellXfs count="6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4182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1" fillId="0" borderId="0" xfId="6340" applyFont="1" applyFill="1" applyAlignment="1">
      <alignment horizontal="center" vertical="center"/>
    </xf>
    <xf numFmtId="0" fontId="1" fillId="0" borderId="0" xfId="6340" applyFont="1" applyAlignment="1">
      <alignment horizontal="center" vertical="center"/>
    </xf>
    <xf numFmtId="49" fontId="1" fillId="0" borderId="0" xfId="6340" applyNumberFormat="1" applyFont="1" applyFill="1" applyAlignment="1">
      <alignment horizontal="center" vertical="center"/>
    </xf>
    <xf numFmtId="49" fontId="2" fillId="0" borderId="0" xfId="6340" applyNumberFormat="1" applyFont="1" applyFill="1" applyAlignment="1">
      <alignment horizontal="center" vertical="center"/>
    </xf>
    <xf numFmtId="14" fontId="1" fillId="0" borderId="0" xfId="6340" applyNumberFormat="1" applyFont="1" applyAlignment="1">
      <alignment horizontal="center" vertical="center"/>
    </xf>
    <xf numFmtId="178" fontId="1" fillId="0" borderId="0" xfId="6340" applyNumberFormat="1" applyFont="1" applyAlignment="1">
      <alignment horizontal="center" vertical="center"/>
    </xf>
    <xf numFmtId="178" fontId="1" fillId="0" borderId="0" xfId="6340" applyNumberFormat="1" applyFont="1" applyFill="1" applyAlignment="1">
      <alignment horizontal="center" vertical="center"/>
    </xf>
    <xf numFmtId="177" fontId="1" fillId="0" borderId="0" xfId="6340" applyNumberFormat="1" applyFont="1" applyAlignment="1">
      <alignment horizontal="center" vertical="center"/>
    </xf>
    <xf numFmtId="177" fontId="3" fillId="0" borderId="0" xfId="6340" applyNumberFormat="1" applyFont="1" applyAlignment="1">
      <alignment horizontal="center" vertical="center"/>
    </xf>
    <xf numFmtId="177" fontId="1" fillId="0" borderId="0" xfId="6340" applyNumberFormat="1" applyFont="1" applyFill="1" applyAlignment="1">
      <alignment horizontal="center" vertical="center"/>
    </xf>
    <xf numFmtId="177" fontId="1" fillId="5" borderId="0" xfId="6340" applyNumberFormat="1" applyFont="1" applyFill="1" applyAlignment="1">
      <alignment horizontal="center" vertical="center"/>
    </xf>
    <xf numFmtId="0" fontId="3" fillId="0" borderId="0" xfId="6340" applyFont="1" applyAlignment="1">
      <alignment horizontal="center" vertical="center"/>
    </xf>
    <xf numFmtId="49" fontId="3" fillId="0" borderId="0" xfId="6340" applyNumberFormat="1" applyFont="1" applyAlignment="1">
      <alignment horizontal="center" vertical="center" wrapText="1"/>
    </xf>
    <xf numFmtId="0" fontId="2" fillId="0" borderId="0" xfId="6340" applyFont="1" applyFill="1" applyAlignment="1">
      <alignment horizontal="center" vertical="center"/>
    </xf>
    <xf numFmtId="180" fontId="2" fillId="0" borderId="0" xfId="6340" applyNumberFormat="1" applyFont="1" applyFill="1" applyAlignment="1">
      <alignment horizontal="center" vertical="center"/>
    </xf>
    <xf numFmtId="178" fontId="2" fillId="0" borderId="0" xfId="6340" applyNumberFormat="1" applyFont="1" applyFill="1" applyAlignment="1">
      <alignment horizontal="center" vertical="center"/>
    </xf>
    <xf numFmtId="14" fontId="1" fillId="0" borderId="0" xfId="6340" applyNumberFormat="1" applyFont="1" applyFill="1" applyAlignment="1">
      <alignment horizontal="center" vertical="center"/>
    </xf>
    <xf numFmtId="0" fontId="1" fillId="6" borderId="0" xfId="6340" applyFont="1" applyFill="1" applyAlignment="1">
      <alignment horizontal="center" vertical="center"/>
    </xf>
    <xf numFmtId="177" fontId="3" fillId="2" borderId="0" xfId="6340" applyNumberFormat="1" applyFont="1" applyFill="1" applyAlignment="1">
      <alignment horizontal="center" vertical="center"/>
    </xf>
    <xf numFmtId="177" fontId="3" fillId="0" borderId="0" xfId="6340" applyNumberFormat="1" applyFont="1" applyFill="1" applyAlignment="1">
      <alignment horizontal="center" vertical="center"/>
    </xf>
    <xf numFmtId="177" fontId="1" fillId="7" borderId="0" xfId="6340" applyNumberFormat="1" applyFont="1" applyFill="1" applyAlignment="1">
      <alignment horizontal="center" vertical="center"/>
    </xf>
    <xf numFmtId="49" fontId="2" fillId="5" borderId="0" xfId="6340" applyNumberFormat="1" applyFont="1" applyFill="1" applyAlignment="1">
      <alignment horizontal="center" vertical="center"/>
    </xf>
    <xf numFmtId="177" fontId="1" fillId="2" borderId="0" xfId="6340" applyNumberFormat="1" applyFont="1" applyFill="1" applyAlignment="1">
      <alignment horizontal="center" vertical="center"/>
    </xf>
    <xf numFmtId="14" fontId="3" fillId="0" borderId="0" xfId="6340" applyNumberFormat="1" applyFont="1" applyAlignment="1">
      <alignment horizontal="center" vertical="center" wrapText="1"/>
    </xf>
    <xf numFmtId="49" fontId="1" fillId="2" borderId="0" xfId="6340" applyNumberFormat="1" applyFont="1" applyFill="1" applyAlignment="1">
      <alignment horizontal="center" vertical="center"/>
    </xf>
    <xf numFmtId="49" fontId="2" fillId="2" borderId="0" xfId="6340" applyNumberFormat="1" applyFont="1" applyFill="1" applyAlignment="1">
      <alignment horizontal="center" vertical="center"/>
    </xf>
    <xf numFmtId="0" fontId="1" fillId="2" borderId="0" xfId="6340" applyFont="1" applyFill="1" applyAlignment="1">
      <alignment horizontal="center" vertical="center"/>
    </xf>
    <xf numFmtId="14" fontId="1" fillId="2" borderId="0" xfId="6340" applyNumberFormat="1" applyFont="1" applyFill="1" applyAlignment="1">
      <alignment horizontal="center" vertical="center"/>
    </xf>
    <xf numFmtId="178" fontId="1" fillId="2" borderId="0" xfId="6340" applyNumberFormat="1" applyFont="1" applyFill="1" applyAlignment="1">
      <alignment horizontal="center" vertical="center"/>
    </xf>
    <xf numFmtId="179" fontId="1" fillId="0" borderId="0" xfId="6340" applyNumberFormat="1" applyFont="1" applyAlignment="1">
      <alignment horizontal="center" vertical="center"/>
    </xf>
    <xf numFmtId="0" fontId="3" fillId="2" borderId="0" xfId="6340" applyFont="1" applyFill="1" applyAlignment="1">
      <alignment horizontal="center" vertical="center"/>
    </xf>
    <xf numFmtId="49" fontId="3" fillId="2" borderId="0" xfId="6340" applyNumberFormat="1" applyFont="1" applyFill="1" applyAlignment="1">
      <alignment horizontal="center" vertical="center" wrapText="1"/>
    </xf>
    <xf numFmtId="0" fontId="2" fillId="2" borderId="0" xfId="6340" applyFont="1" applyFill="1" applyAlignment="1">
      <alignment horizontal="center" vertical="center"/>
    </xf>
    <xf numFmtId="0" fontId="3" fillId="0" borderId="0" xfId="6340" applyFont="1" applyFill="1" applyAlignment="1">
      <alignment horizontal="center" vertical="center"/>
    </xf>
    <xf numFmtId="49" fontId="3" fillId="0" borderId="0" xfId="6340" applyNumberFormat="1" applyFont="1" applyFill="1" applyAlignment="1">
      <alignment horizontal="center" vertical="center" wrapText="1"/>
    </xf>
    <xf numFmtId="179" fontId="1" fillId="0" borderId="0" xfId="6340" applyNumberFormat="1" applyFont="1" applyFill="1" applyAlignment="1">
      <alignment horizontal="center" vertical="center"/>
    </xf>
    <xf numFmtId="14" fontId="1" fillId="0" borderId="0" xfId="6340" applyNumberFormat="1" applyFont="1" applyFill="1" applyBorder="1" applyAlignment="1">
      <alignment horizontal="center" vertical="center"/>
    </xf>
    <xf numFmtId="177" fontId="5" fillId="0" borderId="0" xfId="6340" applyNumberFormat="1" applyFont="1" applyAlignment="1">
      <alignment horizontal="center" vertical="center"/>
    </xf>
    <xf numFmtId="0" fontId="1" fillId="5" borderId="0" xfId="6340" applyFont="1" applyFill="1" applyAlignment="1">
      <alignment horizontal="center" vertical="center"/>
    </xf>
  </cellXfs>
  <cellStyles count="15761">
    <cellStyle name="常规" xfId="0" builtinId="0"/>
    <cellStyle name="适中 6 2 2 3" xfId="1"/>
    <cellStyle name="货币[0]" xfId="2" builtinId="7"/>
    <cellStyle name="标题 4 3 7 3" xfId="3"/>
    <cellStyle name="20% - 强调文字颜色 2 3 6" xfId="4"/>
    <cellStyle name="货币" xfId="5" builtinId="4"/>
    <cellStyle name="20% - 强调文字颜色 6 2 7 2 2" xfId="6"/>
    <cellStyle name="常规 3 3 4 2 4" xfId="7"/>
    <cellStyle name="检查单元格 8 3" xfId="8"/>
    <cellStyle name="输入" xfId="9" builtinId="20"/>
    <cellStyle name="40% - 强调文字颜色 4 2 3 3 3 2" xfId="10"/>
    <cellStyle name="20% - 强调文字颜色 3" xfId="11" builtinId="38"/>
    <cellStyle name="标题 4 4 5 2 2" xfId="12"/>
    <cellStyle name="适中 4 2 4 3" xfId="13"/>
    <cellStyle name="40% - 强调文字颜色 5 2 5 3 2" xfId="14"/>
    <cellStyle name="20% - 强调文字颜色 6 8 3 2" xfId="15"/>
    <cellStyle name="40% - 强调文字颜色 3 4 2 3 3 2" xfId="16"/>
    <cellStyle name="20% - 强调文字颜色 1 6 2 2" xfId="17"/>
    <cellStyle name="60% - 强调文字颜色 3 5 2 2 3" xfId="18"/>
    <cellStyle name="差 3 4 3 2 2" xfId="19"/>
    <cellStyle name="常规 2 2 4 2 6" xfId="20"/>
    <cellStyle name="20% - 强调文字颜色 6 2 8 3" xfId="21"/>
    <cellStyle name="差 7 2 3 2" xfId="22"/>
    <cellStyle name="60% - 强调文字颜色 4 3 2 4 2" xfId="23"/>
    <cellStyle name="千位分隔[0]" xfId="24" builtinId="6"/>
    <cellStyle name="40% - 强调文字颜色 2 2 3 2 2" xfId="25"/>
    <cellStyle name="60% - 强调文字颜色 3 2 8 2 2" xfId="26"/>
    <cellStyle name="20% - 强调文字颜色 1 2 3 3 2 2" xfId="27"/>
    <cellStyle name="20% - 强调文字颜色 3 5 5" xfId="28"/>
    <cellStyle name="常规 3 3 2 2 2 4 2" xfId="29"/>
    <cellStyle name="20% - 强调文字颜色 4 2 4 3" xfId="30"/>
    <cellStyle name="40% - 强调文字颜色 3 3 3 2" xfId="31"/>
    <cellStyle name="40% - 强调文字颜色 3" xfId="32" builtinId="39"/>
    <cellStyle name="60% - 强调文字颜色 4 3 8 2" xfId="33"/>
    <cellStyle name="常规 2 3 4 5 4" xfId="34"/>
    <cellStyle name="40% - 强调文字颜色 5 6 2 2 2 2" xfId="35"/>
    <cellStyle name="20% - 强调文字颜色 1 3 4 3 2" xfId="36"/>
    <cellStyle name="标题 1 3 2 5" xfId="37"/>
    <cellStyle name="40% - 强调文字颜色 5 6 2 4 2" xfId="38"/>
    <cellStyle name="注释 2 2 2 4 2" xfId="39"/>
    <cellStyle name="20% - 强调文字颜色 1 2 6 2 2" xfId="40"/>
    <cellStyle name="60% - 强调文字颜色 3 3 3 2 2 2 2" xfId="41"/>
    <cellStyle name="40% - 强调文字颜色 3 5 3" xfId="42"/>
    <cellStyle name="标题 4 8 2 3 2" xfId="43"/>
    <cellStyle name="差" xfId="44" builtinId="27"/>
    <cellStyle name="20% - 强调文字颜色 1 3 6 3" xfId="45"/>
    <cellStyle name="40% - 强调文字颜色 2 5 2 2" xfId="46"/>
    <cellStyle name="常规 6 2 3 2 5" xfId="47"/>
    <cellStyle name="60% - 强调文字颜色 3 5 7 2" xfId="48"/>
    <cellStyle name="20% - 强调文字颜色 3 2 2 2 4" xfId="49"/>
    <cellStyle name="60% - 强调文字颜色 6 2 3 3 3" xfId="50"/>
    <cellStyle name="20% - 强调文字颜色 3 6 2 2" xfId="51"/>
    <cellStyle name="千位分隔" xfId="52" builtinId="3"/>
    <cellStyle name="解释性文本 2 3 2 4" xfId="53"/>
    <cellStyle name="60% - 强调文字颜色 5 3 5 4" xfId="54"/>
    <cellStyle name="60% - 强调文字颜色 2 4 3" xfId="55"/>
    <cellStyle name="20% - 强调文字颜色 2 2 3 2 2 2" xfId="56"/>
    <cellStyle name="60% - 强调文字颜色 4 5 2 4 2" xfId="57"/>
    <cellStyle name="20% - 强调文字颜色 2 2 4 2 3" xfId="58"/>
    <cellStyle name="60% - 强调文字颜色 5 2 5 3 2" xfId="59"/>
    <cellStyle name="20% - 强调文字颜色 3 2 5 3 2" xfId="60"/>
    <cellStyle name="标题 6 3 2 2" xfId="61"/>
    <cellStyle name="60% - 强调文字颜色 3" xfId="62" builtinId="40"/>
    <cellStyle name="超链接" xfId="63" builtinId="8"/>
    <cellStyle name="20% - 强调文字颜色 3 7 5" xfId="64"/>
    <cellStyle name="60% - 强调文字颜色 1 3 3 4" xfId="65"/>
    <cellStyle name="60% - 强调文字颜色 5 5 2 3 2 2" xfId="66"/>
    <cellStyle name="20% - 强调文字颜色 4 2 6 3" xfId="67"/>
    <cellStyle name="20% - 强调文字颜色 1 5 5 2 2" xfId="68"/>
    <cellStyle name="60% - 强调文字颜色 6 3 2" xfId="69"/>
    <cellStyle name="20% - 强调文字颜色 1 5 4 3 2" xfId="70"/>
    <cellStyle name="60% - 强调文字颜色 5 4 2" xfId="71"/>
    <cellStyle name="标题 3 3 2 5" xfId="72"/>
    <cellStyle name="40% - 强调文字颜色 2 2 2 5 2" xfId="73"/>
    <cellStyle name="标题 8 2 3" xfId="74"/>
    <cellStyle name="20% - 强调文字颜色 4 2 3 2 4" xfId="75"/>
    <cellStyle name="常规 2 7 3" xfId="76"/>
    <cellStyle name="标题 1 4 2 4 2" xfId="77"/>
    <cellStyle name="百分比" xfId="78" builtinId="5"/>
    <cellStyle name="20% - 强调文字颜色 2 2 7 2 2" xfId="79"/>
    <cellStyle name="40% - 强调文字颜色 2 12" xfId="80"/>
    <cellStyle name="20% - 强调文字颜色 1 11" xfId="81"/>
    <cellStyle name="60% - 强调文字颜色 3 13" xfId="82"/>
    <cellStyle name="已访问的超链接" xfId="83" builtinId="9"/>
    <cellStyle name="60% - 强调文字颜色 1 2 10 2" xfId="84"/>
    <cellStyle name="适中 2 4 2" xfId="85"/>
    <cellStyle name="60% - 强调文字颜色 4 3 2 7 2" xfId="86"/>
    <cellStyle name="20% - 强调文字颜色 6 4 2 2" xfId="87"/>
    <cellStyle name="40% - 强调文字颜色 5 3 4 3 3 2" xfId="88"/>
    <cellStyle name="20% - 强调文字颜色 1 6 5 2" xfId="89"/>
    <cellStyle name="注释" xfId="90" builtinId="10"/>
    <cellStyle name="货币 3 2 2 2 3 2" xfId="91"/>
    <cellStyle name="40% - 强调文字颜色 2 5 6 2" xfId="92"/>
    <cellStyle name="60% - 强调文字颜色 2 3" xfId="93"/>
    <cellStyle name="好 14" xfId="94"/>
    <cellStyle name="常规 6" xfId="95"/>
    <cellStyle name="20% - 强调文字颜色 3 3 3 3 3 2" xfId="96"/>
    <cellStyle name="常规 9 7 3" xfId="97"/>
    <cellStyle name="40% - 强调文字颜色 1 8 3" xfId="98"/>
    <cellStyle name="20% - 强调文字颜色 1 2 4 5 2" xfId="99"/>
    <cellStyle name="20% - 强调文字颜色 1 3 2 3 3 2" xfId="100"/>
    <cellStyle name="常规 9 5 2 3" xfId="101"/>
    <cellStyle name="40% - 强调文字颜色 1 6 2 3" xfId="102"/>
    <cellStyle name="20% - 强调文字颜色 1 7 2 2 2" xfId="103"/>
    <cellStyle name="40% - 强调文字颜色 3 9" xfId="104"/>
    <cellStyle name="20% - 强调文字颜色 5 2 3 4" xfId="105"/>
    <cellStyle name="60% - 强调文字颜色 2" xfId="106" builtinId="36"/>
    <cellStyle name="标题 4" xfId="107" builtinId="19"/>
    <cellStyle name="强调文字颜色 6 3 7 2" xfId="108"/>
    <cellStyle name="强调文字颜色 5 6 2 2 3" xfId="109"/>
    <cellStyle name="常规 9 4 4 2" xfId="110"/>
    <cellStyle name="常规 2 3 3 2 5 2 2" xfId="111"/>
    <cellStyle name="40% - 强调文字颜色 6 7 3 2 2" xfId="112"/>
    <cellStyle name="40% - 强调文字颜色 1 5 4 2" xfId="113"/>
    <cellStyle name="60% - 强调文字颜色 6 8 4" xfId="114"/>
    <cellStyle name="20% - 强调文字颜色 1 2 4 2 3 2" xfId="115"/>
    <cellStyle name="20% - 强调文字颜色 5 2 10 2" xfId="116"/>
    <cellStyle name="差 9" xfId="117"/>
    <cellStyle name="警告文本" xfId="118" builtinId="11"/>
    <cellStyle name="常规 4 4 3" xfId="119"/>
    <cellStyle name="常规 2 3 3 3 2 2 2 2" xfId="120"/>
    <cellStyle name="40% - 强调文字颜色 2 2 4 2 2" xfId="121"/>
    <cellStyle name="40% - 强调文字颜色 6 2 5 2 3 2" xfId="122"/>
    <cellStyle name="强调文字颜色 6 2 11" xfId="123"/>
    <cellStyle name="20% - 强调文字颜色 1 2 3 4 2 2" xfId="124"/>
    <cellStyle name="标题 4 2 2 4" xfId="125"/>
    <cellStyle name="20% - 强调文字颜色 1 3 2 2 2 2 2" xfId="126"/>
    <cellStyle name="20% - 强调文字颜色 4 3 2 2 3" xfId="127"/>
    <cellStyle name="20% - 强调文字颜色 4 5 5" xfId="128"/>
    <cellStyle name="20% - 强调文字颜色 4 3 4 3" xfId="129"/>
    <cellStyle name="标题" xfId="130" builtinId="15"/>
    <cellStyle name="60% - 强调文字颜色 1 2 9 2" xfId="131"/>
    <cellStyle name="好 2 4 2 3 3" xfId="132"/>
    <cellStyle name="40% - 强调文字颜色 5 3 2 3 3" xfId="133"/>
    <cellStyle name="40% - 强调文字颜色 3 9 2 2" xfId="134"/>
    <cellStyle name="20% - 强调文字颜色 5 2 3 4 2 2" xfId="135"/>
    <cellStyle name="标题 4 5 2 2 3" xfId="136"/>
    <cellStyle name="解释性文本" xfId="137" builtinId="53"/>
    <cellStyle name="40% - 强调文字颜色 2 8 4 2" xfId="138"/>
    <cellStyle name="标题 1 5 2" xfId="139"/>
    <cellStyle name="强调文字颜色 2 6 2 2 2" xfId="140"/>
    <cellStyle name="常规 2 3 11" xfId="141"/>
    <cellStyle name="20% - 强调文字颜色 6 4 5 3" xfId="142"/>
    <cellStyle name="标题 1" xfId="143" builtinId="16"/>
    <cellStyle name="常规 2 4 3 3 2 2" xfId="144"/>
    <cellStyle name="40% - 强调文字颜色 5 3 3 2 4" xfId="145"/>
    <cellStyle name="20% - 强调文字颜色 6 2 5 4 2" xfId="146"/>
    <cellStyle name="40% - 强调文字颜色 3 3 7 2 2" xfId="147"/>
    <cellStyle name="20% - 强调文字颜色 2 3 2 2 2" xfId="148"/>
    <cellStyle name="60% - 强调文字颜色 5 4 2 4" xfId="149"/>
    <cellStyle name="0,0_x000d__x000a_NA_x000d__x000a_" xfId="150"/>
    <cellStyle name="差 7" xfId="151"/>
    <cellStyle name="60% - 强调文字颜色 5 3 3 3 2" xfId="152"/>
    <cellStyle name="20% - 强调文字颜色 2 3 2 2 3" xfId="153"/>
    <cellStyle name="60% - 强调文字颜色 5 4 2 5" xfId="154"/>
    <cellStyle name="常规 5 2 2" xfId="155"/>
    <cellStyle name="20% - 强调文字颜色 6 3 2 7 2" xfId="156"/>
    <cellStyle name="标题 2" xfId="157" builtinId="17"/>
    <cellStyle name="60% - 强调文字颜色 1" xfId="158" builtinId="32"/>
    <cellStyle name="20% - 强调文字颜色 1 3 9" xfId="159"/>
    <cellStyle name="标题 3" xfId="160" builtinId="18"/>
    <cellStyle name="强调文字颜色 5 6 2 2 2" xfId="161"/>
    <cellStyle name="常规 3 4 4 3 2 2" xfId="162"/>
    <cellStyle name="60% - 强调文字颜色 5 3 3 3 3" xfId="163"/>
    <cellStyle name="20% - 强调文字颜色 2 3 2 2 4" xfId="164"/>
    <cellStyle name="60% - 强调文字颜色 5 4 2 6" xfId="165"/>
    <cellStyle name="60% - 强调文字颜色 4" xfId="166" builtinId="44"/>
    <cellStyle name="适中 2 6 2" xfId="167"/>
    <cellStyle name="强调文字颜色 6 9 3 2" xfId="168"/>
    <cellStyle name="20% - 强调文字颜色 4 5 3 2 2" xfId="169"/>
    <cellStyle name="20% - 强调文字颜色 6 4 4 2" xfId="170"/>
    <cellStyle name="40% - 强调文字颜色 3 4 7" xfId="171"/>
    <cellStyle name="输出" xfId="172" builtinId="21"/>
    <cellStyle name="强调文字颜色 2 2 3 3 2" xfId="173"/>
    <cellStyle name="20% - 强调文字颜色 2 4 2" xfId="174"/>
    <cellStyle name="40% - 强调文字颜色 3 2 4 5" xfId="175"/>
    <cellStyle name="20% - 强调文字颜色 5 4 2 3 2" xfId="176"/>
    <cellStyle name="计算" xfId="177" builtinId="22"/>
    <cellStyle name="常规 4 3 4 3 2" xfId="178"/>
    <cellStyle name="40% - 强调文字颜色 6 2 2 2 3 2" xfId="179"/>
    <cellStyle name="20% - 强调文字颜色 1 3 4 3" xfId="180"/>
    <cellStyle name="检查单元格" xfId="181" builtinId="23"/>
    <cellStyle name="链接单元格 3 4 3" xfId="182"/>
    <cellStyle name="差 2 2 7" xfId="183"/>
    <cellStyle name="20% - 强调文字颜色 2 6 2 2 2 2" xfId="184"/>
    <cellStyle name="标题 1 2 2 4 3 2" xfId="185"/>
    <cellStyle name="20% - 强调文字颜色 1 3 4 3 3 2" xfId="186"/>
    <cellStyle name="标题 1 3 2 6 2" xfId="187"/>
    <cellStyle name="强调文字颜色 2 2 2 3 3" xfId="188"/>
    <cellStyle name="20% - 强调文字颜色 1 4 3" xfId="189"/>
    <cellStyle name="标题 5 3 4" xfId="190"/>
    <cellStyle name="20% - 强调文字颜色 6" xfId="191" builtinId="50"/>
    <cellStyle name="20% - 强调文字颜色 2 2 3 2 3 2" xfId="192"/>
    <cellStyle name="60% - 强调文字颜色 4 5 2 5 2" xfId="193"/>
    <cellStyle name="60% - 强调文字颜色 2 5 3" xfId="194"/>
    <cellStyle name="60% - 强调文字颜色 5 2 4 3 2 2" xfId="195"/>
    <cellStyle name="20% - 强调文字颜色 3 6 3 2" xfId="196"/>
    <cellStyle name="60% - 强调文字颜色 1 3 2 2 2" xfId="197"/>
    <cellStyle name="20% - 强调文字颜色 3 5 2 2 2" xfId="198"/>
    <cellStyle name="20% - 强调文字颜色 2 2 4 3 3" xfId="199"/>
    <cellStyle name="60% - 强调文字颜色 5 2 5 4 2" xfId="200"/>
    <cellStyle name="输出 6" xfId="201"/>
    <cellStyle name="20% - 强调文字颜色 2 4 2 6" xfId="202"/>
    <cellStyle name="标题 4 2 4 2" xfId="203"/>
    <cellStyle name="20% - 强调文字颜色 4 7 3" xfId="204"/>
    <cellStyle name="60% - 强调文字颜色 1 4 3 2" xfId="205"/>
    <cellStyle name="40% - 强调文字颜色 4 2 3 3" xfId="206"/>
    <cellStyle name="强调文字颜色 2" xfId="207" builtinId="33"/>
    <cellStyle name="解释性文本 2 2 5 3" xfId="208"/>
    <cellStyle name="常规 2 2 2 5" xfId="209"/>
    <cellStyle name="60% - 强调文字颜色 5 2 8 3" xfId="210"/>
    <cellStyle name="检查单元格 3 3" xfId="211"/>
    <cellStyle name="20% - 强调文字颜色 2 2 3 5 2" xfId="212"/>
    <cellStyle name="货币 2 2 3 4" xfId="213"/>
    <cellStyle name="汇总 2 4 3" xfId="214"/>
    <cellStyle name="20% - 强调文字颜色 2 8 2 2" xfId="215"/>
    <cellStyle name="20% - 强调文字颜色 1 4 2 2 3 2" xfId="216"/>
    <cellStyle name="40% - 强调文字颜色 1 2 2 2 2 3" xfId="217"/>
    <cellStyle name="40% - 强调文字颜色 1 2 9" xfId="218"/>
    <cellStyle name="20% - 强调文字颜色 2 3 4 5" xfId="219"/>
    <cellStyle name="20% - 强调文字颜色 2 2 2 4 2 2" xfId="220"/>
    <cellStyle name="20% - 强调文字颜色 3 9 2" xfId="221"/>
    <cellStyle name="标题 2 2 2 6" xfId="222"/>
    <cellStyle name="20% - 强调文字颜色 6 3 5" xfId="223"/>
    <cellStyle name="链接单元格" xfId="224" builtinId="24"/>
    <cellStyle name="强调文字颜色 6 8 4" xfId="225"/>
    <cellStyle name="20% - 强调文字颜色 4 5 2 3" xfId="226"/>
    <cellStyle name="汇总" xfId="227" builtinId="25"/>
    <cellStyle name="好" xfId="228" builtinId="26"/>
    <cellStyle name="差 2 3 2" xfId="229"/>
    <cellStyle name="40% - 强调文字颜色 2 5 3" xfId="230"/>
    <cellStyle name="20% - 强调文字颜色 3 10 2 2" xfId="231"/>
    <cellStyle name="20% - 强调文字颜色 1 2 5 2 2" xfId="232"/>
    <cellStyle name="20% - 强调文字颜色 1 2 6 3" xfId="233"/>
    <cellStyle name="输出 3 3" xfId="234"/>
    <cellStyle name="20% - 强调文字颜色 2 4 2 3 3" xfId="235"/>
    <cellStyle name="20% - 强调文字颜色 2 3 2 3 2 2" xfId="236"/>
    <cellStyle name="适中" xfId="237" builtinId="28"/>
    <cellStyle name="40% - 强调文字颜色 6 15" xfId="238"/>
    <cellStyle name="20% - 强调文字颜色 5 14" xfId="239"/>
    <cellStyle name="强调文字颜色 4 10 3 2" xfId="240"/>
    <cellStyle name="常规 6 2 3 5 3" xfId="241"/>
    <cellStyle name="20% - 强调文字颜色 3 3 8" xfId="242"/>
    <cellStyle name="20% - 强调文字颜色 3 2 2 5 2" xfId="243"/>
    <cellStyle name="20% - 强调文字颜色 4 2 2 6" xfId="244"/>
    <cellStyle name="标题 5 3 3" xfId="245"/>
    <cellStyle name="20% - 强调文字颜色 5" xfId="246" builtinId="46"/>
    <cellStyle name="输出 5" xfId="247"/>
    <cellStyle name="20% - 强调文字颜色 2 4 2 5" xfId="248"/>
    <cellStyle name="20% - 强调文字颜色 4 7 2" xfId="249"/>
    <cellStyle name="常规 2 3 2 3 2 3 3" xfId="250"/>
    <cellStyle name="常规 2 3 2 2 9" xfId="251"/>
    <cellStyle name="60% - 强调文字颜色 4 4 5 2 2" xfId="252"/>
    <cellStyle name="20% - 强调文字颜色 2 2 4 3 2" xfId="253"/>
    <cellStyle name="40% - 强调文字颜色 4 2 3 2" xfId="254"/>
    <cellStyle name="强调文字颜色 1" xfId="255" builtinId="29"/>
    <cellStyle name="解释性文本 2 2 5 2" xfId="256"/>
    <cellStyle name="60% - 强调文字颜色 5 2 8 2" xfId="257"/>
    <cellStyle name="常规 2 2 2 4" xfId="258"/>
    <cellStyle name="40% - 强调文字颜色 1 2 8" xfId="259"/>
    <cellStyle name="20% - 强调文字颜色 2 3 4 4" xfId="260"/>
    <cellStyle name="20% - 强调文字颜色 1 4 3 3 2" xfId="261"/>
    <cellStyle name="标题 2 2 2 5" xfId="262"/>
    <cellStyle name="20% - 强调文字颜色 1" xfId="263" builtinId="30"/>
    <cellStyle name="40% - 强调文字颜色 1 3 3 2 2 2 2" xfId="264"/>
    <cellStyle name="差 2 5 3 2" xfId="265"/>
    <cellStyle name="20% - 强调文字颜色 5 3 2 5 2" xfId="266"/>
    <cellStyle name="40% - 强调文字颜色 1" xfId="267" builtinId="31"/>
    <cellStyle name="标题 3 5 5 2 2" xfId="268"/>
    <cellStyle name="常规 2 6 8" xfId="269"/>
    <cellStyle name="40% - 强调文字颜色 4 3 5 3 2" xfId="270"/>
    <cellStyle name="输入 2 2 2 2" xfId="271"/>
    <cellStyle name="常规 7 4 5" xfId="272"/>
    <cellStyle name="常规 2 8 2 2 2" xfId="273"/>
    <cellStyle name="40% - 强调文字颜色 6 5 3 3" xfId="274"/>
    <cellStyle name="60% - 强调文字颜色 4 2 3 3 3" xfId="275"/>
    <cellStyle name="标题 3 2 3 2 2 3 2" xfId="276"/>
    <cellStyle name="20% - 强调文字颜色 1 2 2 2 4" xfId="277"/>
    <cellStyle name="标题 5 7 3 2" xfId="278"/>
    <cellStyle name="20% - 强调文字颜色 1 4 4 2" xfId="279"/>
    <cellStyle name="20% - 强调文字颜色 5 3 2 5 3" xfId="280"/>
    <cellStyle name="60% - 强调文字颜色 3 2 2 3 2 2" xfId="281"/>
    <cellStyle name="20% - 强调文字颜色 2" xfId="282" builtinId="34"/>
    <cellStyle name="40% - 强调文字颜色 4 4 2 6 2" xfId="283"/>
    <cellStyle name="20% - 强调文字颜色 1 4 4 3" xfId="284"/>
    <cellStyle name="40% - 强调文字颜色 2" xfId="285" builtinId="35"/>
    <cellStyle name="40% - 强调文字颜色 4 2 3 4" xfId="286"/>
    <cellStyle name="强调文字颜色 3" xfId="287" builtinId="37"/>
    <cellStyle name="常规 2 2 2 6" xfId="288"/>
    <cellStyle name="20% - 强调文字颜色 3 5 5 2" xfId="289"/>
    <cellStyle name="20% - 强调文字颜色 4 2 4 3 2" xfId="290"/>
    <cellStyle name="强调文字颜色 2 3 3 2 2" xfId="291"/>
    <cellStyle name="20% - 强调文字颜色 3 5 5 3" xfId="292"/>
    <cellStyle name="标题 9 3 2" xfId="293"/>
    <cellStyle name="20% - 强调文字颜色 4 2 4 3 3" xfId="294"/>
    <cellStyle name="强调文字颜色 4" xfId="295" builtinId="41"/>
    <cellStyle name="常规 2 2 2 7" xfId="296"/>
    <cellStyle name="40% - 强调文字颜色 4 2 3 5" xfId="297"/>
    <cellStyle name="20% - 强调文字颜色 5 5 2 2 2" xfId="298"/>
    <cellStyle name="标题 5 3 2" xfId="299"/>
    <cellStyle name="20% - 强调文字颜色 4" xfId="300" builtinId="42"/>
    <cellStyle name="常规 7 4 4 2" xfId="301"/>
    <cellStyle name="常规 4 2 3 2 4 2" xfId="302"/>
    <cellStyle name="40% - 强调文字颜色 6 5 3 2 2" xfId="303"/>
    <cellStyle name="货币 3 3 2 7 2" xfId="304"/>
    <cellStyle name="20% - 强调文字颜色 1 2 2 2 3 2" xfId="305"/>
    <cellStyle name="60% - 强调文字颜色 4 2 3 3 2 2" xfId="306"/>
    <cellStyle name="40% - 强调文字颜色 3 3 3 3" xfId="307"/>
    <cellStyle name="40% - 强调文字颜色 4" xfId="308" builtinId="43"/>
    <cellStyle name="计算 2 3 3 3" xfId="309"/>
    <cellStyle name="20% - 强调文字颜色 2 6 2 2 2" xfId="310"/>
    <cellStyle name="60% - 强调文字颜色 3 6 2 2 3 2" xfId="311"/>
    <cellStyle name="标题 1 2 2 4 3" xfId="312"/>
    <cellStyle name="强调文字颜色 1 9" xfId="313"/>
    <cellStyle name="计算 3 3 5" xfId="314"/>
    <cellStyle name="常规 2 3 2 2 2 5 3" xfId="315"/>
    <cellStyle name="60% - 强调文字颜色 4 3 5 4 2" xfId="316"/>
    <cellStyle name="20% - 强调文字颜色 1 3 4 3 3" xfId="317"/>
    <cellStyle name="标题 1 3 2 6" xfId="318"/>
    <cellStyle name="20% - 强调文字颜色 1 9 2 2" xfId="319"/>
    <cellStyle name="20% - 强调文字颜色 2 2 2 2 2 2 2" xfId="320"/>
    <cellStyle name="60% - 强调文字颜色 4 4 2 4 2 2" xfId="321"/>
    <cellStyle name="标题 2 8 2" xfId="322"/>
    <cellStyle name="好 2 2 2 2 2 3" xfId="323"/>
    <cellStyle name="40% - 强调文字颜色 2 2 3 6 2" xfId="324"/>
    <cellStyle name="20% - 强调文字颜色 5 3 2 2 3 2" xfId="325"/>
    <cellStyle name="强调文字颜色 2 3 3 2 3" xfId="326"/>
    <cellStyle name="标题 9 3 3" xfId="327"/>
    <cellStyle name="强调文字颜色 5" xfId="328" builtinId="45"/>
    <cellStyle name="常规 2 2 2 8" xfId="329"/>
    <cellStyle name="40% - 强调文字颜色 4 2 3 6" xfId="330"/>
    <cellStyle name="20% - 强调文字颜色 5 5 2 2 3" xfId="331"/>
    <cellStyle name="常规 6 2 2 4 3 3 2" xfId="332"/>
    <cellStyle name="20% - 强调文字颜色 2 2 8 3 2" xfId="333"/>
    <cellStyle name="60% - 强调文字颜色 3 3 2 2 3" xfId="334"/>
    <cellStyle name="差 3 2 3 2 2" xfId="335"/>
    <cellStyle name="20% - 强调文字颜色 4 2 8 3" xfId="336"/>
    <cellStyle name="汇总 7 2 3" xfId="337"/>
    <cellStyle name="差 5 2 3 2" xfId="338"/>
    <cellStyle name="40% - 强调文字颜色 4 3 6" xfId="339"/>
    <cellStyle name="60% - 强调文字颜色 1 2 2 4 2" xfId="340"/>
    <cellStyle name="20% - 强调文字颜色 2 6 5 2" xfId="341"/>
    <cellStyle name="40% - 强调文字颜色 3 3 3 4" xfId="342"/>
    <cellStyle name="40% - 强调文字颜色 5" xfId="343" builtinId="47"/>
    <cellStyle name="常规 4 15" xfId="344"/>
    <cellStyle name="40% - 强调文字颜色 2 8 3 2" xfId="345"/>
    <cellStyle name="20% - 强调文字颜色 5 2 2 3 3 2" xfId="346"/>
    <cellStyle name="标题 1 4 2" xfId="347"/>
    <cellStyle name="60% - 强调文字颜色 5" xfId="348" builtinId="48"/>
    <cellStyle name="适中 2 6 3" xfId="349"/>
    <cellStyle name="20% - 强调文字颜色 6 4 4 3" xfId="350"/>
    <cellStyle name="强调文字颜色 6" xfId="351" builtinId="49"/>
    <cellStyle name="货币 3 11 2" xfId="352"/>
    <cellStyle name="常规 2 2 2 9" xfId="353"/>
    <cellStyle name="40% - 强调文字颜色 4 3 7" xfId="354"/>
    <cellStyle name="强调文字颜色 2 2 4 2 2" xfId="355"/>
    <cellStyle name="60% - 强调文字颜色 1 2 2 4 3" xfId="356"/>
    <cellStyle name="20% - 强调文字颜色 3 3 2" xfId="357"/>
    <cellStyle name="40% - 强调文字颜色 6" xfId="358" builtinId="51"/>
    <cellStyle name="适中 8 2" xfId="359"/>
    <cellStyle name="常规 6 9 4 2" xfId="360"/>
    <cellStyle name="常规 2 3 2 13 2" xfId="361"/>
    <cellStyle name="40% - 强调文字颜色 3 3 3 5" xfId="362"/>
    <cellStyle name="20% - 强调文字颜色 5 4 3 2 2" xfId="363"/>
    <cellStyle name="60% - 强调文字颜色 6" xfId="364" builtinId="52"/>
    <cellStyle name="60% - 强调文字颜色 2 4 2 2 2 2" xfId="365"/>
    <cellStyle name="40% - 强调文字颜色 2 5 2 5 2" xfId="366"/>
    <cellStyle name="40% - 强调文字颜色 2 12 2" xfId="367"/>
    <cellStyle name="好 8 2 3" xfId="368"/>
    <cellStyle name="20% - 强调文字颜色 1 11 2" xfId="369"/>
    <cellStyle name="货币 3 3 9" xfId="370"/>
    <cellStyle name="_ET_STYLE_NoName_00_" xfId="371"/>
    <cellStyle name="差 9 2 2" xfId="372"/>
    <cellStyle name="常规 2 2 2 3 4 2" xfId="373"/>
    <cellStyle name="0,0_x000d__x000a_NA_x000d__x000a_ 2 2" xfId="374"/>
    <cellStyle name="标题 2 3 6 3" xfId="375"/>
    <cellStyle name="差 7 2 2" xfId="376"/>
    <cellStyle name="20% - 强调文字颜色 1 10 3 2" xfId="377"/>
    <cellStyle name="常规 2 2 4 6 2" xfId="378"/>
    <cellStyle name="40% - 强调文字颜色 4 14" xfId="379"/>
    <cellStyle name="60% - 强调文字颜色 3 3 3 2 4" xfId="380"/>
    <cellStyle name="40% - 强调文字颜色 4 2 5 4 2" xfId="381"/>
    <cellStyle name="20% - 强调文字颜色 3 13" xfId="382"/>
    <cellStyle name="60% - 强调文字颜色 5 15" xfId="383"/>
    <cellStyle name="20% - 强调文字颜色 1 2 8" xfId="384"/>
    <cellStyle name="标题 3 4 5 3 2" xfId="385"/>
    <cellStyle name="0,0_x000d__x000a_NA_x000d__x000a_ 2" xfId="386"/>
    <cellStyle name="差 7 2" xfId="387"/>
    <cellStyle name="20% - 强调文字颜色 2 3 2 2 3 2" xfId="388"/>
    <cellStyle name="60% - 强调文字颜色 5 4 2 5 2" xfId="389"/>
    <cellStyle name="60% - 强调文字颜色 5 3 3 3 2 2" xfId="390"/>
    <cellStyle name="60% - 强调文字颜色 6 3 4 5" xfId="391"/>
    <cellStyle name="0,0_x000d__x000a_NA_x000d__x000a_ 3" xfId="392"/>
    <cellStyle name="差 7 3" xfId="393"/>
    <cellStyle name="0,0_x000d__x000a_NA_x000d__x000a_ 3 2" xfId="394"/>
    <cellStyle name="标题 2 3 7 3" xfId="395"/>
    <cellStyle name="差 7 3 2" xfId="396"/>
    <cellStyle name="60% - 强调文字颜色 1 2 4 3" xfId="397"/>
    <cellStyle name="20% - 强调文字颜色 2 8 4" xfId="398"/>
    <cellStyle name="常规 2 3 2 3 5 2 2" xfId="399"/>
    <cellStyle name="40% - 强调文字颜色 2 11" xfId="400"/>
    <cellStyle name="常规 3 8 2 4 2" xfId="401"/>
    <cellStyle name="20% - 强调文字颜色 1 10" xfId="402"/>
    <cellStyle name="60% - 强调文字颜色 3 12" xfId="403"/>
    <cellStyle name="40% - 强调文字颜色 6 2 4 3 3 2" xfId="404"/>
    <cellStyle name="强调文字颜色 5 2 2 2 2 3 2" xfId="405"/>
    <cellStyle name="20% - 强调文字颜色 1 2 2 5 2 2" xfId="406"/>
    <cellStyle name="60% - 强调文字颜色 1 9" xfId="407"/>
    <cellStyle name="标题 3 3 2 4" xfId="408"/>
    <cellStyle name="20% - 强调文字颜色 3 4 4 3" xfId="409"/>
    <cellStyle name="标题 8 2 2" xfId="410"/>
    <cellStyle name="常规 16 2 2 2 2" xfId="411"/>
    <cellStyle name="20% - 强调文字颜色 4 2 3 2 3" xfId="412"/>
    <cellStyle name="常规 2 7 2" xfId="413"/>
    <cellStyle name="60% - 强调文字颜色 4 3 3 2 2 2 2" xfId="414"/>
    <cellStyle name="好 3 3 6" xfId="415"/>
    <cellStyle name="40% - 强调文字颜色 6 2 6" xfId="416"/>
    <cellStyle name="货币 2 2 5 4" xfId="417"/>
    <cellStyle name="汇总 2 6 3" xfId="418"/>
    <cellStyle name="60% - 强调文字颜色 1 2 4 3 2" xfId="419"/>
    <cellStyle name="20% - 强调文字颜色 2 8 4 2" xfId="420"/>
    <cellStyle name="40% - 强调文字颜色 2 11 2" xfId="421"/>
    <cellStyle name="20% - 强调文字颜色 1 10 2" xfId="422"/>
    <cellStyle name="60% - 强调文字颜色 3 12 2" xfId="423"/>
    <cellStyle name="20% - 强调文字颜色 1 10 2 2" xfId="424"/>
    <cellStyle name="强调文字颜色 5 2 2 5" xfId="425"/>
    <cellStyle name="20% - 强调文字颜色 6 3 3 3 3" xfId="426"/>
    <cellStyle name="40% - 强调文字颜色 1 3 6 3 2" xfId="427"/>
    <cellStyle name="20% - 强调文字颜色 2 3 5 2 3 2" xfId="428"/>
    <cellStyle name="20% - 强调文字颜色 1 10 3" xfId="429"/>
    <cellStyle name="标题 2 2 3 3 3 2" xfId="430"/>
    <cellStyle name="40% - 强调文字颜色 2 13" xfId="431"/>
    <cellStyle name="20% - 强调文字颜色 1 12" xfId="432"/>
    <cellStyle name="60% - 强调文字颜色 1 7 2 2" xfId="433"/>
    <cellStyle name="60% - 强调文字颜色 3 14" xfId="434"/>
    <cellStyle name="标题 3 3 2 2 2 2" xfId="435"/>
    <cellStyle name="好 8 3 3" xfId="436"/>
    <cellStyle name="20% - 强调文字颜色 1 12 2" xfId="437"/>
    <cellStyle name="60% - 强调文字颜色 1 7 2 2 2" xfId="438"/>
    <cellStyle name="标题 3 3 2 2 2 2 2" xfId="439"/>
    <cellStyle name="40% - 强调文字颜色 2 14" xfId="440"/>
    <cellStyle name="20% - 强调文字颜色 4 3 5 3 2" xfId="441"/>
    <cellStyle name="20% - 强调文字颜色 1 13" xfId="442"/>
    <cellStyle name="60% - 强调文字颜色 1 7 2 3" xfId="443"/>
    <cellStyle name="60% - 强调文字颜色 3 15" xfId="444"/>
    <cellStyle name="标题 3 3 2 2 2 3" xfId="445"/>
    <cellStyle name="20% - 强调文字颜色 4 3 2 3 3 2" xfId="446"/>
    <cellStyle name="20% - 强调文字颜色 4 6 5 2" xfId="447"/>
    <cellStyle name="60% - 强调文字颜色 1 4 2 4 2" xfId="448"/>
    <cellStyle name="常规 5 2 6 2" xfId="449"/>
    <cellStyle name="40% - 强调文字颜色 2 15" xfId="450"/>
    <cellStyle name="20% - 强调文字颜色 1 14" xfId="451"/>
    <cellStyle name="标题 4 3 3 2 2 2" xfId="452"/>
    <cellStyle name="40% - 强调文字颜色 5 3 3 5" xfId="453"/>
    <cellStyle name="20% - 强调文字颜色 5 6 3 2 2" xfId="454"/>
    <cellStyle name="60% - 强调文字颜色 1 5 2 2 2 2" xfId="455"/>
    <cellStyle name="强调文字颜色 4 4 6" xfId="456"/>
    <cellStyle name="常规 3 3 2 7" xfId="457"/>
    <cellStyle name="标题 4 2 3 4 3" xfId="458"/>
    <cellStyle name="40% - 强调文字颜色 2 2 7 3 2" xfId="459"/>
    <cellStyle name="20% - 强调文字颜色 1 2 2 3 2" xfId="460"/>
    <cellStyle name="20% - 强调文字颜色 1 15" xfId="461"/>
    <cellStyle name="标题 4 3 3 2 2 3" xfId="462"/>
    <cellStyle name="20% - 强调文字颜色 5 3 3 3 3 2" xfId="463"/>
    <cellStyle name="常规 7 5 4" xfId="464"/>
    <cellStyle name="40% - 强调文字颜色 6 5 4 2" xfId="465"/>
    <cellStyle name="20% - 强调文字颜色 1 2 2 3 3" xfId="466"/>
    <cellStyle name="60% - 强调文字颜色 4 2 3 4 2" xfId="467"/>
    <cellStyle name="40% - 强调文字颜色 3 5 5 2 2" xfId="468"/>
    <cellStyle name="20% - 强调文字颜色 6 2 10 2" xfId="469"/>
    <cellStyle name="标题 6 3" xfId="470"/>
    <cellStyle name="20% - 强调文字颜色 1 2" xfId="471"/>
    <cellStyle name="常规 4 4 5 3" xfId="472"/>
    <cellStyle name="40% - 强调文字颜色 6 2 3 3 3" xfId="473"/>
    <cellStyle name="20% - 强调文字颜色 5 3 2 5 2 2" xfId="474"/>
    <cellStyle name="20% - 强调文字颜色 3 3 3 3 2 2" xfId="475"/>
    <cellStyle name="货币 3 2 2 2 2 2" xfId="476"/>
    <cellStyle name="40% - 强调文字颜色 2 5 5 2" xfId="477"/>
    <cellStyle name="注释 3 4 3 3 2" xfId="478"/>
    <cellStyle name="60% - 强调文字颜色 1 3" xfId="479"/>
    <cellStyle name="20% - 强调文字颜色 1 2 10" xfId="480"/>
    <cellStyle name="40% - 强调文字颜色 5 10 2 2" xfId="481"/>
    <cellStyle name="40% - 强调文字颜色 1 8 2 3" xfId="482"/>
    <cellStyle name="强调文字颜色 2 2 4 4" xfId="483"/>
    <cellStyle name="20% - 强调文字颜色 3 5" xfId="484"/>
    <cellStyle name="差 3 6 2" xfId="485"/>
    <cellStyle name="40% - 强调文字颜色 1 6 2 2 3" xfId="486"/>
    <cellStyle name="20% - 强调文字颜色 1 3 2 5 3 2" xfId="487"/>
    <cellStyle name="40% - 强调文字颜色 3 8 3" xfId="488"/>
    <cellStyle name="20% - 强调文字颜色 5 2 3 3 3" xfId="489"/>
    <cellStyle name="货币 3 2 2 2 2 2 2" xfId="490"/>
    <cellStyle name="40% - 强调文字颜色 2 5 5 2 2" xfId="491"/>
    <cellStyle name="60% - 强调文字颜色 1 3 2" xfId="492"/>
    <cellStyle name="常规 7 3 2 3" xfId="493"/>
    <cellStyle name="20% - 强调文字颜色 1 2 10 2" xfId="494"/>
    <cellStyle name="常规 2 18" xfId="495"/>
    <cellStyle name="强调文字颜色 4 6 2 2 3" xfId="496"/>
    <cellStyle name="40% - 强调文字颜色 2 2 7" xfId="497"/>
    <cellStyle name="20% - 强调文字颜色 2 4 4 3" xfId="498"/>
    <cellStyle name="20% - 强调文字颜色 1 2 2" xfId="499"/>
    <cellStyle name="强调文字颜色 4 6 2 2 3 2" xfId="500"/>
    <cellStyle name="40% - 强调文字颜色 2 2 7 2" xfId="501"/>
    <cellStyle name="20% - 强调文字颜色 2 4 4 3 2" xfId="502"/>
    <cellStyle name="20% - 强调文字颜色 1 2 2 2" xfId="503"/>
    <cellStyle name="40% - 强调文字颜色 2 2 7 2 2" xfId="504"/>
    <cellStyle name="货币 3 3 2 6" xfId="505"/>
    <cellStyle name="20% - 强调文字颜色 1 2 2 2 2" xfId="506"/>
    <cellStyle name="20% - 强调文字颜色 1 2 2 2 2 2" xfId="507"/>
    <cellStyle name="20% - 强调文字颜色 6 8 2 3" xfId="508"/>
    <cellStyle name="20% - 强调文字颜色 1 2 2 2 2 2 2" xfId="509"/>
    <cellStyle name="20% - 强调文字颜色 6 8 2 3 2" xfId="510"/>
    <cellStyle name="60% - 强调文字颜色 4 6 2 4" xfId="511"/>
    <cellStyle name="20% - 强调文字颜色 2 2 4 2 2" xfId="512"/>
    <cellStyle name="60% - 强调文字颜色 2 4 2" xfId="513"/>
    <cellStyle name="20% - 强调文字颜色 1 2 2 2 2 3" xfId="514"/>
    <cellStyle name="常规 2 4 2 5 2 2" xfId="515"/>
    <cellStyle name="货币 3 2 2 2 3 3 2" xfId="516"/>
    <cellStyle name="60% - 强调文字颜色 4 6 2 4 2" xfId="517"/>
    <cellStyle name="20% - 强调文字颜色 2 2 4 2 2 2" xfId="518"/>
    <cellStyle name="20% - 强调文字颜色 2 5 7" xfId="519"/>
    <cellStyle name="常规 6 2 2 7 2" xfId="520"/>
    <cellStyle name="40% - 强调文字颜色 5 3 2 5 3 2" xfId="521"/>
    <cellStyle name="60% - 强调文字颜色 2 4 2 2" xfId="522"/>
    <cellStyle name="20% - 强调文字颜色 1 2 2 2 2 3 2" xfId="523"/>
    <cellStyle name="60% - 强调文字颜色 5 3 5 3 2" xfId="524"/>
    <cellStyle name="40% - 强调文字颜色 1 2 6 3" xfId="525"/>
    <cellStyle name="20% - 强调文字颜色 2 3 4 2 3" xfId="526"/>
    <cellStyle name="标题 5 3" xfId="527"/>
    <cellStyle name="20% - 强调文字颜色 5 2 2 7 2" xfId="528"/>
    <cellStyle name="20% - 强调文字颜色 3 3 2 5 3 2" xfId="529"/>
    <cellStyle name="60% - 强调文字颜色 4 2 3 3 2" xfId="530"/>
    <cellStyle name="20% - 强调文字颜色 1 2 2 2 3" xfId="531"/>
    <cellStyle name="货币 3 3 2 7" xfId="532"/>
    <cellStyle name="40% - 强调文字颜色 6 5 3 2" xfId="533"/>
    <cellStyle name="常规 4 2 3 2 4" xfId="534"/>
    <cellStyle name="常规 7 4 4" xfId="535"/>
    <cellStyle name="20% - 强调文字颜色 1 4 4 2 2" xfId="536"/>
    <cellStyle name="60% - 强调文字颜色 4 2 3 3 3 2" xfId="537"/>
    <cellStyle name="20% - 强调文字颜色 1 2 2 2 4 2" xfId="538"/>
    <cellStyle name="40% - 强调文字颜色 6 5 3 3 2" xfId="539"/>
    <cellStyle name="常规 2 8 2 2 2 2" xfId="540"/>
    <cellStyle name="常规 7 4 5 2" xfId="541"/>
    <cellStyle name="输入 2 2 2 2 2" xfId="542"/>
    <cellStyle name="20% - 强调文字颜色 2 2 5 2 3 2" xfId="543"/>
    <cellStyle name="常规 11 4 3" xfId="544"/>
    <cellStyle name="20% - 强调文字颜色 5 3 8" xfId="545"/>
    <cellStyle name="标题 6 2 4 2" xfId="546"/>
    <cellStyle name="20% - 强调文字颜色 4 4 2 6" xfId="547"/>
    <cellStyle name="20% - 强调文字颜色 3 2 4 5 2" xfId="548"/>
    <cellStyle name="警告文本 2 2 2 2 2" xfId="549"/>
    <cellStyle name="60% - 强调文字颜色 3 4 3 2" xfId="550"/>
    <cellStyle name="20% - 强调文字颜色 1 5 2 3 3 2" xfId="551"/>
    <cellStyle name="20% - 强调文字颜色 1 2 2 3" xfId="552"/>
    <cellStyle name="20% - 强调文字颜色 2 3 2 5 2 2" xfId="553"/>
    <cellStyle name="40% - 强调文字颜色 2 2 7 3" xfId="554"/>
    <cellStyle name="强调文字颜色 5 3 3 2 2 3 2" xfId="555"/>
    <cellStyle name="标题 2 3 2 4 3" xfId="556"/>
    <cellStyle name="20% - 强调文字颜色 3 7 2 2 2" xfId="557"/>
    <cellStyle name="20% - 强调文字颜色 1 2 2 3 2 2" xfId="558"/>
    <cellStyle name="标题 6 2 2" xfId="559"/>
    <cellStyle name="20% - 强调文字颜色 3 2 4 3" xfId="560"/>
    <cellStyle name="常规 7 2 2 2 4" xfId="561"/>
    <cellStyle name="60% - 强调文字颜色 4 2 3 4 2 2" xfId="562"/>
    <cellStyle name="20% - 强调文字颜色 1 2 2 3 3 2" xfId="563"/>
    <cellStyle name="40% - 强调文字颜色 6 5 4 2 2" xfId="564"/>
    <cellStyle name="标题 6 3 2" xfId="565"/>
    <cellStyle name="20% - 强调文字颜色 3 2 5 3" xfId="566"/>
    <cellStyle name="标题 2 12 2" xfId="567"/>
    <cellStyle name="20% - 强调文字颜色 1 2 2 4" xfId="568"/>
    <cellStyle name="20% - 强调文字颜色 1 2 2 4 2" xfId="569"/>
    <cellStyle name="40% - 强调文字颜色 6 2 4 2 3" xfId="570"/>
    <cellStyle name="常规 4 5 4 3" xfId="571"/>
    <cellStyle name="20% - 强调文字颜色 1 8 4" xfId="572"/>
    <cellStyle name="40% - 强调文字颜色 5 3 4 5 2" xfId="573"/>
    <cellStyle name="20% - 强调文字颜色 4 2 2 2 3" xfId="574"/>
    <cellStyle name="标题 7 2 2" xfId="575"/>
    <cellStyle name="20% - 强调文字颜色 3 3 4 3" xfId="576"/>
    <cellStyle name="常规 2 3 8 5" xfId="577"/>
    <cellStyle name="常规 7 2 3 2 4" xfId="578"/>
    <cellStyle name="标题 3 2 2 4" xfId="579"/>
    <cellStyle name="20% - 强调文字颜色 1 2 2 4 2 2" xfId="580"/>
    <cellStyle name="强调文字颜色 1 2 11" xfId="581"/>
    <cellStyle name="40% - 强调文字颜色 6 2 4 2 3 2" xfId="582"/>
    <cellStyle name="常规 4 5 4 3 2" xfId="583"/>
    <cellStyle name="标题 3 2 10" xfId="584"/>
    <cellStyle name="60% - 强调文字颜色 4 2 3 5 2" xfId="585"/>
    <cellStyle name="20% - 强调文字颜色 1 2 2 4 3" xfId="586"/>
    <cellStyle name="40% - 强调文字颜色 6 5 5 2" xfId="587"/>
    <cellStyle name="常规 7 6 4" xfId="588"/>
    <cellStyle name="20% - 强调文字颜色 4 2 2 3 3" xfId="589"/>
    <cellStyle name="标题 7 3 2" xfId="590"/>
    <cellStyle name="20% - 强调文字颜色 3 3 5 3" xfId="591"/>
    <cellStyle name="标题 3 2 3 4" xfId="592"/>
    <cellStyle name="标题 3 2 10 2" xfId="593"/>
    <cellStyle name="20% - 强调文字颜色 1 2 2 4 3 2" xfId="594"/>
    <cellStyle name="40% - 强调文字颜色 6 5 5 2 2" xfId="595"/>
    <cellStyle name="好 6 4" xfId="596"/>
    <cellStyle name="20% - 强调文字颜色 5 3 2 6 2" xfId="597"/>
    <cellStyle name="20% - 强调文字颜色 1 2 2 5" xfId="598"/>
    <cellStyle name="20% - 强调文字颜色 1 2 2 5 2" xfId="599"/>
    <cellStyle name="强调文字颜色 5 2 2 2 2 3" xfId="600"/>
    <cellStyle name="40% - 强调文字颜色 6 2 4 3 3" xfId="601"/>
    <cellStyle name="60% - 强调文字颜色 4 2 3 6 2" xfId="602"/>
    <cellStyle name="20% - 强调文字颜色 1 2 2 5 3" xfId="603"/>
    <cellStyle name="强调文字颜色 6 2 3 2 2 2" xfId="604"/>
    <cellStyle name="40% - 强调文字颜色 6 5 6 2" xfId="605"/>
    <cellStyle name="常规 7 7 4" xfId="606"/>
    <cellStyle name="货币 3 2 6 2 3 2" xfId="607"/>
    <cellStyle name="60% - 强调文字颜色 4 3 3 2 2 3 2" xfId="608"/>
    <cellStyle name="常规 2 8 2" xfId="609"/>
    <cellStyle name="输入 2 2" xfId="610"/>
    <cellStyle name="20% - 强调文字颜色 4 2 3 3 3" xfId="611"/>
    <cellStyle name="常规 16 2 2 3 2" xfId="612"/>
    <cellStyle name="标题 8 3 2" xfId="613"/>
    <cellStyle name="20% - 强调文字颜色 3 4 5 3" xfId="614"/>
    <cellStyle name="强调文字颜色 2 3 2 2 2" xfId="615"/>
    <cellStyle name="标题 3 3 3 4" xfId="616"/>
    <cellStyle name="60% - 强调文字颜色 2 9" xfId="617"/>
    <cellStyle name="20% - 强调文字颜色 1 2 2 5 3 2" xfId="618"/>
    <cellStyle name="60% - 强调文字颜色 3 2 2 3 3 2" xfId="619"/>
    <cellStyle name="20% - 强调文字颜色 1 2 2 6" xfId="620"/>
    <cellStyle name="20% - 强调文字颜色 1 2 2 6 2" xfId="621"/>
    <cellStyle name="20% - 强调文字颜色 6 8 4 2" xfId="622"/>
    <cellStyle name="20% - 强调文字颜色 1 2 2 7" xfId="623"/>
    <cellStyle name="20% - 强调文字颜色 1 2 2 7 2" xfId="624"/>
    <cellStyle name="标题 2 3 2 5" xfId="625"/>
    <cellStyle name="20% - 强调文字颜色 1 4 4 3 2" xfId="626"/>
    <cellStyle name="20% - 强调文字颜色 1 2 3" xfId="627"/>
    <cellStyle name="40% - 强调文字颜色 2 2 8" xfId="628"/>
    <cellStyle name="20% - 强调文字颜色 1 2 3 2" xfId="629"/>
    <cellStyle name="适中 2 3 2 3" xfId="630"/>
    <cellStyle name="40% - 强调文字颜色 2 2 8 2" xfId="631"/>
    <cellStyle name="20% - 强调文字颜色 1 2 3 2 2" xfId="632"/>
    <cellStyle name="货币 3 4 2 6" xfId="633"/>
    <cellStyle name="40% - 强调文字颜色 2 2 8 2 2" xfId="634"/>
    <cellStyle name="20% - 强调文字颜色 1 2 3 2 2 2" xfId="635"/>
    <cellStyle name="货币 3 4 2 6 2" xfId="636"/>
    <cellStyle name="标题 4 3 9 2" xfId="637"/>
    <cellStyle name="20% - 强调文字颜色 2 5 5" xfId="638"/>
    <cellStyle name="40% - 强调文字颜色 5 3 5 2 3" xfId="639"/>
    <cellStyle name="标题 1 8 3" xfId="640"/>
    <cellStyle name="20% - 强调文字颜色 1 8 2 3" xfId="641"/>
    <cellStyle name="40% - 强调文字颜色 2 2 2 2 2 2" xfId="642"/>
    <cellStyle name="20% - 强调文字颜色 1 2 3 2 2 2 2" xfId="643"/>
    <cellStyle name="40% - 强调文字颜色 3 2 3 4" xfId="644"/>
    <cellStyle name="20% - 强调文字颜色 2 5 5 2" xfId="645"/>
    <cellStyle name="40% - 强调文字颜色 5 3 5 2 3 2" xfId="646"/>
    <cellStyle name="40% - 强调文字颜色 3 3 6" xfId="647"/>
    <cellStyle name="强调文字颜色 4 6 3 3 2" xfId="648"/>
    <cellStyle name="20% - 强调文字颜色 1 2 3 2 2 3" xfId="649"/>
    <cellStyle name="货币 3 2 2 3 3 3 2" xfId="650"/>
    <cellStyle name="20% - 强调文字颜色 2 5 6" xfId="651"/>
    <cellStyle name="20% - 强调文字颜色 1 2 3 2 2 3 2" xfId="652"/>
    <cellStyle name="40% - 强调文字颜色 3 2 4 4" xfId="653"/>
    <cellStyle name="40% - 强调文字颜色 3 2 2 2 4" xfId="654"/>
    <cellStyle name="20% - 强调文字颜色 2 5 6 2" xfId="655"/>
    <cellStyle name="40% - 强调文字颜色 3 4 6" xfId="656"/>
    <cellStyle name="20% - 强调文字颜色 4 2 2 2 2 3" xfId="657"/>
    <cellStyle name="60% - 强调文字颜色 6 3 5 3 2" xfId="658"/>
    <cellStyle name="20% - 强调文字颜色 3 3 4 2 3" xfId="659"/>
    <cellStyle name="警告文本 9" xfId="660"/>
    <cellStyle name="60% - 强调文字颜色 4 2 4 3 2" xfId="661"/>
    <cellStyle name="60% - 强调文字颜色 2 3 3 2 3 2" xfId="662"/>
    <cellStyle name="20% - 强调文字颜色 1 2 3 2 3" xfId="663"/>
    <cellStyle name="常规 13 2 2 2 2" xfId="664"/>
    <cellStyle name="40% - 强调文字颜色 6 6 3 2" xfId="665"/>
    <cellStyle name="常规 8 4 4" xfId="666"/>
    <cellStyle name="60% - 强调文字颜色 4 2 4 3 2 2" xfId="667"/>
    <cellStyle name="20% - 强调文字颜色 1 2 3 2 3 2" xfId="668"/>
    <cellStyle name="40% - 强调文字颜色 6 6 3 2 2" xfId="669"/>
    <cellStyle name="20% - 强调文字颜色 2 6 5" xfId="670"/>
    <cellStyle name="60% - 强调文字颜色 1 2 2 4" xfId="671"/>
    <cellStyle name="60% - 强调文字颜色 5 3" xfId="672"/>
    <cellStyle name="20% - 强调文字颜色 1 5 4 2" xfId="673"/>
    <cellStyle name="40% - 强调文字颜色 5 3 4 2 2 2" xfId="674"/>
    <cellStyle name="标题 5 8 3 2" xfId="675"/>
    <cellStyle name="20% - 强调文字颜色 1 2 3 2 4" xfId="676"/>
    <cellStyle name="60% - 强调文字颜色 4 2 4 3 3" xfId="677"/>
    <cellStyle name="40% - 强调文字颜色 6 6 3 3" xfId="678"/>
    <cellStyle name="常规 2 8 3 2 2" xfId="679"/>
    <cellStyle name="常规 8 4 5" xfId="680"/>
    <cellStyle name="输入 2 3 2 2" xfId="681"/>
    <cellStyle name="60% - 强调文字颜色 5 3 2" xfId="682"/>
    <cellStyle name="20% - 强调文字颜色 1 5 4 2 2" xfId="683"/>
    <cellStyle name="60% - 强调文字颜色 4 2 4 3 3 2" xfId="684"/>
    <cellStyle name="20% - 强调文字颜色 1 2 3 2 4 2" xfId="685"/>
    <cellStyle name="40% - 强调文字颜色 6 6 3 3 2" xfId="686"/>
    <cellStyle name="常规 8 4 5 2" xfId="687"/>
    <cellStyle name="输入 2 3 2 2 2" xfId="688"/>
    <cellStyle name="60% - 强调文字颜色 5 5 2 2 2 2" xfId="689"/>
    <cellStyle name="20% - 强调文字颜色 2 7 5" xfId="690"/>
    <cellStyle name="60% - 强调文字颜色 1 2 3 4" xfId="691"/>
    <cellStyle name="20% - 强调文字颜色 1 2 3 3" xfId="692"/>
    <cellStyle name="适中 2 3 2 4" xfId="693"/>
    <cellStyle name="20% - 强调文字颜色 2 3 2 5 3 2" xfId="694"/>
    <cellStyle name="40% - 强调文字颜色 2 2 8 3" xfId="695"/>
    <cellStyle name="标题 2 3 2 5 3" xfId="696"/>
    <cellStyle name="20% - 强调文字颜色 3 7 2 3 2" xfId="697"/>
    <cellStyle name="20% - 强调文字颜色 1 2 3 3 2" xfId="698"/>
    <cellStyle name="40% - 强调文字颜色 2 2 8 3 2" xfId="699"/>
    <cellStyle name="60% - 强调文字颜色 4 2 4 4 2" xfId="700"/>
    <cellStyle name="60% - 强调文字颜色 2 3 3 2 4 2" xfId="701"/>
    <cellStyle name="20% - 强调文字颜色 1 2 3 3 3" xfId="702"/>
    <cellStyle name="常规 13 2 2 3 2" xfId="703"/>
    <cellStyle name="40% - 强调文字颜色 6 6 4 2" xfId="704"/>
    <cellStyle name="常规 8 5 4" xfId="705"/>
    <cellStyle name="20% - 强调文字颜色 4 2 5 3" xfId="706"/>
    <cellStyle name="60% - 强调文字颜色 1 3 2 4" xfId="707"/>
    <cellStyle name="20% - 强调文字颜色 3 6 5" xfId="708"/>
    <cellStyle name="20% - 强调文字颜色 1 2 3 3 3 2" xfId="709"/>
    <cellStyle name="20% - 强调文字颜色 1 3 2 2 2" xfId="710"/>
    <cellStyle name="40% - 强调文字颜色 2 3 7 2 2" xfId="711"/>
    <cellStyle name="20% - 强调文字颜色 1 2 3 4" xfId="712"/>
    <cellStyle name="20% - 强调文字颜色 1 3 2 2 2 2" xfId="713"/>
    <cellStyle name="检查单元格 5 2 2 3" xfId="714"/>
    <cellStyle name="20% - 强调文字颜色 1 2 3 4 2" xfId="715"/>
    <cellStyle name="40% - 强调文字颜色 6 2 5 2 3" xfId="716"/>
    <cellStyle name="20% - 强调文字颜色 1 3 2 2 2 3" xfId="717"/>
    <cellStyle name="常规 2 5 2 5 2 2" xfId="718"/>
    <cellStyle name="货币 3 2 3 2 3 3 2" xfId="719"/>
    <cellStyle name="60% - 强调文字颜色 4 2 4 5 2" xfId="720"/>
    <cellStyle name="20% - 强调文字颜色 1 2 3 4 3" xfId="721"/>
    <cellStyle name="40% - 强调文字颜色 6 6 5 2" xfId="722"/>
    <cellStyle name="20% - 强调文字颜色 4 3 5 3" xfId="723"/>
    <cellStyle name="60% - 强调文字颜色 1 4 2 4" xfId="724"/>
    <cellStyle name="20% - 强调文字颜色 4 6 5" xfId="725"/>
    <cellStyle name="20% - 强调文字颜色 4 3 2 3 3" xfId="726"/>
    <cellStyle name="20% - 强调文字颜色 1 3 2 2 2 3 2" xfId="727"/>
    <cellStyle name="标题 4 2 3 4" xfId="728"/>
    <cellStyle name="20% - 强调文字颜色 1 2 3 4 3 2" xfId="729"/>
    <cellStyle name="20% - 强调文字颜色 5 3 2 7 2" xfId="730"/>
    <cellStyle name="20% - 强调文字颜色 1 2 3 5" xfId="731"/>
    <cellStyle name="60% - 强调文字颜色 4 3 3 3 2" xfId="732"/>
    <cellStyle name="20% - 强调文字颜色 1 3 2 2 3" xfId="733"/>
    <cellStyle name="60% - 强调文字颜色 4 3 3 3 2 2" xfId="734"/>
    <cellStyle name="20% - 强调文字颜色 1 3 2 2 3 2" xfId="735"/>
    <cellStyle name="检查单元格 5 2 3 3" xfId="736"/>
    <cellStyle name="20% - 强调文字颜色 1 2 3 5 2" xfId="737"/>
    <cellStyle name="差 4 2 4 3 2" xfId="738"/>
    <cellStyle name="60% - 强调文字颜色 4 3 3 3 3" xfId="739"/>
    <cellStyle name="标题 6 7 3 2" xfId="740"/>
    <cellStyle name="20% - 强调文字颜色 1 3 2 2 4" xfId="741"/>
    <cellStyle name="20% - 强调文字颜色 1 2 3 6" xfId="742"/>
    <cellStyle name="60% - 强调文字颜色 4 3 3 3 3 2" xfId="743"/>
    <cellStyle name="20% - 强调文字颜色 1 3 2 2 4 2" xfId="744"/>
    <cellStyle name="20% - 强调文字颜色 1 2 3 6 2" xfId="745"/>
    <cellStyle name="标题 2 3 2 6" xfId="746"/>
    <cellStyle name="20% - 强调文字颜色 4 9 2" xfId="747"/>
    <cellStyle name="20% - 强调文字颜色 2 2 2 5 2 2" xfId="748"/>
    <cellStyle name="强调文字颜色 5 3 2 2 2 3 2" xfId="749"/>
    <cellStyle name="20% - 强调文字颜色 1 2 4" xfId="750"/>
    <cellStyle name="40% - 强调文字颜色 2 2 9" xfId="751"/>
    <cellStyle name="标题 1 3 2 4 3" xfId="752"/>
    <cellStyle name="60% - 强调文字颜色 5 11" xfId="753"/>
    <cellStyle name="20% - 强调文字颜色 2 7 2 2 2" xfId="754"/>
    <cellStyle name="40% - 强调文字颜色 4 10" xfId="755"/>
    <cellStyle name="计算 3 3 3 3" xfId="756"/>
    <cellStyle name="强调文字颜色 1 7 3" xfId="757"/>
    <cellStyle name="20% - 强调文字颜色 2 2 4 5 2" xfId="758"/>
    <cellStyle name="常规 11 6" xfId="759"/>
    <cellStyle name="20% - 强调文字颜色 1 4 2 3 3 2" xfId="760"/>
    <cellStyle name="20% - 强调文字颜色 2 9 2 2" xfId="761"/>
    <cellStyle name="汇总 3 4 3" xfId="762"/>
    <cellStyle name="标题 2 3 2 6 2" xfId="763"/>
    <cellStyle name="20% - 强调文字颜色 4 9 2 2" xfId="764"/>
    <cellStyle name="20% - 强调文字颜色 1 2 4 2" xfId="765"/>
    <cellStyle name="适中 2 3 3 3" xfId="766"/>
    <cellStyle name="40% - 强调文字颜色 2 2 9 2" xfId="767"/>
    <cellStyle name="标题 1 3 2 4 3 2" xfId="768"/>
    <cellStyle name="60% - 强调文字颜色 5 11 2" xfId="769"/>
    <cellStyle name="40% - 强调文字颜色 4 10 2" xfId="770"/>
    <cellStyle name="强调文字颜色 1 7 3 2" xfId="771"/>
    <cellStyle name="20% - 强调文字颜色 1 2 4 2 2" xfId="772"/>
    <cellStyle name="40% - 强调文字颜色 1 5 3" xfId="773"/>
    <cellStyle name="常规 4 2 5 2 3" xfId="774"/>
    <cellStyle name="常规 9 4 3" xfId="775"/>
    <cellStyle name="40% - 强调文字颜色 4 10 2 2" xfId="776"/>
    <cellStyle name="常规 4 7 2 3" xfId="777"/>
    <cellStyle name="20% - 强调文字颜色 1 2 4 2 2 2" xfId="778"/>
    <cellStyle name="60% - 强调文字颜色 6 7 4" xfId="779"/>
    <cellStyle name="常规 4 7 2 3 2" xfId="780"/>
    <cellStyle name="40% - 强调文字颜色 1 5 3 2" xfId="781"/>
    <cellStyle name="常规 4 2 5 2 3 2" xfId="782"/>
    <cellStyle name="20% - 强调文字颜色 5 2 10" xfId="783"/>
    <cellStyle name="60% - 强调文字颜色 4 2 5 3 2" xfId="784"/>
    <cellStyle name="60% - 强调文字颜色 2 3 3 3 3 2" xfId="785"/>
    <cellStyle name="20% - 强调文字颜色 1 2 4 2 3" xfId="786"/>
    <cellStyle name="40% - 强调文字颜色 1 5 4" xfId="787"/>
    <cellStyle name="40% - 强调文字颜色 6 7 3 2" xfId="788"/>
    <cellStyle name="常规 2 3 3 2 5 2" xfId="789"/>
    <cellStyle name="常规 9 4 4" xfId="790"/>
    <cellStyle name="20% - 强调文字颜色 1 2 4 3" xfId="791"/>
    <cellStyle name="40% - 强调文字颜色 4 10 3" xfId="792"/>
    <cellStyle name="强调文字颜色 1 7 3 3" xfId="793"/>
    <cellStyle name="20% - 强调文字颜色 1 2 4 3 2" xfId="794"/>
    <cellStyle name="40% - 强调文字颜色 1 6 3" xfId="795"/>
    <cellStyle name="常规 9 5 3" xfId="796"/>
    <cellStyle name="40% - 强调文字颜色 4 10 3 2" xfId="797"/>
    <cellStyle name="强调文字颜色 1 7 3 3 2" xfId="798"/>
    <cellStyle name="20% - 强调文字颜色 5 2 4 3" xfId="799"/>
    <cellStyle name="40% - 强调文字颜色 4 8" xfId="800"/>
    <cellStyle name="20% - 强调文字颜色 1 2 4 3 2 2" xfId="801"/>
    <cellStyle name="40% - 强调文字颜色 1 6 3 2" xfId="802"/>
    <cellStyle name="60% - 强调文字颜色 4 2 5 4 2" xfId="803"/>
    <cellStyle name="20% - 强调文字颜色 1 2 4 3 3" xfId="804"/>
    <cellStyle name="40% - 强调文字颜色 1 6 4" xfId="805"/>
    <cellStyle name="40% - 强调文字颜色 6 7 4 2" xfId="806"/>
    <cellStyle name="常规 2 3 3 2 6 2" xfId="807"/>
    <cellStyle name="常规 9 5 4" xfId="808"/>
    <cellStyle name="20% - 强调文字颜色 2 5 2 2 2" xfId="809"/>
    <cellStyle name="60% - 强调文字颜色 2 3 2 4" xfId="810"/>
    <cellStyle name="20% - 强调文字颜色 2 5 2 2 2 2" xfId="811"/>
    <cellStyle name="20% - 强调文字颜色 5 2 5 3" xfId="812"/>
    <cellStyle name="40% - 强调文字颜色 5 8" xfId="813"/>
    <cellStyle name="好 2 9" xfId="814"/>
    <cellStyle name="20% - 强调文字颜色 1 2 4 3 3 2" xfId="815"/>
    <cellStyle name="40% - 强调文字颜色 1 6 4 2" xfId="816"/>
    <cellStyle name="常规 9 5 4 2" xfId="817"/>
    <cellStyle name="20% - 强调文字颜色 1 3 2 3 2" xfId="818"/>
    <cellStyle name="强调文字颜色 2 2 2 2 2 3 2" xfId="819"/>
    <cellStyle name="40% - 强调文字颜色 2 3 7 3 2" xfId="820"/>
    <cellStyle name="20% - 强调文字颜色 1 2 4 4" xfId="821"/>
    <cellStyle name="20% - 强调文字颜色 1 3 2 3 2 2" xfId="822"/>
    <cellStyle name="20% - 强调文字颜色 1 2 4 4 2" xfId="823"/>
    <cellStyle name="40% - 强调文字颜色 1 7 3" xfId="824"/>
    <cellStyle name="常规 9 6 3" xfId="825"/>
    <cellStyle name="60% - 强调文字颜色 4 4 2 2 2 2" xfId="826"/>
    <cellStyle name="20% - 强调文字颜色 1 7 2 2" xfId="827"/>
    <cellStyle name="60% - 强调文字颜色 4 3 3 4 2" xfId="828"/>
    <cellStyle name="20% - 强调文字颜色 1 3 2 3 3" xfId="829"/>
    <cellStyle name="20% - 强调文字颜色 1 2 4 5" xfId="830"/>
    <cellStyle name="标题 2 3 2 7" xfId="831"/>
    <cellStyle name="60% - 强调文字颜色 1 4 5 2" xfId="832"/>
    <cellStyle name="20% - 强调文字颜色 4 9 3" xfId="833"/>
    <cellStyle name="标题 4 2 6 2" xfId="834"/>
    <cellStyle name="20% - 强调文字颜色 1 2 5" xfId="835"/>
    <cellStyle name="60% - 强调文字颜色 5 7 3 3 2" xfId="836"/>
    <cellStyle name="60% - 强调文字颜色 5 12" xfId="837"/>
    <cellStyle name="20% - 强调文字颜色 3 10" xfId="838"/>
    <cellStyle name="40% - 强调文字颜色 4 11" xfId="839"/>
    <cellStyle name="强调文字颜色 1 7 4" xfId="840"/>
    <cellStyle name="常规 11 7" xfId="841"/>
    <cellStyle name="20% - 强调文字颜色 3 5 2 4 2" xfId="842"/>
    <cellStyle name="40% - 强调文字颜色 2 2 3 3 2 2" xfId="843"/>
    <cellStyle name="汇总 3 4 4" xfId="844"/>
    <cellStyle name="标题 2 3 2 7 2" xfId="845"/>
    <cellStyle name="60% - 强调文字颜色 1 4 5 2 2" xfId="846"/>
    <cellStyle name="20% - 强调文字颜色 4 9 3 2" xfId="847"/>
    <cellStyle name="标题 4 2 6 2 2" xfId="848"/>
    <cellStyle name="20% - 强调文字颜色 1 2 5 2" xfId="849"/>
    <cellStyle name="适中 2 3 4 3" xfId="850"/>
    <cellStyle name="60% - 强调文字颜色 5 12 2" xfId="851"/>
    <cellStyle name="20% - 强调文字颜色 3 10 2" xfId="852"/>
    <cellStyle name="40% - 强调文字颜色 4 11 2" xfId="853"/>
    <cellStyle name="差 3 4 2" xfId="854"/>
    <cellStyle name="20% - 强调文字颜色 1 5" xfId="855"/>
    <cellStyle name="常规 2 3 2 6 2 2 2" xfId="856"/>
    <cellStyle name="强调文字颜色 2 2 2 4" xfId="857"/>
    <cellStyle name="20% - 强调文字颜色 1 2 6 3 2" xfId="858"/>
    <cellStyle name="60% - 强调文字颜色 3 3 3 2 2 3 2" xfId="859"/>
    <cellStyle name="40% - 强调文字颜色 1 3 2 6" xfId="860"/>
    <cellStyle name="40% - 强调文字颜色 3 6 3" xfId="861"/>
    <cellStyle name="差 2 3 2 2" xfId="862"/>
    <cellStyle name="好 2" xfId="863"/>
    <cellStyle name="20% - 强调文字颜色 1 3 7 3" xfId="864"/>
    <cellStyle name="60% - 强调文字颜色 6 2 3 4 3" xfId="865"/>
    <cellStyle name="20% - 强调文字颜色 1 2 5 2 2 2" xfId="866"/>
    <cellStyle name="60% - 强调文字颜色 3 2 10" xfId="867"/>
    <cellStyle name="40% - 强调文字颜色 2 5 3 2" xfId="868"/>
    <cellStyle name="20% - 强调文字颜色 1 3 2 5 2" xfId="869"/>
    <cellStyle name="强调文字颜色 3 2 3 2 2 3 2" xfId="870"/>
    <cellStyle name="强调文字颜色 5 2 3 2 2 3" xfId="871"/>
    <cellStyle name="40% - 强调文字颜色 6 3 4 3 3" xfId="872"/>
    <cellStyle name="60% - 强调文字颜色 4 2 6 3 2" xfId="873"/>
    <cellStyle name="20% - 强调文字颜色 1 2 5 2 3" xfId="874"/>
    <cellStyle name="40% - 强调文字颜色 2 5 4" xfId="875"/>
    <cellStyle name="40% - 强调文字颜色 6 8 3 2" xfId="876"/>
    <cellStyle name="常规 2 3 3 3 5 2" xfId="877"/>
    <cellStyle name="20% - 强调文字颜色 5 2 3 2 3" xfId="878"/>
    <cellStyle name="40% - 强调文字颜色 3 7 3" xfId="879"/>
    <cellStyle name="20% - 强调文字颜色 1 3 2 5 2 2" xfId="880"/>
    <cellStyle name="强调文字颜色 5 2 3 2 2 3 2" xfId="881"/>
    <cellStyle name="40% - 强调文字颜色 6 3 4 3 3 2" xfId="882"/>
    <cellStyle name="货币 2 4 6" xfId="883"/>
    <cellStyle name="20% - 强调文字颜色 5 4 2 4" xfId="884"/>
    <cellStyle name="常规 6 2 2 2 6 2" xfId="885"/>
    <cellStyle name="40% - 强调文字颜色 2 4 2 3 2" xfId="886"/>
    <cellStyle name="差 3 5 2" xfId="887"/>
    <cellStyle name="20% - 强调文字颜色 2 5" xfId="888"/>
    <cellStyle name="常规 2 3 2 6 2 3 2" xfId="889"/>
    <cellStyle name="强调文字颜色 2 2 3 4" xfId="890"/>
    <cellStyle name="20% - 强调文字颜色 1 2 5 2 3 2" xfId="891"/>
    <cellStyle name="40% - 强调文字颜色 2 2 10" xfId="892"/>
    <cellStyle name="40% - 强调文字颜色 2 5 4 2" xfId="893"/>
    <cellStyle name="20% - 强调文字颜色 1 2 5 3" xfId="894"/>
    <cellStyle name="20% - 强调文字颜色 3 10 3" xfId="895"/>
    <cellStyle name="强调文字颜色 6 10" xfId="896"/>
    <cellStyle name="差 2 2 2 2" xfId="897"/>
    <cellStyle name="20% - 强调文字颜色 1 2 7 3" xfId="898"/>
    <cellStyle name="20% - 强调文字颜色 1 2 5 3 2" xfId="899"/>
    <cellStyle name="20% - 强调文字颜色 3 10 3 2" xfId="900"/>
    <cellStyle name="40% - 强调文字颜色 1 2 2 6" xfId="901"/>
    <cellStyle name="40% - 强调文字颜色 2 6 3" xfId="902"/>
    <cellStyle name="强调文字颜色 6 10 2" xfId="903"/>
    <cellStyle name="20% - 强调文字颜色 1 3 2 4 2" xfId="904"/>
    <cellStyle name="40% - 强调文字颜色 6 3 4 2 3" xfId="905"/>
    <cellStyle name="常规 5 5 4 3" xfId="906"/>
    <cellStyle name="20% - 强调文字颜色 1 2 5 4" xfId="907"/>
    <cellStyle name="20% - 强调文字颜色 1 2 5 4 2" xfId="908"/>
    <cellStyle name="常规 3 4 5 2 2 3" xfId="909"/>
    <cellStyle name="20% - 强调文字颜色 5 2 2 2 3" xfId="910"/>
    <cellStyle name="40% - 强调文字颜色 1 2 3 6" xfId="911"/>
    <cellStyle name="40% - 强调文字颜色 2 7 3" xfId="912"/>
    <cellStyle name="20% - 强调文字颜色 1 3 2 4 2 2" xfId="913"/>
    <cellStyle name="40% - 强调文字颜色 6 3 4 2 3 2" xfId="914"/>
    <cellStyle name="常规 5 5 4 3 2" xfId="915"/>
    <cellStyle name="差 2 2 3 2" xfId="916"/>
    <cellStyle name="20% - 强调文字颜色 1 2 8 3" xfId="917"/>
    <cellStyle name="常规 10 4 3 2" xfId="918"/>
    <cellStyle name="20% - 强调文字颜色 4 3 8 2" xfId="919"/>
    <cellStyle name="常规 6 2 4 5 3 2" xfId="920"/>
    <cellStyle name="60% - 强调文字颜色 1 4 5 3" xfId="921"/>
    <cellStyle name="20% - 强调文字颜色 4 3 2 6 2" xfId="922"/>
    <cellStyle name="标题 4 2 6 3" xfId="923"/>
    <cellStyle name="20% - 强调文字颜色 1 2 6" xfId="924"/>
    <cellStyle name="60% - 强调文字颜色 5 13" xfId="925"/>
    <cellStyle name="20% - 强调文字颜色 3 11" xfId="926"/>
    <cellStyle name="60% - 强调文字颜色 3 3 3 2 2" xfId="927"/>
    <cellStyle name="40% - 强调文字颜色 1 3 2 2 2 3 2" xfId="928"/>
    <cellStyle name="40% - 强调文字颜色 4 12" xfId="929"/>
    <cellStyle name="强调文字颜色 1 7 5" xfId="930"/>
    <cellStyle name="标题 4 8 2 3" xfId="931"/>
    <cellStyle name="20% - 强调文字颜色 3 11 2" xfId="932"/>
    <cellStyle name="60% - 强调文字颜色 3 3 3 2 2 2" xfId="933"/>
    <cellStyle name="40% - 强调文字颜色 4 12 2" xfId="934"/>
    <cellStyle name="强调文字颜色 1 7 5 2" xfId="935"/>
    <cellStyle name="标题 4 2 6 3 2" xfId="936"/>
    <cellStyle name="20% - 强调文字颜色 1 2 6 2" xfId="937"/>
    <cellStyle name="计算 10 3" xfId="938"/>
    <cellStyle name="注释 2 2 2 4" xfId="939"/>
    <cellStyle name="40% - 强调文字颜色 5 6 2 4" xfId="940"/>
    <cellStyle name="20% - 强调文字颜色 1 2 7" xfId="941"/>
    <cellStyle name="差 3 2 4 2 2" xfId="942"/>
    <cellStyle name="60% - 强调文字颜色 3 3 3 2 3" xfId="943"/>
    <cellStyle name="40% - 强调文字颜色 4 13" xfId="944"/>
    <cellStyle name="60% - 强调文字颜色 5 14" xfId="945"/>
    <cellStyle name="20% - 强调文字颜色 3 12" xfId="946"/>
    <cellStyle name="20% - 强调文字颜色 1 2 7 2" xfId="947"/>
    <cellStyle name="60% - 强调文字颜色 3 3 3 2 3 2" xfId="948"/>
    <cellStyle name="20% - 强调文字颜色 3 12 2" xfId="949"/>
    <cellStyle name="20% - 强调文字颜色 1 2 7 2 2" xfId="950"/>
    <cellStyle name="40% - 强调文字颜色 4 5 3" xfId="951"/>
    <cellStyle name="差 2 2 2 2 2" xfId="952"/>
    <cellStyle name="20% - 强调文字颜色 1 2 7 3 2" xfId="953"/>
    <cellStyle name="40% - 强调文字颜色 1 4 2 6" xfId="954"/>
    <cellStyle name="40% - 强调文字颜色 4 6 3" xfId="955"/>
    <cellStyle name="20% - 强调文字颜色 2 2 9" xfId="956"/>
    <cellStyle name="常规 6 2 2 4 4" xfId="957"/>
    <cellStyle name="20% - 强调文字颜色 1 2 8 2" xfId="958"/>
    <cellStyle name="20% - 强调文字颜色 1 2 8 2 2" xfId="959"/>
    <cellStyle name="40% - 强调文字颜色 5 5 3" xfId="960"/>
    <cellStyle name="好 2 6 3" xfId="961"/>
    <cellStyle name="20% - 强调文字颜色 2 2 9 2" xfId="962"/>
    <cellStyle name="20% - 强调文字颜色 2 3 3 2 2 3" xfId="963"/>
    <cellStyle name="差 2 2 3 2 2" xfId="964"/>
    <cellStyle name="60% - 强调文字颜色 2 3 2 2 3" xfId="965"/>
    <cellStyle name="20% - 强调文字颜色 1 2 8 3 2" xfId="966"/>
    <cellStyle name="40% - 强调文字颜色 5 6 3" xfId="967"/>
    <cellStyle name="好 2 7 3" xfId="968"/>
    <cellStyle name="20% - 强调文字颜色 1 2 9" xfId="969"/>
    <cellStyle name="20% - 强调文字颜色 3 14" xfId="970"/>
    <cellStyle name="40% - 强调文字颜色 4 15" xfId="971"/>
    <cellStyle name="常规 2 2 4 6 3" xfId="972"/>
    <cellStyle name="60% - 强调文字颜色 5 4 2 4 3" xfId="973"/>
    <cellStyle name="20% - 强调文字颜色 2 3 2 2 2 3" xfId="974"/>
    <cellStyle name="20% - 强调文字颜色 1 2 9 2" xfId="975"/>
    <cellStyle name="20% - 强调文字颜色 2 3 9" xfId="976"/>
    <cellStyle name="常规 6 2 2 5 4" xfId="977"/>
    <cellStyle name="20% - 强调文字颜色 1 3" xfId="978"/>
    <cellStyle name="常规 2 2 2 5 2 2 2" xfId="979"/>
    <cellStyle name="强调文字颜色 2 2 2 2" xfId="980"/>
    <cellStyle name="20% - 强调文字颜色 1 3 2" xfId="981"/>
    <cellStyle name="20% - 强调文字颜色 2 4 5 3" xfId="982"/>
    <cellStyle name="强调文字颜色 2 2 2 2 2" xfId="983"/>
    <cellStyle name="40% - 强调文字颜色 2 3 7" xfId="984"/>
    <cellStyle name="20% - 强调文字颜色 1 3 2 2" xfId="985"/>
    <cellStyle name="20% - 强调文字颜色 2 4 5 3 2" xfId="986"/>
    <cellStyle name="强调文字颜色 2 2 2 2 2 2" xfId="987"/>
    <cellStyle name="40% - 强调文字颜色 2 3 7 2" xfId="988"/>
    <cellStyle name="20% - 强调文字颜色 1 3 2 3" xfId="989"/>
    <cellStyle name="强调文字颜色 2 2 2 2 2 3" xfId="990"/>
    <cellStyle name="40% - 强调文字颜色 2 3 7 3" xfId="991"/>
    <cellStyle name="60% - 强调文字颜色 1 3 3 2 2 2" xfId="992"/>
    <cellStyle name="20% - 强调文字颜色 3 7 3 2 2" xfId="993"/>
    <cellStyle name="标题 2 15" xfId="994"/>
    <cellStyle name="20% - 强调文字颜色 6 4 2 2 2 2" xfId="995"/>
    <cellStyle name="20% - 强调文字颜色 1 3 2 4" xfId="996"/>
    <cellStyle name="强调文字颜色 3 2 3 2 2 2" xfId="997"/>
    <cellStyle name="差 2 6" xfId="998"/>
    <cellStyle name="20% - 强调文字颜色 1 7 3 2" xfId="999"/>
    <cellStyle name="60% - 强调文字颜色 4 4 2 2 3 2" xfId="1000"/>
    <cellStyle name="货币 3 2 2 4 5 2" xfId="1001"/>
    <cellStyle name="60% - 强调文字颜色 5 2 2 4 2 2" xfId="1002"/>
    <cellStyle name="20% - 强调文字颜色 1 3 2 4 3" xfId="1003"/>
    <cellStyle name="60% - 强调文字颜色 4 3 3 5 2" xfId="1004"/>
    <cellStyle name="适中 3 2 2" xfId="1005"/>
    <cellStyle name="20% - 强调文字颜色 5 3 3 4" xfId="1006"/>
    <cellStyle name="差 2 6 2" xfId="1007"/>
    <cellStyle name="20% - 强调文字颜色 1 7 3 2 2" xfId="1008"/>
    <cellStyle name="60% - 强调文字颜色 6 10 2 2" xfId="1009"/>
    <cellStyle name="常规 2 2 8" xfId="1010"/>
    <cellStyle name="40% - 强调文字颜色 1 7 2 3" xfId="1011"/>
    <cellStyle name="标题 1 4" xfId="1012"/>
    <cellStyle name="20% - 强调文字颜色 5 2 2 3 3" xfId="1013"/>
    <cellStyle name="40% - 强调文字颜色 2 8 3" xfId="1014"/>
    <cellStyle name="强调文字颜色 6 12 2" xfId="1015"/>
    <cellStyle name="20% - 强调文字颜色 1 3 2 4 3 2" xfId="1016"/>
    <cellStyle name="常规 17 2 2" xfId="1017"/>
    <cellStyle name="20% - 强调文字颜色 6 2 2 2 2 3 2" xfId="1018"/>
    <cellStyle name="20% - 强调文字颜色 1 3 2 5" xfId="1019"/>
    <cellStyle name="强调文字颜色 3 2 3 2 2 3" xfId="1020"/>
    <cellStyle name="40% - 强调文字颜色 5 10 2" xfId="1021"/>
    <cellStyle name="强调文字颜色 6 5 2 5" xfId="1022"/>
    <cellStyle name="60% - 强调文字颜色 6 11 2" xfId="1023"/>
    <cellStyle name="20% - 强调文字颜色 1 7 4 2" xfId="1024"/>
    <cellStyle name="差 3 6" xfId="1025"/>
    <cellStyle name="60% - 强调文字颜色 5 2 2 4 3 2" xfId="1026"/>
    <cellStyle name="20% - 强调文字颜色 1 3 2 5 3" xfId="1027"/>
    <cellStyle name="20% - 强调文字颜色 1 3 2 6" xfId="1028"/>
    <cellStyle name="60% - 强调文字颜色 3 2 2 4 3 2" xfId="1029"/>
    <cellStyle name="标题 1 2 10 2" xfId="1030"/>
    <cellStyle name="20% - 强调文字颜色 1 3 2 6 2" xfId="1031"/>
    <cellStyle name="常规 7 2 2 4 3" xfId="1032"/>
    <cellStyle name="20% - 强调文字颜色 3 2 6 2" xfId="1033"/>
    <cellStyle name="20% - 强调文字颜色 1 3 2 7" xfId="1034"/>
    <cellStyle name="常规 7 2 2 4 3 2" xfId="1035"/>
    <cellStyle name="20% - 强调文字颜色 3 2 6 2 2" xfId="1036"/>
    <cellStyle name="差 2 2 3 3" xfId="1037"/>
    <cellStyle name="20% - 强调文字颜色 1 3 2 7 2" xfId="1038"/>
    <cellStyle name="40% - 强调文字颜色 2 3 8" xfId="1039"/>
    <cellStyle name="强调文字颜色 2 2 2 2 3" xfId="1040"/>
    <cellStyle name="20% - 强调文字颜色 1 3 3" xfId="1041"/>
    <cellStyle name="20% - 强调文字颜色 1 3 4 3 2 2" xfId="1042"/>
    <cellStyle name="标题 1 3 2 5 2" xfId="1043"/>
    <cellStyle name="已访问的超链接 3" xfId="1044"/>
    <cellStyle name="40% - 强调文字颜色 2 3 8 2" xfId="1045"/>
    <cellStyle name="适中 2 4 2 3" xfId="1046"/>
    <cellStyle name="20% - 强调文字颜色 1 3 3 2" xfId="1047"/>
    <cellStyle name="20% - 强调文字颜色 6 4 2 2 3" xfId="1048"/>
    <cellStyle name="标题 1 3 2 5 2 2" xfId="1049"/>
    <cellStyle name="20% - 强调文字颜色 1 3 3 4" xfId="1050"/>
    <cellStyle name="40% - 强调文字颜色 6 2 2 2 2 3" xfId="1051"/>
    <cellStyle name="20% - 强调文字颜色 6 4 2 2 3 2" xfId="1052"/>
    <cellStyle name="20% - 强调文字颜色 1 3 3 2 2" xfId="1053"/>
    <cellStyle name="计算 2 2 2 2 2" xfId="1054"/>
    <cellStyle name="40% - 强调文字颜色 6 3 5 2 3" xfId="1055"/>
    <cellStyle name="20% - 强调文字颜色 1 3 3 4 2" xfId="1056"/>
    <cellStyle name="标题 1 2 3 5" xfId="1057"/>
    <cellStyle name="计算 2 4 4" xfId="1058"/>
    <cellStyle name="差 10 3" xfId="1059"/>
    <cellStyle name="40% - 强调文字颜色 6 2 2 2 2 3 2" xfId="1060"/>
    <cellStyle name="常规 5 6 2 3 2" xfId="1061"/>
    <cellStyle name="20% - 强调文字颜色 1 3 5 4" xfId="1062"/>
    <cellStyle name="检查单元格 6 2 2 3" xfId="1063"/>
    <cellStyle name="20% - 强调文字颜色 1 3 3 2 2 2" xfId="1064"/>
    <cellStyle name="常规 6 2 2 4 3 3" xfId="1065"/>
    <cellStyle name="20% - 强调文字颜色 2 2 8 3" xfId="1066"/>
    <cellStyle name="差 3 2 3 2" xfId="1067"/>
    <cellStyle name="40% - 强调文字颜色 2 2 3 6" xfId="1068"/>
    <cellStyle name="20% - 强调文字颜色 1 3 3 2 2 2 2" xfId="1069"/>
    <cellStyle name="20% - 强调文字颜色 5 3 2 2 3" xfId="1070"/>
    <cellStyle name="20% - 强调文字颜色 1 3 5 4 2" xfId="1071"/>
    <cellStyle name="20% - 强调文字颜色 1 3 3 2 2 3" xfId="1072"/>
    <cellStyle name="20% - 强调文字颜色 1 8 3 2" xfId="1073"/>
    <cellStyle name="60% - 强调文字颜色 4 4 2 3 3 2" xfId="1074"/>
    <cellStyle name="标题 1 9 2" xfId="1075"/>
    <cellStyle name="20% - 强调文字颜色 1 3 3 2 2 3 2" xfId="1076"/>
    <cellStyle name="20% - 强调文字颜色 5 3 2 3 3" xfId="1077"/>
    <cellStyle name="20% - 强调文字颜色 1 3 3 2 3" xfId="1078"/>
    <cellStyle name="计算 2 2 5" xfId="1079"/>
    <cellStyle name="60% - 强调文字颜色 2 3 4 2 3 2" xfId="1080"/>
    <cellStyle name="60% - 强调文字颜色 4 3 4 3 2" xfId="1081"/>
    <cellStyle name="20% - 强调文字颜色 1 3 3 5" xfId="1082"/>
    <cellStyle name="20% - 强调文字颜色 1 3 3 2 3 2" xfId="1083"/>
    <cellStyle name="计算 2 2 5 2" xfId="1084"/>
    <cellStyle name="60% - 强调文字颜色 4 3 4 3 2 2" xfId="1085"/>
    <cellStyle name="20% - 强调文字颜色 1 3 3 5 2" xfId="1086"/>
    <cellStyle name="标题 1 2 4 5" xfId="1087"/>
    <cellStyle name="20% - 强调文字颜色 1 3 3 2 4" xfId="1088"/>
    <cellStyle name="计算 2 2 6" xfId="1089"/>
    <cellStyle name="60% - 强调文字颜色 4 3 4 3 3" xfId="1090"/>
    <cellStyle name="40% - 强调文字颜色 3 2 6 2" xfId="1091"/>
    <cellStyle name="链接单元格 3 6" xfId="1092"/>
    <cellStyle name="20% - 强调文字颜色 2 5 4 2 2" xfId="1093"/>
    <cellStyle name="强调文字颜色 2 2 2 5" xfId="1094"/>
    <cellStyle name="20% - 强调文字颜色 1 6" xfId="1095"/>
    <cellStyle name="差 3 4 3" xfId="1096"/>
    <cellStyle name="20% - 强调文字颜色 1 3 3 2 4 2" xfId="1097"/>
    <cellStyle name="60% - 强调文字颜色 4 3 4 3 3 2" xfId="1098"/>
    <cellStyle name="常规 4 3 4 2 2" xfId="1099"/>
    <cellStyle name="40% - 强调文字颜色 6 2 2 2 2 2" xfId="1100"/>
    <cellStyle name="计算 2 2 3" xfId="1101"/>
    <cellStyle name="20% - 强调文字颜色 3 7 3 3 2" xfId="1102"/>
    <cellStyle name="60% - 强调文字颜色 1 3 3 2 3 2" xfId="1103"/>
    <cellStyle name="20% - 强调文字颜色 1 3 3 3" xfId="1104"/>
    <cellStyle name="20% - 强调文字颜色 1 3 3 3 2" xfId="1105"/>
    <cellStyle name="标题 1 2 2 5" xfId="1106"/>
    <cellStyle name="常规 2 3 2 2 2 6" xfId="1107"/>
    <cellStyle name="40% - 强调文字颜色 6 2 2 2 2 2 2" xfId="1108"/>
    <cellStyle name="强调文字颜色 3 2 3 2 4 2" xfId="1109"/>
    <cellStyle name="20% - 强调文字颜色 1 3 4 4" xfId="1110"/>
    <cellStyle name="20% - 强调文字颜色 1 3 3 3 2 2" xfId="1111"/>
    <cellStyle name="标题 1 2 2 5 2" xfId="1112"/>
    <cellStyle name="20% - 强调文字颜色 1 3 4 4 2" xfId="1113"/>
    <cellStyle name="标题 1 3 3 5" xfId="1114"/>
    <cellStyle name="计算 2 3 5" xfId="1115"/>
    <cellStyle name="60% - 强调文字颜色 4 3 4 4 2" xfId="1116"/>
    <cellStyle name="20% - 强调文字颜色 1 3 3 3 3" xfId="1117"/>
    <cellStyle name="标题 1 2 2 6" xfId="1118"/>
    <cellStyle name="20% - 强调文字颜色 1 3 4 5" xfId="1119"/>
    <cellStyle name="20% - 强调文字颜色 1 8 2 2" xfId="1120"/>
    <cellStyle name="货币 3 2 2 5 4 2" xfId="1121"/>
    <cellStyle name="60% - 强调文字颜色 4 4 2 3 2 2" xfId="1122"/>
    <cellStyle name="标题 1 8 2" xfId="1123"/>
    <cellStyle name="20% - 强调文字颜色 1 3 3 3 3 2" xfId="1124"/>
    <cellStyle name="标题 1 2 2 6 2" xfId="1125"/>
    <cellStyle name="20% - 强调文字颜色 1 3 4 5 2" xfId="1126"/>
    <cellStyle name="标题 1 3 4 5" xfId="1127"/>
    <cellStyle name="强调文字颜色 3 8" xfId="1128"/>
    <cellStyle name="计算 3 5 4" xfId="1129"/>
    <cellStyle name="常规 2 3 2 2 2 7 2" xfId="1130"/>
    <cellStyle name="常规 2 20" xfId="1131"/>
    <cellStyle name="常规 2 15" xfId="1132"/>
    <cellStyle name="汇总 5 5" xfId="1133"/>
    <cellStyle name="40% - 强调文字颜色 2 6 2 3" xfId="1134"/>
    <cellStyle name="40% - 强调文字颜色 1 2 2 5 3" xfId="1135"/>
    <cellStyle name="20% - 强调文字颜色 1 8 2 2 2" xfId="1136"/>
    <cellStyle name="标题 1 8 2 2" xfId="1137"/>
    <cellStyle name="20% - 强调文字颜色 6 2 3 4" xfId="1138"/>
    <cellStyle name="汇总 3 5 3" xfId="1139"/>
    <cellStyle name="60% - 强调文字颜色 1 2 5 2 2" xfId="1140"/>
    <cellStyle name="20% - 强调文字颜色 2 9 3 2" xfId="1141"/>
    <cellStyle name="常规 3 3 3 2 2" xfId="1142"/>
    <cellStyle name="40% - 强调文字颜色 2 3 9" xfId="1143"/>
    <cellStyle name="强调文字颜色 2 2 2 2 4" xfId="1144"/>
    <cellStyle name="20% - 强调文字颜色 1 3 4" xfId="1145"/>
    <cellStyle name="强调文字颜色 1 8 3" xfId="1146"/>
    <cellStyle name="20% - 强调文字颜色 2 7 2 3 2" xfId="1147"/>
    <cellStyle name="标题 1 3 2 5 3" xfId="1148"/>
    <cellStyle name="计算 2 3" xfId="1149"/>
    <cellStyle name="20% - 强调文字颜色 2 2 2 5 3 2" xfId="1150"/>
    <cellStyle name="常规 3 3 3 2 2 2" xfId="1151"/>
    <cellStyle name="常规 2 3 2 2 2 4" xfId="1152"/>
    <cellStyle name="40% - 强调文字颜色 2 3 9 2" xfId="1153"/>
    <cellStyle name="适中 2 4 3 3" xfId="1154"/>
    <cellStyle name="强调文字颜色 2 2 2 2 4 2" xfId="1155"/>
    <cellStyle name="20% - 强调文字颜色 1 3 4 2" xfId="1156"/>
    <cellStyle name="20% - 强调文字颜色 4 15" xfId="1157"/>
    <cellStyle name="20% - 强调文字颜色 6 4 2 3 3" xfId="1158"/>
    <cellStyle name="标题 1 3 2 5 3 2" xfId="1159"/>
    <cellStyle name="20% - 强调文字颜色 1 3 4 2 2" xfId="1160"/>
    <cellStyle name="20% - 强调文字颜色 6 4 2 3 3 2" xfId="1161"/>
    <cellStyle name="40% - 强调文字颜色 1 3 8" xfId="1162"/>
    <cellStyle name="常规 5 7 2 3 2" xfId="1163"/>
    <cellStyle name="20% - 强调文字颜色 2 3 5 4" xfId="1164"/>
    <cellStyle name="20% - 强调文字颜色 1 3 4 2 2 2" xfId="1165"/>
    <cellStyle name="20% - 强调文字颜色 1 3 4 2 3" xfId="1166"/>
    <cellStyle name="计算 3 2 5" xfId="1167"/>
    <cellStyle name="常规 2 3 2 2 2 4 3" xfId="1168"/>
    <cellStyle name="60% - 强调文字颜色 2 3 4 3 3 2" xfId="1169"/>
    <cellStyle name="60% - 强调文字颜色 4 3 5 3 2" xfId="1170"/>
    <cellStyle name="20% - 强调文字颜色 1 3 4 2 3 2" xfId="1171"/>
    <cellStyle name="链接单元格 2 3 2 2 2" xfId="1172"/>
    <cellStyle name="汇总 3 5 4" xfId="1173"/>
    <cellStyle name="60% - 强调文字颜色 1 2 5 2 3" xfId="1174"/>
    <cellStyle name="40% - 强调文字颜色 2 2 3 3 3 2" xfId="1175"/>
    <cellStyle name="好 4 2 7" xfId="1176"/>
    <cellStyle name="20% - 强调文字颜色 3 5 2 5 2" xfId="1177"/>
    <cellStyle name="强调文字颜色 1 8 4" xfId="1178"/>
    <cellStyle name="40% - 强调文字颜色 1 3 7 2 2" xfId="1179"/>
    <cellStyle name="20% - 强调文字颜色 1 3 5" xfId="1180"/>
    <cellStyle name="标题 4 2 7 2" xfId="1181"/>
    <cellStyle name="20% - 强调文字颜色 1 3 5 2" xfId="1182"/>
    <cellStyle name="标题 4 2 7 2 2" xfId="1183"/>
    <cellStyle name="20% - 强调文字颜色 6 4 2 4 3" xfId="1184"/>
    <cellStyle name="20% - 强调文字颜色 2 2 6 3" xfId="1185"/>
    <cellStyle name="20% - 强调文字颜色 1 3 5 2 2" xfId="1186"/>
    <cellStyle name="20% - 强调文字颜色 6 4 2 4 3 2" xfId="1187"/>
    <cellStyle name="警告文本 5 2 2" xfId="1188"/>
    <cellStyle name="20% - 强调文字颜色 3 2 3 2 2 3" xfId="1189"/>
    <cellStyle name="20% - 强调文字颜色 2 2 6 3 2" xfId="1190"/>
    <cellStyle name="20% - 强调文字颜色 3 3 5 4" xfId="1191"/>
    <cellStyle name="标题 7 3 3" xfId="1192"/>
    <cellStyle name="20% - 强调文字颜色 1 3 5 2 2 2" xfId="1193"/>
    <cellStyle name="20% - 强调文字颜色 1 4 2 5 2" xfId="1194"/>
    <cellStyle name="20% - 强调文字颜色 1 3 5 2 3" xfId="1195"/>
    <cellStyle name="计算 4 2 5" xfId="1196"/>
    <cellStyle name="60% - 强调文字颜色 4 3 6 3 2" xfId="1197"/>
    <cellStyle name="20% - 强调文字颜色 1 3 5 2 3 2" xfId="1198"/>
    <cellStyle name="20% - 强调文字颜色 1 3 5 3" xfId="1199"/>
    <cellStyle name="常规 6 2 2 4 2 3" xfId="1200"/>
    <cellStyle name="20% - 强调文字颜色 2 2 7 3" xfId="1201"/>
    <cellStyle name="输入 2 3 2 4" xfId="1202"/>
    <cellStyle name="差 3 2 2 2" xfId="1203"/>
    <cellStyle name="40% - 强调文字颜色 2 2 2 6" xfId="1204"/>
    <cellStyle name="20% - 强调文字颜色 1 3 5 3 2" xfId="1205"/>
    <cellStyle name="标题 1 4 2 5" xfId="1206"/>
    <cellStyle name="计算 2 5" xfId="1207"/>
    <cellStyle name="20% - 强调文字颜色 4 3 2 7 2" xfId="1208"/>
    <cellStyle name="20% - 强调文字颜色 4 3 9 2" xfId="1209"/>
    <cellStyle name="40% - 强调文字颜色 2 3 3 2 2 2 2" xfId="1210"/>
    <cellStyle name="60% - 强调文字颜色 3 3 3 3 2" xfId="1211"/>
    <cellStyle name="强调文字颜色 6 3 10" xfId="1212"/>
    <cellStyle name="常规 3 3 3 2 4" xfId="1213"/>
    <cellStyle name="20% - 强调文字颜色 6 2 6 2 2" xfId="1214"/>
    <cellStyle name="20% - 强调文字颜色 1 3 6" xfId="1215"/>
    <cellStyle name="标题 4 2 7 3" xfId="1216"/>
    <cellStyle name="20% - 强调文字颜色 3 2 2 2 3" xfId="1217"/>
    <cellStyle name="60% - 强调文字颜色 6 2 3 3 2" xfId="1218"/>
    <cellStyle name="注释 2 3 2 4" xfId="1219"/>
    <cellStyle name="20% - 强调文字颜色 1 3 6 2" xfId="1220"/>
    <cellStyle name="标题 4 2 7 3 2" xfId="1221"/>
    <cellStyle name="适中 2 2 4" xfId="1222"/>
    <cellStyle name="强调文字颜色 5 3 4 3 3" xfId="1223"/>
    <cellStyle name="20% - 强调文字颜色 3 2 2 2 3 2" xfId="1224"/>
    <cellStyle name="60% - 强调文字颜色 6 2 3 3 2 2" xfId="1225"/>
    <cellStyle name="注释 2 3 2 4 2" xfId="1226"/>
    <cellStyle name="20% - 强调文字颜色 1 3 6 2 2" xfId="1227"/>
    <cellStyle name="40% - 强调文字颜色 2 5 2 2 2" xfId="1228"/>
    <cellStyle name="适中 2 3 4" xfId="1229"/>
    <cellStyle name="20% - 强调文字颜色 3 2 2 2 4 2" xfId="1230"/>
    <cellStyle name="60% - 强调文字颜色 6 2 3 3 3 2" xfId="1231"/>
    <cellStyle name="解释性文本 5" xfId="1232"/>
    <cellStyle name="40% - 强调文字颜色 2 3 2 6" xfId="1233"/>
    <cellStyle name="20% - 强调文字颜色 1 3 6 3 2" xfId="1234"/>
    <cellStyle name="标题 1 5 2 5" xfId="1235"/>
    <cellStyle name="差 2" xfId="1236"/>
    <cellStyle name="20% - 强调文字颜色 1 3 7" xfId="1237"/>
    <cellStyle name="强调文字颜色 2 2 2 3" xfId="1238"/>
    <cellStyle name="货币 3 5 5 3 2" xfId="1239"/>
    <cellStyle name="20% - 强调文字颜色 1 4" xfId="1240"/>
    <cellStyle name="20% - 强调文字颜色 3 2 2 3 3" xfId="1241"/>
    <cellStyle name="60% - 强调文字颜色 6 2 3 4 2" xfId="1242"/>
    <cellStyle name="20% - 强调文字颜色 1 3 7 2" xfId="1243"/>
    <cellStyle name="40% - 强调文字颜色 3 6 2 2" xfId="1244"/>
    <cellStyle name="40% - 强调文字颜色 1 3 2 5 2" xfId="1245"/>
    <cellStyle name="20% - 强调文字颜色 3 3 3 2 4" xfId="1246"/>
    <cellStyle name="注释 7 5 2" xfId="1247"/>
    <cellStyle name="60% - 强调文字颜色 6 3 4 3 3" xfId="1248"/>
    <cellStyle name="40% - 强调文字颜色 2 4 7" xfId="1249"/>
    <cellStyle name="强调文字颜色 2 2 2 3 2" xfId="1250"/>
    <cellStyle name="20% - 强调文字颜色 1 4 2" xfId="1251"/>
    <cellStyle name="适中 3 2 4" xfId="1252"/>
    <cellStyle name="20% - 强调文字颜色 3 2 2 3 3 2" xfId="1253"/>
    <cellStyle name="60% - 强调文字颜色 6 2 3 4 2 2" xfId="1254"/>
    <cellStyle name="20% - 强调文字颜色 1 3 7 2 2" xfId="1255"/>
    <cellStyle name="强调文字颜色 2 2 2 4 2" xfId="1256"/>
    <cellStyle name="20% - 强调文字颜色 1 5 2" xfId="1257"/>
    <cellStyle name="货币 3 2 2 2 4" xfId="1258"/>
    <cellStyle name="40% - 强调文字颜色 2 5 7" xfId="1259"/>
    <cellStyle name="差 3 4 2 2" xfId="1260"/>
    <cellStyle name="40% - 强调文字颜色 2 4 2 6" xfId="1261"/>
    <cellStyle name="20% - 强调文字颜色 1 3 7 3 2" xfId="1262"/>
    <cellStyle name="好 2 2" xfId="1263"/>
    <cellStyle name="差 2 3 2 2 2" xfId="1264"/>
    <cellStyle name="20% - 强调文字颜色 1 3 8" xfId="1265"/>
    <cellStyle name="20% - 强调文字颜色 3 2 9" xfId="1266"/>
    <cellStyle name="20% - 强调文字颜色 3 2 2 4 3" xfId="1267"/>
    <cellStyle name="60% - 强调文字颜色 6 2 3 5 2" xfId="1268"/>
    <cellStyle name="20% - 强调文字颜色 1 3 8 2" xfId="1269"/>
    <cellStyle name="60% - 强调文字颜色 1 2" xfId="1270"/>
    <cellStyle name="20% - 强调文字颜色 3 3 9" xfId="1271"/>
    <cellStyle name="20% - 强调文字颜色 3 2 2 5 3" xfId="1272"/>
    <cellStyle name="20% - 强调文字颜色 4 2 2 7" xfId="1273"/>
    <cellStyle name="60% - 强调文字颜色 6 2 3 6 2" xfId="1274"/>
    <cellStyle name="20% - 强调文字颜色 1 3 9 2" xfId="1275"/>
    <cellStyle name="20% - 强调文字颜色 5 15" xfId="1276"/>
    <cellStyle name="40% - 强调文字颜色 3 6 2 2 2" xfId="1277"/>
    <cellStyle name="40% - 强调文字颜色 1 3 2 5 2 2" xfId="1278"/>
    <cellStyle name="20% - 强调文字颜色 3 3 3 2 4 2" xfId="1279"/>
    <cellStyle name="60% - 强调文字颜色 6 3 4 3 3 2" xfId="1280"/>
    <cellStyle name="40% - 强调文字颜色 2 4 7 2" xfId="1281"/>
    <cellStyle name="20% - 强调文字颜色 1 4 2 2" xfId="1282"/>
    <cellStyle name="检查单元格 2 3 3 3" xfId="1283"/>
    <cellStyle name="20% - 强调文字颜色 3 8" xfId="1284"/>
    <cellStyle name="40% - 强调文字颜色 2 3 4 3 3 2" xfId="1285"/>
    <cellStyle name="60% - 强调文字颜色 2 3 5 2 3" xfId="1286"/>
    <cellStyle name="60% - 强调文字颜色 4 4 4 3" xfId="1287"/>
    <cellStyle name="20% - 强调文字颜色 1 4 2 2 2" xfId="1288"/>
    <cellStyle name="20% - 强调文字颜色 2 2 3 4" xfId="1289"/>
    <cellStyle name="20% - 强调文字颜色 3 8 2" xfId="1290"/>
    <cellStyle name="60% - 强调文字颜色 2 3 5 2 3 2" xfId="1291"/>
    <cellStyle name="60% - 强调文字颜色 4 4 4 3 2" xfId="1292"/>
    <cellStyle name="20% - 强调文字颜色 2 3 3 5" xfId="1293"/>
    <cellStyle name="货币 2 2 2 4" xfId="1294"/>
    <cellStyle name="汇总 2 3 3" xfId="1295"/>
    <cellStyle name="20% - 强调文字颜色 1 4 2 2 2 2" xfId="1296"/>
    <cellStyle name="检查单元格 2 3" xfId="1297"/>
    <cellStyle name="20% - 强调文字颜色 2 2 3 4 2" xfId="1298"/>
    <cellStyle name="20% - 强调文字颜色 2 8 2" xfId="1299"/>
    <cellStyle name="20% - 强调文字颜色 1 4 2 2 3" xfId="1300"/>
    <cellStyle name="60% - 强调文字颜色 4 4 3 3 2" xfId="1301"/>
    <cellStyle name="20% - 强调文字颜色 2 2 3 5" xfId="1302"/>
    <cellStyle name="标题 7 2 4 3 2" xfId="1303"/>
    <cellStyle name="20% - 强调文字颜色 2 2 2 4 2" xfId="1304"/>
    <cellStyle name="20% - 强调文字颜色 3 9" xfId="1305"/>
    <cellStyle name="40% - 强调文字颜色 4 4 2 4 2" xfId="1306"/>
    <cellStyle name="20% - 强调文字颜色 1 4 2 3" xfId="1307"/>
    <cellStyle name="40% - 强调文字颜色 4 4 2 4 2 2" xfId="1308"/>
    <cellStyle name="20% - 强调文字颜色 1 4 2 3 2" xfId="1309"/>
    <cellStyle name="20% - 强调文字颜色 2 2 4 4" xfId="1310"/>
    <cellStyle name="货币 2 3 2 4" xfId="1311"/>
    <cellStyle name="汇总 3 3 3" xfId="1312"/>
    <cellStyle name="20% - 强调文字颜色 1 4 2 3 2 2" xfId="1313"/>
    <cellStyle name="常规 6 2 4 7" xfId="1314"/>
    <cellStyle name="常规 10 6" xfId="1315"/>
    <cellStyle name="40% - 强调文字颜色 1 3 2 2 4" xfId="1316"/>
    <cellStyle name="20% - 强调文字颜色 2 2 4 4 2" xfId="1317"/>
    <cellStyle name="20% - 强调文字颜色 2 9 2" xfId="1318"/>
    <cellStyle name="20% - 强调文字颜色 1 4 2 3 3" xfId="1319"/>
    <cellStyle name="20% - 强调文字颜色 2 2 2 3 2 2" xfId="1320"/>
    <cellStyle name="20% - 强调文字颜色 2 2 4 5" xfId="1321"/>
    <cellStyle name="20% - 强调文字颜色 2 7 2 2" xfId="1322"/>
    <cellStyle name="强调文字颜色 5 3 2 2 2 3" xfId="1323"/>
    <cellStyle name="20% - 强调文字颜色 2 2 2 5 2" xfId="1324"/>
    <cellStyle name="20% - 强调文字颜色 4 9" xfId="1325"/>
    <cellStyle name="40% - 强调文字颜色 4 4 2 4 3" xfId="1326"/>
    <cellStyle name="20% - 强调文字颜色 1 4 2 4" xfId="1327"/>
    <cellStyle name="20% - 强调文字颜色 6 4 2 3 2 2" xfId="1328"/>
    <cellStyle name="40% - 强调文字颜色 4 4 2 4 3 2" xfId="1329"/>
    <cellStyle name="20% - 强调文字颜色 1 4 2 4 2" xfId="1330"/>
    <cellStyle name="20% - 强调文字颜色 2 2 5 4" xfId="1331"/>
    <cellStyle name="常规 3 6 2 2 3 2" xfId="1332"/>
    <cellStyle name="20% - 强调文字颜色 1 5 2 5" xfId="1333"/>
    <cellStyle name="60% - 强调文字颜色 3 6" xfId="1334"/>
    <cellStyle name="常规 6 4 4 2 2" xfId="1335"/>
    <cellStyle name="20% - 强调文字颜色 2 2 10" xfId="1336"/>
    <cellStyle name="货币 2 4 2 4" xfId="1337"/>
    <cellStyle name="汇总 4 3 3" xfId="1338"/>
    <cellStyle name="20% - 强调文字颜色 1 4 2 4 2 2" xfId="1339"/>
    <cellStyle name="40% - 强调文字颜色 1 3 3 2 4" xfId="1340"/>
    <cellStyle name="20% - 强调文字颜色 2 2 5 4 2" xfId="1341"/>
    <cellStyle name="20% - 强调文字颜色 6 2 2 2 3" xfId="1342"/>
    <cellStyle name="20% - 强调文字颜色 1 5 2 5 2" xfId="1343"/>
    <cellStyle name="60% - 强调文字颜色 3 6 2" xfId="1344"/>
    <cellStyle name="40% - 强调文字颜色 4 4 2 3" xfId="1345"/>
    <cellStyle name="20% - 强调文字颜色 2 2 10 2" xfId="1346"/>
    <cellStyle name="60% - 强调文字颜色 1 2 3 2 2" xfId="1347"/>
    <cellStyle name="20% - 强调文字颜色 2 7 3 2" xfId="1348"/>
    <cellStyle name="20% - 强调文字颜色 2 2 2 6 2" xfId="1349"/>
    <cellStyle name="20% - 强调文字颜色 5 9" xfId="1350"/>
    <cellStyle name="20% - 强调文字颜色 2 2 2 3 3 2" xfId="1351"/>
    <cellStyle name="20% - 强调文字颜色 1 4 2 4 3" xfId="1352"/>
    <cellStyle name="60% - 强调文字颜色 5 2 3 4 2 2" xfId="1353"/>
    <cellStyle name="强调文字颜色 2 7 3" xfId="1354"/>
    <cellStyle name="计算 3 4 3 3" xfId="1355"/>
    <cellStyle name="60% - 强调文字颜色 1 2 3 2 2 2" xfId="1356"/>
    <cellStyle name="20% - 强调文字颜色 2 7 3 2 2" xfId="1357"/>
    <cellStyle name="40% - 强调文字颜色 3 2 9" xfId="1358"/>
    <cellStyle name="20% - 强调文字颜色 2 2 4" xfId="1359"/>
    <cellStyle name="40% - 强调文字颜色 3 2 2 7" xfId="1360"/>
    <cellStyle name="20% - 强调文字颜色 5 9 2" xfId="1361"/>
    <cellStyle name="标题 2 4 2 6" xfId="1362"/>
    <cellStyle name="汇总 4 4 3" xfId="1363"/>
    <cellStyle name="20% - 强调文字颜色 1 4 2 4 3 2" xfId="1364"/>
    <cellStyle name="20% - 强调文字颜色 6 2 2 3 3" xfId="1365"/>
    <cellStyle name="20% - 强调文字颜色 1 4 2 5" xfId="1366"/>
    <cellStyle name="60% - 强调文字颜色 1 2 2 2 2" xfId="1367"/>
    <cellStyle name="20% - 强调文字颜色 2 6 3 2" xfId="1368"/>
    <cellStyle name="60% - 强调文字颜色 5 2 3 3 2 2" xfId="1369"/>
    <cellStyle name="20% - 强调文字颜色 2 2 2 2 3 2" xfId="1370"/>
    <cellStyle name="60% - 强调文字颜色 4 4 2 5 2" xfId="1371"/>
    <cellStyle name="标题 3 8" xfId="1372"/>
    <cellStyle name="20% - 强调文字颜色 3 4 2 2 2" xfId="1373"/>
    <cellStyle name="标题 2 6 3" xfId="1374"/>
    <cellStyle name="20% - 强调文字颜色 1 4 2 6" xfId="1375"/>
    <cellStyle name="60% - 强调文字颜色 3 2 2 5 3 2" xfId="1376"/>
    <cellStyle name="标题 3 2 4 2" xfId="1377"/>
    <cellStyle name="40% - 强调文字颜色 3 4 3 3" xfId="1378"/>
    <cellStyle name="20% - 强调文字颜色 3 4 2 2 2 2" xfId="1379"/>
    <cellStyle name="标题 2 6 3 2" xfId="1380"/>
    <cellStyle name="20% - 强调文字颜色 1 4 2 6 2" xfId="1381"/>
    <cellStyle name="标题 3 2 4 2 2" xfId="1382"/>
    <cellStyle name="适中 2 5 2 3" xfId="1383"/>
    <cellStyle name="强调文字颜色 2 2 2 3 3 2" xfId="1384"/>
    <cellStyle name="20% - 强调文字颜色 1 4 3 2" xfId="1385"/>
    <cellStyle name="强调文字颜色 3 2 4 2 3 2" xfId="1386"/>
    <cellStyle name="20% - 强调文字颜色 2 3 3 4" xfId="1387"/>
    <cellStyle name="40% - 强调文字颜色 6 2 3 2 2 3" xfId="1388"/>
    <cellStyle name="20% - 强调文字颜色 1 4 3 2 2" xfId="1389"/>
    <cellStyle name="40% - 强调文字颜色 4 4 2 5 2" xfId="1390"/>
    <cellStyle name="20% - 强调文字颜色 1 4 3 3" xfId="1391"/>
    <cellStyle name="20% - 强调文字颜色 1 4 4" xfId="1392"/>
    <cellStyle name="标题 1 3 5 2 2 2" xfId="1393"/>
    <cellStyle name="40% - 强调文字颜色 1 3 7 3 2" xfId="1394"/>
    <cellStyle name="20% - 强调文字颜色 1 4 5" xfId="1395"/>
    <cellStyle name="标题 4 2 8 2" xfId="1396"/>
    <cellStyle name="20% - 强调文字颜色 1 4 5 2" xfId="1397"/>
    <cellStyle name="标题 4 2 8 2 2" xfId="1398"/>
    <cellStyle name="20% - 强调文字颜色 1 4 5 2 2" xfId="1399"/>
    <cellStyle name="20% - 强调文字颜色 1 4 5 3" xfId="1400"/>
    <cellStyle name="强调文字颜色 6 2 3 6 2" xfId="1401"/>
    <cellStyle name="40% - 强调文字颜色 3 2 2 6" xfId="1402"/>
    <cellStyle name="20% - 强调文字颜色 1 4 5 3 2" xfId="1403"/>
    <cellStyle name="标题 2 4 2 5" xfId="1404"/>
    <cellStyle name="40% - 强调文字颜色 3 2 8" xfId="1405"/>
    <cellStyle name="20% - 强调文字颜色 2 2 3" xfId="1406"/>
    <cellStyle name="40% - 强调文字颜色 2 3 3 2 2 3 2" xfId="1407"/>
    <cellStyle name="60% - 强调文字颜色 3 3 3 4 2" xfId="1408"/>
    <cellStyle name="强调文字颜色 4 5 2 4" xfId="1409"/>
    <cellStyle name="20% - 强调文字颜色 6 2 6 3 2" xfId="1410"/>
    <cellStyle name="20% - 强调文字颜色 1 4 6" xfId="1411"/>
    <cellStyle name="标题 4 2 8 3" xfId="1412"/>
    <cellStyle name="解释性文本 10 2" xfId="1413"/>
    <cellStyle name="20% - 强调文字颜色 3 2 3 2 3" xfId="1414"/>
    <cellStyle name="60% - 强调文字颜色 4 3 2 2 2 2 2" xfId="1415"/>
    <cellStyle name="60% - 强调文字颜色 6 2 4 3 2" xfId="1416"/>
    <cellStyle name="20% - 强调文字颜色 6 2 3 2" xfId="1417"/>
    <cellStyle name="20% - 强调文字颜色 1 4 6 2" xfId="1418"/>
    <cellStyle name="标题 4 2 8 3 2" xfId="1419"/>
    <cellStyle name="40% - 强调文字颜色 5 3 2 4 2 2" xfId="1420"/>
    <cellStyle name="20% - 强调文字颜色 1 4 7" xfId="1421"/>
    <cellStyle name="标题 4 5 2 3 2 2" xfId="1422"/>
    <cellStyle name="20% - 强调文字颜色 3 2 3 3 3" xfId="1423"/>
    <cellStyle name="60% - 强调文字颜色 4 3 2 2 2 3 2" xfId="1424"/>
    <cellStyle name="60% - 强调文字颜色 6 2 4 4 2" xfId="1425"/>
    <cellStyle name="常规 7 5 2 2 3" xfId="1426"/>
    <cellStyle name="20% - 强调文字颜色 6 2 4 2" xfId="1427"/>
    <cellStyle name="20% - 强调文字颜色 1 4 7 2" xfId="1428"/>
    <cellStyle name="20% - 强调文字颜色 1 5 2 2" xfId="1429"/>
    <cellStyle name="60% - 强调文字颜色 3 3" xfId="1430"/>
    <cellStyle name="货币 3 2 2 2 4 2" xfId="1431"/>
    <cellStyle name="40% - 强调文字颜色 2 5 7 2" xfId="1432"/>
    <cellStyle name="差 3 4 2 2 2" xfId="1433"/>
    <cellStyle name="汇总 10 2" xfId="1434"/>
    <cellStyle name="20% - 强调文字颜色 3 2 3 4" xfId="1435"/>
    <cellStyle name="60% - 强调文字颜色 3 2 5 4 2" xfId="1436"/>
    <cellStyle name="标题 6 3 2 2 3 2" xfId="1437"/>
    <cellStyle name="20% - 强调文字颜色 1 5 2 2 2" xfId="1438"/>
    <cellStyle name="60% - 强调文字颜色 3 3 2" xfId="1439"/>
    <cellStyle name="20% - 强调文字颜色 1 5 2 2 2 2" xfId="1440"/>
    <cellStyle name="60% - 强调文字颜色 3 3 2 2" xfId="1441"/>
    <cellStyle name="20% - 强调文字颜色 3 2 3 4 2" xfId="1442"/>
    <cellStyle name="常规 6 2 4 4 3" xfId="1443"/>
    <cellStyle name="20% - 强调文字颜色 4 2 8" xfId="1444"/>
    <cellStyle name="常规 10 3 3" xfId="1445"/>
    <cellStyle name="汇总 10 3" xfId="1446"/>
    <cellStyle name="常规 3 4 2 2 2 3 2" xfId="1447"/>
    <cellStyle name="20% - 强调文字颜色 3 2 3 5" xfId="1448"/>
    <cellStyle name="20% - 强调文字颜色 1 5 2 2 3" xfId="1449"/>
    <cellStyle name="60% - 强调文字颜色 3 3 3" xfId="1450"/>
    <cellStyle name="60% - 强调文字颜色 4 5 3 3 2" xfId="1451"/>
    <cellStyle name="20% - 强调文字颜色 2 3 2 4 2" xfId="1452"/>
    <cellStyle name="40% - 强调文字颜色 1 3 2 2 2 3" xfId="1453"/>
    <cellStyle name="20% - 强调文字颜色 1 5 2 2 3 2" xfId="1454"/>
    <cellStyle name="60% - 强调文字颜色 3 3 3 2" xfId="1455"/>
    <cellStyle name="20% - 强调文字颜色 3 2 3 5 2" xfId="1456"/>
    <cellStyle name="20% - 强调文字颜色 4 3 2 6" xfId="1457"/>
    <cellStyle name="常规 6 2 4 5 3" xfId="1458"/>
    <cellStyle name="20% - 强调文字颜色 4 3 8" xfId="1459"/>
    <cellStyle name="常规 10 4 3" xfId="1460"/>
    <cellStyle name="20% - 强调文字颜色 2 3 2 4 2 2" xfId="1461"/>
    <cellStyle name="20% - 强调文字颜色 5 9 3 2" xfId="1462"/>
    <cellStyle name="60% - 强调文字颜色 1 5 5 2 2" xfId="1463"/>
    <cellStyle name="60% - 强调文字颜色 1 2 3 2 2 3 2" xfId="1464"/>
    <cellStyle name="常规 8 2 6" xfId="1465"/>
    <cellStyle name="20% - 强调文字颜色 6 3 2 2 2 2 2" xfId="1466"/>
    <cellStyle name="20% - 强调文字颜色 2 2 5 2" xfId="1467"/>
    <cellStyle name="标题 4 3 6 2 2" xfId="1468"/>
    <cellStyle name="20% - 强调文字颜色 1 5 2 3" xfId="1469"/>
    <cellStyle name="60% - 强调文字颜色 3 4" xfId="1470"/>
    <cellStyle name="20% - 强调文字颜色 2 2 5 2 2" xfId="1471"/>
    <cellStyle name="20% - 强调文字颜色 3 2 4 4" xfId="1472"/>
    <cellStyle name="标题 6 2 3" xfId="1473"/>
    <cellStyle name="20% - 强调文字颜色 1 5 2 3 2" xfId="1474"/>
    <cellStyle name="60% - 强调文字颜色 3 4 2" xfId="1475"/>
    <cellStyle name="20% - 强调文字颜色 2 2 5 2 2 2" xfId="1476"/>
    <cellStyle name="20% - 强调文字颜色 1 5 2 3 2 2" xfId="1477"/>
    <cellStyle name="60% - 强调文字颜色 3 4 2 2" xfId="1478"/>
    <cellStyle name="40% - 强调文字颜色 2 3 2 2 4" xfId="1479"/>
    <cellStyle name="20% - 强调文字颜色 3 2 4 4 2" xfId="1480"/>
    <cellStyle name="标题 6 2 3 2" xfId="1481"/>
    <cellStyle name="20% - 强调文字颜色 5 2 8" xfId="1482"/>
    <cellStyle name="常规 11 3 3" xfId="1483"/>
    <cellStyle name="20% - 强调文字颜色 2 2 5 2 3" xfId="1484"/>
    <cellStyle name="60% - 强调文字颜色 5 2 6 3 2" xfId="1485"/>
    <cellStyle name="20% - 强调文字颜色 3 7 2 2" xfId="1486"/>
    <cellStyle name="强调文字颜色 5 3 3 2 2 3" xfId="1487"/>
    <cellStyle name="20% - 强调文字颜色 2 3 2 5 2" xfId="1488"/>
    <cellStyle name="强调文字颜色 4 2 7 3 2" xfId="1489"/>
    <cellStyle name="警告文本 2 2 2 2" xfId="1490"/>
    <cellStyle name="20% - 强调文字颜色 3 2 4 5" xfId="1491"/>
    <cellStyle name="标题 6 2 4" xfId="1492"/>
    <cellStyle name="20% - 强调文字颜色 2 2 3 3 2 2" xfId="1493"/>
    <cellStyle name="20% - 强调文字颜色 1 5 2 3 3" xfId="1494"/>
    <cellStyle name="60% - 强调文字颜色 3 4 3" xfId="1495"/>
    <cellStyle name="20% - 强调文字颜色 2 2 5 3" xfId="1496"/>
    <cellStyle name="20% - 强调文字颜色 1 5 2 4" xfId="1497"/>
    <cellStyle name="60% - 强调文字颜色 3 5" xfId="1498"/>
    <cellStyle name="20% - 强调文字颜色 6 4 2 4 2 2" xfId="1499"/>
    <cellStyle name="20% - 强调文字颜色 2 5 2 5" xfId="1500"/>
    <cellStyle name="20% - 强调文字颜色 5 7 2" xfId="1501"/>
    <cellStyle name="20% - 强调文字颜色 2 2 5 3 2" xfId="1502"/>
    <cellStyle name="20% - 强调文字颜色 3 2 5 4" xfId="1503"/>
    <cellStyle name="标题 6 3 3" xfId="1504"/>
    <cellStyle name="20% - 强调文字颜色 1 5 2 4 2" xfId="1505"/>
    <cellStyle name="60% - 强调文字颜色 3 5 2" xfId="1506"/>
    <cellStyle name="常规 2 5 3 2 2" xfId="1507"/>
    <cellStyle name="40% - 强调文字颜色 3 6 3 3" xfId="1508"/>
    <cellStyle name="20% - 强调文字颜色 3 4 2 4 2 2" xfId="1509"/>
    <cellStyle name="标题 2 8 3 2" xfId="1510"/>
    <cellStyle name="好 9 2 2" xfId="1511"/>
    <cellStyle name="20% - 强调文字颜色 2 6 2 2 3 2" xfId="1512"/>
    <cellStyle name="强调文字颜色 2 2 2 4 3" xfId="1513"/>
    <cellStyle name="20% - 强调文字颜色 1 5 3" xfId="1514"/>
    <cellStyle name="货币 3 2 2 2 5" xfId="1515"/>
    <cellStyle name="差 3 4 2 3" xfId="1516"/>
    <cellStyle name="强调文字颜色 2 2 2 4 3 2" xfId="1517"/>
    <cellStyle name="20% - 强调文字颜色 1 5 3 2" xfId="1518"/>
    <cellStyle name="60% - 强调文字颜色 4 3" xfId="1519"/>
    <cellStyle name="货币 3 2 2 2 5 2" xfId="1520"/>
    <cellStyle name="差 3 4 2 3 2" xfId="1521"/>
    <cellStyle name="40% - 强调文字颜色 5 11" xfId="1522"/>
    <cellStyle name="20% - 强调文字颜色 4 10" xfId="1523"/>
    <cellStyle name="60% - 强调文字颜色 6 12" xfId="1524"/>
    <cellStyle name="20% - 强调文字颜色 1 7 5" xfId="1525"/>
    <cellStyle name="强调文字颜色 3 2 5 2 3 2" xfId="1526"/>
    <cellStyle name="20% - 强调文字颜色 3 3 3 4" xfId="1527"/>
    <cellStyle name="20% - 强调文字颜色 1 5 3 2 2" xfId="1528"/>
    <cellStyle name="60% - 强调文字颜色 4 3 2" xfId="1529"/>
    <cellStyle name="40% - 强调文字颜色 6 6 2 4" xfId="1530"/>
    <cellStyle name="20% - 强调文字颜色 6 3 2 2 2 3 2" xfId="1531"/>
    <cellStyle name="注释 3 2 2 4" xfId="1532"/>
    <cellStyle name="20% - 强调文字颜色 2 2 6 2" xfId="1533"/>
    <cellStyle name="标题 4 3 6 3 2" xfId="1534"/>
    <cellStyle name="20% - 强调文字颜色 1 5 3 3" xfId="1535"/>
    <cellStyle name="60% - 强调文字颜色 4 4" xfId="1536"/>
    <cellStyle name="计算 7 4" xfId="1537"/>
    <cellStyle name="40% - 强调文字颜色 6 6 2 4 2" xfId="1538"/>
    <cellStyle name="注释 3 2 2 4 2" xfId="1539"/>
    <cellStyle name="20% - 强调文字颜色 2 2 6 2 2" xfId="1540"/>
    <cellStyle name="20% - 强调文字颜色 1 5 3 3 2" xfId="1541"/>
    <cellStyle name="60% - 强调文字颜色 4 4 2" xfId="1542"/>
    <cellStyle name="标题 3 2 2 5" xfId="1543"/>
    <cellStyle name="20% - 强调文字颜色 3 3 4 4" xfId="1544"/>
    <cellStyle name="标题 7 2 3" xfId="1545"/>
    <cellStyle name="计算 4 2 3 2" xfId="1546"/>
    <cellStyle name="20% - 强调文字颜色 4 2 2 2 4" xfId="1547"/>
    <cellStyle name="40% - 强调文字颜色 5 3 4 2 2" xfId="1548"/>
    <cellStyle name="20% - 强调文字颜色 1 5 4" xfId="1549"/>
    <cellStyle name="标题 1 3 5 2 3 2" xfId="1550"/>
    <cellStyle name="常规 6 2 2 4 2 2" xfId="1551"/>
    <cellStyle name="20% - 强调文字颜色 2 2 7 2" xfId="1552"/>
    <cellStyle name="20% - 强调文字颜色 1 5 4 3" xfId="1553"/>
    <cellStyle name="60% - 强调文字颜色 5 4" xfId="1554"/>
    <cellStyle name="40% - 强调文字颜色 5 3 4 2 3" xfId="1555"/>
    <cellStyle name="20% - 强调文字颜色 1 5 5" xfId="1556"/>
    <cellStyle name="标题 4 2 9 2" xfId="1557"/>
    <cellStyle name="40% - 强调文字颜色 5 3 4 2 3 2" xfId="1558"/>
    <cellStyle name="20% - 强调文字颜色 1 5 5 2" xfId="1559"/>
    <cellStyle name="60% - 强调文字颜色 6 3" xfId="1560"/>
    <cellStyle name="常规 6 2 2 4 3 2" xfId="1561"/>
    <cellStyle name="20% - 强调文字颜色 2 2 8 2" xfId="1562"/>
    <cellStyle name="20% - 强调文字颜色 1 5 5 3" xfId="1563"/>
    <cellStyle name="60% - 强调文字颜色 6 4" xfId="1564"/>
    <cellStyle name="40% - 强调文字颜色 6 3 7 2 2" xfId="1565"/>
    <cellStyle name="40% - 强调文字颜色 2 2 3 5" xfId="1566"/>
    <cellStyle name="20% - 强调文字颜色 5 3 2 2 2" xfId="1567"/>
    <cellStyle name="20% - 强调文字颜色 2 2 8 2 2" xfId="1568"/>
    <cellStyle name="20% - 强调文字颜色 4 2 7 3" xfId="1569"/>
    <cellStyle name="差 5 2 2 2" xfId="1570"/>
    <cellStyle name="40% - 强调文字颜色 4 2 2 6" xfId="1571"/>
    <cellStyle name="20% - 强调文字颜色 1 5 5 3 2" xfId="1572"/>
    <cellStyle name="60% - 强调文字颜色 6 4 2" xfId="1573"/>
    <cellStyle name="标题 3 4 2 5" xfId="1574"/>
    <cellStyle name="40% - 强调文字颜色 2 2 3 5 2" xfId="1575"/>
    <cellStyle name="20% - 强调文字颜色 5 3 2 2 2 2" xfId="1576"/>
    <cellStyle name="标题 9 2 3" xfId="1577"/>
    <cellStyle name="20% - 强调文字颜色 1 5 6" xfId="1578"/>
    <cellStyle name="20% - 强调文字颜色 3 2 4 2 3" xfId="1579"/>
    <cellStyle name="60% - 强调文字颜色 6 2 5 3 2" xfId="1580"/>
    <cellStyle name="20% - 强调文字颜色 6 3 3 2" xfId="1581"/>
    <cellStyle name="20% - 强调文字颜色 1 5 6 2" xfId="1582"/>
    <cellStyle name="40% - 强调文字颜色 5 3 2 4 3 2" xfId="1583"/>
    <cellStyle name="20% - 强调文字颜色 1 5 7" xfId="1584"/>
    <cellStyle name="标题 4 5 2 3 3 2" xfId="1585"/>
    <cellStyle name="60% - 强调文字颜色 6 2 5 4 2" xfId="1586"/>
    <cellStyle name="20% - 强调文字颜色 3 2 4 3 3" xfId="1587"/>
    <cellStyle name="标题 6 2 2 3" xfId="1588"/>
    <cellStyle name="20% - 强调文字颜色 4 5 2 2 2" xfId="1589"/>
    <cellStyle name="20% - 强调文字颜色 6 3 4 2" xfId="1590"/>
    <cellStyle name="20% - 强调文字颜色 1 5 7 2" xfId="1591"/>
    <cellStyle name="标题 2 3 2 2 4" xfId="1592"/>
    <cellStyle name="强调文字颜色 2 2 2 5 2" xfId="1593"/>
    <cellStyle name="20% - 强调文字颜色 1 6 2" xfId="1594"/>
    <cellStyle name="货币 3 2 2 3 4" xfId="1595"/>
    <cellStyle name="差 3 4 3 2" xfId="1596"/>
    <cellStyle name="20% - 强调文字颜色 1 6 2 2 2" xfId="1597"/>
    <cellStyle name="60% - 强调文字颜色 3 5 2 2 3 2" xfId="1598"/>
    <cellStyle name="20% - 强调文字颜色 3 4 6" xfId="1599"/>
    <cellStyle name="常规 2 2 4 2 6 2" xfId="1600"/>
    <cellStyle name="20% - 强调文字颜色 6 2 8 3 2" xfId="1601"/>
    <cellStyle name="20% - 强调文字颜色 4 2 3 4" xfId="1602"/>
    <cellStyle name="60% - 强调文字颜色 3 3 5 4 2" xfId="1603"/>
    <cellStyle name="20% - 强调文字颜色 1 6 2 2 2 2" xfId="1604"/>
    <cellStyle name="汇总 15" xfId="1605"/>
    <cellStyle name="20% - 强调文字颜色 3 4 6 2" xfId="1606"/>
    <cellStyle name="20% - 强调文字颜色 4 2 3 4 2" xfId="1607"/>
    <cellStyle name="20% - 强调文字颜色 1 6 2 2 3" xfId="1608"/>
    <cellStyle name="60% - 强调文字颜色 4 6 3 3 2" xfId="1609"/>
    <cellStyle name="20% - 强调文字颜色 3 4 7" xfId="1610"/>
    <cellStyle name="强调文字颜色 5 4 2 2 3 2" xfId="1611"/>
    <cellStyle name="20% - 强调文字颜色 4 2 3 5" xfId="1612"/>
    <cellStyle name="注释 10" xfId="1613"/>
    <cellStyle name="输出 4 2" xfId="1614"/>
    <cellStyle name="20% - 强调文字颜色 2 4 2 4 2" xfId="1615"/>
    <cellStyle name="20% - 强调文字颜色 1 6 2 2 3 2" xfId="1616"/>
    <cellStyle name="20% - 强调文字颜色 3 4 7 2" xfId="1617"/>
    <cellStyle name="20% - 强调文字颜色 4 2 3 5 2" xfId="1618"/>
    <cellStyle name="注释 10 2" xfId="1619"/>
    <cellStyle name="输出 4 2 2" xfId="1620"/>
    <cellStyle name="20% - 强调文字颜色 2 4 2 4 2 2" xfId="1621"/>
    <cellStyle name="好 11 2" xfId="1622"/>
    <cellStyle name="常规 3 2" xfId="1623"/>
    <cellStyle name="标题 3 7 4" xfId="1624"/>
    <cellStyle name="20% - 强调文字颜色 1 6 2 3" xfId="1625"/>
    <cellStyle name="20% - 强调文字颜色 1 6 2 3 2" xfId="1626"/>
    <cellStyle name="20% - 强调文字颜色 3 5 6" xfId="1627"/>
    <cellStyle name="20% - 强调文字颜色 4 2 4 4" xfId="1628"/>
    <cellStyle name="强调文字颜色 5 3 4 2 3" xfId="1629"/>
    <cellStyle name="强调文字颜色 3 5 7 2" xfId="1630"/>
    <cellStyle name="常规 3 2 3 8 2" xfId="1631"/>
    <cellStyle name="20% - 强调文字颜色 3 2 2 2 2 2" xfId="1632"/>
    <cellStyle name="20% - 强调文字颜色 1 6 2 4" xfId="1633"/>
    <cellStyle name="强调文字颜色 5 3 4 2 3 2" xfId="1634"/>
    <cellStyle name="强调文字颜色 5 2 4" xfId="1635"/>
    <cellStyle name="解释性文本 3 4 3 3" xfId="1636"/>
    <cellStyle name="20% - 强调文字颜色 3 2 2 2 2 2 2" xfId="1637"/>
    <cellStyle name="标题 4 10" xfId="1638"/>
    <cellStyle name="20% - 强调文字颜色 1 6 2 4 2" xfId="1639"/>
    <cellStyle name="20% - 强调文字颜色 4 2 5 4" xfId="1640"/>
    <cellStyle name="20% - 强调文字颜色 3 4 2 4 3 2" xfId="1641"/>
    <cellStyle name="标题 2 8 4 2" xfId="1642"/>
    <cellStyle name="强调文字颜色 2 2 2 5 3" xfId="1643"/>
    <cellStyle name="20% - 强调文字颜色 1 6 3" xfId="1644"/>
    <cellStyle name="货币 3 2 2 3 5" xfId="1645"/>
    <cellStyle name="差 3 4 3 3" xfId="1646"/>
    <cellStyle name="强调文字颜色 2 2 2 5 3 2" xfId="1647"/>
    <cellStyle name="20% - 强调文字颜色 1 6 3 2" xfId="1648"/>
    <cellStyle name="货币 3 2 2 3 5 2" xfId="1649"/>
    <cellStyle name="60% - 强调文字颜色 3 5 2 3 3" xfId="1650"/>
    <cellStyle name="差 3 4 3 3 2" xfId="1651"/>
    <cellStyle name="强调文字颜色 1 2 7" xfId="1652"/>
    <cellStyle name="40% - 强调文字颜色 3 14" xfId="1653"/>
    <cellStyle name="常规 2 3 10 3 2" xfId="1654"/>
    <cellStyle name="20% - 强调文字颜色 2 13" xfId="1655"/>
    <cellStyle name="60% - 强调文字颜色 4 15" xfId="1656"/>
    <cellStyle name="20% - 强调文字颜色 1 6 3 2 2" xfId="1657"/>
    <cellStyle name="60% - 强调文字颜色 3 5 2 3 3 2" xfId="1658"/>
    <cellStyle name="20% - 强调文字颜色 4 3 3 4" xfId="1659"/>
    <cellStyle name="20% - 强调文字颜色 4 4 6" xfId="1660"/>
    <cellStyle name="20% - 强调文字颜色 1 6 3 3" xfId="1661"/>
    <cellStyle name="20% - 强调文字颜色 1 6 3 3 2" xfId="1662"/>
    <cellStyle name="标题 4 2 2 5" xfId="1663"/>
    <cellStyle name="计算 5 2 3 2" xfId="1664"/>
    <cellStyle name="20% - 强调文字颜色 4 3 2 2 4" xfId="1665"/>
    <cellStyle name="20% - 强调文字颜色 4 5 6" xfId="1666"/>
    <cellStyle name="20% - 强调文字颜色 4 3 4 4" xfId="1667"/>
    <cellStyle name="40% - 强调文字颜色 5 3 4 3 2" xfId="1668"/>
    <cellStyle name="20% - 强调文字颜色 1 6 4" xfId="1669"/>
    <cellStyle name="40% - 强调文字颜色 5 3 4 3 2 2" xfId="1670"/>
    <cellStyle name="20% - 强调文字颜色 1 6 4 2" xfId="1671"/>
    <cellStyle name="40% - 强调文字颜色 5 3 4 3 3" xfId="1672"/>
    <cellStyle name="20% - 强调文字颜色 1 6 5" xfId="1673"/>
    <cellStyle name="强调文字颜色 2 2 2 6" xfId="1674"/>
    <cellStyle name="20% - 强调文字颜色 1 7" xfId="1675"/>
    <cellStyle name="60% - 强调文字颜色 4 4 2 2" xfId="1676"/>
    <cellStyle name="标题 3 2 2 5 2" xfId="1677"/>
    <cellStyle name="差 3 4 4" xfId="1678"/>
    <cellStyle name="20% - 强调文字颜色 3 3 4 4 2" xfId="1679"/>
    <cellStyle name="标题 7 2 3 2" xfId="1680"/>
    <cellStyle name="20% - 强调文字颜色 4 2 2 2 4 2" xfId="1681"/>
    <cellStyle name="20% - 强调文字颜色 1 7 2" xfId="1682"/>
    <cellStyle name="货币 3 2 2 4 4" xfId="1683"/>
    <cellStyle name="60% - 强调文字颜色 4 4 2 2 2" xfId="1684"/>
    <cellStyle name="标题 3 2 2 5 2 2" xfId="1685"/>
    <cellStyle name="差 3 4 4 2" xfId="1686"/>
    <cellStyle name="40% - 强调文字颜色 4 6 2 2 3 2" xfId="1687"/>
    <cellStyle name="20% - 强调文字颜色 1 7 2 3" xfId="1688"/>
    <cellStyle name="常规 2 3 3 2 2" xfId="1689"/>
    <cellStyle name="40% - 强调文字颜色 1 6 3 3" xfId="1690"/>
    <cellStyle name="20% - 强调文字颜色 1 7 2 3 2" xfId="1691"/>
    <cellStyle name="40% - 强调文字颜色 4 9" xfId="1692"/>
    <cellStyle name="20% - 强调文字颜色 5 2 4 4" xfId="1693"/>
    <cellStyle name="20% - 强调文字颜色 1 7 3" xfId="1694"/>
    <cellStyle name="货币 3 2 2 4 5" xfId="1695"/>
    <cellStyle name="60% - 强调文字颜色 4 4 2 2 3" xfId="1696"/>
    <cellStyle name="20% - 强调文字颜色 1 7 3 3" xfId="1697"/>
    <cellStyle name="差 2 7" xfId="1698"/>
    <cellStyle name="常规 2 3 4 2 2" xfId="1699"/>
    <cellStyle name="40% - 强调文字颜色 1 7 3 3" xfId="1700"/>
    <cellStyle name="强调文字颜色 1 2 3 2 4" xfId="1701"/>
    <cellStyle name="常规 2 3 8" xfId="1702"/>
    <cellStyle name="60% - 强调文字颜色 6 10 3 2" xfId="1703"/>
    <cellStyle name="20% - 强调文字颜色 1 7 3 3 2" xfId="1704"/>
    <cellStyle name="差 2 7 2" xfId="1705"/>
    <cellStyle name="20% - 强调文字颜色 5 3 4 4" xfId="1706"/>
    <cellStyle name="40% - 强调文字颜色 5 3 4 4 2" xfId="1707"/>
    <cellStyle name="20% - 强调文字颜色 1 7 4" xfId="1708"/>
    <cellStyle name="60% - 强调文字颜色 6 11" xfId="1709"/>
    <cellStyle name="40% - 强调文字颜色 5 10" xfId="1710"/>
    <cellStyle name="标题 4 5 4 3 2" xfId="1711"/>
    <cellStyle name="40% - 强调文字颜色 5 11 2" xfId="1712"/>
    <cellStyle name="20% - 强调文字颜色 4 10 2" xfId="1713"/>
    <cellStyle name="60% - 强调文字颜色 6 12 2" xfId="1714"/>
    <cellStyle name="20% - 强调文字颜色 1 7 5 2" xfId="1715"/>
    <cellStyle name="差 4 6" xfId="1716"/>
    <cellStyle name="强调文字颜色 2 2 2 7" xfId="1717"/>
    <cellStyle name="20% - 强调文字颜色 1 8" xfId="1718"/>
    <cellStyle name="20% - 强调文字颜色 4 6 2 3 2" xfId="1719"/>
    <cellStyle name="60% - 强调文字颜色 4 4 2 3" xfId="1720"/>
    <cellStyle name="标题 3 2 2 5 3" xfId="1721"/>
    <cellStyle name="差 3 4 5" xfId="1722"/>
    <cellStyle name="强调文字颜色 2 2 2 7 2" xfId="1723"/>
    <cellStyle name="20% - 强调文字颜色 1 8 2" xfId="1724"/>
    <cellStyle name="货币 3 2 2 5 4" xfId="1725"/>
    <cellStyle name="60% - 强调文字颜色 4 4 2 3 2" xfId="1726"/>
    <cellStyle name="标题 1 8" xfId="1727"/>
    <cellStyle name="标题 3 2 2 5 3 2" xfId="1728"/>
    <cellStyle name="差 3 4 5 2" xfId="1729"/>
    <cellStyle name="汇总 6 5" xfId="1730"/>
    <cellStyle name="常规 6 4 2 4 3 2" xfId="1731"/>
    <cellStyle name="常规 2 4 3 2 2" xfId="1732"/>
    <cellStyle name="40% - 强调文字颜色 2 6 3 3" xfId="1733"/>
    <cellStyle name="40% - 强调文字颜色 2 2 2 2 2 2 2" xfId="1734"/>
    <cellStyle name="20% - 强调文字颜色 1 8 2 3 2" xfId="1735"/>
    <cellStyle name="标题 1 8 3 2" xfId="1736"/>
    <cellStyle name="20% - 强调文字颜色 6 2 4 4" xfId="1737"/>
    <cellStyle name="20% - 强调文字颜色 1 8 3" xfId="1738"/>
    <cellStyle name="60% - 强调文字颜色 4 4 2 3 3" xfId="1739"/>
    <cellStyle name="标题 1 9" xfId="1740"/>
    <cellStyle name="强调文字颜色 3 13" xfId="1741"/>
    <cellStyle name="20% - 强调文字颜色 1 8 4 2" xfId="1742"/>
    <cellStyle name="20% - 强调文字颜色 2 6 2" xfId="1743"/>
    <cellStyle name="差 3 5 3 2" xfId="1744"/>
    <cellStyle name="链接单元格 3 9" xfId="1745"/>
    <cellStyle name="40% - 强调文字颜色 2 4 2 3 3 2" xfId="1746"/>
    <cellStyle name="20% - 强调文字颜色 5 4 2 5 2" xfId="1747"/>
    <cellStyle name="40% - 强调文字颜色 3 2 7 2 2" xfId="1748"/>
    <cellStyle name="20% - 强调文字颜色 1 9" xfId="1749"/>
    <cellStyle name="20% - 强调文字颜色 2 2 2 2 2" xfId="1750"/>
    <cellStyle name="60% - 强调文字颜色 4 4 2 4" xfId="1751"/>
    <cellStyle name="40% - 强调文字颜色 3 7 4 2" xfId="1752"/>
    <cellStyle name="20% - 强调文字颜色 5 2 3 2 4 2" xfId="1753"/>
    <cellStyle name="标题 2 4 2 4 2 2" xfId="1754"/>
    <cellStyle name="40% - 强调文字颜色 3 2 2 5 2 2" xfId="1755"/>
    <cellStyle name="20% - 强调文字颜色 2 6 2 2" xfId="1756"/>
    <cellStyle name="60% - 强调文字颜色 3 6 2 2 3" xfId="1757"/>
    <cellStyle name="20% - 强调文字颜色 1 9 2" xfId="1758"/>
    <cellStyle name="20% - 强调文字颜色 2 2 2 2 2 2" xfId="1759"/>
    <cellStyle name="60% - 强调文字颜色 4 4 2 4 2" xfId="1760"/>
    <cellStyle name="标题 2 8" xfId="1761"/>
    <cellStyle name="常规 2 6 2 3 3 2" xfId="1762"/>
    <cellStyle name="20% - 强调文字颜色 2 6 2 3" xfId="1763"/>
    <cellStyle name="20% - 强调文字颜色 1 9 3" xfId="1764"/>
    <cellStyle name="常规 3 4 2 5 2 2" xfId="1765"/>
    <cellStyle name="20% - 强调文字颜色 2 2 2 2 2 3" xfId="1766"/>
    <cellStyle name="60% - 强调文字颜色 4 4 2 4 3" xfId="1767"/>
    <cellStyle name="标题 2 9" xfId="1768"/>
    <cellStyle name="计算 2 3 4 3" xfId="1769"/>
    <cellStyle name="20% - 强调文字颜色 2 6 2 3 2" xfId="1770"/>
    <cellStyle name="标题 1 2 2 5 3" xfId="1771"/>
    <cellStyle name="20% - 强调文字颜色 1 9 3 2" xfId="1772"/>
    <cellStyle name="20% - 强调文字颜色 2 2 2 2 2 3 2" xfId="1773"/>
    <cellStyle name="20% - 强调文字颜色 6 2 2 5" xfId="1774"/>
    <cellStyle name="60% - 强调文字颜色 4 4 2 4 3 2" xfId="1775"/>
    <cellStyle name="标题 2 9 2" xfId="1776"/>
    <cellStyle name="强调文字颜色 1 2 4" xfId="1777"/>
    <cellStyle name="常规 3 2 3 4 2 2" xfId="1778"/>
    <cellStyle name="40% - 强调文字颜色 3 11" xfId="1779"/>
    <cellStyle name="40% - 强调文字颜色 5 2 4 2 2 2" xfId="1780"/>
    <cellStyle name="20% - 强调文字颜色 2 10" xfId="1781"/>
    <cellStyle name="60% - 强调文字颜色 4 12" xfId="1782"/>
    <cellStyle name="20% - 强调文字颜色 4 4 3" xfId="1783"/>
    <cellStyle name="20% - 强调文字颜色 6 7 2 2 2" xfId="1784"/>
    <cellStyle name="20% - 强调文字颜色 3 2 2 6" xfId="1785"/>
    <cellStyle name="60% - 强调文字颜色 3 2 4 3 3 2" xfId="1786"/>
    <cellStyle name="20% - 强调文字颜色 2 3 2 3 3" xfId="1787"/>
    <cellStyle name="60% - 强调文字颜色 5 3 3 4 2" xfId="1788"/>
    <cellStyle name="强调文字颜色 1 2 4 2" xfId="1789"/>
    <cellStyle name="40% - 强调文字颜色 3 11 2" xfId="1790"/>
    <cellStyle name="20% - 强调文字颜色 2 10 2" xfId="1791"/>
    <cellStyle name="60% - 强调文字颜色 4 12 2" xfId="1792"/>
    <cellStyle name="强调文字颜色 5 9 3" xfId="1793"/>
    <cellStyle name="20% - 强调文字颜色 4 4 3 2" xfId="1794"/>
    <cellStyle name="20% - 强调文字颜色 5 4 4" xfId="1795"/>
    <cellStyle name="20% - 强调文字颜色 3 2 2 6 2" xfId="1796"/>
    <cellStyle name="20% - 强调文字颜色 4 2 3 6" xfId="1797"/>
    <cellStyle name="注释 11" xfId="1798"/>
    <cellStyle name="输出 4 3" xfId="1799"/>
    <cellStyle name="20% - 强调文字颜色 2 4 2 4 3" xfId="1800"/>
    <cellStyle name="好 12" xfId="1801"/>
    <cellStyle name="常规 4" xfId="1802"/>
    <cellStyle name="20% - 强调文字颜色 2 3 2 3 3 2" xfId="1803"/>
    <cellStyle name="20% - 强调文字颜色 2 10 2 2" xfId="1804"/>
    <cellStyle name="强调文字颜色 2 2 5 2" xfId="1805"/>
    <cellStyle name="20% - 强调文字颜色 4 3" xfId="1806"/>
    <cellStyle name="标题 5 3 2 3" xfId="1807"/>
    <cellStyle name="强调文字颜色 5 9 3 2" xfId="1808"/>
    <cellStyle name="20% - 强调文字颜色 4 4 3 2 2" xfId="1809"/>
    <cellStyle name="20% - 强调文字颜色 5 4 4 2" xfId="1810"/>
    <cellStyle name="20% - 强调文字颜色 2 10 3" xfId="1811"/>
    <cellStyle name="常规 3 3 2 2 4 3 2" xfId="1812"/>
    <cellStyle name="20% - 强调文字颜色 4 4 3 3" xfId="1813"/>
    <cellStyle name="20% - 强调文字颜色 5 4 5" xfId="1814"/>
    <cellStyle name="20% - 强调文字颜色 2 10 3 2" xfId="1815"/>
    <cellStyle name="强调文字颜色 2 2 6 2" xfId="1816"/>
    <cellStyle name="20% - 强调文字颜色 5 3" xfId="1817"/>
    <cellStyle name="标题 5 3 3 3" xfId="1818"/>
    <cellStyle name="20% - 强调文字颜色 4 4 3 3 2" xfId="1819"/>
    <cellStyle name="60% - 强调文字颜色 2 5 2 3" xfId="1820"/>
    <cellStyle name="20% - 强调文字颜色 5 4 5 2" xfId="1821"/>
    <cellStyle name="强调文字颜色 1 2 5" xfId="1822"/>
    <cellStyle name="40% - 强调文字颜色 3 12" xfId="1823"/>
    <cellStyle name="20% - 强调文字颜色 2 11" xfId="1824"/>
    <cellStyle name="60% - 强调文字颜色 4 13" xfId="1825"/>
    <cellStyle name="40% - 强调文字颜色 5 3 8 2" xfId="1826"/>
    <cellStyle name="强调文字颜色 4 9 3" xfId="1827"/>
    <cellStyle name="强调文字颜色 2 2 5 2 3 2" xfId="1828"/>
    <cellStyle name="20% - 强调文字颜色 4 3 3 2" xfId="1829"/>
    <cellStyle name="20% - 强调文字颜色 4 4 4" xfId="1830"/>
    <cellStyle name="强调文字颜色 1 2 5 2" xfId="1831"/>
    <cellStyle name="40% - 强调文字颜色 3 12 2" xfId="1832"/>
    <cellStyle name="20% - 强调文字颜色 2 11 2" xfId="1833"/>
    <cellStyle name="标题 4 3 2 3" xfId="1834"/>
    <cellStyle name="强调文字颜色 4 9 3 2" xfId="1835"/>
    <cellStyle name="20% - 强调文字颜色 4 3 3 2 2" xfId="1836"/>
    <cellStyle name="20% - 强调文字颜色 5 5 4" xfId="1837"/>
    <cellStyle name="20% - 强调文字颜色 4 4 4 2" xfId="1838"/>
    <cellStyle name="强调文字颜色 1 2 6" xfId="1839"/>
    <cellStyle name="40% - 强调文字颜色 3 13" xfId="1840"/>
    <cellStyle name="40% - 强调文字颜色 6 2 5 2 2 2" xfId="1841"/>
    <cellStyle name="20% - 强调文字颜色 2 12" xfId="1842"/>
    <cellStyle name="60% - 强调文字颜色 4 14" xfId="1843"/>
    <cellStyle name="常规 3 3 2 2 3 3 2" xfId="1844"/>
    <cellStyle name="20% - 强调文字颜色 4 3 3 3" xfId="1845"/>
    <cellStyle name="20% - 强调文字颜色 4 4 5" xfId="1846"/>
    <cellStyle name="20% - 强调文字颜色 2 12 2" xfId="1847"/>
    <cellStyle name="标题 4 3 3 3" xfId="1848"/>
    <cellStyle name="20% - 强调文字颜色 4 3 3 3 2" xfId="1849"/>
    <cellStyle name="20% - 强调文字颜色 5 6 4" xfId="1850"/>
    <cellStyle name="60% - 强调文字颜色 1 5 2 3" xfId="1851"/>
    <cellStyle name="20% - 强调文字颜色 4 4 5 2" xfId="1852"/>
    <cellStyle name="注释 7 2 3 2" xfId="1853"/>
    <cellStyle name="强调文字颜色 1 2 8" xfId="1854"/>
    <cellStyle name="40% - 强调文字颜色 3 15" xfId="1855"/>
    <cellStyle name="20% - 强调文字颜色 2 14" xfId="1856"/>
    <cellStyle name="常规 9 2 2 2 3 2" xfId="1857"/>
    <cellStyle name="40% - 强调文字颜色 1 3 2 2 3 2" xfId="1858"/>
    <cellStyle name="强调文字颜色 5 4 2 3 3 2" xfId="1859"/>
    <cellStyle name="20% - 强调文字颜色 4 3 3 5" xfId="1860"/>
    <cellStyle name="20% - 强调文字颜色 4 4 7" xfId="1861"/>
    <cellStyle name="常规 10 5 2" xfId="1862"/>
    <cellStyle name="20% - 强调文字颜色 3 2 3 6 2" xfId="1863"/>
    <cellStyle name="20% - 强调文字颜色 2 15" xfId="1864"/>
    <cellStyle name="20% - 强调文字颜色 2 3 2 4 3 2" xfId="1865"/>
    <cellStyle name="20% - 强调文字颜色 2 2" xfId="1866"/>
    <cellStyle name="常规 3 2 2 2 4 2 2" xfId="1867"/>
    <cellStyle name="40% - 强调文字颜色 6 2 3 4 3" xfId="1868"/>
    <cellStyle name="20% - 强调文字颜色 5 3 2 5 3 2" xfId="1869"/>
    <cellStyle name="40% - 强调文字颜色 3 2 7" xfId="1870"/>
    <cellStyle name="20% - 强调文字颜色 2 5 4 3" xfId="1871"/>
    <cellStyle name="20% - 强调文字颜色 2 2 2" xfId="1872"/>
    <cellStyle name="强调文字颜色 2 2 3 5" xfId="1873"/>
    <cellStyle name="20% - 强调文字颜色 2 6" xfId="1874"/>
    <cellStyle name="40% - 强调文字颜色 1 3 3 3 2 2" xfId="1875"/>
    <cellStyle name="差 3 5 3" xfId="1876"/>
    <cellStyle name="链接单元格 4 2 2 2" xfId="1877"/>
    <cellStyle name="40% - 强调文字颜色 2 4 2 3 3" xfId="1878"/>
    <cellStyle name="20% - 强调文字颜色 5 4 2 5" xfId="1879"/>
    <cellStyle name="40% - 强调文字颜色 3 2 7 2" xfId="1880"/>
    <cellStyle name="链接单元格 4 6" xfId="1881"/>
    <cellStyle name="20% - 强调文字颜色 2 5 4 3 2" xfId="1882"/>
    <cellStyle name="20% - 强调文字颜色 2 2 2 2" xfId="1883"/>
    <cellStyle name="40% - 强调文字颜色 3 7 4" xfId="1884"/>
    <cellStyle name="20% - 强调文字颜色 5 2 3 2 4" xfId="1885"/>
    <cellStyle name="标题 2 4 2 4 2" xfId="1886"/>
    <cellStyle name="40% - 强调文字颜色 3 2 2 5 2" xfId="1887"/>
    <cellStyle name="60% - 强调文字颜色 1 2 2 2" xfId="1888"/>
    <cellStyle name="20% - 强调文字颜色 2 6 3" xfId="1889"/>
    <cellStyle name="20% - 强调文字颜色 2 2 2 2 3" xfId="1890"/>
    <cellStyle name="60% - 强调文字颜色 4 4 2 5" xfId="1891"/>
    <cellStyle name="60% - 强调文字颜色 5 2 3 3 2" xfId="1892"/>
    <cellStyle name="20% - 强调文字颜色 6 2 2 7 2" xfId="1893"/>
    <cellStyle name="60% - 强调文字颜色 1 2 2 3" xfId="1894"/>
    <cellStyle name="40% - 强调文字颜色 5 3 5 3 2" xfId="1895"/>
    <cellStyle name="20% - 强调文字颜色 2 6 4" xfId="1896"/>
    <cellStyle name="20% - 强调文字颜色 2 2 2 2 4" xfId="1897"/>
    <cellStyle name="60% - 强调文字颜色 4 4 2 6" xfId="1898"/>
    <cellStyle name="60% - 强调文字颜色 5 2 3 3 3" xfId="1899"/>
    <cellStyle name="40% - 强调文字颜色 4 2 6" xfId="1900"/>
    <cellStyle name="60% - 强调文字颜色 1 2 2 3 2" xfId="1901"/>
    <cellStyle name="20% - 强调文字颜色 2 6 4 2" xfId="1902"/>
    <cellStyle name="60% - 强调文字颜色 5 2 3 3 3 2" xfId="1903"/>
    <cellStyle name="20% - 强调文字颜色 2 2 2 2 4 2" xfId="1904"/>
    <cellStyle name="60% - 强调文字颜色 4 4 2 6 2" xfId="1905"/>
    <cellStyle name="标题 4 8" xfId="1906"/>
    <cellStyle name="强调文字颜色 2 2 3 6" xfId="1907"/>
    <cellStyle name="检查单元格 2 3 2 2" xfId="1908"/>
    <cellStyle name="20% - 强调文字颜色 2 7" xfId="1909"/>
    <cellStyle name="60% - 强调文字颜色 4 4 3 2" xfId="1910"/>
    <cellStyle name="标题 3 2 2 6 2" xfId="1911"/>
    <cellStyle name="差 3 5 4" xfId="1912"/>
    <cellStyle name="警告文本 2 3 2 2 2" xfId="1913"/>
    <cellStyle name="20% - 强调文字颜色 3 3 4 5 2" xfId="1914"/>
    <cellStyle name="20% - 强调文字颜色 5 4 2 6" xfId="1915"/>
    <cellStyle name="标题 7 2 4 2" xfId="1916"/>
    <cellStyle name="40% - 强调文字颜色 3 2 7 3" xfId="1917"/>
    <cellStyle name="链接单元格 4 7" xfId="1918"/>
    <cellStyle name="20% - 强调文字颜色 2 2 2 3" xfId="1919"/>
    <cellStyle name="货币 3 2 3 4 2" xfId="1920"/>
    <cellStyle name="40% - 强调文字颜色 3 7 5" xfId="1921"/>
    <cellStyle name="40% - 强调文字颜色 1 2 3 2 2 3 2" xfId="1922"/>
    <cellStyle name="20% - 强调文字颜色 3 8 2 2 2" xfId="1923"/>
    <cellStyle name="标题 2 4 2 4 3" xfId="1924"/>
    <cellStyle name="40% - 强调文字颜色 3 2 2 5 3" xfId="1925"/>
    <cellStyle name="检查单元格 2 3 2 4" xfId="1926"/>
    <cellStyle name="40% - 强调文字颜色 3 2 7 3 2" xfId="1927"/>
    <cellStyle name="20% - 强调文字颜色 2 9" xfId="1928"/>
    <cellStyle name="20% - 强调文字颜色 2 2 2 3 2" xfId="1929"/>
    <cellStyle name="强调文字颜色 2 2 3 6 2" xfId="1930"/>
    <cellStyle name="检查单元格 2 3 2 2 2" xfId="1931"/>
    <cellStyle name="20% - 强调文字颜色 2 7 2" xfId="1932"/>
    <cellStyle name="60% - 强调文字颜色 4 4 3 2 2" xfId="1933"/>
    <cellStyle name="差 3 5 4 2" xfId="1934"/>
    <cellStyle name="20% - 强调文字颜色 2 2 2 5" xfId="1935"/>
    <cellStyle name="20% - 强调文字颜色 5 4 2 6 2" xfId="1936"/>
    <cellStyle name="标题 7 2 4 2 2" xfId="1937"/>
    <cellStyle name="检查单元格 2 3 2 2 3" xfId="1938"/>
    <cellStyle name="60% - 强调文字颜色 1 2 3 2" xfId="1939"/>
    <cellStyle name="20% - 强调文字颜色 2 7 3" xfId="1940"/>
    <cellStyle name="20% - 强调文字颜色 2 2 2 6" xfId="1941"/>
    <cellStyle name="60% - 强调文字颜色 3 2 3 3 3 2" xfId="1942"/>
    <cellStyle name="20% - 强调文字颜色 2 2 2 3 3" xfId="1943"/>
    <cellStyle name="60% - 强调文字颜色 5 2 3 4 2" xfId="1944"/>
    <cellStyle name="检查单元格 2 3 2 3" xfId="1945"/>
    <cellStyle name="20% - 强调文字颜色 2 8" xfId="1946"/>
    <cellStyle name="20% - 强调文字颜色 4 6 2 4 2" xfId="1947"/>
    <cellStyle name="40% - 强调文字颜色 2 3 4 3 2 2" xfId="1948"/>
    <cellStyle name="60% - 强调文字颜色 4 4 3 3" xfId="1949"/>
    <cellStyle name="20% - 强调文字颜色 2 2 2 4" xfId="1950"/>
    <cellStyle name="60% - 强调文字颜色 2 2 2 3 3 2" xfId="1951"/>
    <cellStyle name="60% - 强调文字颜色 1 2 4 2" xfId="1952"/>
    <cellStyle name="20% - 强调文字颜色 2 8 3" xfId="1953"/>
    <cellStyle name="20% - 强调文字颜色 2 2 3 6" xfId="1954"/>
    <cellStyle name="货币 3 2 8 3 2" xfId="1955"/>
    <cellStyle name="40% - 强调文字颜色 2 10" xfId="1956"/>
    <cellStyle name="注释 5 2 5" xfId="1957"/>
    <cellStyle name="60% - 强调文字颜色 3 11" xfId="1958"/>
    <cellStyle name="20% - 强调文字颜色 2 2 2 4 3" xfId="1959"/>
    <cellStyle name="60% - 强调文字颜色 5 2 3 5 2" xfId="1960"/>
    <cellStyle name="货币 2 2 4 4" xfId="1961"/>
    <cellStyle name="汇总 2 5 3" xfId="1962"/>
    <cellStyle name="60% - 强调文字颜色 1 2 4 2 2" xfId="1963"/>
    <cellStyle name="20% - 强调文字颜色 2 8 3 2" xfId="1964"/>
    <cellStyle name="检查单元格 4 3" xfId="1965"/>
    <cellStyle name="20% - 强调文字颜色 2 2 3 6 2" xfId="1966"/>
    <cellStyle name="40% - 强调文字颜色 2 10 2" xfId="1967"/>
    <cellStyle name="注释 5 2 5 2" xfId="1968"/>
    <cellStyle name="计算 2 3 2 2 3" xfId="1969"/>
    <cellStyle name="60% - 强调文字颜色 3 11 2" xfId="1970"/>
    <cellStyle name="20% - 强调文字颜色 2 2 2 4 3 2" xfId="1971"/>
    <cellStyle name="标题 2 2 3 6" xfId="1972"/>
    <cellStyle name="60% - 强调文字颜色 1 2 5 2" xfId="1973"/>
    <cellStyle name="20% - 强调文字颜色 2 9 3" xfId="1974"/>
    <cellStyle name="常规 2 6 2 4 3 2" xfId="1975"/>
    <cellStyle name="20% - 强调文字颜色 2 7 2 3" xfId="1976"/>
    <cellStyle name="强调文字颜色 6 3 3 2 2 2" xfId="1977"/>
    <cellStyle name="20% - 强调文字颜色 2 2 2 5 3" xfId="1978"/>
    <cellStyle name="60% - 强调文字颜色 5 2 3 6 2" xfId="1979"/>
    <cellStyle name="60% - 强调文字颜色 1 2 3 3" xfId="1980"/>
    <cellStyle name="40% - 强调文字颜色 5 3 5 4 2" xfId="1981"/>
    <cellStyle name="20% - 强调文字颜色 2 7 4" xfId="1982"/>
    <cellStyle name="20% - 强调文字颜色 2 2 2 7" xfId="1983"/>
    <cellStyle name="好 2 3 6" xfId="1984"/>
    <cellStyle name="40% - 强调文字颜色 5 2 6" xfId="1985"/>
    <cellStyle name="60% - 强调文字颜色 1 2 3 3 2" xfId="1986"/>
    <cellStyle name="20% - 强调文字颜色 2 7 4 2" xfId="1987"/>
    <cellStyle name="20% - 强调文字颜色 2 2 2 7 2" xfId="1988"/>
    <cellStyle name="常规 6 4 3 2 2 3" xfId="1989"/>
    <cellStyle name="40% - 强调文字颜色 3 4 2 4" xfId="1990"/>
    <cellStyle name="20% - 强调文字颜色 6 9" xfId="1991"/>
    <cellStyle name="强调文字颜色 2 2 4 5" xfId="1992"/>
    <cellStyle name="20% - 强调文字颜色 3 6" xfId="1993"/>
    <cellStyle name="40% - 强调文字颜色 1 3 3 3 3 2" xfId="1994"/>
    <cellStyle name="差 3 6 3" xfId="1995"/>
    <cellStyle name="20% - 强调文字颜色 6 2 2 3 2 2" xfId="1996"/>
    <cellStyle name="40% - 强调文字颜色 3 2 8 2" xfId="1997"/>
    <cellStyle name="适中 3 3 2 3" xfId="1998"/>
    <cellStyle name="链接单元格 5 6" xfId="1999"/>
    <cellStyle name="20% - 强调文字颜色 2 2 3 2" xfId="2000"/>
    <cellStyle name="强调文字颜色 2 2 4 5 2" xfId="2001"/>
    <cellStyle name="20% - 强调文字颜色 3 6 2" xfId="2002"/>
    <cellStyle name="差 3 6 3 2" xfId="2003"/>
    <cellStyle name="40% - 强调文字颜色 3 2 8 2 2" xfId="2004"/>
    <cellStyle name="20% - 强调文字颜色 2 2 3 2 2" xfId="2005"/>
    <cellStyle name="60% - 强调文字颜色 4 5 2 4" xfId="2006"/>
    <cellStyle name="20% - 强调文字颜色 2 2 4 2 3 2" xfId="2007"/>
    <cellStyle name="20% - 强调文字颜色 3 6 2 2 2" xfId="2008"/>
    <cellStyle name="输入 3 4 5" xfId="2009"/>
    <cellStyle name="标题 2 2 2 4 3" xfId="2010"/>
    <cellStyle name="20% - 强调文字颜色 2 3 4 3 3" xfId="2011"/>
    <cellStyle name="千位分隔 2" xfId="2012"/>
    <cellStyle name="40% - 强调文字颜色 1 2 7 3" xfId="2013"/>
    <cellStyle name="60% - 强调文字颜色 5 3 5 4 2" xfId="2014"/>
    <cellStyle name="20% - 强调文字颜色 3 4 2 6" xfId="2015"/>
    <cellStyle name="标题 5 2 4 2" xfId="2016"/>
    <cellStyle name="20% - 强调文字颜色 2 2 3 2 2 2 2" xfId="2017"/>
    <cellStyle name="60% - 强调文字颜色 2 4 3 2" xfId="2018"/>
    <cellStyle name="60% - 强调文字颜色 5 2 4" xfId="2019"/>
    <cellStyle name="20% - 强调文字颜色 3 6 2 3" xfId="2020"/>
    <cellStyle name="20% - 强调文字颜色 2 2 3 2 2 3" xfId="2021"/>
    <cellStyle name="60% - 强调文字颜色 2 4 4" xfId="2022"/>
    <cellStyle name="20% - 强调文字颜色 3 6 2 3 2" xfId="2023"/>
    <cellStyle name="货币 3 3 2 5" xfId="2024"/>
    <cellStyle name="标题 2 2 2 5 3" xfId="2025"/>
    <cellStyle name="检查单元格 3 2 3" xfId="2026"/>
    <cellStyle name="20% - 强调文字颜色 2 2 3 2 2 3 2" xfId="2027"/>
    <cellStyle name="60% - 强调文字颜色 2 4 4 2" xfId="2028"/>
    <cellStyle name="60% - 强调文字颜色 5 3 4" xfId="2029"/>
    <cellStyle name="20% - 强调文字颜色 3 6 3" xfId="2030"/>
    <cellStyle name="60% - 强调文字颜色 1 3 2 2" xfId="2031"/>
    <cellStyle name="20% - 强调文字颜色 2 2 3 2 3" xfId="2032"/>
    <cellStyle name="60% - 强调文字颜色 4 5 2 5" xfId="2033"/>
    <cellStyle name="60% - 强调文字颜色 5 2 4 3 2" xfId="2034"/>
    <cellStyle name="40% - 强调文字颜色 5 3 6 3 2" xfId="2035"/>
    <cellStyle name="20% - 强调文字颜色 3 6 4" xfId="2036"/>
    <cellStyle name="60% - 强调文字颜色 1 3 2 3" xfId="2037"/>
    <cellStyle name="常规 7 3 2 3 3" xfId="2038"/>
    <cellStyle name="20% - 强调文字颜色 4 2 5 2" xfId="2039"/>
    <cellStyle name="20% - 强调文字颜色 2 2 3 2 4" xfId="2040"/>
    <cellStyle name="60% - 强调文字颜色 5 2 4 3 3" xfId="2041"/>
    <cellStyle name="常规 9 3" xfId="2042"/>
    <cellStyle name="常规 7 3 2 3 3 2" xfId="2043"/>
    <cellStyle name="40% - 强调文字颜色 1 4" xfId="2044"/>
    <cellStyle name="20% - 强调文字颜色 4 2 5 2 2" xfId="2045"/>
    <cellStyle name="20% - 强调文字颜色 3 6 4 2" xfId="2046"/>
    <cellStyle name="60% - 强调文字颜色 1 3 2 3 2" xfId="2047"/>
    <cellStyle name="60% - 强调文字颜色 5 2 4 3 3 2" xfId="2048"/>
    <cellStyle name="60% - 强调文字颜色 2 6 3" xfId="2049"/>
    <cellStyle name="20% - 强调文字颜色 2 2 3 2 4 2" xfId="2050"/>
    <cellStyle name="标题 3 2 2 7 2" xfId="2051"/>
    <cellStyle name="60% - 强调文字颜色 4 4 4 2" xfId="2052"/>
    <cellStyle name="60% - 强调文字颜色 2 3 5 2 2" xfId="2053"/>
    <cellStyle name="20% - 强调文字颜色 3 7" xfId="2054"/>
    <cellStyle name="检查单元格 2 3 3 2" xfId="2055"/>
    <cellStyle name="20% - 强调文字颜色 3 8 2 3 2" xfId="2056"/>
    <cellStyle name="货币 3 2 3 5 2" xfId="2057"/>
    <cellStyle name="20% - 强调文字颜色 2 2 3 3" xfId="2058"/>
    <cellStyle name="链接单元格 5 7" xfId="2059"/>
    <cellStyle name="适中 3 3 2 4" xfId="2060"/>
    <cellStyle name="40% - 强调文字颜色 3 2 8 3" xfId="2061"/>
    <cellStyle name="20% - 强调文字颜色 2 3 2 5" xfId="2062"/>
    <cellStyle name="60% - 强调文字颜色 4 4 4 2 2" xfId="2063"/>
    <cellStyle name="60% - 强调文字颜色 2 3 5 2 2 2" xfId="2064"/>
    <cellStyle name="20% - 强调文字颜色 3 7 2" xfId="2065"/>
    <cellStyle name="20% - 强调文字颜色 2 2 3 3 2" xfId="2066"/>
    <cellStyle name="40% - 强调文字颜色 3 2 8 3 2" xfId="2067"/>
    <cellStyle name="60% - 强调文字颜色 3 2 3 4 3 2" xfId="2068"/>
    <cellStyle name="20% - 强调文字颜色 2 3 2 6" xfId="2069"/>
    <cellStyle name="60% - 强调文字颜色 1 3 3 2" xfId="2070"/>
    <cellStyle name="20% - 强调文字颜色 3 7 3" xfId="2071"/>
    <cellStyle name="60% - 强调文字颜色 5 2 4 4 2" xfId="2072"/>
    <cellStyle name="20% - 强调文字颜色 2 2 3 3 3" xfId="2073"/>
    <cellStyle name="20% - 强调文字颜色 2 3 2 6 2" xfId="2074"/>
    <cellStyle name="60% - 强调文字颜色 1 3 3 2 2" xfId="2075"/>
    <cellStyle name="20% - 强调文字颜色 3 7 3 2" xfId="2076"/>
    <cellStyle name="60% - 强调文字颜色 3 5 3" xfId="2077"/>
    <cellStyle name="20% - 强调文字颜色 2 2 3 3 3 2" xfId="2078"/>
    <cellStyle name="20% - 强调文字颜色 2 3 3 5 2" xfId="2079"/>
    <cellStyle name="20% - 强调文字颜色 3 8 2 2" xfId="2080"/>
    <cellStyle name="40% - 强调文字颜色 1 2 3 2 2 3" xfId="2081"/>
    <cellStyle name="货币 3 2 3 4" xfId="2082"/>
    <cellStyle name="标题 3 2 2 6" xfId="2083"/>
    <cellStyle name="60% - 强调文字颜色 4 4 3" xfId="2084"/>
    <cellStyle name="20% - 强调文字颜色 2 2 3 4 2 2" xfId="2085"/>
    <cellStyle name="检查单元格 2 3 2" xfId="2086"/>
    <cellStyle name="标题 7 2 4" xfId="2087"/>
    <cellStyle name="20% - 强调文字颜色 3 3 4 5" xfId="2088"/>
    <cellStyle name="警告文本 2 3 2 2" xfId="2089"/>
    <cellStyle name="强调文字颜色 4 2 8 3 2" xfId="2090"/>
    <cellStyle name="60% - 强调文字颜色 5 3 2 2 2 2 2" xfId="2091"/>
    <cellStyle name="60% - 强调文字颜色 5 2 4 5 2" xfId="2092"/>
    <cellStyle name="20% - 强调文字颜色 2 2 3 4 3" xfId="2093"/>
    <cellStyle name="检查单元格 2 4" xfId="2094"/>
    <cellStyle name="标题 3 2 3 6" xfId="2095"/>
    <cellStyle name="60% - 强调文字颜色 4 5 3" xfId="2096"/>
    <cellStyle name="20% - 强调文字颜色 2 2 3 4 3 2" xfId="2097"/>
    <cellStyle name="检查单元格 2 4 2" xfId="2098"/>
    <cellStyle name="标题 2 4 2 6 2" xfId="2099"/>
    <cellStyle name="20% - 强调文字颜色 5 9 2 2" xfId="2100"/>
    <cellStyle name="40% - 强调文字颜色 3 2 2 7 2" xfId="2101"/>
    <cellStyle name="20% - 强调文字颜色 2 2 4 2" xfId="2102"/>
    <cellStyle name="适中 3 3 3 3" xfId="2103"/>
    <cellStyle name="40% - 强调文字颜色 3 2 9 2" xfId="2104"/>
    <cellStyle name="60% - 强调文字颜色 1 2 3 2 2 2 2" xfId="2105"/>
    <cellStyle name="强调文字颜色 2 7 3 2" xfId="2106"/>
    <cellStyle name="20% - 强调文字颜色 2 2 4 3" xfId="2107"/>
    <cellStyle name="20% - 强调文字颜色 4 2 4 5" xfId="2108"/>
    <cellStyle name="警告文本 3 2 2 2" xfId="2109"/>
    <cellStyle name="强调文字颜色 4 3 7 3 2" xfId="2110"/>
    <cellStyle name="20% - 强调文字颜色 3 5 7" xfId="2111"/>
    <cellStyle name="常规 6 2 3 7 2" xfId="2112"/>
    <cellStyle name="20% - 强调文字颜色 2 2 4 3 2 2" xfId="2113"/>
    <cellStyle name="20% - 强调文字颜色 4 7 2 2" xfId="2114"/>
    <cellStyle name="20% - 强调文字颜色 2 4 2 5 2" xfId="2115"/>
    <cellStyle name="输出 5 2" xfId="2116"/>
    <cellStyle name="20% - 强调文字颜色 2 2 4 3 3 2" xfId="2117"/>
    <cellStyle name="60% - 强调文字颜色 1 3 2 6" xfId="2118"/>
    <cellStyle name="20% - 强调文字颜色 3 5 2 2 2 2" xfId="2119"/>
    <cellStyle name="60% - 强调文字颜色 1 4 3 2 2" xfId="2120"/>
    <cellStyle name="20% - 强调文字颜色 4 7 3 2" xfId="2121"/>
    <cellStyle name="标题 4 2 4 2 2" xfId="2122"/>
    <cellStyle name="20% - 强调文字颜色 2 4 2 6 2" xfId="2123"/>
    <cellStyle name="强调文字颜色 5 2 5" xfId="2124"/>
    <cellStyle name="输出 6 2" xfId="2125"/>
    <cellStyle name="标题 4 11" xfId="2126"/>
    <cellStyle name="标题 4 3 6 2" xfId="2127"/>
    <cellStyle name="20% - 强调文字颜色 2 2 5" xfId="2128"/>
    <cellStyle name="20% - 强调文字颜色 6 3 2 2 2 2" xfId="2129"/>
    <cellStyle name="60% - 强调文字颜色 1 2 3 2 2 3" xfId="2130"/>
    <cellStyle name="强调文字颜色 2 7 4" xfId="2131"/>
    <cellStyle name="60% - 强调文字颜色 1 5 5 2" xfId="2132"/>
    <cellStyle name="20% - 强调文字颜色 5 9 3" xfId="2133"/>
    <cellStyle name="标题 4 3 6 3" xfId="2134"/>
    <cellStyle name="20% - 强调文字颜色 2 2 6" xfId="2135"/>
    <cellStyle name="20% - 强调文字颜色 6 3 2 2 2 3" xfId="2136"/>
    <cellStyle name="20% - 强调文字颜色 2 2 7" xfId="2137"/>
    <cellStyle name="常规 6 2 2 4 2" xfId="2138"/>
    <cellStyle name="差 3 2 2 2 2" xfId="2139"/>
    <cellStyle name="20% - 强调文字颜色 2 2 7 3 2" xfId="2140"/>
    <cellStyle name="常规 6 2 2 4 2 3 2" xfId="2141"/>
    <cellStyle name="20% - 强调文字颜色 2 2 8" xfId="2142"/>
    <cellStyle name="常规 6 2 2 4 3" xfId="2143"/>
    <cellStyle name="20% - 强调文字颜色 5 4 2 2" xfId="2144"/>
    <cellStyle name="40% - 强调文字颜色 6 4 7 2" xfId="2145"/>
    <cellStyle name="常规 6 8 4" xfId="2146"/>
    <cellStyle name="20% - 强调文字颜色 2 3" xfId="2147"/>
    <cellStyle name="常规 2 2 2 5 2 3 2" xfId="2148"/>
    <cellStyle name="强调文字颜色 2 2 3 2" xfId="2149"/>
    <cellStyle name="20% - 强调文字颜色 5 4 2 2 2" xfId="2150"/>
    <cellStyle name="40% - 强调文字颜色 3 2 3 5" xfId="2151"/>
    <cellStyle name="20% - 强调文字颜色 2 3 2" xfId="2152"/>
    <cellStyle name="20% - 强调文字颜色 2 5 5 3" xfId="2153"/>
    <cellStyle name="强调文字颜色 2 2 3 2 2" xfId="2154"/>
    <cellStyle name="40% - 强调文字颜色 3 3 7" xfId="2155"/>
    <cellStyle name="标题 4 2 10" xfId="2156"/>
    <cellStyle name="20% - 强调文字颜色 5 4 2 2 2 2" xfId="2157"/>
    <cellStyle name="40% - 强调文字颜色 3 2 3 5 2" xfId="2158"/>
    <cellStyle name="40% - 强调文字颜色 4 7 4" xfId="2159"/>
    <cellStyle name="20% - 强调文字颜色 2 3 2 2" xfId="2160"/>
    <cellStyle name="20% - 强调文字颜色 2 5 5 3 2" xfId="2161"/>
    <cellStyle name="强调文字颜色 2 2 3 2 2 2" xfId="2162"/>
    <cellStyle name="40% - 强调文字颜色 3 3 7 2" xfId="2163"/>
    <cellStyle name="20% - 强调文字颜色 2 3 8" xfId="2164"/>
    <cellStyle name="常规 6 2 2 5 3" xfId="2165"/>
    <cellStyle name="40% - 强调文字颜色 1 15" xfId="2166"/>
    <cellStyle name="60% - 强调文字颜色 6 3 3 5" xfId="2167"/>
    <cellStyle name="60% - 强调文字颜色 5 4 2 4 2" xfId="2168"/>
    <cellStyle name="20% - 强调文字颜色 2 3 2 2 2 2" xfId="2169"/>
    <cellStyle name="60% - 强调文字颜色 6 3 3 5 2" xfId="2170"/>
    <cellStyle name="60% - 强调文字颜色 5 4 2 4 2 2" xfId="2171"/>
    <cellStyle name="20% - 强调文字颜色 2 3 2 2 2 2 2" xfId="2172"/>
    <cellStyle name="20% - 强调文字颜色 3 3 2 4 3" xfId="2173"/>
    <cellStyle name="20% - 强调文字颜色 2 3 8 2" xfId="2174"/>
    <cellStyle name="60% - 强调文字颜色 5 4 2 4 3 2" xfId="2175"/>
    <cellStyle name="20% - 强调文字颜色 5 2 2 7" xfId="2176"/>
    <cellStyle name="20% - 强调文字颜色 2 3 2 2 2 3 2" xfId="2177"/>
    <cellStyle name="20% - 强调文字颜色 3 3 2 5 3" xfId="2178"/>
    <cellStyle name="20% - 强调文字颜色 2 3 9 2" xfId="2179"/>
    <cellStyle name="常规 6 2 2 5 4 2" xfId="2180"/>
    <cellStyle name="20% - 强调文字颜色 4 6 2 3" xfId="2181"/>
    <cellStyle name="60% - 强调文字颜色 5 4 2 6 2" xfId="2182"/>
    <cellStyle name="20% - 强调文字颜色 2 3 2 2 4 2" xfId="2183"/>
    <cellStyle name="60% - 强调文字颜色 5 3 3 3 3 2" xfId="2184"/>
    <cellStyle name="20% - 强调文字颜色 2 3 2 3" xfId="2185"/>
    <cellStyle name="强调文字颜色 2 2 3 2 2 3" xfId="2186"/>
    <cellStyle name="40% - 强调文字颜色 3 3 7 3" xfId="2187"/>
    <cellStyle name="20% - 强调文字颜色 3 2 2 5" xfId="2188"/>
    <cellStyle name="常规 3 4 2 2 2 2 2" xfId="2189"/>
    <cellStyle name="20% - 强调文字颜色 2 3 2 3 2" xfId="2190"/>
    <cellStyle name="强调文字颜色 2 2 3 2 2 3 2" xfId="2191"/>
    <cellStyle name="40% - 强调文字颜色 3 3 7 3 2" xfId="2192"/>
    <cellStyle name="检查单元格 3 3 2 4" xfId="2193"/>
    <cellStyle name="60% - 强调文字颜色 2 2 2 4 3 2" xfId="2194"/>
    <cellStyle name="20% - 强调文字颜色 2 3 2 4" xfId="2195"/>
    <cellStyle name="20% - 强调文字颜色 3 2 3 6" xfId="2196"/>
    <cellStyle name="60% - 强调文字颜色 5 3 3 5 2" xfId="2197"/>
    <cellStyle name="60% - 强调文字颜色 5 3 2 4 2 2" xfId="2198"/>
    <cellStyle name="20% - 强调文字颜色 2 3 2 4 3" xfId="2199"/>
    <cellStyle name="60% - 强调文字颜色 5 3 2 4 3 2" xfId="2200"/>
    <cellStyle name="20% - 强调文字颜色 2 3 2 5 3" xfId="2201"/>
    <cellStyle name="20% - 强调文字颜色 3 7 2 3" xfId="2202"/>
    <cellStyle name="20% - 强调文字颜色 4 2 6 2" xfId="2203"/>
    <cellStyle name="常规 7 3 2 4 3" xfId="2204"/>
    <cellStyle name="60% - 强调文字颜色 1 3 3 3" xfId="2205"/>
    <cellStyle name="20% - 强调文字颜色 3 7 4" xfId="2206"/>
    <cellStyle name="20% - 强调文字颜色 2 3 2 7" xfId="2207"/>
    <cellStyle name="20% - 强调文字颜色 4 2 6 2 2" xfId="2208"/>
    <cellStyle name="常规 7 3 2 4 3 2" xfId="2209"/>
    <cellStyle name="60% - 强调文字颜色 1 3 3 3 2" xfId="2210"/>
    <cellStyle name="20% - 强调文字颜色 3 7 4 2" xfId="2211"/>
    <cellStyle name="20% - 强调文字颜色 2 3 2 7 2" xfId="2212"/>
    <cellStyle name="40% - 强调文字颜色 4 4 2 4" xfId="2213"/>
    <cellStyle name="标题 1 2 2 5 2 2" xfId="2214"/>
    <cellStyle name="20% - 强调文字颜色 5 4 2 2 3" xfId="2215"/>
    <cellStyle name="40% - 强调文字颜色 3 2 3 6" xfId="2216"/>
    <cellStyle name="20% - 强调文字颜色 2 3 3" xfId="2217"/>
    <cellStyle name="强调文字颜色 2 2 3 2 3" xfId="2218"/>
    <cellStyle name="40% - 强调文字颜色 3 3 8" xfId="2219"/>
    <cellStyle name="20% - 强调文字颜色 6 5 2 2 3" xfId="2220"/>
    <cellStyle name="货币 3 5 7" xfId="2221"/>
    <cellStyle name="20% - 强调文字颜色 2 3 3 2" xfId="2222"/>
    <cellStyle name="适中 3 4 2 3" xfId="2223"/>
    <cellStyle name="40% - 强调文字颜色 3 3 8 2" xfId="2224"/>
    <cellStyle name="40% - 强调文字颜色 4 8 4" xfId="2225"/>
    <cellStyle name="20% - 强调文字颜色 5 4 2 2 3 2" xfId="2226"/>
    <cellStyle name="40% - 强调文字颜色 3 2 3 6 2" xfId="2227"/>
    <cellStyle name="40% - 强调文字颜色 5 2 2 2 2 3" xfId="2228"/>
    <cellStyle name="60% - 强调文字颜色 5 5 2 4" xfId="2229"/>
    <cellStyle name="20% - 强调文字颜色 2 3 3 2 2" xfId="2230"/>
    <cellStyle name="20% - 强调文字颜色 6 5 2 2 3 2" xfId="2231"/>
    <cellStyle name="40% - 强调文字颜色 6 3 2 2 2 3" xfId="2232"/>
    <cellStyle name="货币 3 5 7 2" xfId="2233"/>
    <cellStyle name="60% - 强调文字颜色 5 5 2 4 2" xfId="2234"/>
    <cellStyle name="20% - 强调文字颜色 2 3 3 2 2 2" xfId="2235"/>
    <cellStyle name="40% - 强调文字颜色 6 3 2 2 2 3 2" xfId="2236"/>
    <cellStyle name="标题 1 10" xfId="2237"/>
    <cellStyle name="20% - 强调文字颜色 4 3 6 3" xfId="2238"/>
    <cellStyle name="20% - 强调文字颜色 4 7 5" xfId="2239"/>
    <cellStyle name="20% - 强调文字颜色 4 3 2 4 3" xfId="2240"/>
    <cellStyle name="20% - 强调文字颜色 2 3 3 2 2 2 2" xfId="2241"/>
    <cellStyle name="差 5 3 2 2" xfId="2242"/>
    <cellStyle name="20% - 强调文字颜色 4 3 7 3" xfId="2243"/>
    <cellStyle name="20% - 强调文字颜色 4 3 2 5 3" xfId="2244"/>
    <cellStyle name="20% - 强调文字颜色 2 3 3 2 2 3 2" xfId="2245"/>
    <cellStyle name="适中 12" xfId="2246"/>
    <cellStyle name="60% - 强调文字颜色 5 5 2 5" xfId="2247"/>
    <cellStyle name="20% - 强调文字颜色 2 3 3 2 3" xfId="2248"/>
    <cellStyle name="60% - 强调文字颜色 5 3 4 3 2" xfId="2249"/>
    <cellStyle name="60% - 强调文字颜色 5 5 2 5 2" xfId="2250"/>
    <cellStyle name="20% - 强调文字颜色 2 3 3 2 3 2" xfId="2251"/>
    <cellStyle name="60% - 强调文字颜色 5 3 4 3 2 2" xfId="2252"/>
    <cellStyle name="60% - 强调文字颜色 5 3 4 3 3" xfId="2253"/>
    <cellStyle name="20% - 强调文字颜色 2 3 3 2 4" xfId="2254"/>
    <cellStyle name="60% - 强调文字颜色 6 6 2 2 2 2" xfId="2255"/>
    <cellStyle name="20% - 强调文字颜色 5 6 2 3" xfId="2256"/>
    <cellStyle name="60% - 强调文字颜色 5 3 4 3 3 2" xfId="2257"/>
    <cellStyle name="20% - 强调文字颜色 2 3 3 2 4 2" xfId="2258"/>
    <cellStyle name="20% - 强调文字颜色 2 3 3 3" xfId="2259"/>
    <cellStyle name="40% - 强调文字颜色 1 10 3 2" xfId="2260"/>
    <cellStyle name="货币 2 2 2 2 2" xfId="2261"/>
    <cellStyle name="20% - 强调文字颜色 3 3 2 5" xfId="2262"/>
    <cellStyle name="常规 2 3 6 7" xfId="2263"/>
    <cellStyle name="20% - 强调文字颜色 2 3 3 3 2" xfId="2264"/>
    <cellStyle name="20% - 强调文字颜色 5 2 2 6" xfId="2265"/>
    <cellStyle name="20% - 强调文字颜色 3 3 2 5 2" xfId="2266"/>
    <cellStyle name="常规 2 3 6 7 2" xfId="2267"/>
    <cellStyle name="20% - 强调文字颜色 2 3 3 3 2 2" xfId="2268"/>
    <cellStyle name="20% - 强调文字颜色 2 5 2 3 3" xfId="2269"/>
    <cellStyle name="20% - 强调文字颜色 3 3 2 6" xfId="2270"/>
    <cellStyle name="60% - 强调文字颜色 5 3 4 4 2" xfId="2271"/>
    <cellStyle name="20% - 强调文字颜色 2 3 3 3 3" xfId="2272"/>
    <cellStyle name="20% - 强调文字颜色 5 2 3 6" xfId="2273"/>
    <cellStyle name="20% - 强调文字颜色 3 3 2 6 2" xfId="2274"/>
    <cellStyle name="20% - 强调文字颜色 2 3 3 3 3 2" xfId="2275"/>
    <cellStyle name="20% - 强调文字颜色 3 3 3 5" xfId="2276"/>
    <cellStyle name="20% - 强调文字颜色 2 3 3 4 2" xfId="2277"/>
    <cellStyle name="20% - 强调文字颜色 2 3 4" xfId="2278"/>
    <cellStyle name="强调文字颜色 2 2 3 2 4" xfId="2279"/>
    <cellStyle name="40% - 强调文字颜色 3 3 9" xfId="2280"/>
    <cellStyle name="常规 3 3 4 2 2" xfId="2281"/>
    <cellStyle name="20% - 强调文字颜色 2 7 3 3 2" xfId="2282"/>
    <cellStyle name="60% - 强调文字颜色 1 2 3 2 3 2" xfId="2283"/>
    <cellStyle name="强调文字颜色 2 8 3" xfId="2284"/>
    <cellStyle name="20% - 强调文字颜色 6 5 2 3 3" xfId="2285"/>
    <cellStyle name="20% - 强调文字颜色 2 3 4 2" xfId="2286"/>
    <cellStyle name="强调文字颜色 2 2 3 2 4 2" xfId="2287"/>
    <cellStyle name="适中 3 4 3 3" xfId="2288"/>
    <cellStyle name="40% - 强调文字颜色 1 2 6" xfId="2289"/>
    <cellStyle name="40% - 强调文字颜色 3 3 9 2" xfId="2290"/>
    <cellStyle name="常规 2 3 3 2 2 4" xfId="2291"/>
    <cellStyle name="常规 3 3 4 2 2 2" xfId="2292"/>
    <cellStyle name="20% - 强调文字颜色 6 5 2 3 3 2" xfId="2293"/>
    <cellStyle name="60% - 强调文字颜色 5 6 2 4" xfId="2294"/>
    <cellStyle name="20% - 强调文字颜色 2 3 4 2 2" xfId="2295"/>
    <cellStyle name="40% - 强调文字颜色 1 2 6 2" xfId="2296"/>
    <cellStyle name="常规 2 3 3 2 2 4 2" xfId="2297"/>
    <cellStyle name="60% - 强调文字颜色 5 6 2 4 2" xfId="2298"/>
    <cellStyle name="20% - 强调文字颜色 2 3 4 2 2 2" xfId="2299"/>
    <cellStyle name="40% - 强调文字颜色 1 2 6 2 2" xfId="2300"/>
    <cellStyle name="20% - 强调文字颜色 2 3 4 2 3 2" xfId="2301"/>
    <cellStyle name="40% - 强调文字颜色 1 2 6 3 2" xfId="2302"/>
    <cellStyle name="20% - 强调文字颜色 2 3 4 3" xfId="2303"/>
    <cellStyle name="40% - 强调文字颜色 1 2 7" xfId="2304"/>
    <cellStyle name="常规 3 3 4 2 2 3" xfId="2305"/>
    <cellStyle name="20% - 强调文字颜色 3 4 2 5" xfId="2306"/>
    <cellStyle name="40% - 强调文字颜色 2 2 2 3 3" xfId="2307"/>
    <cellStyle name="链接单元格 2 2 2 2" xfId="2308"/>
    <cellStyle name="20% - 强调文字颜色 2 3 4 3 2" xfId="2309"/>
    <cellStyle name="40% - 强调文字颜色 1 2 7 2" xfId="2310"/>
    <cellStyle name="常规 3 3 4 2 2 3 2" xfId="2311"/>
    <cellStyle name="标题 2 9 3" xfId="2312"/>
    <cellStyle name="20% - 强调文字颜色 6 2 2 6" xfId="2313"/>
    <cellStyle name="20% - 强调文字颜色 3 4 2 5 2" xfId="2314"/>
    <cellStyle name="40% - 强调文字颜色 2 2 2 3 3 2" xfId="2315"/>
    <cellStyle name="链接单元格 2 2 2 2 2" xfId="2316"/>
    <cellStyle name="20% - 强调文字颜色 2 3 4 3 2 2" xfId="2317"/>
    <cellStyle name="40% - 强调文字颜色 1 2 7 2 2" xfId="2318"/>
    <cellStyle name="20% - 强调文字颜色 2 3 4 3 3 2" xfId="2319"/>
    <cellStyle name="40% - 强调文字颜色 1 2 7 3 2" xfId="2320"/>
    <cellStyle name="标题 2 2 2 4 3 2" xfId="2321"/>
    <cellStyle name="20% - 强调文字颜色 3 6 2 2 2 2" xfId="2322"/>
    <cellStyle name="标题 5 2 4 2 2" xfId="2323"/>
    <cellStyle name="20% - 强调文字颜色 6 2 3 6" xfId="2324"/>
    <cellStyle name="20% - 强调文字颜色 3 4 2 6 2" xfId="2325"/>
    <cellStyle name="20% - 强调文字颜色 2 3 4 4 2" xfId="2326"/>
    <cellStyle name="40% - 强调文字颜色 1 2 8 2" xfId="2327"/>
    <cellStyle name="标题 1 4 2 4 3" xfId="2328"/>
    <cellStyle name="常规 2 7 4" xfId="2329"/>
    <cellStyle name="40% - 强调文字颜色 1 2 2 2 2 3 2" xfId="2330"/>
    <cellStyle name="20% - 强调文字颜色 2 8 2 2 2" xfId="2331"/>
    <cellStyle name="汇总 2 4 3 2" xfId="2332"/>
    <cellStyle name="标题 8 2 4" xfId="2333"/>
    <cellStyle name="警告文本 2 4 2 2" xfId="2334"/>
    <cellStyle name="40% - 强调文字颜色 2 2 2 5 3" xfId="2335"/>
    <cellStyle name="链接单元格 2 2 4 2" xfId="2336"/>
    <cellStyle name="标题 2 2 2 6 2" xfId="2337"/>
    <cellStyle name="20% - 强调文字颜色 3 9 2 2" xfId="2338"/>
    <cellStyle name="货币 3 3 3 4" xfId="2339"/>
    <cellStyle name="20% - 强调文字颜色 2 3 4 5 2" xfId="2340"/>
    <cellStyle name="40% - 强调文字颜色 1 2 9 2" xfId="2341"/>
    <cellStyle name="标题 4 3 7 2" xfId="2342"/>
    <cellStyle name="20% - 强调文字颜色 2 3 5" xfId="2343"/>
    <cellStyle name="20% - 强调文字颜色 6 3 2 2 3 2" xfId="2344"/>
    <cellStyle name="常规 3 3 4 2 3" xfId="2345"/>
    <cellStyle name="标题 4 3 7 2 2" xfId="2346"/>
    <cellStyle name="20% - 强调文字颜色 2 3 5 2" xfId="2347"/>
    <cellStyle name="40% - 强调文字颜色 1 3 6" xfId="2348"/>
    <cellStyle name="常规 9 2 6" xfId="2349"/>
    <cellStyle name="20% - 强调文字颜色 2 3 5 2 2" xfId="2350"/>
    <cellStyle name="40% - 强调文字颜色 1 3 6 2" xfId="2351"/>
    <cellStyle name="20% - 强调文字颜色 2 3 5 2 2 2" xfId="2352"/>
    <cellStyle name="40% - 强调文字颜色 1 3 6 2 2" xfId="2353"/>
    <cellStyle name="60% - 强调文字颜色 5 3 6 3 2" xfId="2354"/>
    <cellStyle name="40% - 强调文字颜色 1 3 6 3" xfId="2355"/>
    <cellStyle name="20% - 强调文字颜色 2 3 5 2 3" xfId="2356"/>
    <cellStyle name="20% - 强调文字颜色 2 3 5 3" xfId="2357"/>
    <cellStyle name="40% - 强调文字颜色 1 3 7" xfId="2358"/>
    <cellStyle name="常规 9 2 7" xfId="2359"/>
    <cellStyle name="20% - 强调文字颜色 3 5 2 5" xfId="2360"/>
    <cellStyle name="40% - 强调文字颜色 2 2 3 3 3" xfId="2361"/>
    <cellStyle name="链接单元格 2 3 2 2" xfId="2362"/>
    <cellStyle name="20% - 强调文字颜色 2 3 5 3 2" xfId="2363"/>
    <cellStyle name="40% - 强调文字颜色 1 3 7 2" xfId="2364"/>
    <cellStyle name="常规 9 2 7 2" xfId="2365"/>
    <cellStyle name="标题 4 3 7" xfId="2366"/>
    <cellStyle name="20% - 强调文字颜色 6 3 2 2 3" xfId="2367"/>
    <cellStyle name="20% - 强调文字颜色 2 3 5 4 2" xfId="2368"/>
    <cellStyle name="40% - 强调文字颜色 1 3 8 2" xfId="2369"/>
    <cellStyle name="60% - 强调文字颜色 6 3 3 3 2" xfId="2370"/>
    <cellStyle name="20% - 强调文字颜色 3 3 2 2 3" xfId="2371"/>
    <cellStyle name="常规 2 3 6 4 3" xfId="2372"/>
    <cellStyle name="标题 4 3 7 3 2" xfId="2373"/>
    <cellStyle name="20% - 强调文字颜色 2 3 6 2" xfId="2374"/>
    <cellStyle name="货币 2" xfId="2375"/>
    <cellStyle name="注释 3 3 2 4" xfId="2376"/>
    <cellStyle name="40% - 强调文字颜色 1 4 6" xfId="2377"/>
    <cellStyle name="常规 3 3 4 2 4 2" xfId="2378"/>
    <cellStyle name="60% - 强调文字颜色 6 3 3 3 2 2" xfId="2379"/>
    <cellStyle name="20% - 强调文字颜色 4 2 10" xfId="2380"/>
    <cellStyle name="20% - 强调文字颜色 3 3 2 2 3 2" xfId="2381"/>
    <cellStyle name="常规 2 3 6 4 3 2" xfId="2382"/>
    <cellStyle name="强调文字颜色 6 3 4 3 3" xfId="2383"/>
    <cellStyle name="20% - 强调文字颜色 2 3 6 2 2" xfId="2384"/>
    <cellStyle name="货币 2 2" xfId="2385"/>
    <cellStyle name="注释 3 3 2 4 2" xfId="2386"/>
    <cellStyle name="40% - 强调文字颜色 1 4 6 2" xfId="2387"/>
    <cellStyle name="60% - 强调文字颜色 6 3 3 3 3" xfId="2388"/>
    <cellStyle name="注释 6 5 2" xfId="2389"/>
    <cellStyle name="20% - 强调文字颜色 3 3 2 2 4" xfId="2390"/>
    <cellStyle name="60% - 强调文字颜色 4 5 7 2" xfId="2391"/>
    <cellStyle name="40% - 强调文字颜色 3 5 2 2" xfId="2392"/>
    <cellStyle name="20% - 强调文字颜色 2 3 6 3" xfId="2393"/>
    <cellStyle name="货币 3" xfId="2394"/>
    <cellStyle name="40% - 强调文字颜色 1 4 7" xfId="2395"/>
    <cellStyle name="60% - 强调文字颜色 6 3 3 3 3 2" xfId="2396"/>
    <cellStyle name="20% - 强调文字颜色 3 3 2 2 4 2" xfId="2397"/>
    <cellStyle name="40% - 强调文字颜色 3 5 2 2 2" xfId="2398"/>
    <cellStyle name="20% - 强调文字颜色 2 3 6 3 2" xfId="2399"/>
    <cellStyle name="货币 3 2" xfId="2400"/>
    <cellStyle name="40% - 强调文字颜色 1 4 7 2" xfId="2401"/>
    <cellStyle name="20% - 强调文字颜色 2 3 7" xfId="2402"/>
    <cellStyle name="常规 6 2 2 5 2" xfId="2403"/>
    <cellStyle name="60% - 强调文字颜色 6 3 3 4 2" xfId="2404"/>
    <cellStyle name="20% - 强调文字颜色 3 3 2 3 3" xfId="2405"/>
    <cellStyle name="常规 2 3 6 5 3" xfId="2406"/>
    <cellStyle name="20% - 强调文字颜色 2 3 7 2" xfId="2407"/>
    <cellStyle name="常规 6 2 2 5 2 2" xfId="2408"/>
    <cellStyle name="40% - 强调文字颜色 1 5 6" xfId="2409"/>
    <cellStyle name="输入 2 4 2 3" xfId="2410"/>
    <cellStyle name="20% - 强调文字颜色 3 3 2 3 3 2" xfId="2411"/>
    <cellStyle name="常规 2 3 6 5 3 2" xfId="2412"/>
    <cellStyle name="20% - 强调文字颜色 2 3 7 2 2" xfId="2413"/>
    <cellStyle name="40% - 强调文字颜色 1 5 6 2" xfId="2414"/>
    <cellStyle name="差 3 3 2 2" xfId="2415"/>
    <cellStyle name="40% - 强调文字颜色 1 5 7" xfId="2416"/>
    <cellStyle name="20% - 强调文字颜色 2 3 7 3" xfId="2417"/>
    <cellStyle name="常规 6 2 2 5 2 3" xfId="2418"/>
    <cellStyle name="差 3 3 2 2 2" xfId="2419"/>
    <cellStyle name="40% - 强调文字颜色 1 5 7 2" xfId="2420"/>
    <cellStyle name="20% - 强调文字颜色 2 3 7 3 2" xfId="2421"/>
    <cellStyle name="常规 6 2 2 5 2 3 2" xfId="2422"/>
    <cellStyle name="20% - 强调文字颜色 5 4 2 3" xfId="2423"/>
    <cellStyle name="20% - 强调文字颜色 2 4" xfId="2424"/>
    <cellStyle name="强调文字颜色 2 2 3 3" xfId="2425"/>
    <cellStyle name="20% - 强调文字颜色 5 4 2 3 2 2" xfId="2426"/>
    <cellStyle name="40% - 强调文字颜色 3 2 4 5 2" xfId="2427"/>
    <cellStyle name="常规 2 2 2 2 2 3 2" xfId="2428"/>
    <cellStyle name="40% - 强调文字颜色 5 7 4" xfId="2429"/>
    <cellStyle name="常规 2 3 2 2 6" xfId="2430"/>
    <cellStyle name="20% - 强调文字颜色 2 4 2 2" xfId="2431"/>
    <cellStyle name="输出 2" xfId="2432"/>
    <cellStyle name="40% - 强调文字颜色 3 4 7 2" xfId="2433"/>
    <cellStyle name="20% - 强调文字颜色 3 2 7" xfId="2434"/>
    <cellStyle name="常规 6 2 3 4 2" xfId="2435"/>
    <cellStyle name="60% - 强调文字颜色 6 4 2 4" xfId="2436"/>
    <cellStyle name="20% - 强调文字颜色 2 4 2 2 2" xfId="2437"/>
    <cellStyle name="输出 2 2" xfId="2438"/>
    <cellStyle name="20% - 强调文字颜色 3 2 7 2" xfId="2439"/>
    <cellStyle name="标题 1 7 4" xfId="2440"/>
    <cellStyle name="60% - 强调文字颜色 6 4 2 4 2" xfId="2441"/>
    <cellStyle name="20% - 强调文字颜色 2 4 2 2 2 2" xfId="2442"/>
    <cellStyle name="输出 2 2 2" xfId="2443"/>
    <cellStyle name="20% - 强调文字颜色 3 2 2 4 2" xfId="2444"/>
    <cellStyle name="20% - 强调文字颜色 3 2 8" xfId="2445"/>
    <cellStyle name="常规 6 2 3 4 3" xfId="2446"/>
    <cellStyle name="60% - 强调文字颜色 6 4 2 5" xfId="2447"/>
    <cellStyle name="20% - 强调文字颜色 2 4 2 2 3" xfId="2448"/>
    <cellStyle name="输出 2 3" xfId="2449"/>
    <cellStyle name="60% - 强调文字颜色 5 4 3 3 2" xfId="2450"/>
    <cellStyle name="20% - 强调文字颜色 3 2 2 4 2 2" xfId="2451"/>
    <cellStyle name="20% - 强调文字颜色 3 2 8 2" xfId="2452"/>
    <cellStyle name="常规 6 2 3 4 3 2" xfId="2453"/>
    <cellStyle name="标题 1 8 4" xfId="2454"/>
    <cellStyle name="60% - 强调文字颜色 6 4 2 5 2" xfId="2455"/>
    <cellStyle name="20% - 强调文字颜色 2 4 2 2 3 2" xfId="2456"/>
    <cellStyle name="40% - 强调文字颜色 2 2 2 2 2 3" xfId="2457"/>
    <cellStyle name="输出 2 3 2" xfId="2458"/>
    <cellStyle name="20% - 强调文字颜色 2 4 2 3" xfId="2459"/>
    <cellStyle name="40% - 强调文字颜色 4 5 2 4 2" xfId="2460"/>
    <cellStyle name="输出 3" xfId="2461"/>
    <cellStyle name="20% - 强调文字颜色 4 2 2 5" xfId="2462"/>
    <cellStyle name="20% - 强调文字颜色 3 3 7" xfId="2463"/>
    <cellStyle name="常规 6 2 3 5 2" xfId="2464"/>
    <cellStyle name="40% - 强调文字颜色 5 7 5 2" xfId="2465"/>
    <cellStyle name="常规 2 3 2 2 7 2" xfId="2466"/>
    <cellStyle name="20% - 强调文字颜色 5 13" xfId="2467"/>
    <cellStyle name="40% - 强调文字颜色 6 14" xfId="2468"/>
    <cellStyle name="20% - 强调文字颜色 2 4 2 3 2" xfId="2469"/>
    <cellStyle name="输出 3 2" xfId="2470"/>
    <cellStyle name="标题 2 7 4" xfId="2471"/>
    <cellStyle name="20% - 强调文字颜色 3 4 2 3 3" xfId="2472"/>
    <cellStyle name="20% - 强调文字颜色 2 4 2 3 2 2" xfId="2473"/>
    <cellStyle name="输出 3 2 2" xfId="2474"/>
    <cellStyle name="20% - 强调文字颜色 4 2 2 5 2" xfId="2475"/>
    <cellStyle name="计算 3 2 7" xfId="2476"/>
    <cellStyle name="20% - 强调文字颜色 3 3 7 2" xfId="2477"/>
    <cellStyle name="标题 2 8 4" xfId="2478"/>
    <cellStyle name="20% - 强调文字颜色 3 4 2 4 3" xfId="2479"/>
    <cellStyle name="20% - 强调文字颜色 2 4 2 3 3 2" xfId="2480"/>
    <cellStyle name="输出 3 3 2" xfId="2481"/>
    <cellStyle name="20% - 强调文字颜色 4 2 2 6 2" xfId="2482"/>
    <cellStyle name="20% - 强调文字颜色 3 2 2 5 2 2" xfId="2483"/>
    <cellStyle name="20% - 强调文字颜色 3 3 8 2" xfId="2484"/>
    <cellStyle name="常规 6 2 3 5 3 2" xfId="2485"/>
    <cellStyle name="60% - 强调文字颜色 2 2 2 5 3 2" xfId="2486"/>
    <cellStyle name="20% - 强调文字颜色 2 4 2 4" xfId="2487"/>
    <cellStyle name="输出 4" xfId="2488"/>
    <cellStyle name="标题 3 8 4" xfId="2489"/>
    <cellStyle name="常规 4 2" xfId="2490"/>
    <cellStyle name="好 12 2" xfId="2491"/>
    <cellStyle name="20% - 强调文字颜色 2 4 2 4 3 2" xfId="2492"/>
    <cellStyle name="输出 4 3 2" xfId="2493"/>
    <cellStyle name="标题 1 2 2 5 3 2" xfId="2494"/>
    <cellStyle name="20% - 强调文字颜色 5 4 2 3 3" xfId="2495"/>
    <cellStyle name="20% - 强调文字颜色 2 4 3" xfId="2496"/>
    <cellStyle name="强调文字颜色 2 2 3 3 3" xfId="2497"/>
    <cellStyle name="20% - 强调文字颜色 5 4 2 3 3 2" xfId="2498"/>
    <cellStyle name="常规 2 2 2 2 2 4 2" xfId="2499"/>
    <cellStyle name="40% - 强调文字颜色 5 8 4" xfId="2500"/>
    <cellStyle name="常规 2 3 2 3 6" xfId="2501"/>
    <cellStyle name="常规 3 2 3 2 2 2 2" xfId="2502"/>
    <cellStyle name="20% - 强调文字颜色 2 4 3 2" xfId="2503"/>
    <cellStyle name="强调文字颜色 2 2 3 3 3 2" xfId="2504"/>
    <cellStyle name="适中 3 5 2 3" xfId="2505"/>
    <cellStyle name="60% - 强调文字颜色 6 5 2 4" xfId="2506"/>
    <cellStyle name="20% - 强调文字颜色 2 4 3 2 2" xfId="2507"/>
    <cellStyle name="40% - 强调文字颜色 6 3 3 2 2 3" xfId="2508"/>
    <cellStyle name="20% - 强调文字颜色 2 4 3 3" xfId="2509"/>
    <cellStyle name="40% - 强调文字颜色 4 5 2 5 2" xfId="2510"/>
    <cellStyle name="20% - 强调文字颜色 2 4 3 3 2" xfId="2511"/>
    <cellStyle name="20% - 强调文字颜色 2 4 4" xfId="2512"/>
    <cellStyle name="60% - 强调文字颜色 1 2 3 2 4 2" xfId="2513"/>
    <cellStyle name="强调文字颜色 2 9 3" xfId="2514"/>
    <cellStyle name="适中 5 2 2 3" xfId="2515"/>
    <cellStyle name="20% - 强调文字颜色 2 4 4 2" xfId="2516"/>
    <cellStyle name="40% - 强调文字颜色 2 2 6" xfId="2517"/>
    <cellStyle name="常规 2 3 3 3 2 4" xfId="2518"/>
    <cellStyle name="强调文字颜色 4 6 2 2 2" xfId="2519"/>
    <cellStyle name="60% - 强调文字颜色 6 6 2 4" xfId="2520"/>
    <cellStyle name="20% - 强调文字颜色 2 4 4 2 2" xfId="2521"/>
    <cellStyle name="40% - 强调文字颜色 2 2 6 2" xfId="2522"/>
    <cellStyle name="常规 2 3 3 3 2 4 2" xfId="2523"/>
    <cellStyle name="标题 4 3 8 2" xfId="2524"/>
    <cellStyle name="20% - 强调文字颜色 2 4 5" xfId="2525"/>
    <cellStyle name="20% - 强调文字颜色 6 3 2 2 4 2" xfId="2526"/>
    <cellStyle name="常规 3 3 4 3 3" xfId="2527"/>
    <cellStyle name="强调文字颜色 4 6 2 3" xfId="2528"/>
    <cellStyle name="20% - 强调文字颜色 2 4 5 2" xfId="2529"/>
    <cellStyle name="40% - 强调文字颜色 2 3 6" xfId="2530"/>
    <cellStyle name="常规 3 3 4 3 3 2" xfId="2531"/>
    <cellStyle name="20% - 强调文字颜色 2 4 5 2 2" xfId="2532"/>
    <cellStyle name="40% - 强调文字颜色 2 3 6 2" xfId="2533"/>
    <cellStyle name="20% - 强调文字颜色 6 2 7 3 2" xfId="2534"/>
    <cellStyle name="强调文字颜色 2 10 3 2" xfId="2535"/>
    <cellStyle name="强调文字颜色 4 6 2 4" xfId="2536"/>
    <cellStyle name="20% - 强调文字颜色 2 4 6" xfId="2537"/>
    <cellStyle name="60% - 强调文字颜色 6 3 4 3 2" xfId="2538"/>
    <cellStyle name="20% - 强调文字颜色 3 3 3 2 3" xfId="2539"/>
    <cellStyle name="20% - 强调文字颜色 2 4 6 2" xfId="2540"/>
    <cellStyle name="40% - 强调文字颜色 2 4 6" xfId="2541"/>
    <cellStyle name="强调文字颜色 4 6 2 4 2" xfId="2542"/>
    <cellStyle name="20% - 强调文字颜色 2 4 7" xfId="2543"/>
    <cellStyle name="常规 6 2 2 6 2" xfId="2544"/>
    <cellStyle name="40% - 强调文字颜色 5 3 2 5 2 2" xfId="2545"/>
    <cellStyle name="60% - 强调文字颜色 6 3 4 4 2" xfId="2546"/>
    <cellStyle name="20% - 强调文字颜色 3 3 3 3 3" xfId="2547"/>
    <cellStyle name="20% - 强调文字颜色 2 4 7 2" xfId="2548"/>
    <cellStyle name="40% - 强调文字颜色 2 5 6" xfId="2549"/>
    <cellStyle name="货币 3 2 2 2 3" xfId="2550"/>
    <cellStyle name="输入 2 5 2 3" xfId="2551"/>
    <cellStyle name="20% - 强调文字颜色 5 4 2 4 2" xfId="2552"/>
    <cellStyle name="40% - 强调文字颜色 2 4 2 3 2 2" xfId="2553"/>
    <cellStyle name="链接单元格 2 9" xfId="2554"/>
    <cellStyle name="差 3 5 2 2" xfId="2555"/>
    <cellStyle name="40% - 强调文字颜色 3 5 7" xfId="2556"/>
    <cellStyle name="货币 3 2 3 2 4" xfId="2557"/>
    <cellStyle name="20% - 强调文字颜色 2 5 2" xfId="2558"/>
    <cellStyle name="强调文字颜色 2 2 3 4 2" xfId="2559"/>
    <cellStyle name="60% - 强调文字颜色 4 2 5 4" xfId="2560"/>
    <cellStyle name="20% - 强调文字颜色 5 4 2 4 2 2" xfId="2561"/>
    <cellStyle name="常规 2 2 2 2 3 3 2" xfId="2562"/>
    <cellStyle name="40% - 强调文字颜色 6 7 4" xfId="2563"/>
    <cellStyle name="常规 2 3 3 2 6" xfId="2564"/>
    <cellStyle name="差 3 5 2 2 2" xfId="2565"/>
    <cellStyle name="40% - 强调文字颜色 3 5 7 2" xfId="2566"/>
    <cellStyle name="货币 3 2 3 2 4 2" xfId="2567"/>
    <cellStyle name="20% - 强调文字颜色 2 5 2 2" xfId="2568"/>
    <cellStyle name="20% - 强调文字颜色 3 3 2 4 2" xfId="2569"/>
    <cellStyle name="常规 2 3 6 6 2" xfId="2570"/>
    <cellStyle name="60% - 强调文字颜色 5 5 3 3 2" xfId="2571"/>
    <cellStyle name="20% - 强调文字颜色 2 5 2 2 3" xfId="2572"/>
    <cellStyle name="20% - 强调文字颜色 3 3 2 4 2 2" xfId="2573"/>
    <cellStyle name="60% - 强调文字颜色 4 2 6" xfId="2574"/>
    <cellStyle name="60% - 强调文字颜色 2 3 3 4" xfId="2575"/>
    <cellStyle name="20% - 强调文字颜色 2 5 2 2 3 2" xfId="2576"/>
    <cellStyle name="40% - 强调文字颜色 2 3 2 2 2 3" xfId="2577"/>
    <cellStyle name="标题 2 2 6 2 2" xfId="2578"/>
    <cellStyle name="注释 3 4" xfId="2579"/>
    <cellStyle name="20% - 强调文字颜色 5 2 6 3" xfId="2580"/>
    <cellStyle name="40% - 强调文字颜色 6 8" xfId="2581"/>
    <cellStyle name="好 3 9" xfId="2582"/>
    <cellStyle name="20% - 强调文字颜色 2 5 2 3" xfId="2583"/>
    <cellStyle name="常规 2 6 2 2 3 2" xfId="2584"/>
    <cellStyle name="20% - 强调文字颜色 2 5 2 3 2" xfId="2585"/>
    <cellStyle name="20% - 强调文字颜色 5 3 5 3" xfId="2586"/>
    <cellStyle name="60% - 强调文字颜色 2 4 2 4" xfId="2587"/>
    <cellStyle name="20% - 强调文字颜色 2 5 2 3 2 2" xfId="2588"/>
    <cellStyle name="20% - 强调文字颜色 4 4 2 3 3" xfId="2589"/>
    <cellStyle name="标题 4 3" xfId="2590"/>
    <cellStyle name="20% - 强调文字颜色 5 2 2 6 2" xfId="2591"/>
    <cellStyle name="20% - 强调文字颜色 3 3 2 5 2 2" xfId="2592"/>
    <cellStyle name="标题 2 2 7 2 2" xfId="2593"/>
    <cellStyle name="警告文本 10 2" xfId="2594"/>
    <cellStyle name="20% - 强调文字颜色 5 3 6 3" xfId="2595"/>
    <cellStyle name="60% - 强调文字颜色 5 2 6" xfId="2596"/>
    <cellStyle name="20% - 强调文字颜色 2 5 2 3 3 2" xfId="2597"/>
    <cellStyle name="解释性文本 2 2 3" xfId="2598"/>
    <cellStyle name="20% - 强调文字颜色 4 4 2 4 3" xfId="2599"/>
    <cellStyle name="20% - 强调文字颜色 2 5 2 4" xfId="2600"/>
    <cellStyle name="20% - 强调文字颜色 2 5 2 4 2" xfId="2601"/>
    <cellStyle name="20% - 强调文字颜色 5 7 2 2" xfId="2602"/>
    <cellStyle name="20% - 强调文字颜色 2 5 2 5 2" xfId="2603"/>
    <cellStyle name="20% - 强调文字颜色 5 4 2 4 3" xfId="2604"/>
    <cellStyle name="差 3 5 2 3" xfId="2605"/>
    <cellStyle name="货币 3 2 3 2 5" xfId="2606"/>
    <cellStyle name="20% - 强调文字颜色 2 5 3" xfId="2607"/>
    <cellStyle name="强调文字颜色 2 2 3 4 3" xfId="2608"/>
    <cellStyle name="20% - 强调文字颜色 5 4 2 4 3 2" xfId="2609"/>
    <cellStyle name="40% - 强调文字颜色 6 8 4" xfId="2610"/>
    <cellStyle name="常规 2 3 3 3 6" xfId="2611"/>
    <cellStyle name="常规 3 2 3 2 3 2 2" xfId="2612"/>
    <cellStyle name="差 3 5 2 3 2" xfId="2613"/>
    <cellStyle name="20% - 强调文字颜色 2 5 3 2" xfId="2614"/>
    <cellStyle name="强调文字颜色 2 2 3 4 3 2" xfId="2615"/>
    <cellStyle name="20% - 强调文字颜色 2 5 3 2 2" xfId="2616"/>
    <cellStyle name="20% - 强调文字颜色 2 5 3 3" xfId="2617"/>
    <cellStyle name="20% - 强调文字颜色 5 2 2 2 4" xfId="2618"/>
    <cellStyle name="40% - 强调文字颜色 2 7 4" xfId="2619"/>
    <cellStyle name="20% - 强调文字颜色 2 5 3 3 2" xfId="2620"/>
    <cellStyle name="20% - 强调文字颜色 2 5 4" xfId="2621"/>
    <cellStyle name="40% - 强调文字颜色 5 3 5 2 2" xfId="2622"/>
    <cellStyle name="20% - 强调文字颜色 2 5 4 2" xfId="2623"/>
    <cellStyle name="40% - 强调文字颜色 5 3 5 2 2 2" xfId="2624"/>
    <cellStyle name="40% - 强调文字颜色 3 2 6" xfId="2625"/>
    <cellStyle name="货币 3 2 3 2 6 2" xfId="2626"/>
    <cellStyle name="20% - 强调文字颜色 2 5 5 2 2" xfId="2627"/>
    <cellStyle name="40% - 强调文字颜色 3 3 6 2" xfId="2628"/>
    <cellStyle name="差 3 3 5" xfId="2629"/>
    <cellStyle name="标题 3 2 2 4 3" xfId="2630"/>
    <cellStyle name="20% - 强调文字颜色 4 6 2 2 2" xfId="2631"/>
    <cellStyle name="标题 7 2 2 3" xfId="2632"/>
    <cellStyle name="20% - 强调文字颜色 3 3 4 3 3" xfId="2633"/>
    <cellStyle name="60% - 强调文字颜色 6 3 5 4 2" xfId="2634"/>
    <cellStyle name="20% - 强调文字颜色 2 5 7 2" xfId="2635"/>
    <cellStyle name="40% - 强调文字颜色 3 5 6" xfId="2636"/>
    <cellStyle name="货币 3 2 3 2 3" xfId="2637"/>
    <cellStyle name="标题 2 8 3" xfId="2638"/>
    <cellStyle name="20% - 强调文字颜色 3 4 2 4 2" xfId="2639"/>
    <cellStyle name="40% - 强调文字颜色 2 2 2 3 2 2" xfId="2640"/>
    <cellStyle name="60% - 强调文字颜色 5 6 3 3 2" xfId="2641"/>
    <cellStyle name="20% - 强调文字颜色 2 6 2 2 3" xfId="2642"/>
    <cellStyle name="好 9 2" xfId="2643"/>
    <cellStyle name="20% - 强调文字颜色 3 2 3 2 2 2" xfId="2644"/>
    <cellStyle name="强调文字颜色 4 5 7 2" xfId="2645"/>
    <cellStyle name="20% - 强调文字颜色 2 6 2 4" xfId="2646"/>
    <cellStyle name="20% - 强调文字颜色 6 2 3 5" xfId="2647"/>
    <cellStyle name="20% - 强调文字颜色 3 2 3 2 2 2 2" xfId="2648"/>
    <cellStyle name="20% - 强调文字颜色 2 6 2 4 2" xfId="2649"/>
    <cellStyle name="标题 1 2 3 4 3" xfId="2650"/>
    <cellStyle name="20% - 强调文字颜色 2 6 3 2 2" xfId="2651"/>
    <cellStyle name="60% - 强调文字颜色 1 2 2 2 2 2" xfId="2652"/>
    <cellStyle name="计算 2 4 3 3" xfId="2653"/>
    <cellStyle name="20% - 强调文字颜色 2 6 3 3" xfId="2654"/>
    <cellStyle name="60% - 强调文字颜色 1 2 2 2 3" xfId="2655"/>
    <cellStyle name="20% - 强调文字颜色 5 3 2 2 4" xfId="2656"/>
    <cellStyle name="20% - 强调文字颜色 2 6 3 3 2" xfId="2657"/>
    <cellStyle name="60% - 强调文字颜色 1 2 2 2 3 2" xfId="2658"/>
    <cellStyle name="20% - 强调文字颜色 2 7 3 3" xfId="2659"/>
    <cellStyle name="60% - 强调文字颜色 1 2 3 2 3" xfId="2660"/>
    <cellStyle name="20% - 强调文字颜色 2 7 5 2" xfId="2661"/>
    <cellStyle name="60% - 强调文字颜色 1 2 3 4 2" xfId="2662"/>
    <cellStyle name="40% - 强调文字颜色 5 3 6" xfId="2663"/>
    <cellStyle name="好 2 4 6" xfId="2664"/>
    <cellStyle name="20% - 强调文字颜色 2 8 2 3" xfId="2665"/>
    <cellStyle name="40% - 强调文字颜色 2 2 3 2 2 2" xfId="2666"/>
    <cellStyle name="汇总 2 4 4" xfId="2667"/>
    <cellStyle name="货币 2 2 3 5" xfId="2668"/>
    <cellStyle name="20% - 强调文字颜色 2 8 2 3 2" xfId="2669"/>
    <cellStyle name="40% - 强调文字颜色 2 2 3 2 2 2 2" xfId="2670"/>
    <cellStyle name="货币 2 2 3 5 2" xfId="2671"/>
    <cellStyle name="20% - 强调文字颜色 3 15" xfId="2672"/>
    <cellStyle name="60% - 强调文字颜色 3 3 9 2" xfId="2673"/>
    <cellStyle name="40% - 强调文字颜色 2 3 4 2" xfId="2674"/>
    <cellStyle name="常规 2 3 3 3 3 2 2" xfId="2675"/>
    <cellStyle name="20% - 强调文字颜色 3 2" xfId="2676"/>
    <cellStyle name="20% - 强调文字颜色 3 2 10" xfId="2677"/>
    <cellStyle name="输入 5 2" xfId="2678"/>
    <cellStyle name="20% - 强调文字颜色 3 2 10 2" xfId="2679"/>
    <cellStyle name="输入 5 2 2" xfId="2680"/>
    <cellStyle name="输入 6 3" xfId="2681"/>
    <cellStyle name="20% - 强调文字颜色 3 2 2" xfId="2682"/>
    <cellStyle name="60% - 强调文字颜色 1 2 2 3 3" xfId="2683"/>
    <cellStyle name="40% - 强调文字颜色 4 2 7" xfId="2684"/>
    <cellStyle name="标题 2 5 2 4 2" xfId="2685"/>
    <cellStyle name="常规 3 2 10" xfId="2686"/>
    <cellStyle name="20% - 强调文字颜色 5 3 3 2 4" xfId="2687"/>
    <cellStyle name="40% - 强调文字颜色 3 3 2 5 2" xfId="2688"/>
    <cellStyle name="20% - 强调文字颜色 3 2 2 2" xfId="2689"/>
    <cellStyle name="60% - 强调文字颜色 1 2 2 3 3 2" xfId="2690"/>
    <cellStyle name="常规 2 2 6 4" xfId="2691"/>
    <cellStyle name="40% - 强调文字颜色 4 2 7 2" xfId="2692"/>
    <cellStyle name="20% - 强调文字颜色 5 3 3 2 4 2" xfId="2693"/>
    <cellStyle name="40% - 强调文字颜色 3 3 2 5 2 2" xfId="2694"/>
    <cellStyle name="20% - 强调文字颜色 3 2 2 2 2" xfId="2695"/>
    <cellStyle name="常规 2 2 6 4 2" xfId="2696"/>
    <cellStyle name="常规 3 2 3 8" xfId="2697"/>
    <cellStyle name="强调文字颜色 3 5 7" xfId="2698"/>
    <cellStyle name="40% - 强调文字颜色 4 2 7 2 2" xfId="2699"/>
    <cellStyle name="20% - 强调文字颜色 3 2 2 2 2 3" xfId="2700"/>
    <cellStyle name="20% - 强调文字颜色 3 2 2 2 2 3 2" xfId="2701"/>
    <cellStyle name="强调文字颜色 5 3 4" xfId="2702"/>
    <cellStyle name="40% - 强调文字颜色 5 4 2 3" xfId="2703"/>
    <cellStyle name="好 2 5 2 3" xfId="2704"/>
    <cellStyle name="警告文本 2 2 6" xfId="2705"/>
    <cellStyle name="20% - 强调文字颜色 3 2 2 3" xfId="2706"/>
    <cellStyle name="常规 2 2 6 5" xfId="2707"/>
    <cellStyle name="40% - 强调文字颜色 4 2 7 3" xfId="2708"/>
    <cellStyle name="20% - 强调文字颜色 3 2 2 3 2" xfId="2709"/>
    <cellStyle name="常规 2 2 6 5 2" xfId="2710"/>
    <cellStyle name="40% - 强调文字颜色 4 2 7 3 2" xfId="2711"/>
    <cellStyle name="20% - 强调文字颜色 3 2 2 3 2 2" xfId="2712"/>
    <cellStyle name="强调文字颜色 5 3 5 2 3" xfId="2713"/>
    <cellStyle name="标题 6 3 2 2 2 2" xfId="2714"/>
    <cellStyle name="60% - 强调文字颜色 3 2 5 3 2" xfId="2715"/>
    <cellStyle name="60% - 强调文字颜色 2 2 3 3 3 2" xfId="2716"/>
    <cellStyle name="20% - 强调文字颜色 3 2 2 4" xfId="2717"/>
    <cellStyle name="20% - 强调文字颜色 3 2 2 4 3 2" xfId="2718"/>
    <cellStyle name="适中 4 2 4" xfId="2719"/>
    <cellStyle name="20% - 强调文字颜色 3 2 9 2" xfId="2720"/>
    <cellStyle name="20% - 强调文字颜色 4 2 2 7 2" xfId="2721"/>
    <cellStyle name="20% - 强调文字颜色 3 2 2 5 3 2" xfId="2722"/>
    <cellStyle name="适中 5 2 4" xfId="2723"/>
    <cellStyle name="20% - 强调文字颜色 3 3 9 2" xfId="2724"/>
    <cellStyle name="60% - 强调文字颜色 1 2 2" xfId="2725"/>
    <cellStyle name="20% - 强调文字颜色 3 2 2 7" xfId="2726"/>
    <cellStyle name="20% - 强调文字颜色 3 2 2 7 2" xfId="2727"/>
    <cellStyle name="警告文本 3 2 2 3" xfId="2728"/>
    <cellStyle name="20% - 强调文字颜色 6 2 3 3 2" xfId="2729"/>
    <cellStyle name="强调文字颜色 4 2 2 4" xfId="2730"/>
    <cellStyle name="40% - 强调文字颜色 1 3 4 3 3" xfId="2731"/>
    <cellStyle name="60% - 强调文字颜色 6 2 4 3 3 2" xfId="2732"/>
    <cellStyle name="链接单元格 5 2 3" xfId="2733"/>
    <cellStyle name="20% - 强调文字颜色 3 2 3 2 4 2" xfId="2734"/>
    <cellStyle name="40% - 强调文字颜色 1 2 2 5 2 2" xfId="2735"/>
    <cellStyle name="40% - 强调文字颜色 2 6 2 2 2" xfId="2736"/>
    <cellStyle name="汇总 5 4 2" xfId="2737"/>
    <cellStyle name="货币 2 5 3 3" xfId="2738"/>
    <cellStyle name="20% - 强调文字颜色 3 2 3" xfId="2739"/>
    <cellStyle name="40% - 强调文字颜色 4 2 8" xfId="2740"/>
    <cellStyle name="20% - 强调文字颜色 3 2 3 2" xfId="2741"/>
    <cellStyle name="常规 2 2 7 4" xfId="2742"/>
    <cellStyle name="40% - 强调文字颜色 4 2 8 2" xfId="2743"/>
    <cellStyle name="20% - 强调文字颜色 3 2 3 2 2" xfId="2744"/>
    <cellStyle name="常规 2 2 7 4 2" xfId="2745"/>
    <cellStyle name="强调文字颜色 4 5 7" xfId="2746"/>
    <cellStyle name="40% - 强调文字颜色 4 2 8 2 2" xfId="2747"/>
    <cellStyle name="20% - 强调文字颜色 6 2 4 5" xfId="2748"/>
    <cellStyle name="20% - 强调文字颜色 3 2 3 2 2 3 2" xfId="2749"/>
    <cellStyle name="警告文本 5 2 2 2" xfId="2750"/>
    <cellStyle name="20% - 强调文字颜色 6 2 3 2 2" xfId="2751"/>
    <cellStyle name="40% - 强调文字颜色 1 3 4 2 3" xfId="2752"/>
    <cellStyle name="计算 9 3" xfId="2753"/>
    <cellStyle name="60% - 强调文字颜色 6 2 4 3 2 2" xfId="2754"/>
    <cellStyle name="20% - 强调文字颜色 3 2 3 2 3 2" xfId="2755"/>
    <cellStyle name="20% - 强调文字颜色 6 2 3 3" xfId="2756"/>
    <cellStyle name="常规 2 3 2 8 2 2" xfId="2757"/>
    <cellStyle name="40% - 强调文字颜色 5 3 3 2 2 3 2" xfId="2758"/>
    <cellStyle name="60% - 强调文字颜色 6 2 4 3 3" xfId="2759"/>
    <cellStyle name="20% - 强调文字颜色 3 2 3 2 4" xfId="2760"/>
    <cellStyle name="解释性文本 10 3" xfId="2761"/>
    <cellStyle name="40% - 强调文字颜色 1 2 2 5 2" xfId="2762"/>
    <cellStyle name="40% - 强调文字颜色 2 6 2 2" xfId="2763"/>
    <cellStyle name="汇总 5 4" xfId="2764"/>
    <cellStyle name="20% - 强调文字颜色 3 2 3 3" xfId="2765"/>
    <cellStyle name="常规 2 2 7 5" xfId="2766"/>
    <cellStyle name="40% - 强调文字颜色 4 2 8 3" xfId="2767"/>
    <cellStyle name="20% - 强调文字颜色 3 2 3 3 2" xfId="2768"/>
    <cellStyle name="常规 2 2 7 5 2" xfId="2769"/>
    <cellStyle name="40% - 强调文字颜色 4 2 8 3 2" xfId="2770"/>
    <cellStyle name="20% - 强调文字颜色 3 2 3 3 2 2" xfId="2771"/>
    <cellStyle name="60% - 强调文字颜色 1 2 5 3" xfId="2772"/>
    <cellStyle name="20% - 强调文字颜色 6 2 4 2 2" xfId="2773"/>
    <cellStyle name="常规 7 5 2 2 3 2" xfId="2774"/>
    <cellStyle name="40% - 强调文字颜色 1 3 5 2 3" xfId="2775"/>
    <cellStyle name="20% - 强调文字颜色 3 2 3 3 3 2" xfId="2776"/>
    <cellStyle name="60% - 强调文字颜色 1 2 6 3" xfId="2777"/>
    <cellStyle name="常规 10 3 3 2" xfId="2778"/>
    <cellStyle name="20% - 强调文字颜色 4 2 8 2" xfId="2779"/>
    <cellStyle name="常规 6 2 4 4 3 2" xfId="2780"/>
    <cellStyle name="60% - 强调文字颜色 1 3 5 3" xfId="2781"/>
    <cellStyle name="20% - 强调文字颜色 3 2 3 4 2 2" xfId="2782"/>
    <cellStyle name="20% - 强调文字颜色 6 2 5 2" xfId="2783"/>
    <cellStyle name="强调文字颜色 6 2 2 2 2 3 2" xfId="2784"/>
    <cellStyle name="20% - 强调文字颜色 4 2 9" xfId="2785"/>
    <cellStyle name="强调文字颜色 1 3 2 3 2" xfId="2786"/>
    <cellStyle name="60% - 强调文字颜色 6 2 4 5 2" xfId="2787"/>
    <cellStyle name="60% - 强调文字颜色 5 3 3 2 2 2 2" xfId="2788"/>
    <cellStyle name="20% - 强调文字颜色 3 2 3 4 3" xfId="2789"/>
    <cellStyle name="20% - 强调文字颜色 6 2 5 2 2" xfId="2790"/>
    <cellStyle name="常规 3 3 2 2 4" xfId="2791"/>
    <cellStyle name="20% - 强调文字颜色 4 2 9 2" xfId="2792"/>
    <cellStyle name="60% - 强调文字颜色 1 3 6 3" xfId="2793"/>
    <cellStyle name="20% - 强调文字颜色 3 2 3 4 3 2" xfId="2794"/>
    <cellStyle name="标题 2 6 2 3 2" xfId="2795"/>
    <cellStyle name="适中 7 4" xfId="2796"/>
    <cellStyle name="40% - 强调文字颜色 3 3 2 7" xfId="2797"/>
    <cellStyle name="20% - 强调文字颜色 6 9 2" xfId="2798"/>
    <cellStyle name="40% - 强调文字颜色 3 4 2 4 2" xfId="2799"/>
    <cellStyle name="常规 6 4 3 2 2 3 2" xfId="2800"/>
    <cellStyle name="20% - 强调文字颜色 3 2 4" xfId="2801"/>
    <cellStyle name="40% - 强调文字颜色 4 2 9" xfId="2802"/>
    <cellStyle name="40% - 强调文字颜色 5 2 6 2" xfId="2803"/>
    <cellStyle name="60% - 强调文字颜色 1 2 3 3 2 2" xfId="2804"/>
    <cellStyle name="常规 3 2 5 4" xfId="2805"/>
    <cellStyle name="强调文字颜色 3 7 3" xfId="2806"/>
    <cellStyle name="40% - 强调文字颜色 3 3 2 7 2" xfId="2807"/>
    <cellStyle name="20% - 强调文字颜色 6 9 2 2" xfId="2808"/>
    <cellStyle name="40% - 强调文字颜色 3 4 2 4 2 2" xfId="2809"/>
    <cellStyle name="20% - 强调文字颜色 3 2 4 2" xfId="2810"/>
    <cellStyle name="常规 2 2 8 4" xfId="2811"/>
    <cellStyle name="常规 7 2 2 2 3" xfId="2812"/>
    <cellStyle name="40% - 强调文字颜色 4 2 9 2" xfId="2813"/>
    <cellStyle name="40% - 强调文字颜色 5 2 6 2 2" xfId="2814"/>
    <cellStyle name="20% - 强调文字颜色 3 2 4 2 2" xfId="2815"/>
    <cellStyle name="常规 2 2 8 4 2" xfId="2816"/>
    <cellStyle name="强调文字颜色 5 5 7" xfId="2817"/>
    <cellStyle name="20% - 强调文字颜色 3 6 2 4" xfId="2818"/>
    <cellStyle name="40% - 强调文字颜色 2 2 4 3 2" xfId="2819"/>
    <cellStyle name="常规 2 3 3 3 2 2 3 2" xfId="2820"/>
    <cellStyle name="60% - 强调文字颜色 2 4 5" xfId="2821"/>
    <cellStyle name="20% - 强调文字颜色 3 2 4 2 2 2" xfId="2822"/>
    <cellStyle name="强调文字颜色 5 5 7 2" xfId="2823"/>
    <cellStyle name="标题 5 3 6" xfId="2824"/>
    <cellStyle name="20% - 强调文字颜色 6 3 3 2 2" xfId="2825"/>
    <cellStyle name="60% - 强调文字颜色 2 5 5" xfId="2826"/>
    <cellStyle name="20% - 强调文字颜色 3 2 4 2 3 2" xfId="2827"/>
    <cellStyle name="标题 6 2 2 2" xfId="2828"/>
    <cellStyle name="20% - 强调文字颜色 3 2 4 3 2" xfId="2829"/>
    <cellStyle name="常规 7 2 2 2 4 2" xfId="2830"/>
    <cellStyle name="标题 6 2 2 2 2" xfId="2831"/>
    <cellStyle name="20% - 强调文字颜色 3 2 4 3 2 2" xfId="2832"/>
    <cellStyle name="60% - 强调文字颜色 3 4 5" xfId="2833"/>
    <cellStyle name="60% - 强调文字颜色 2 2 5 3" xfId="2834"/>
    <cellStyle name="20% - 强调文字颜色 6 3 4 2 2" xfId="2835"/>
    <cellStyle name="20% - 强调文字颜色 4 5 2 2 2 2" xfId="2836"/>
    <cellStyle name="标题 6 2 2 3 2" xfId="2837"/>
    <cellStyle name="20% - 强调文字颜色 3 2 4 3 3 2" xfId="2838"/>
    <cellStyle name="60% - 强调文字颜色 3 5 5" xfId="2839"/>
    <cellStyle name="60% - 强调文字颜色 2 2 6 3" xfId="2840"/>
    <cellStyle name="60% - 强调文字颜色 1 6 5 2" xfId="2841"/>
    <cellStyle name="20% - 强调文字颜色 6 9 3" xfId="2842"/>
    <cellStyle name="40% - 强调文字颜色 3 4 2 4 3" xfId="2843"/>
    <cellStyle name="标题 4 4 6 2" xfId="2844"/>
    <cellStyle name="20% - 强调文字颜色 3 2 5" xfId="2845"/>
    <cellStyle name="20% - 强调文字颜色 6 3 2 3 2 2" xfId="2846"/>
    <cellStyle name="40% - 强调文字颜色 5 2 6 3" xfId="2847"/>
    <cellStyle name="20% - 强调文字颜色 6 9 3 2" xfId="2848"/>
    <cellStyle name="40% - 强调文字颜色 3 4 2 4 3 2" xfId="2849"/>
    <cellStyle name="20% - 强调文字颜色 3 2 5 2" xfId="2850"/>
    <cellStyle name="常规 7 2 2 3 3" xfId="2851"/>
    <cellStyle name="40% - 强调文字颜色 5 2 6 3 2" xfId="2852"/>
    <cellStyle name="20% - 强调文字颜色 3 2 5 2 2" xfId="2853"/>
    <cellStyle name="常规 7 2 2 3 3 2" xfId="2854"/>
    <cellStyle name="强调文字颜色 6 5 7" xfId="2855"/>
    <cellStyle name="60% - 强调文字颜色 2 2 2 3 3" xfId="2856"/>
    <cellStyle name="20% - 强调文字颜色 3 2 5 2 2 2" xfId="2857"/>
    <cellStyle name="强调文字颜色 6 5 7 2" xfId="2858"/>
    <cellStyle name="20% - 强调文字颜色 6 4 3 2" xfId="2859"/>
    <cellStyle name="60% - 强调文字颜色 6 2 6 3 2" xfId="2860"/>
    <cellStyle name="强调文字颜色 3 2 4 2" xfId="2861"/>
    <cellStyle name="20% - 强调文字颜色 3 2 5 2 3" xfId="2862"/>
    <cellStyle name="20% - 强调文字颜色 6 4 3 2 2" xfId="2863"/>
    <cellStyle name="60% - 强调文字颜色 2 2 2 4 3" xfId="2864"/>
    <cellStyle name="强调文字颜色 3 2 4 2 2" xfId="2865"/>
    <cellStyle name="20% - 强调文字颜色 3 2 5 2 3 2" xfId="2866"/>
    <cellStyle name="常规 12 3 3" xfId="2867"/>
    <cellStyle name="20% - 强调文字颜色 6 2 8" xfId="2868"/>
    <cellStyle name="好 4 2 3 3" xfId="2869"/>
    <cellStyle name="强调文字颜色 2 11" xfId="2870"/>
    <cellStyle name="标题 6 3 3 2" xfId="2871"/>
    <cellStyle name="20% - 强调文字颜色 3 2 5 4 2" xfId="2872"/>
    <cellStyle name="40% - 强调文字颜色 2 3 3 2 4" xfId="2873"/>
    <cellStyle name="20% - 强调文字颜色 3 2 6" xfId="2874"/>
    <cellStyle name="标题 6 4 2" xfId="2875"/>
    <cellStyle name="20% - 强调文字颜色 3 2 6 3" xfId="2876"/>
    <cellStyle name="差 2 2 4 3" xfId="2877"/>
    <cellStyle name="标题 6 4 2 2" xfId="2878"/>
    <cellStyle name="20% - 强调文字颜色 3 2 6 3 2" xfId="2879"/>
    <cellStyle name="20% - 强调文字颜色 3 3 3 2 2 3" xfId="2880"/>
    <cellStyle name="差 2 3 3 3" xfId="2881"/>
    <cellStyle name="20% - 强调文字颜色 3 2 7 2 2" xfId="2882"/>
    <cellStyle name="差 4 2 2 2" xfId="2883"/>
    <cellStyle name="输入 3 3 2 4" xfId="2884"/>
    <cellStyle name="标题 6 5 2" xfId="2885"/>
    <cellStyle name="20% - 强调文字颜色 3 2 7 3" xfId="2886"/>
    <cellStyle name="差 4 2 2 2 2" xfId="2887"/>
    <cellStyle name="差 2 3 4 3" xfId="2888"/>
    <cellStyle name="标题 6 5 2 2" xfId="2889"/>
    <cellStyle name="20% - 强调文字颜色 3 2 7 3 2" xfId="2890"/>
    <cellStyle name="差 2 4 3 3" xfId="2891"/>
    <cellStyle name="20% - 强调文字颜色 3 2 8 2 2" xfId="2892"/>
    <cellStyle name="差 4 2 3 2" xfId="2893"/>
    <cellStyle name="标题 6 6 2" xfId="2894"/>
    <cellStyle name="20% - 强调文字颜色 3 2 8 3" xfId="2895"/>
    <cellStyle name="差 4 2 3 2 2" xfId="2896"/>
    <cellStyle name="60% - 强调文字颜色 4 3 2 2 3" xfId="2897"/>
    <cellStyle name="标题 6 6 2 2" xfId="2898"/>
    <cellStyle name="20% - 强调文字颜色 3 2 8 3 2" xfId="2899"/>
    <cellStyle name="20% - 强调文字颜色 5 4 3 2" xfId="2900"/>
    <cellStyle name="20% - 强调文字颜色 3 3" xfId="2901"/>
    <cellStyle name="强调文字颜色 2 2 4 2" xfId="2902"/>
    <cellStyle name="20% - 强调文字颜色 3 3 2 2" xfId="2903"/>
    <cellStyle name="60% - 强调文字颜色 1 2 2 4 3 2" xfId="2904"/>
    <cellStyle name="常规 2 3 6 4" xfId="2905"/>
    <cellStyle name="40% - 强调文字颜色 4 3 7 2" xfId="2906"/>
    <cellStyle name="20% - 强调文字颜色 3 3 2 2 2" xfId="2907"/>
    <cellStyle name="常规 2 3 6 4 2" xfId="2908"/>
    <cellStyle name="40% - 强调文字颜色 4 3 7 2 2" xfId="2909"/>
    <cellStyle name="20% - 强调文字颜色 3 3 2 2 2 2" xfId="2910"/>
    <cellStyle name="常规 2 3 6 4 2 2" xfId="2911"/>
    <cellStyle name="强调文字颜色 6 3 4 2 3" xfId="2912"/>
    <cellStyle name="40% - 强调文字颜色 5 2 10" xfId="2913"/>
    <cellStyle name="20% - 强调文字颜色 3 3 2 2 2 2 2" xfId="2914"/>
    <cellStyle name="强调文字颜色 6 3 4 2 3 2" xfId="2915"/>
    <cellStyle name="40% - 强调文字颜色 5 2 10 2" xfId="2916"/>
    <cellStyle name="60% - 强调文字颜色 1 3 3 2 3" xfId="2917"/>
    <cellStyle name="20% - 强调文字颜色 3 7 3 3" xfId="2918"/>
    <cellStyle name="40% - 强调文字颜色 6 2 2 2 2" xfId="2919"/>
    <cellStyle name="常规 4 3 4 2" xfId="2920"/>
    <cellStyle name="好 3 3 2 2 2" xfId="2921"/>
    <cellStyle name="20% - 强调文字颜色 3 3 2 2 2 3" xfId="2922"/>
    <cellStyle name="20% - 强调文字颜色 3 3 2 2 2 3 2" xfId="2923"/>
    <cellStyle name="40% - 强调文字颜色 4 4 2 5" xfId="2924"/>
    <cellStyle name="20% - 强调文字颜色 3 3 2 3" xfId="2925"/>
    <cellStyle name="常规 2 3 6 5" xfId="2926"/>
    <cellStyle name="40% - 强调文字颜色 4 3 7 3" xfId="2927"/>
    <cellStyle name="20% - 强调文字颜色 3 3 2 3 2" xfId="2928"/>
    <cellStyle name="常规 2 3 6 5 2" xfId="2929"/>
    <cellStyle name="40% - 强调文字颜色 4 3 7 3 2" xfId="2930"/>
    <cellStyle name="20% - 强调文字颜色 3 3 2 3 2 2" xfId="2931"/>
    <cellStyle name="常规 2 3 6 5 2 2" xfId="2932"/>
    <cellStyle name="强调文字颜色 6 3 5 2 3" xfId="2933"/>
    <cellStyle name="60% - 强调文字颜色 3 2 6 3 2" xfId="2934"/>
    <cellStyle name="60% - 强调文字颜色 2 2 3 4 3 2" xfId="2935"/>
    <cellStyle name="20% - 强调文字颜色 3 3 2 4" xfId="2936"/>
    <cellStyle name="常规 2 3 6 6" xfId="2937"/>
    <cellStyle name="20% - 强调文字颜色 3 3 2 4 3 2" xfId="2938"/>
    <cellStyle name="60% - 强调文字颜色 4 2 5" xfId="2939"/>
    <cellStyle name="60% - 强调文字颜色 2 3 3 3" xfId="2940"/>
    <cellStyle name="40% - 强调文字颜色 2 3 2 2 2 2" xfId="2941"/>
    <cellStyle name="20% - 强调文字颜色 5 2 6 2" xfId="2942"/>
    <cellStyle name="40% - 强调文字颜色 6 7" xfId="2943"/>
    <cellStyle name="好 3 8" xfId="2944"/>
    <cellStyle name="20% - 强调文字颜色 3 3 2 7" xfId="2945"/>
    <cellStyle name="60% - 强调文字颜色 4 2 5 2" xfId="2946"/>
    <cellStyle name="60% - 强调文字颜色 2 3 3 3 2" xfId="2947"/>
    <cellStyle name="40% - 强调文字颜色 2 3 2 2 2 2 2" xfId="2948"/>
    <cellStyle name="20% - 强调文字颜色 5 2 6 2 2" xfId="2949"/>
    <cellStyle name="40% - 强调文字颜色 6 7 2" xfId="2950"/>
    <cellStyle name="常规 2 3 3 2 4" xfId="2951"/>
    <cellStyle name="20% - 强调文字颜色 3 3 2 7 2" xfId="2952"/>
    <cellStyle name="警告文本 4 2 2 3" xfId="2953"/>
    <cellStyle name="20% - 强调文字颜色 3 3 3" xfId="2954"/>
    <cellStyle name="强调文字颜色 2 2 4 2 3" xfId="2955"/>
    <cellStyle name="40% - 强调文字颜色 4 3 8" xfId="2956"/>
    <cellStyle name="20% - 强调文字颜色 6 6 2 2 3" xfId="2957"/>
    <cellStyle name="20% - 强调文字颜色 3 3 3 2" xfId="2958"/>
    <cellStyle name="常规 2 3 7 4" xfId="2959"/>
    <cellStyle name="强调文字颜色 2 2 4 2 3 2" xfId="2960"/>
    <cellStyle name="40% - 强调文字颜色 4 3 8 2" xfId="2961"/>
    <cellStyle name="20% - 强调文字颜色 6 6 2 2 3 2" xfId="2962"/>
    <cellStyle name="常规 6 3 4 2 3" xfId="2963"/>
    <cellStyle name="20% - 强调文字颜色 3 3 3 2 2" xfId="2964"/>
    <cellStyle name="常规 2 3 7 4 2" xfId="2965"/>
    <cellStyle name="20% - 强调文字颜色 3 3 3 2 2 2" xfId="2966"/>
    <cellStyle name="20% - 强调文字颜色 3 3 3 2 2 2 2" xfId="2967"/>
    <cellStyle name="20% - 强调文字颜色 3 3 3 2 2 3 2" xfId="2968"/>
    <cellStyle name="60% - 强调文字颜色 6 3 4 3 2 2" xfId="2969"/>
    <cellStyle name="20% - 强调文字颜色 3 3 3 2 3 2" xfId="2970"/>
    <cellStyle name="20% - 强调文字颜色 3 3 3 3" xfId="2971"/>
    <cellStyle name="常规 2 3 7 5" xfId="2972"/>
    <cellStyle name="20% - 强调文字颜色 3 3 3 3 2" xfId="2973"/>
    <cellStyle name="常规 2 3 7 5 2" xfId="2974"/>
    <cellStyle name="20% - 强调文字颜色 3 3 3 4 2" xfId="2975"/>
    <cellStyle name="20% - 强调文字颜色 5 3 2 6" xfId="2976"/>
    <cellStyle name="20% - 强调文字颜色 3 3 3 5 2" xfId="2977"/>
    <cellStyle name="20% - 强调文字颜色 3 3 4" xfId="2978"/>
    <cellStyle name="40% - 强调文字颜色 4 3 9" xfId="2979"/>
    <cellStyle name="常规 3 3 5 2 2" xfId="2980"/>
    <cellStyle name="标题 5 3 2 2 2 2" xfId="2981"/>
    <cellStyle name="40% - 强调文字颜色 5 2 7 2" xfId="2982"/>
    <cellStyle name="20% - 强调文字颜色 4 2 2 2" xfId="2983"/>
    <cellStyle name="60% - 强调文字颜色 1 2 3 3 3 2" xfId="2984"/>
    <cellStyle name="常规 3 2 6 4" xfId="2985"/>
    <cellStyle name="强调文字颜色 3 8 3" xfId="2986"/>
    <cellStyle name="20% - 强调文字颜色 3 3 4 2" xfId="2987"/>
    <cellStyle name="常规 2 3 8 4" xfId="2988"/>
    <cellStyle name="常规 7 2 3 2 3" xfId="2989"/>
    <cellStyle name="40% - 强调文字颜色 4 3 9 2" xfId="2990"/>
    <cellStyle name="常规 2 3 4 2 2 4" xfId="2991"/>
    <cellStyle name="20% - 强调文字颜色 4 2 2 2 2" xfId="2992"/>
    <cellStyle name="常规 3 2 6 4 2" xfId="2993"/>
    <cellStyle name="40% - 强调文字颜色 5 2 7 2 2" xfId="2994"/>
    <cellStyle name="20% - 强调文字颜色 4 2 2 2 2 2" xfId="2995"/>
    <cellStyle name="20% - 强调文字颜色 3 3 4 2 2" xfId="2996"/>
    <cellStyle name="常规 2 3 8 4 2" xfId="2997"/>
    <cellStyle name="警告文本 8" xfId="2998"/>
    <cellStyle name="差 5 3 3" xfId="2999"/>
    <cellStyle name="20% - 强调文字颜色 4 2 2 2 2 2 2" xfId="3000"/>
    <cellStyle name="20% - 强调文字颜色 3 3 4 2 2 2" xfId="3001"/>
    <cellStyle name="警告文本 8 2" xfId="3002"/>
    <cellStyle name="差 5 4 3" xfId="3003"/>
    <cellStyle name="20% - 强调文字颜色 4 2 2 2 2 3 2" xfId="3004"/>
    <cellStyle name="20% - 强调文字颜色 3 3 4 2 3 2" xfId="3005"/>
    <cellStyle name="警告文本 9 2" xfId="3006"/>
    <cellStyle name="20% - 强调文字颜色 4 2 2 2 3 2" xfId="3007"/>
    <cellStyle name="标题 7 2 2 2" xfId="3008"/>
    <cellStyle name="20% - 强调文字颜色 3 3 4 3 2" xfId="3009"/>
    <cellStyle name="常规 2 3 8 5 2" xfId="3010"/>
    <cellStyle name="常规 7 2 3 2 4 2" xfId="3011"/>
    <cellStyle name="标题 7 2 2 2 2" xfId="3012"/>
    <cellStyle name="20% - 强调文字颜色 3 3 4 3 2 2" xfId="3013"/>
    <cellStyle name="差 3 3 5 2" xfId="3014"/>
    <cellStyle name="标题 3 2 2 4 3 2" xfId="3015"/>
    <cellStyle name="20% - 强调文字颜色 4 6 2 2 2 2" xfId="3016"/>
    <cellStyle name="标题 7 2 2 3 2" xfId="3017"/>
    <cellStyle name="20% - 强调文字颜色 3 3 4 3 3 2" xfId="3018"/>
    <cellStyle name="标题 4 4 7 2" xfId="3019"/>
    <cellStyle name="20% - 强调文字颜色 3 3 5" xfId="3020"/>
    <cellStyle name="20% - 强调文字颜色 6 3 2 3 3 2" xfId="3021"/>
    <cellStyle name="常规 3 3 5 2 3" xfId="3022"/>
    <cellStyle name="20% - 强调文字颜色 4 2 2 3" xfId="3023"/>
    <cellStyle name="常规 3 2 6 5" xfId="3024"/>
    <cellStyle name="常规 3 3 2 2 2 2 2" xfId="3025"/>
    <cellStyle name="强调文字颜色 3 8 4" xfId="3026"/>
    <cellStyle name="40% - 强调文字颜色 5 2 7 3" xfId="3027"/>
    <cellStyle name="20% - 强调文字颜色 3 3 5 2" xfId="3028"/>
    <cellStyle name="常规 2 3 9 4" xfId="3029"/>
    <cellStyle name="常规 7 2 3 3 3" xfId="3030"/>
    <cellStyle name="20% - 强调文字颜色 4 2 2 3 2" xfId="3031"/>
    <cellStyle name="常规 3 2 6 5 2" xfId="3032"/>
    <cellStyle name="强调文字颜色 3 8 4 2" xfId="3033"/>
    <cellStyle name="40% - 强调文字颜色 5 2 7 3 2" xfId="3034"/>
    <cellStyle name="20% - 强调文字颜色 4 2 2 3 2 2" xfId="3035"/>
    <cellStyle name="标题 10 4" xfId="3036"/>
    <cellStyle name="20% - 强调文字颜色 3 3 5 2 2" xfId="3037"/>
    <cellStyle name="常规 2 3 9 4 2" xfId="3038"/>
    <cellStyle name="常规 7 2 3 3 3 2" xfId="3039"/>
    <cellStyle name="标题 10 4 2" xfId="3040"/>
    <cellStyle name="60% - 强调文字颜色 3 2 2 3 3" xfId="3041"/>
    <cellStyle name="20% - 强调文字颜色 3 3 5 2 2 2" xfId="3042"/>
    <cellStyle name="标题 10 5" xfId="3043"/>
    <cellStyle name="60% - 强调文字颜色 6 3 6 3 2" xfId="3044"/>
    <cellStyle name="强调文字颜色 4 2 4 2" xfId="3045"/>
    <cellStyle name="20% - 强调文字颜色 3 3 5 2 3" xfId="3046"/>
    <cellStyle name="标题 10 5 2" xfId="3047"/>
    <cellStyle name="60% - 强调文字颜色 3 2 2 4 3" xfId="3048"/>
    <cellStyle name="强调文字颜色 4 2 4 2 2" xfId="3049"/>
    <cellStyle name="标题 1 2 10" xfId="3050"/>
    <cellStyle name="20% - 强调文字颜色 3 3 5 2 3 2" xfId="3051"/>
    <cellStyle name="20% - 强调文字颜色 4 2 2 3 3 2" xfId="3052"/>
    <cellStyle name="标题 7 3 2 2" xfId="3053"/>
    <cellStyle name="20% - 强调文字颜色 3 3 5 3 2" xfId="3054"/>
    <cellStyle name="标题 3 2 2 2 2 3" xfId="3055"/>
    <cellStyle name="标题 11 4" xfId="3056"/>
    <cellStyle name="标题 7 3 3 2" xfId="3057"/>
    <cellStyle name="20% - 强调文字颜色 3 3 5 4 2" xfId="3058"/>
    <cellStyle name="60% - 强调文字颜色 3 3 5 3 2" xfId="3059"/>
    <cellStyle name="60% - 强调文字颜色 2 2 4 3 3 2" xfId="3060"/>
    <cellStyle name="20% - 强调文字颜色 4 2 2 4" xfId="3061"/>
    <cellStyle name="常规 3 3 2 2 2 2 3" xfId="3062"/>
    <cellStyle name="20% - 强调文字颜色 6 2 8 2 2" xfId="3063"/>
    <cellStyle name="常规 2 2 4 2 5 2" xfId="3064"/>
    <cellStyle name="20% - 强调文字颜色 3 3 6" xfId="3065"/>
    <cellStyle name="20% - 强调文字颜色 5 12 2" xfId="3066"/>
    <cellStyle name="标题 2 6 4" xfId="3067"/>
    <cellStyle name="20% - 强调文字颜色 3 4 2 2 3" xfId="3068"/>
    <cellStyle name="60% - 强调文字颜色 6 4 3 3 2" xfId="3069"/>
    <cellStyle name="20% - 强调文字颜色 4 2 2 4 2" xfId="3070"/>
    <cellStyle name="常规 3 3 2 2 2 2 3 2" xfId="3071"/>
    <cellStyle name="20% - 强调文字颜色 3 3 6 2" xfId="3072"/>
    <cellStyle name="标题 2 6 4 2" xfId="3073"/>
    <cellStyle name="20% - 强调文字颜色 3 4 2 2 3 2" xfId="3074"/>
    <cellStyle name="40% - 强调文字颜色 3 2 2 2 2 3" xfId="3075"/>
    <cellStyle name="40% - 强调文字颜色 3 4 4 3" xfId="3076"/>
    <cellStyle name="常规 6 4 3 2 4 2" xfId="3077"/>
    <cellStyle name="20% - 强调文字颜色 4 2 2 4 2 2" xfId="3078"/>
    <cellStyle name="差 3 2 3 3" xfId="3079"/>
    <cellStyle name="20% - 强调文字颜色 3 3 6 2 2" xfId="3080"/>
    <cellStyle name="20% - 强调文字颜色 4 2 2 4 3" xfId="3081"/>
    <cellStyle name="标题 7 4 2" xfId="3082"/>
    <cellStyle name="20% - 强调文字颜色 3 3 6 3" xfId="3083"/>
    <cellStyle name="20% - 强调文字颜色 4 2 2 4 3 2" xfId="3084"/>
    <cellStyle name="差 3 2 4 3" xfId="3085"/>
    <cellStyle name="标题 7 4 2 2" xfId="3086"/>
    <cellStyle name="20% - 强调文字颜色 3 3 6 3 2" xfId="3087"/>
    <cellStyle name="标题 2 7 4 2" xfId="3088"/>
    <cellStyle name="20% - 强调文字颜色 3 4 2 3 3 2" xfId="3089"/>
    <cellStyle name="40% - 强调文字颜色 3 5 4 3" xfId="3090"/>
    <cellStyle name="常规 2 5 2 3 2" xfId="3091"/>
    <cellStyle name="20% - 强调文字颜色 4 2 2 5 2 2" xfId="3092"/>
    <cellStyle name="差 3 3 3 3" xfId="3093"/>
    <cellStyle name="20% - 强调文字颜色 3 3 7 2 2" xfId="3094"/>
    <cellStyle name="20% - 强调文字颜色 4 2 2 5 3" xfId="3095"/>
    <cellStyle name="差 4 3 2 2" xfId="3096"/>
    <cellStyle name="标题 7 5 2" xfId="3097"/>
    <cellStyle name="20% - 强调文字颜色 3 3 7 3" xfId="3098"/>
    <cellStyle name="标题 7 5 2 2" xfId="3099"/>
    <cellStyle name="20% - 强调文字颜色 3 3 7 3 2" xfId="3100"/>
    <cellStyle name="20% - 强调文字颜色 4 2 2 5 3 2" xfId="3101"/>
    <cellStyle name="60% - 强调文字颜色 1 10" xfId="3102"/>
    <cellStyle name="好 5 4 2 3" xfId="3103"/>
    <cellStyle name="20% - 强调文字颜色 5 4 3 3" xfId="3104"/>
    <cellStyle name="强调文字颜色 4 4 2 4 3 2" xfId="3105"/>
    <cellStyle name="20% - 强调文字颜色 3 4" xfId="3106"/>
    <cellStyle name="强调文字颜色 2 2 4 3" xfId="3107"/>
    <cellStyle name="40% - 强调文字颜色 1 8 2 2" xfId="3108"/>
    <cellStyle name="20% - 强调文字颜色 5 4 3 3 2" xfId="3109"/>
    <cellStyle name="40% - 强调文字颜色 3 3 4 5" xfId="3110"/>
    <cellStyle name="40% - 强调文字颜色 1 8 2 2 2" xfId="3111"/>
    <cellStyle name="20% - 强调文字颜色 3 4 2" xfId="3112"/>
    <cellStyle name="60% - 强调文字颜色 1 2 2 5 3" xfId="3113"/>
    <cellStyle name="强调文字颜色 2 2 4 3 2" xfId="3114"/>
    <cellStyle name="40% - 强调文字颜色 4 4 7" xfId="3115"/>
    <cellStyle name="20% - 强调文字颜色 3 4 2 2" xfId="3116"/>
    <cellStyle name="60% - 强调文字颜色 1 2 2 5 3 2" xfId="3117"/>
    <cellStyle name="40% - 强调文字颜色 4 4 7 2" xfId="3118"/>
    <cellStyle name="20% - 强调文字颜色 3 4 2 3" xfId="3119"/>
    <cellStyle name="40% - 强调文字颜色 4 6 2 4 2" xfId="3120"/>
    <cellStyle name="标题 2 7 3" xfId="3121"/>
    <cellStyle name="20% - 强调文字颜色 3 4 2 3 2" xfId="3122"/>
    <cellStyle name="标题 2 7 3 2" xfId="3123"/>
    <cellStyle name="20% - 强调文字颜色 3 4 2 3 2 2" xfId="3124"/>
    <cellStyle name="40% - 强调文字颜色 3 5 3 3" xfId="3125"/>
    <cellStyle name="常规 2 5 2 2 2" xfId="3126"/>
    <cellStyle name="常规 6 4 3 3 3 2" xfId="3127"/>
    <cellStyle name="60% - 强调文字颜色 3 2 7 3 2" xfId="3128"/>
    <cellStyle name="20% - 强调文字颜色 3 4 2 4" xfId="3129"/>
    <cellStyle name="40% - 强调文字颜色 2 2 2 3 2" xfId="3130"/>
    <cellStyle name="20% - 强调文字颜色 3 4 3" xfId="3131"/>
    <cellStyle name="强调文字颜色 2 2 4 3 3" xfId="3132"/>
    <cellStyle name="20% - 强调文字颜色 3 4 3 2" xfId="3133"/>
    <cellStyle name="强调文字颜色 2 2 4 3 3 2" xfId="3134"/>
    <cellStyle name="标题 3 6 3" xfId="3135"/>
    <cellStyle name="20% - 强调文字颜色 3 4 3 2 2" xfId="3136"/>
    <cellStyle name="20% - 强调文字颜色 3 4 3 3" xfId="3137"/>
    <cellStyle name="标题 3 7 3" xfId="3138"/>
    <cellStyle name="20% - 强调文字颜色 3 4 3 3 2" xfId="3139"/>
    <cellStyle name="20% - 强调文字颜色 3 4 4" xfId="3140"/>
    <cellStyle name="标题 5 3 2 2 3 2" xfId="3141"/>
    <cellStyle name="40% - 强调文字颜色 5 2 8 2" xfId="3142"/>
    <cellStyle name="20% - 强调文字颜色 4 2 3 2" xfId="3143"/>
    <cellStyle name="常规 3 2 7 4" xfId="3144"/>
    <cellStyle name="强调文字颜色 3 9 3" xfId="3145"/>
    <cellStyle name="20% - 强调文字颜色 3 4 4 2" xfId="3146"/>
    <cellStyle name="常规 7 2 4 2 3" xfId="3147"/>
    <cellStyle name="20% - 强调文字颜色 4 2 3 2 2" xfId="3148"/>
    <cellStyle name="常规 3 2 7 4 2" xfId="3149"/>
    <cellStyle name="强调文字颜色 3 9 3 2" xfId="3150"/>
    <cellStyle name="40% - 强调文字颜色 5 2 8 2 2" xfId="3151"/>
    <cellStyle name="输出 2 8 3" xfId="3152"/>
    <cellStyle name="20% - 强调文字颜色 4 2 3 2 2 2" xfId="3153"/>
    <cellStyle name="标题 4 6 3" xfId="3154"/>
    <cellStyle name="20% - 强调文字颜色 3 4 4 2 2" xfId="3155"/>
    <cellStyle name="常规 7 2 4 2 3 2" xfId="3156"/>
    <cellStyle name="20% - 强调文字颜色 4 2 3 2 3 2" xfId="3157"/>
    <cellStyle name="适中 2 2 6" xfId="3158"/>
    <cellStyle name="常规 2 2 14" xfId="3159"/>
    <cellStyle name="标题 8 2 2 2" xfId="3160"/>
    <cellStyle name="标题 4 7 3" xfId="3161"/>
    <cellStyle name="20% - 强调文字颜色 3 4 4 3 2" xfId="3162"/>
    <cellStyle name="20% - 强调文字颜色 3 4 5" xfId="3163"/>
    <cellStyle name="20% - 强调文字颜色 4 2 3 3" xfId="3164"/>
    <cellStyle name="常规 3 2 7 5" xfId="3165"/>
    <cellStyle name="40% - 强调文字颜色 5 2 8 3" xfId="3166"/>
    <cellStyle name="20% - 强调文字颜色 3 4 5 2" xfId="3167"/>
    <cellStyle name="常规 7 2 4 3 3" xfId="3168"/>
    <cellStyle name="20% - 强调文字颜色 4 2 3 3 2" xfId="3169"/>
    <cellStyle name="常规 3 2 7 5 2" xfId="3170"/>
    <cellStyle name="40% - 强调文字颜色 5 2 8 3 2" xfId="3171"/>
    <cellStyle name="20% - 强调文字颜色 4 2 3 3 2 2" xfId="3172"/>
    <cellStyle name="标题 5 6 3" xfId="3173"/>
    <cellStyle name="20% - 强调文字颜色 3 4 5 2 2" xfId="3174"/>
    <cellStyle name="常规 7 2 4 3 3 2" xfId="3175"/>
    <cellStyle name="20% - 强调文字颜色 4 2 3 3 3 2" xfId="3176"/>
    <cellStyle name="适中 3 2 6" xfId="3177"/>
    <cellStyle name="标题 8 3 2 2" xfId="3178"/>
    <cellStyle name="标题 5 7 3" xfId="3179"/>
    <cellStyle name="20% - 强调文字颜色 3 4 5 3 2" xfId="3180"/>
    <cellStyle name="强调文字颜色 2 3 2 2 2 2" xfId="3181"/>
    <cellStyle name="标题 3 2 3 2 2 3" xfId="3182"/>
    <cellStyle name="40% - 强调文字颜色 1 8 2 3 2" xfId="3183"/>
    <cellStyle name="差 3 6 2 2" xfId="3184"/>
    <cellStyle name="40% - 强调文字颜色 4 5 7" xfId="3185"/>
    <cellStyle name="货币 3 2 4 2 4" xfId="3186"/>
    <cellStyle name="20% - 强调文字颜色 3 5 2" xfId="3187"/>
    <cellStyle name="20% - 强调文字颜色 3 5 2 2" xfId="3188"/>
    <cellStyle name="40% - 强调文字颜色 4 5 7 2" xfId="3189"/>
    <cellStyle name="60% - 强调文字颜色 6 5 3 3 2" xfId="3190"/>
    <cellStyle name="汇总 3 2 5" xfId="3191"/>
    <cellStyle name="20% - 强调文字颜色 3 5 2 2 3" xfId="3192"/>
    <cellStyle name="20% - 强调文字颜色 3 5 2 2 3 2" xfId="3193"/>
    <cellStyle name="40% - 强调文字颜色 3 3 2 2 2 3" xfId="3194"/>
    <cellStyle name="20% - 强调文字颜色 3 5 2 3" xfId="3195"/>
    <cellStyle name="常规 10 7" xfId="3196"/>
    <cellStyle name="20% - 强调文字颜色 3 5 2 3 2" xfId="3197"/>
    <cellStyle name="常规 10 7 2" xfId="3198"/>
    <cellStyle name="60% - 强调文字颜色 1 4 2 6" xfId="3199"/>
    <cellStyle name="20% - 强调文字颜色 3 5 2 3 2 2" xfId="3200"/>
    <cellStyle name="常规 10 8" xfId="3201"/>
    <cellStyle name="20% - 强调文字颜色 3 5 2 3 3" xfId="3202"/>
    <cellStyle name="20% - 强调文字颜色 3 5 2 3 3 2" xfId="3203"/>
    <cellStyle name="60% - 强调文字颜色 3 2 8 3 2" xfId="3204"/>
    <cellStyle name="20% - 强调文字颜色 3 5 2 4" xfId="3205"/>
    <cellStyle name="40% - 强调文字颜色 2 2 3 3 2" xfId="3206"/>
    <cellStyle name="20% - 强调文字颜色 3 5 3" xfId="3207"/>
    <cellStyle name="20% - 强调文字颜色 3 5 3 2" xfId="3208"/>
    <cellStyle name="20% - 强调文字颜色 3 5 3 2 2" xfId="3209"/>
    <cellStyle name="20% - 强调文字颜色 3 5 3 3" xfId="3210"/>
    <cellStyle name="20% - 强调文字颜色 6 2 2 2 4" xfId="3211"/>
    <cellStyle name="20% - 强调文字颜色 3 5 3 3 2" xfId="3212"/>
    <cellStyle name="20% - 强调文字颜色 4 2 4 2" xfId="3213"/>
    <cellStyle name="常规 3 2 8 4" xfId="3214"/>
    <cellStyle name="常规 7 3 2 2 3" xfId="3215"/>
    <cellStyle name="40% - 强调文字颜色 5 2 9 2" xfId="3216"/>
    <cellStyle name="20% - 强调文字颜色 3 5 4" xfId="3217"/>
    <cellStyle name="40% - 强调文字颜色 5 3 6 2 2" xfId="3218"/>
    <cellStyle name="20% - 强调文字颜色 4 2 4 2 2" xfId="3219"/>
    <cellStyle name="常规 3 2 8 4 2" xfId="3220"/>
    <cellStyle name="常规 7 3 2 2 3 2" xfId="3221"/>
    <cellStyle name="20% - 强调文字颜色 3 5 4 2" xfId="3222"/>
    <cellStyle name="常规 7 2 5 2 3" xfId="3223"/>
    <cellStyle name="20% - 强调文字颜色 4 2 4 2 2 2" xfId="3224"/>
    <cellStyle name="警告文本 5 2 3" xfId="3225"/>
    <cellStyle name="20% - 强调文字颜色 3 5 4 2 2" xfId="3226"/>
    <cellStyle name="常规 7 2 5 2 3 2" xfId="3227"/>
    <cellStyle name="20% - 强调文字颜色 4 2 4 2 3" xfId="3228"/>
    <cellStyle name="标题 9 2 2" xfId="3229"/>
    <cellStyle name="20% - 强调文字颜色 3 5 4 3" xfId="3230"/>
    <cellStyle name="标题 3 4 2 4 2" xfId="3231"/>
    <cellStyle name="20% - 强调文字颜色 6 2 3 2 4" xfId="3232"/>
    <cellStyle name="40% - 强调文字颜色 4 2 2 5 2" xfId="3233"/>
    <cellStyle name="20% - 强调文字颜色 4 2 4 2 3 2" xfId="3234"/>
    <cellStyle name="警告文本 5 3 3" xfId="3235"/>
    <cellStyle name="标题 9 2 2 2" xfId="3236"/>
    <cellStyle name="20% - 强调文字颜色 3 5 4 3 2" xfId="3237"/>
    <cellStyle name="20% - 强调文字颜色 4 2 4 3 2 2" xfId="3238"/>
    <cellStyle name="警告文本 6 2 3" xfId="3239"/>
    <cellStyle name="20% - 强调文字颜色 3 5 5 2 2" xfId="3240"/>
    <cellStyle name="20% - 强调文字颜色 5 5 2 2 2 2" xfId="3241"/>
    <cellStyle name="40% - 强调文字颜色 4 2 3 5 2" xfId="3242"/>
    <cellStyle name="20% - 强调文字颜色 4 2 4 3 3 2" xfId="3243"/>
    <cellStyle name="警告文本 6 3 3" xfId="3244"/>
    <cellStyle name="标题 9 3 2 2" xfId="3245"/>
    <cellStyle name="20% - 强调文字颜色 3 5 5 3 2" xfId="3246"/>
    <cellStyle name="强调文字颜色 2 3 3 2 2 2" xfId="3247"/>
    <cellStyle name="20% - 强调文字颜色 3 5 6 2" xfId="3248"/>
    <cellStyle name="20% - 强调文字颜色 4 2 4 4 2" xfId="3249"/>
    <cellStyle name="40% - 强调文字颜色 3 3 2 2 4" xfId="3250"/>
    <cellStyle name="20% - 强调文字颜色 4 2 4 5 2" xfId="3251"/>
    <cellStyle name="警告文本 3 2 2 2 2" xfId="3252"/>
    <cellStyle name="20% - 强调文字颜色 3 5 7 2" xfId="3253"/>
    <cellStyle name="60% - 强调文字颜色 6 6 3 3 2" xfId="3254"/>
    <cellStyle name="20% - 强调文字颜色 3 6 2 2 3" xfId="3255"/>
    <cellStyle name="20% - 强调文字颜色 6 7 2 3" xfId="3256"/>
    <cellStyle name="20% - 强调文字颜色 3 6 2 2 3 2" xfId="3257"/>
    <cellStyle name="20% - 强调文字颜色 3 6 2 4 2" xfId="3258"/>
    <cellStyle name="40% - 强调文字颜色 2 2 4 3 2 2" xfId="3259"/>
    <cellStyle name="货币 3 3 3 5" xfId="3260"/>
    <cellStyle name="标题 2 2 3 4 3" xfId="3261"/>
    <cellStyle name="货币 2 8 3" xfId="3262"/>
    <cellStyle name="60% - 强调文字颜色 1 3 2 2 2 2" xfId="3263"/>
    <cellStyle name="20% - 强调文字颜色 3 6 3 2 2" xfId="3264"/>
    <cellStyle name="60% - 强调文字颜色 1 3 2 2 3" xfId="3265"/>
    <cellStyle name="20% - 强调文字颜色 3 6 3 3" xfId="3266"/>
    <cellStyle name="标题 4 3 8" xfId="3267"/>
    <cellStyle name="20% - 强调文字颜色 6 3 2 2 4" xfId="3268"/>
    <cellStyle name="60% - 强调文字颜色 1 3 2 2 3 2" xfId="3269"/>
    <cellStyle name="20% - 强调文字颜色 3 6 3 3 2" xfId="3270"/>
    <cellStyle name="60% - 强调文字颜色 1 3 2 4 2" xfId="3271"/>
    <cellStyle name="20% - 强调文字颜色 3 6 5 2" xfId="3272"/>
    <cellStyle name="20% - 强调文字颜色 4 2 5 3 2" xfId="3273"/>
    <cellStyle name="40% - 强调文字颜色 2 4" xfId="3274"/>
    <cellStyle name="20% - 强调文字颜色 4 2 6 3 2" xfId="3275"/>
    <cellStyle name="60% - 强调文字颜色 1 3 3 4 2" xfId="3276"/>
    <cellStyle name="20% - 强调文字颜色 3 7 5 2" xfId="3277"/>
    <cellStyle name="20% - 强调文字颜色 3 8 2 3" xfId="3278"/>
    <cellStyle name="40% - 强调文字颜色 2 2 4 2 2 2" xfId="3279"/>
    <cellStyle name="货币 3 2 3 5" xfId="3280"/>
    <cellStyle name="60% - 强调文字颜色 1 3 4 2" xfId="3281"/>
    <cellStyle name="20% - 强调文字颜色 3 8 3" xfId="3282"/>
    <cellStyle name="60% - 强调文字颜色 1 3 4 2 2" xfId="3283"/>
    <cellStyle name="20% - 强调文字颜色 3 8 3 2" xfId="3284"/>
    <cellStyle name="货币 3 2 4 4" xfId="3285"/>
    <cellStyle name="常规 10 3 2 2" xfId="3286"/>
    <cellStyle name="20% - 强调文字颜色 4 2 7 2" xfId="3287"/>
    <cellStyle name="60% - 强调文字颜色 1 3 4 3" xfId="3288"/>
    <cellStyle name="20% - 强调文字颜色 3 8 4" xfId="3289"/>
    <cellStyle name="20% - 强调文字颜色 4 2 7 2 2" xfId="3290"/>
    <cellStyle name="60% - 强调文字颜色 1 3 4 3 2" xfId="3291"/>
    <cellStyle name="20% - 强调文字颜色 3 8 4 2" xfId="3292"/>
    <cellStyle name="货币 3 2 5 4" xfId="3293"/>
    <cellStyle name="标题 2 2 2 7" xfId="3294"/>
    <cellStyle name="60% - 强调文字颜色 1 3 5 2" xfId="3295"/>
    <cellStyle name="20% - 强调文字颜色 3 9 3" xfId="3296"/>
    <cellStyle name="标题 2 2 2 7 2" xfId="3297"/>
    <cellStyle name="60% - 强调文字颜色 1 3 5 2 2" xfId="3298"/>
    <cellStyle name="20% - 强调文字颜色 3 9 3 2" xfId="3299"/>
    <cellStyle name="货币 3 3 4 4" xfId="3300"/>
    <cellStyle name="标题 4 3 2 2 4" xfId="3301"/>
    <cellStyle name="20% - 强调文字颜色 4 10 2 2" xfId="3302"/>
    <cellStyle name="常规 4 2 8" xfId="3303"/>
    <cellStyle name="标题 15" xfId="3304"/>
    <cellStyle name="20% - 强调文字颜色 5 3 4 2 2" xfId="3305"/>
    <cellStyle name="20% - 强调文字颜色 4 4 2 2 2 2" xfId="3306"/>
    <cellStyle name="20% - 强调文字颜色 4 10 3" xfId="3307"/>
    <cellStyle name="标题 15 2" xfId="3308"/>
    <cellStyle name="20% - 强调文字颜色 5 3 4 2 2 2" xfId="3309"/>
    <cellStyle name="20% - 强调文字颜色 4 10 3 2" xfId="3310"/>
    <cellStyle name="40% - 强调文字颜色 6 2 2 6" xfId="3311"/>
    <cellStyle name="常规 4 3 8" xfId="3312"/>
    <cellStyle name="60% - 强调文字颜色 6 13" xfId="3313"/>
    <cellStyle name="20% - 强调文字颜色 4 11" xfId="3314"/>
    <cellStyle name="常规 2 3 4 4 2 2 2" xfId="3315"/>
    <cellStyle name="40% - 强调文字颜色 5 12" xfId="3316"/>
    <cellStyle name="20% - 强调文字颜色 4 11 2" xfId="3317"/>
    <cellStyle name="40% - 强调文字颜色 5 12 2" xfId="3318"/>
    <cellStyle name="60% - 强调文字颜色 6 14" xfId="3319"/>
    <cellStyle name="20% - 强调文字颜色 4 12" xfId="3320"/>
    <cellStyle name="40% - 强调文字颜色 5 13" xfId="3321"/>
    <cellStyle name="20% - 强调文字颜色 4 12 2" xfId="3322"/>
    <cellStyle name="60% - 强调文字颜色 6 7 5 2" xfId="3323"/>
    <cellStyle name="40% - 强调文字颜色 1 5 3 3 2" xfId="3324"/>
    <cellStyle name="常规 2 3 2 2 2 2" xfId="3325"/>
    <cellStyle name="60% - 强调文字颜色 6 15" xfId="3326"/>
    <cellStyle name="20% - 强调文字颜色 4 13" xfId="3327"/>
    <cellStyle name="40% - 强调文字颜色 5 14" xfId="3328"/>
    <cellStyle name="20% - 强调文字颜色 6 4 2 3 2" xfId="3329"/>
    <cellStyle name="20% - 强调文字颜色 4 14" xfId="3330"/>
    <cellStyle name="40% - 强调文字颜色 5 15" xfId="3331"/>
    <cellStyle name="标题 5 3 2 2" xfId="3332"/>
    <cellStyle name="20% - 强调文字颜色 4 2" xfId="3333"/>
    <cellStyle name="20% - 强调文字颜色 4 2 10 2" xfId="3334"/>
    <cellStyle name="强调文字颜色 6 3 4 3 3 2" xfId="3335"/>
    <cellStyle name="标题 5 3 2 2 2" xfId="3336"/>
    <cellStyle name="40% - 强调文字颜色 5 2 7" xfId="3337"/>
    <cellStyle name="20% - 强调文字颜色 4 2 2" xfId="3338"/>
    <cellStyle name="60% - 强调文字颜色 1 2 3 3 3" xfId="3339"/>
    <cellStyle name="标题 5 3 2 2 3" xfId="3340"/>
    <cellStyle name="40% - 强调文字颜色 5 2 8" xfId="3341"/>
    <cellStyle name="20% - 强调文字颜色 4 2 3" xfId="3342"/>
    <cellStyle name="标题 3 3 2 3 2 2" xfId="3343"/>
    <cellStyle name="60% - 强调文字颜色 1 8 2 2" xfId="3344"/>
    <cellStyle name="20% - 强调文字颜色 6 12" xfId="3345"/>
    <cellStyle name="20% - 强调文字颜色 4 2 3 2 2 2 2" xfId="3346"/>
    <cellStyle name="常规 3 4 2 5" xfId="3347"/>
    <cellStyle name="强调文字颜色 5 4 4" xfId="3348"/>
    <cellStyle name="40% - 强调文字颜色 5 4 3 3" xfId="3349"/>
    <cellStyle name="常规 6 4 5 2 3 2" xfId="3350"/>
    <cellStyle name="警告文本 2 3 6" xfId="3351"/>
    <cellStyle name="20% - 强调文字颜色 4 2 3 2 2 3" xfId="3352"/>
    <cellStyle name="20% - 强调文字颜色 4 2 3 2 2 3 2" xfId="3353"/>
    <cellStyle name="常规 3 4 3 5" xfId="3354"/>
    <cellStyle name="强调文字颜色 5 5 4" xfId="3355"/>
    <cellStyle name="40% - 强调文字颜色 5 4 4 3" xfId="3356"/>
    <cellStyle name="标题 1 4 2 4 2 2" xfId="3357"/>
    <cellStyle name="常规 2 7 3 2" xfId="3358"/>
    <cellStyle name="20% - 强调文字颜色 4 2 3 2 4 2" xfId="3359"/>
    <cellStyle name="计算 11" xfId="3360"/>
    <cellStyle name="适中 2 3 6" xfId="3361"/>
    <cellStyle name="标题 8 2 3 2" xfId="3362"/>
    <cellStyle name="标题 4 8 3" xfId="3363"/>
    <cellStyle name="40% - 强调文字颜色 2 2 2 5 2 2" xfId="3364"/>
    <cellStyle name="20% - 强调文字颜色 4 2 3 4 2 2" xfId="3365"/>
    <cellStyle name="60% - 强调文字颜色 5 2 10" xfId="3366"/>
    <cellStyle name="常规 2 9 2" xfId="3367"/>
    <cellStyle name="输入 3 2" xfId="3368"/>
    <cellStyle name="20% - 强调文字颜色 4 2 3 4 3" xfId="3369"/>
    <cellStyle name="60% - 强调文字颜色 5 2 10 2" xfId="3370"/>
    <cellStyle name="常规 2 9 2 2" xfId="3371"/>
    <cellStyle name="输入 3 2 2" xfId="3372"/>
    <cellStyle name="20% - 强调文字颜色 4 2 3 4 3 2" xfId="3373"/>
    <cellStyle name="适中 4 2 6" xfId="3374"/>
    <cellStyle name="20% - 强调文字颜色 4 2 3 6 2" xfId="3375"/>
    <cellStyle name="20% - 强调文字颜色 4 2 4" xfId="3376"/>
    <cellStyle name="40% - 强调文字颜色 5 2 9" xfId="3377"/>
    <cellStyle name="40% - 强调文字颜色 5 3 6 2" xfId="3378"/>
    <cellStyle name="60% - 强调文字颜色 1 2 3 4 2 2" xfId="3379"/>
    <cellStyle name="常规 3 3 5 4" xfId="3380"/>
    <cellStyle name="强调文字颜色 4 7 3" xfId="3381"/>
    <cellStyle name="标题 4 5 6 2" xfId="3382"/>
    <cellStyle name="20% - 强调文字颜色 4 2 5" xfId="3383"/>
    <cellStyle name="20% - 强调文字颜色 6 3 2 4 2 2" xfId="3384"/>
    <cellStyle name="40% - 强调文字颜色 5 3 6 3" xfId="3385"/>
    <cellStyle name="60% - 强调文字颜色 2 4 7" xfId="3386"/>
    <cellStyle name="20% - 强调文字颜色 4 2 5 2 2 2" xfId="3387"/>
    <cellStyle name="40% - 强调文字颜色 1 4 2" xfId="3388"/>
    <cellStyle name="常规 9 3 2" xfId="3389"/>
    <cellStyle name="20% - 强调文字颜色 4 2 5 2 3" xfId="3390"/>
    <cellStyle name="40% - 强调文字颜色 1 5" xfId="3391"/>
    <cellStyle name="常规 4 2 5 2" xfId="3392"/>
    <cellStyle name="常规 9 4" xfId="3393"/>
    <cellStyle name="标题 3 5 2 4 2" xfId="3394"/>
    <cellStyle name="20% - 强调文字颜色 6 3 3 2 4" xfId="3395"/>
    <cellStyle name="40% - 强调文字颜色 4 3 2 5 2" xfId="3396"/>
    <cellStyle name="60% - 强调文字颜色 2 5 7" xfId="3397"/>
    <cellStyle name="常规 4 7 2 2" xfId="3398"/>
    <cellStyle name="20% - 强调文字颜色 4 2 5 2 3 2" xfId="3399"/>
    <cellStyle name="40% - 强调文字颜色 1 5 2" xfId="3400"/>
    <cellStyle name="常规 4 2 5 2 2" xfId="3401"/>
    <cellStyle name="常规 9 4 2" xfId="3402"/>
    <cellStyle name="20% - 强调文字颜色 4 2 5 4 2" xfId="3403"/>
    <cellStyle name="40% - 强调文字颜色 3 4" xfId="3404"/>
    <cellStyle name="40% - 强调文字颜色 3 3 3 2 4" xfId="3405"/>
    <cellStyle name="20% - 强调文字颜色 4 2 6" xfId="3406"/>
    <cellStyle name="常规 10 3 2" xfId="3407"/>
    <cellStyle name="20% - 强调文字颜色 4 2 7" xfId="3408"/>
    <cellStyle name="常规 6 2 4 4 2" xfId="3409"/>
    <cellStyle name="差 5 2 2 2 2" xfId="3410"/>
    <cellStyle name="20% - 强调文字颜色 4 2 7 3 2" xfId="3411"/>
    <cellStyle name="20% - 强调文字颜色 4 2 8 2 2" xfId="3412"/>
    <cellStyle name="差 5 2 3 2 2" xfId="3413"/>
    <cellStyle name="60% - 强调文字颜色 5 3 2 2 3" xfId="3414"/>
    <cellStyle name="20% - 强调文字颜色 4 2 8 3 2" xfId="3415"/>
    <cellStyle name="20% - 强调文字颜色 5 4 4 2 2" xfId="3416"/>
    <cellStyle name="标题 5 3 2 3 2" xfId="3417"/>
    <cellStyle name="40% - 强调文字颜色 5 3 7" xfId="3418"/>
    <cellStyle name="20% - 强调文字颜色 4 3 2" xfId="3419"/>
    <cellStyle name="60% - 强调文字颜色 1 2 3 4 3" xfId="3420"/>
    <cellStyle name="强调文字颜色 2 2 5 2 2" xfId="3421"/>
    <cellStyle name="20% - 强调文字颜色 4 3 4" xfId="3422"/>
    <cellStyle name="40% - 强调文字颜色 5 3 9" xfId="3423"/>
    <cellStyle name="常规 3 3 6 2 2" xfId="3424"/>
    <cellStyle name="20% - 强调文字颜色 4 3 2 2" xfId="3425"/>
    <cellStyle name="60% - 强调文字颜色 1 2 3 4 3 2" xfId="3426"/>
    <cellStyle name="常规 3 3 6 4" xfId="3427"/>
    <cellStyle name="强调文字颜色 4 8 3" xfId="3428"/>
    <cellStyle name="输入 10 3" xfId="3429"/>
    <cellStyle name="40% - 强调文字颜色 5 3 7 2" xfId="3430"/>
    <cellStyle name="20% - 强调文字颜色 4 5 4" xfId="3431"/>
    <cellStyle name="40% - 强调文字颜色 5 3 7 2 2" xfId="3432"/>
    <cellStyle name="20% - 强调文字颜色 4 3 2 2 2" xfId="3433"/>
    <cellStyle name="常规 3 3 6 4 2" xfId="3434"/>
    <cellStyle name="20% - 强调文字颜色 4 3 4 2" xfId="3435"/>
    <cellStyle name="40% - 强调文字颜色 5 3 9 2" xfId="3436"/>
    <cellStyle name="20% - 强调文字颜色 6 5 4" xfId="3437"/>
    <cellStyle name="20% - 强调文字颜色 4 3 4 2 2" xfId="3438"/>
    <cellStyle name="20% - 强调文字颜色 4 5 4 2" xfId="3439"/>
    <cellStyle name="适中 3 6" xfId="3440"/>
    <cellStyle name="20% - 强调文字颜色 4 3 2 2 2 2" xfId="3441"/>
    <cellStyle name="20% - 强调文字颜色 6 5 4 2" xfId="3442"/>
    <cellStyle name="20% - 强调文字颜色 4 3 4 2 2 2" xfId="3443"/>
    <cellStyle name="20% - 强调文字颜色 4 5 4 2 2" xfId="3444"/>
    <cellStyle name="适中 3 6 2" xfId="3445"/>
    <cellStyle name="20% - 强调文字颜色 4 3 2 2 2 2 2" xfId="3446"/>
    <cellStyle name="20% - 强调文字颜色 6 5 5" xfId="3447"/>
    <cellStyle name="20% - 强调文字颜色 4 3 4 2 3" xfId="3448"/>
    <cellStyle name="20% - 强调文字颜色 4 5 4 3" xfId="3449"/>
    <cellStyle name="适中 3 7" xfId="3450"/>
    <cellStyle name="20% - 强调文字颜色 4 3 2 2 2 3" xfId="3451"/>
    <cellStyle name="20% - 强调文字颜色 6 5 5 2" xfId="3452"/>
    <cellStyle name="输入 2 10" xfId="3453"/>
    <cellStyle name="20% - 强调文字颜色 4 3 4 2 3 2" xfId="3454"/>
    <cellStyle name="60% - 强调文字颜色 3 6 2 3" xfId="3455"/>
    <cellStyle name="20% - 强调文字颜色 4 3 2 2 2 3 2" xfId="3456"/>
    <cellStyle name="20% - 强调文字颜色 4 5 4 3 2" xfId="3457"/>
    <cellStyle name="适中 3 7 2" xfId="3458"/>
    <cellStyle name="60% - 强调文字颜色 1 6 2 3" xfId="3459"/>
    <cellStyle name="20% - 强调文字颜色 6 6 4" xfId="3460"/>
    <cellStyle name="20% - 强调文字颜色 4 3 4 3 2" xfId="3461"/>
    <cellStyle name="20% - 强调文字颜色 4 5 5 2" xfId="3462"/>
    <cellStyle name="适中 4 6" xfId="3463"/>
    <cellStyle name="20% - 强调文字颜色 4 3 2 2 3 2" xfId="3464"/>
    <cellStyle name="60% - 强调文字颜色 1 6 3 3" xfId="3465"/>
    <cellStyle name="20% - 强调文字颜色 6 7 4" xfId="3466"/>
    <cellStyle name="20% - 强调文字颜色 4 3 4 4 2" xfId="3467"/>
    <cellStyle name="20% - 强调文字颜色 4 5 6 2" xfId="3468"/>
    <cellStyle name="适中 5 6" xfId="3469"/>
    <cellStyle name="20% - 强调文字颜色 4 3 2 2 4 2" xfId="3470"/>
    <cellStyle name="标题 4 5 7 2" xfId="3471"/>
    <cellStyle name="20% - 强调文字颜色 4 3 5" xfId="3472"/>
    <cellStyle name="20% - 强调文字颜色 6 3 2 4 3 2" xfId="3473"/>
    <cellStyle name="常规 3 3 6 2 3" xfId="3474"/>
    <cellStyle name="20% - 强调文字颜色 4 3 2 3" xfId="3475"/>
    <cellStyle name="强调文字颜色 4 8 4" xfId="3476"/>
    <cellStyle name="40% - 强调文字颜色 5 3 7 3" xfId="3477"/>
    <cellStyle name="20% - 强调文字颜色 4 3 5 2" xfId="3478"/>
    <cellStyle name="60% - 强调文字颜色 1 4 2 3" xfId="3479"/>
    <cellStyle name="20% - 强调文字颜色 4 6 4" xfId="3480"/>
    <cellStyle name="40% - 强调文字颜色 5 3 7 3 2" xfId="3481"/>
    <cellStyle name="20% - 强调文字颜色 4 3 2 3 2" xfId="3482"/>
    <cellStyle name="强调文字颜色 4 8 4 2" xfId="3483"/>
    <cellStyle name="20% - 强调文字颜色 4 3 5 2 2" xfId="3484"/>
    <cellStyle name="60% - 强调文字颜色 1 4 2 3 2" xfId="3485"/>
    <cellStyle name="20% - 强调文字颜色 4 6 4 2" xfId="3486"/>
    <cellStyle name="20% - 强调文字颜色 4 3 2 3 2 2" xfId="3487"/>
    <cellStyle name="20% - 强调文字颜色 4 3 6" xfId="3488"/>
    <cellStyle name="60% - 强调文字颜色 3 3 6 3 2" xfId="3489"/>
    <cellStyle name="20% - 强调文字颜色 4 3 2 4" xfId="3490"/>
    <cellStyle name="20% - 强调文字颜色 4 3 6 2" xfId="3491"/>
    <cellStyle name="60% - 强调文字颜色 1 4 3 3" xfId="3492"/>
    <cellStyle name="20% - 强调文字颜色 4 7 4" xfId="3493"/>
    <cellStyle name="20% - 强调文字颜色 4 3 2 4 2" xfId="3494"/>
    <cellStyle name="20% - 强调文字颜色 4 3 6 2 2" xfId="3495"/>
    <cellStyle name="60% - 强调文字颜色 1 4 3 3 2" xfId="3496"/>
    <cellStyle name="20% - 强调文字颜色 4 7 4 2" xfId="3497"/>
    <cellStyle name="20% - 强调文字颜色 4 3 2 4 2 2" xfId="3498"/>
    <cellStyle name="标题 1 10 2" xfId="3499"/>
    <cellStyle name="60% - 强调文字颜色 1 8 2 3" xfId="3500"/>
    <cellStyle name="20% - 强调文字颜色 6 13" xfId="3501"/>
    <cellStyle name="20% - 强调文字颜色 4 3 6 3 2" xfId="3502"/>
    <cellStyle name="20% - 强调文字颜色 4 7 5 2" xfId="3503"/>
    <cellStyle name="检查单元格 2 8" xfId="3504"/>
    <cellStyle name="20% - 强调文字颜色 4 3 2 4 3 2" xfId="3505"/>
    <cellStyle name="常规 10 4 2" xfId="3506"/>
    <cellStyle name="20% - 强调文字颜色 4 3 7" xfId="3507"/>
    <cellStyle name="常规 6 2 4 5 2" xfId="3508"/>
    <cellStyle name="20% - 强调文字颜色 4 3 2 5" xfId="3509"/>
    <cellStyle name="常规 10 4 2 2" xfId="3510"/>
    <cellStyle name="20% - 强调文字颜色 4 3 7 2" xfId="3511"/>
    <cellStyle name="60% - 强调文字颜色 1 4 4 3" xfId="3512"/>
    <cellStyle name="20% - 强调文字颜色 4 8 4" xfId="3513"/>
    <cellStyle name="20% - 强调文字颜色 4 3 2 5 2" xfId="3514"/>
    <cellStyle name="适中 11" xfId="3515"/>
    <cellStyle name="20% - 强调文字颜色 4 3 7 2 2" xfId="3516"/>
    <cellStyle name="60% - 强调文字颜色 1 4 4 3 2" xfId="3517"/>
    <cellStyle name="20% - 强调文字颜色 4 8 4 2" xfId="3518"/>
    <cellStyle name="20% - 强调文字颜色 4 3 2 5 2 2" xfId="3519"/>
    <cellStyle name="20% - 强调文字颜色 4 3 7 3 2" xfId="3520"/>
    <cellStyle name="20% - 强调文字颜色 4 3 2 5 3 2" xfId="3521"/>
    <cellStyle name="20% - 强调文字颜色 6 2 6 2" xfId="3522"/>
    <cellStyle name="60% - 强调文字颜色 3 3 3 3" xfId="3523"/>
    <cellStyle name="40% - 强调文字颜色 2 3 3 2 2 2" xfId="3524"/>
    <cellStyle name="20% - 强调文字颜色 4 3 9" xfId="3525"/>
    <cellStyle name="强调文字颜色 1 3 2 4 2" xfId="3526"/>
    <cellStyle name="60% - 强调文字颜色 5 3 3 2 2 3 2" xfId="3527"/>
    <cellStyle name="20% - 强调文字颜色 4 3 2 7" xfId="3528"/>
    <cellStyle name="20% - 强调文字颜色 4 3 3" xfId="3529"/>
    <cellStyle name="强调文字颜色 2 2 5 2 3" xfId="3530"/>
    <cellStyle name="40% - 强调文字颜色 5 3 8" xfId="3531"/>
    <cellStyle name="20% - 强调文字颜色 4 4 4 2 2" xfId="3532"/>
    <cellStyle name="20% - 强调文字颜色 5 5 4 2" xfId="3533"/>
    <cellStyle name="20% - 强调文字颜色 4 3 3 2 2 2" xfId="3534"/>
    <cellStyle name="20% - 强调文字颜色 5 5 4 2 2" xfId="3535"/>
    <cellStyle name="20% - 强调文字颜色 4 3 3 2 2 2 2" xfId="3536"/>
    <cellStyle name="常规 2 4 2 7" xfId="3537"/>
    <cellStyle name="20% - 强调文字颜色 5 5 4 3" xfId="3538"/>
    <cellStyle name="20% - 强调文字颜色 4 3 3 2 2 3" xfId="3539"/>
    <cellStyle name="20% - 强调文字颜色 5 5 4 3 2" xfId="3540"/>
    <cellStyle name="20% - 强调文字颜色 4 3 3 2 2 3 2" xfId="3541"/>
    <cellStyle name="20% - 强调文字颜色 4 4 4 3" xfId="3542"/>
    <cellStyle name="20% - 强调文字颜色 5 5 5" xfId="3543"/>
    <cellStyle name="20% - 强调文字颜色 4 3 3 2 3" xfId="3544"/>
    <cellStyle name="60% - 强调文字颜色 2 6 2 3" xfId="3545"/>
    <cellStyle name="20% - 强调文字颜色 4 4 4 3 2" xfId="3546"/>
    <cellStyle name="20% - 强调文字颜色 5 5 5 2" xfId="3547"/>
    <cellStyle name="20% - 强调文字颜色 4 3 3 2 3 2" xfId="3548"/>
    <cellStyle name="标题 1 5 2 4 2" xfId="3549"/>
    <cellStyle name="20% - 强调文字颜色 5 5 6" xfId="3550"/>
    <cellStyle name="20% - 强调文字颜色 4 3 3 2 4" xfId="3551"/>
    <cellStyle name="40% - 强调文字颜色 2 3 2 5 2" xfId="3552"/>
    <cellStyle name="解释性文本 4 2" xfId="3553"/>
    <cellStyle name="20% - 强调文字颜色 5 5 6 2" xfId="3554"/>
    <cellStyle name="20% - 强调文字颜色 4 3 3 2 4 2" xfId="3555"/>
    <cellStyle name="60% - 强调文字颜色 2 6 3 3" xfId="3556"/>
    <cellStyle name="40% - 强调文字颜色 2 3 2 5 2 2" xfId="3557"/>
    <cellStyle name="解释性文本 4 2 2" xfId="3558"/>
    <cellStyle name="20% - 强调文字颜色 4 4 5 2 2" xfId="3559"/>
    <cellStyle name="60% - 强调文字颜色 1 5 2 3 2" xfId="3560"/>
    <cellStyle name="20% - 强调文字颜色 5 6 4 2" xfId="3561"/>
    <cellStyle name="20% - 强调文字颜色 4 3 3 3 2 2" xfId="3562"/>
    <cellStyle name="20% - 强调文字颜色 4 4 5 3" xfId="3563"/>
    <cellStyle name="强调文字颜色 2 4 2 2 2" xfId="3564"/>
    <cellStyle name="60% - 强调文字颜色 1 5 2 4" xfId="3565"/>
    <cellStyle name="20% - 强调文字颜色 5 6 5" xfId="3566"/>
    <cellStyle name="20% - 强调文字颜色 4 3 3 3 3" xfId="3567"/>
    <cellStyle name="标题 3 3 3 2 2 3" xfId="3568"/>
    <cellStyle name="60% - 强调文字颜色 2 7 2 3" xfId="3569"/>
    <cellStyle name="20% - 强调文字颜色 4 4 5 3 2" xfId="3570"/>
    <cellStyle name="60% - 强调文字颜色 1 5 2 4 2" xfId="3571"/>
    <cellStyle name="20% - 强调文字颜色 5 6 5 2" xfId="3572"/>
    <cellStyle name="20% - 强调文字颜色 4 3 3 3 3 2" xfId="3573"/>
    <cellStyle name="20% - 强调文字颜色 4 4 6 2" xfId="3574"/>
    <cellStyle name="60% - 强调文字颜色 1 5 3 3" xfId="3575"/>
    <cellStyle name="20% - 强调文字颜色 5 7 4" xfId="3576"/>
    <cellStyle name="20% - 强调文字颜色 4 3 3 4 2" xfId="3577"/>
    <cellStyle name="常规 10 5 2 2" xfId="3578"/>
    <cellStyle name="20% - 强调文字颜色 4 4 7 2" xfId="3579"/>
    <cellStyle name="60% - 强调文字颜色 1 5 4 3" xfId="3580"/>
    <cellStyle name="20% - 强调文字颜色 5 8 4" xfId="3581"/>
    <cellStyle name="20% - 强调文字颜色 4 3 3 5 2" xfId="3582"/>
    <cellStyle name="20% - 强调文字颜色 4 5 5 2 2" xfId="3583"/>
    <cellStyle name="60% - 强调文字颜色 1 6 2 3 2" xfId="3584"/>
    <cellStyle name="20% - 强调文字颜色 6 6 4 2" xfId="3585"/>
    <cellStyle name="输出 3 7" xfId="3586"/>
    <cellStyle name="20% - 强调文字颜色 4 3 4 3 2 2" xfId="3587"/>
    <cellStyle name="20% - 强调文字颜色 4 5 5 3" xfId="3588"/>
    <cellStyle name="适中 4 7" xfId="3589"/>
    <cellStyle name="60% - 强调文字颜色 1 6 2 4" xfId="3590"/>
    <cellStyle name="20% - 强调文字颜色 6 6 5" xfId="3591"/>
    <cellStyle name="20% - 强调文字颜色 4 3 4 3 3" xfId="3592"/>
    <cellStyle name="常规 5 10" xfId="3593"/>
    <cellStyle name="标题 4 2 2 4 3" xfId="3594"/>
    <cellStyle name="常规 3 2 2 7" xfId="3595"/>
    <cellStyle name="强调文字颜色 3 4 6" xfId="3596"/>
    <cellStyle name="20% - 强调文字颜色 5 6 2 2 2" xfId="3597"/>
    <cellStyle name="40% - 强调文字颜色 5 2 3 5" xfId="3598"/>
    <cellStyle name="60% - 强调文字颜色 3 7 2 3" xfId="3599"/>
    <cellStyle name="20% - 强调文字颜色 4 5 5 3 2" xfId="3600"/>
    <cellStyle name="60% - 强调文字颜色 1 6 2 4 2" xfId="3601"/>
    <cellStyle name="20% - 强调文字颜色 6 6 5 2" xfId="3602"/>
    <cellStyle name="输出 4 7" xfId="3603"/>
    <cellStyle name="注释 15" xfId="3604"/>
    <cellStyle name="20% - 强调文字颜色 4 3 4 3 3 2" xfId="3605"/>
    <cellStyle name="常规 5 10 2" xfId="3606"/>
    <cellStyle name="常规 8" xfId="3607"/>
    <cellStyle name="好 16" xfId="3608"/>
    <cellStyle name="标题 4 2 2 4 3 2" xfId="3609"/>
    <cellStyle name="常规 3 2 2 7 2" xfId="3610"/>
    <cellStyle name="20% - 强调文字颜色 5 6 2 2 2 2" xfId="3611"/>
    <cellStyle name="40% - 强调文字颜色 5 2 3 5 2" xfId="3612"/>
    <cellStyle name="常规 10 6 2" xfId="3613"/>
    <cellStyle name="20% - 强调文字颜色 4 5 7" xfId="3614"/>
    <cellStyle name="常规 6 2 4 7 2" xfId="3615"/>
    <cellStyle name="20% - 强调文字颜色 4 3 4 5" xfId="3616"/>
    <cellStyle name="警告文本 3 3 2 2" xfId="3617"/>
    <cellStyle name="20% - 强调文字颜色 4 5 7 2" xfId="3618"/>
    <cellStyle name="20% - 强调文字颜色 6 8 4" xfId="3619"/>
    <cellStyle name="20% - 强调文字颜色 4 3 4 5 2" xfId="3620"/>
    <cellStyle name="警告文本 3 3 2 2 2" xfId="3621"/>
    <cellStyle name="20% - 强调文字颜色 4 3 5 2 2 2" xfId="3622"/>
    <cellStyle name="警告文本 8 4" xfId="3623"/>
    <cellStyle name="20% - 强调文字颜色 4 3 5 2 3" xfId="3624"/>
    <cellStyle name="常规 5 2 5 2" xfId="3625"/>
    <cellStyle name="20% - 强调文字颜色 4 3 5 2 3 2" xfId="3626"/>
    <cellStyle name="常规 5 2 5 2 2" xfId="3627"/>
    <cellStyle name="20% - 强调文字颜色 4 3 5 4" xfId="3628"/>
    <cellStyle name="60% - 强调文字颜色 1 7 3 3" xfId="3629"/>
    <cellStyle name="20% - 强调文字颜色 4 3 5 4 2" xfId="3630"/>
    <cellStyle name="20% - 强调文字颜色 5 4 4 3" xfId="3631"/>
    <cellStyle name="标题 5 3 2 4" xfId="3632"/>
    <cellStyle name="20% - 强调文字颜色 4 4" xfId="3633"/>
    <cellStyle name="强调文字颜色 2 2 5 3" xfId="3634"/>
    <cellStyle name="40% - 强调文字颜色 1 8 3 2" xfId="3635"/>
    <cellStyle name="常规 9 7 3 2" xfId="3636"/>
    <cellStyle name="20% - 强调文字颜色 5 4 4 3 2" xfId="3637"/>
    <cellStyle name="60% - 强调文字颜色 4 11" xfId="3638"/>
    <cellStyle name="40% - 强调文字颜色 4 2 3 2 2 3" xfId="3639"/>
    <cellStyle name="40% - 强调文字颜色 3 10" xfId="3640"/>
    <cellStyle name="常规 2 2 2 4 2 3" xfId="3641"/>
    <cellStyle name="强调文字颜色 1 2 3" xfId="3642"/>
    <cellStyle name="标题 5 3 2 4 2" xfId="3643"/>
    <cellStyle name="40% - 强调文字颜色 5 4 7" xfId="3644"/>
    <cellStyle name="20% - 强调文字颜色 4 4 2" xfId="3645"/>
    <cellStyle name="20% - 强调文字颜色 4 4 2 2" xfId="3646"/>
    <cellStyle name="强调文字颜色 5 8 3" xfId="3647"/>
    <cellStyle name="40% - 强调文字颜色 5 4 7 2" xfId="3648"/>
    <cellStyle name="20% - 强调文字颜色 5 3 4" xfId="3649"/>
    <cellStyle name="40% - 强调文字颜色 6 3 9" xfId="3650"/>
    <cellStyle name="20% - 强调文字颜色 4 4 2 2 2" xfId="3651"/>
    <cellStyle name="20% - 强调文字颜色 5 3 4 2" xfId="3652"/>
    <cellStyle name="40% - 强调文字颜色 6 3 9 2" xfId="3653"/>
    <cellStyle name="20% - 强调文字颜色 5 3 4 3" xfId="3654"/>
    <cellStyle name="20% - 强调文字颜色 4 4 2 2 3" xfId="3655"/>
    <cellStyle name="20% - 强调文字颜色 5 3 4 3 2" xfId="3656"/>
    <cellStyle name="常规 11" xfId="3657"/>
    <cellStyle name="20% - 强调文字颜色 4 4 2 2 3 2" xfId="3658"/>
    <cellStyle name="40% - 强调文字颜色 4 2 2 2 2 3" xfId="3659"/>
    <cellStyle name="20% - 强调文字颜色 6 3 2 5 3 2" xfId="3660"/>
    <cellStyle name="20% - 强调文字颜色 5 3 5" xfId="3661"/>
    <cellStyle name="20% - 强调文字颜色 4 4 2 3" xfId="3662"/>
    <cellStyle name="强调文字颜色 5 8 4" xfId="3663"/>
    <cellStyle name="20% - 强调文字颜色 5 3 5 2" xfId="3664"/>
    <cellStyle name="60% - 强调文字颜色 2 4 2 3" xfId="3665"/>
    <cellStyle name="20% - 强调文字颜色 4 4 2 3 2" xfId="3666"/>
    <cellStyle name="强调文字颜色 5 8 4 2" xfId="3667"/>
    <cellStyle name="20% - 强调文字颜色 5 3 5 2 2" xfId="3668"/>
    <cellStyle name="常规 2 4 2 2 4" xfId="3669"/>
    <cellStyle name="60% - 强调文字颜色 2 4 2 3 2" xfId="3670"/>
    <cellStyle name="20% - 强调文字颜色 4 4 2 3 2 2" xfId="3671"/>
    <cellStyle name="20% - 强调文字颜色 5 3 5 3 2" xfId="3672"/>
    <cellStyle name="60% - 强调文字颜色 2 4 2 4 2" xfId="3673"/>
    <cellStyle name="输出 2 2 2 4" xfId="3674"/>
    <cellStyle name="20% - 强调文字颜色 4 4 2 3 3 2" xfId="3675"/>
    <cellStyle name="标题 1 5 2 2 2" xfId="3676"/>
    <cellStyle name="20% - 强调文字颜色 5 3 6" xfId="3677"/>
    <cellStyle name="60% - 强调文字颜色 3 3 7 3 2" xfId="3678"/>
    <cellStyle name="20% - 强调文字颜色 4 4 2 4" xfId="3679"/>
    <cellStyle name="40% - 强调文字颜色 2 3 2 3 2" xfId="3680"/>
    <cellStyle name="解释性文本 2 2" xfId="3681"/>
    <cellStyle name="标题 1 5 2 2 2 2" xfId="3682"/>
    <cellStyle name="20% - 强调文字颜色 5 3 6 2" xfId="3683"/>
    <cellStyle name="60% - 强调文字颜色 5 2 5" xfId="3684"/>
    <cellStyle name="60% - 强调文字颜色 2 4 3 3" xfId="3685"/>
    <cellStyle name="40% - 强调文字颜色 2 3 2 3 2 2" xfId="3686"/>
    <cellStyle name="解释性文本 2 2 2" xfId="3687"/>
    <cellStyle name="20% - 强调文字颜色 4 4 2 4 2" xfId="3688"/>
    <cellStyle name="20% - 强调文字颜色 5 3 6 2 2" xfId="3689"/>
    <cellStyle name="常规 2 4 3 2 4" xfId="3690"/>
    <cellStyle name="60% - 强调文字颜色 5 2 5 2" xfId="3691"/>
    <cellStyle name="60% - 强调文字颜色 2 4 3 3 2" xfId="3692"/>
    <cellStyle name="解释性文本 2 2 2 2" xfId="3693"/>
    <cellStyle name="20% - 强调文字颜色 4 4 2 4 2 2" xfId="3694"/>
    <cellStyle name="20% - 强调文字颜色 5 3 6 3 2" xfId="3695"/>
    <cellStyle name="60% - 强调文字颜色 5 2 6 2" xfId="3696"/>
    <cellStyle name="解释性文本 2 2 3 2" xfId="3697"/>
    <cellStyle name="输出 2 3 2 4" xfId="3698"/>
    <cellStyle name="20% - 强调文字颜色 4 4 2 4 3 2" xfId="3699"/>
    <cellStyle name="常规 11 4 2" xfId="3700"/>
    <cellStyle name="标题 1 5 2 2 3" xfId="3701"/>
    <cellStyle name="20% - 强调文字颜色 5 3 7" xfId="3702"/>
    <cellStyle name="常规 6 2 5 5 2" xfId="3703"/>
    <cellStyle name="20% - 强调文字颜色 4 4 2 5" xfId="3704"/>
    <cellStyle name="40% - 强调文字颜色 2 3 2 3 3" xfId="3705"/>
    <cellStyle name="解释性文本 2 3" xfId="3706"/>
    <cellStyle name="链接单元格 3 2 2 2" xfId="3707"/>
    <cellStyle name="常规 11 4 2 2" xfId="3708"/>
    <cellStyle name="标题 1 5 2 2 3 2" xfId="3709"/>
    <cellStyle name="20% - 强调文字颜色 5 3 7 2" xfId="3710"/>
    <cellStyle name="60% - 强调文字颜色 5 3 5" xfId="3711"/>
    <cellStyle name="60% - 强调文字颜色 2 4 4 3" xfId="3712"/>
    <cellStyle name="40% - 强调文字颜色 2 3 2 3 3 2" xfId="3713"/>
    <cellStyle name="解释性文本 2 3 2" xfId="3714"/>
    <cellStyle name="链接单元格 3 2 2 2 2" xfId="3715"/>
    <cellStyle name="20% - 强调文字颜色 4 4 2 5 2" xfId="3716"/>
    <cellStyle name="检查单元格 3 2 4" xfId="3717"/>
    <cellStyle name="常规 11 4 3 2" xfId="3718"/>
    <cellStyle name="20% - 强调文字颜色 5 3 8 2" xfId="3719"/>
    <cellStyle name="标题 6 2 4 2 2" xfId="3720"/>
    <cellStyle name="20% - 强调文字颜色 4 4 2 6 2" xfId="3721"/>
    <cellStyle name="检查单元格 3 3 4" xfId="3722"/>
    <cellStyle name="60% - 强调文字颜色 5 4 5" xfId="3723"/>
    <cellStyle name="60% - 强调文字颜色 2 4 5 3" xfId="3724"/>
    <cellStyle name="解释性文本 2 4 2" xfId="3725"/>
    <cellStyle name="差 3 7 2" xfId="3726"/>
    <cellStyle name="标题 5 2 2 2 2 2" xfId="3727"/>
    <cellStyle name="20% - 强调文字颜色 4 5" xfId="3728"/>
    <cellStyle name="强调文字颜色 2 2 5 4" xfId="3729"/>
    <cellStyle name="40% - 强调文字颜色 5 10 3 2" xfId="3730"/>
    <cellStyle name="常规 2 3 5 2 2" xfId="3731"/>
    <cellStyle name="差 3 7 2 2" xfId="3732"/>
    <cellStyle name="40% - 强调文字颜色 5 5 7" xfId="3733"/>
    <cellStyle name="货币 3 2 5 2 4" xfId="3734"/>
    <cellStyle name="20% - 强调文字颜色 4 5 2" xfId="3735"/>
    <cellStyle name="强调文字颜色 2 2 5 4 2" xfId="3736"/>
    <cellStyle name="20% - 强调文字颜色 6 3 4" xfId="3737"/>
    <cellStyle name="常规 2 3 5 2 2 2 2" xfId="3738"/>
    <cellStyle name="20% - 强调文字颜色 4 5 2 2" xfId="3739"/>
    <cellStyle name="强调文字颜色 6 8 3" xfId="3740"/>
    <cellStyle name="40% - 强调文字颜色 5 5 7 2" xfId="3741"/>
    <cellStyle name="货币 3 2 5 2 4 2" xfId="3742"/>
    <cellStyle name="20% - 强调文字颜色 6 3 4 3" xfId="3743"/>
    <cellStyle name="常规 2 3 2 9 3 2" xfId="3744"/>
    <cellStyle name="20% - 强调文字颜色 4 5 2 2 3" xfId="3745"/>
    <cellStyle name="常规 11 2 5" xfId="3746"/>
    <cellStyle name="强调文字颜色 1 3 3 2 3" xfId="3747"/>
    <cellStyle name="20% - 强调文字颜色 5 2 2 2 3 2" xfId="3748"/>
    <cellStyle name="40% - 强调文字颜色 1 2 3 6 2" xfId="3749"/>
    <cellStyle name="40% - 强调文字颜色 2 7 3 2" xfId="3750"/>
    <cellStyle name="20% - 强调文字颜色 6 3 4 3 2" xfId="3751"/>
    <cellStyle name="强调文字颜色 5 3 2 4" xfId="3752"/>
    <cellStyle name="20% - 强调文字颜色 4 5 2 2 3 2" xfId="3753"/>
    <cellStyle name="40% - 强调文字颜色 4 3 2 2 2 3" xfId="3754"/>
    <cellStyle name="20% - 强调文字颜色 6 3 5 2" xfId="3755"/>
    <cellStyle name="60% - 强调文字颜色 3 4 2 3" xfId="3756"/>
    <cellStyle name="20% - 强调文字颜色 4 5 2 3 2" xfId="3757"/>
    <cellStyle name="强调文字颜色 1 2 2 7" xfId="3758"/>
    <cellStyle name="强调文字颜色 6 8 4 2" xfId="3759"/>
    <cellStyle name="20% - 强调文字颜色 5 2 9" xfId="3760"/>
    <cellStyle name="强调文字颜色 1 3 3 3 2" xfId="3761"/>
    <cellStyle name="20% - 强调文字颜色 6 3 5 2 2" xfId="3762"/>
    <cellStyle name="常规 3 4 2 2 4" xfId="3763"/>
    <cellStyle name="60% - 强调文字颜色 3 4 2 3 2" xfId="3764"/>
    <cellStyle name="20% - 强调文字颜色 4 5 2 3 2 2" xfId="3765"/>
    <cellStyle name="货币 2 2 3" xfId="3766"/>
    <cellStyle name="强调文字颜色 1 2 2 7 2" xfId="3767"/>
    <cellStyle name="20% - 强调文字颜色 5 2 9 2" xfId="3768"/>
    <cellStyle name="20% - 强调文字颜色 6 3 5 3" xfId="3769"/>
    <cellStyle name="60% - 强调文字颜色 3 4 2 4" xfId="3770"/>
    <cellStyle name="20% - 强调文字颜色 4 5 2 3 3" xfId="3771"/>
    <cellStyle name="20% - 强调文字颜色 5 2 2 2 4 2" xfId="3772"/>
    <cellStyle name="40% - 强调文字颜色 2 7 4 2" xfId="3773"/>
    <cellStyle name="20% - 强调文字颜色 6 3 5 3 2" xfId="3774"/>
    <cellStyle name="强调文字颜色 5 4 2 4" xfId="3775"/>
    <cellStyle name="60% - 强调文字颜色 3 4 2 4 2" xfId="3776"/>
    <cellStyle name="20% - 强调文字颜色 4 5 2 3 3 2" xfId="3777"/>
    <cellStyle name="货币 2 3 3" xfId="3778"/>
    <cellStyle name="标题 1 5 3 2 2" xfId="3779"/>
    <cellStyle name="20% - 强调文字颜色 6 3 6" xfId="3780"/>
    <cellStyle name="20% - 强调文字颜色 4 5 2 4" xfId="3781"/>
    <cellStyle name="40% - 强调文字颜色 2 3 3 3 2" xfId="3782"/>
    <cellStyle name="20% - 强调文字颜色 6 3 6 2" xfId="3783"/>
    <cellStyle name="60% - 强调文字颜色 3 4 3 3" xfId="3784"/>
    <cellStyle name="40% - 强调文字颜色 2 3 3 3 2 2" xfId="3785"/>
    <cellStyle name="20% - 强调文字颜色 4 5 2 4 2" xfId="3786"/>
    <cellStyle name="20% - 强调文字颜色 5 3 9" xfId="3787"/>
    <cellStyle name="常规 12 4 2" xfId="3788"/>
    <cellStyle name="20% - 强调文字颜色 6 3 7" xfId="3789"/>
    <cellStyle name="常规 6 2 6 5 2" xfId="3790"/>
    <cellStyle name="好 4 2 4 2" xfId="3791"/>
    <cellStyle name="20% - 强调文字颜色 4 5 2 5" xfId="3792"/>
    <cellStyle name="40% - 强调文字颜色 2 3 3 3 3" xfId="3793"/>
    <cellStyle name="链接单元格 3 3 2 2" xfId="3794"/>
    <cellStyle name="20% - 强调文字颜色 6 3 7 2" xfId="3795"/>
    <cellStyle name="60% - 强调文字颜色 3 4 4 3" xfId="3796"/>
    <cellStyle name="60% - 强调文字颜色 2 2 5 2 3" xfId="3797"/>
    <cellStyle name="40% - 强调文字颜色 2 3 3 3 3 2" xfId="3798"/>
    <cellStyle name="链接单元格 3 3 2 2 2" xfId="3799"/>
    <cellStyle name="20% - 强调文字颜色 4 5 2 5 2" xfId="3800"/>
    <cellStyle name="20% - 强调文字颜色 6 7 2 3 2" xfId="3801"/>
    <cellStyle name="20% - 强调文字颜色 4 5 3" xfId="3802"/>
    <cellStyle name="20% - 强调文字颜色 6 4 4" xfId="3803"/>
    <cellStyle name="常规 2 3 5 2 2 3 2" xfId="3804"/>
    <cellStyle name="强调文字颜色 6 2 2 2 4 2" xfId="3805"/>
    <cellStyle name="20% - 强调文字颜色 4 5 3 2" xfId="3806"/>
    <cellStyle name="强调文字颜色 6 9 3" xfId="3807"/>
    <cellStyle name="适中 2 6" xfId="3808"/>
    <cellStyle name="20% - 强调文字颜色 6 4 5" xfId="3809"/>
    <cellStyle name="20% - 强调文字颜色 4 5 3 3" xfId="3810"/>
    <cellStyle name="适中 2 7" xfId="3811"/>
    <cellStyle name="20% - 强调文字颜色 6 4 5 2" xfId="3812"/>
    <cellStyle name="常规 2 3 10" xfId="3813"/>
    <cellStyle name="60% - 强调文字颜色 3 5 2 3" xfId="3814"/>
    <cellStyle name="20% - 强调文字颜色 4 5 3 3 2" xfId="3815"/>
    <cellStyle name="强调文字颜色 1 3 2 7" xfId="3816"/>
    <cellStyle name="适中 2 7 2" xfId="3817"/>
    <cellStyle name="20% - 强调文字颜色 6 2 9" xfId="3818"/>
    <cellStyle name="强调文字颜色 1 3 4 3 2" xfId="3819"/>
    <cellStyle name="强调文字颜色 2 12" xfId="3820"/>
    <cellStyle name="20% - 强调文字颜色 6 2 2 3 3 2" xfId="3821"/>
    <cellStyle name="常规 2 3 5 2 3" xfId="3822"/>
    <cellStyle name="差 3 7 3" xfId="3823"/>
    <cellStyle name="20% - 强调文字颜色 4 6" xfId="3824"/>
    <cellStyle name="差 3 7 3 2" xfId="3825"/>
    <cellStyle name="常规 2 3 2 3 2 2 3" xfId="3826"/>
    <cellStyle name="20% - 强调文字颜色 4 6 2" xfId="3827"/>
    <cellStyle name="注释 2 2 7" xfId="3828"/>
    <cellStyle name="20% - 强调文字颜色 4 6 2 2" xfId="3829"/>
    <cellStyle name="注释 2 2 7 2" xfId="3830"/>
    <cellStyle name="20% - 强调文字颜色 5 2 3 2 3 2" xfId="3831"/>
    <cellStyle name="40% - 强调文字颜色 3 7 3 2" xfId="3832"/>
    <cellStyle name="20% - 强调文字颜色 4 6 2 2 3" xfId="3833"/>
    <cellStyle name="20% - 强调文字颜色 4 6 2 2 3 2" xfId="3834"/>
    <cellStyle name="20% - 强调文字颜色 4 6 2 4" xfId="3835"/>
    <cellStyle name="40% - 强调文字颜色 2 3 4 3 2" xfId="3836"/>
    <cellStyle name="60% - 强调文字颜色 1 4 2 2" xfId="3837"/>
    <cellStyle name="20% - 强调文字颜色 4 6 3" xfId="3838"/>
    <cellStyle name="60% - 强调文字颜色 1 4 2 2 2" xfId="3839"/>
    <cellStyle name="20% - 强调文字颜色 4 6 3 2" xfId="3840"/>
    <cellStyle name="标题 3 2 3 4 3" xfId="3841"/>
    <cellStyle name="60% - 强调文字颜色 1 4 2 2 2 2" xfId="3842"/>
    <cellStyle name="20% - 强调文字颜色 4 6 3 2 2" xfId="3843"/>
    <cellStyle name="60% - 强调文字颜色 1 4 2 2 3" xfId="3844"/>
    <cellStyle name="20% - 强调文字颜色 4 6 3 3" xfId="3845"/>
    <cellStyle name="60% - 强调文字颜色 4 5 2 3" xfId="3846"/>
    <cellStyle name="60% - 强调文字颜色 1 4 2 2 3 2" xfId="3847"/>
    <cellStyle name="20% - 强调文字颜色 4 6 3 3 2" xfId="3848"/>
    <cellStyle name="强调文字颜色 2 3 2 7" xfId="3849"/>
    <cellStyle name="20% - 强调文字颜色 5 2 8 2 2" xfId="3850"/>
    <cellStyle name="常规 2 3 5 2 4" xfId="3851"/>
    <cellStyle name="60% - 强调文字颜色 4 4 5 2" xfId="3852"/>
    <cellStyle name="60% - 强调文字颜色 2 3 5 3 2" xfId="3853"/>
    <cellStyle name="20% - 强调文字颜色 4 7" xfId="3854"/>
    <cellStyle name="检查单元格 2 3 4 2" xfId="3855"/>
    <cellStyle name="标题 3 3 2 4 3" xfId="3856"/>
    <cellStyle name="60% - 强调文字颜色 1 9 3" xfId="3857"/>
    <cellStyle name="20% - 强调文字颜色 4 7 2 2 2" xfId="3858"/>
    <cellStyle name="20% - 强调文字颜色 4 7 2 3" xfId="3859"/>
    <cellStyle name="标题 3 3 2 5 3" xfId="3860"/>
    <cellStyle name="60% - 强调文字颜色 5 4 2 3" xfId="3861"/>
    <cellStyle name="20% - 强调文字颜色 4 7 2 3 2" xfId="3862"/>
    <cellStyle name="强调文字颜色 3 2 2 7" xfId="3863"/>
    <cellStyle name="60% - 强调文字颜色 2 9 3" xfId="3864"/>
    <cellStyle name="20% - 强调文字颜色 4 7 3 2 2" xfId="3865"/>
    <cellStyle name="20% - 强调文字颜色 4 7 3 3" xfId="3866"/>
    <cellStyle name="40% - 强调文字颜色 6 3 2 2 2" xfId="3867"/>
    <cellStyle name="常规 5 3 4 2" xfId="3868"/>
    <cellStyle name="60% - 强调文字颜色 5 5 2 3" xfId="3869"/>
    <cellStyle name="20% - 强调文字颜色 4 7 3 3 2" xfId="3870"/>
    <cellStyle name="强调文字颜色 3 3 2 7" xfId="3871"/>
    <cellStyle name="40% - 强调文字颜色 6 3 2 2 2 2" xfId="3872"/>
    <cellStyle name="60% - 强调文字颜色 4 4 5 3" xfId="3873"/>
    <cellStyle name="强调文字颜色 5 3 2 2 2 2" xfId="3874"/>
    <cellStyle name="20% - 强调文字颜色 4 8" xfId="3875"/>
    <cellStyle name="检查单元格 2 3 4 3" xfId="3876"/>
    <cellStyle name="60% - 强调文字颜色 4 4 5 3 2" xfId="3877"/>
    <cellStyle name="常规 2 3 2 3 2 4 3" xfId="3878"/>
    <cellStyle name="20% - 强调文字颜色 4 8 2" xfId="3879"/>
    <cellStyle name="20% - 强调文字颜色 4 8 2 2" xfId="3880"/>
    <cellStyle name="标题 3 4 2 4 3" xfId="3881"/>
    <cellStyle name="标题 3 10" xfId="3882"/>
    <cellStyle name="20% - 强调文字颜色 4 8 2 2 2" xfId="3883"/>
    <cellStyle name="40% - 强调文字颜色 4 2 2 5 3" xfId="3884"/>
    <cellStyle name="20% - 强调文字颜色 4 8 2 3" xfId="3885"/>
    <cellStyle name="40% - 强调文字颜色 2 2 5 2 2 2" xfId="3886"/>
    <cellStyle name="60% - 强调文字颜色 6 4 2 3" xfId="3887"/>
    <cellStyle name="20% - 强调文字颜色 4 8 2 3 2" xfId="3888"/>
    <cellStyle name="强调文字颜色 4 2 2 7" xfId="3889"/>
    <cellStyle name="60% - 强调文字颜色 1 4 4 2" xfId="3890"/>
    <cellStyle name="20% - 强调文字颜色 4 8 3" xfId="3891"/>
    <cellStyle name="60% - 强调文字颜色 1 4 4 2 2" xfId="3892"/>
    <cellStyle name="20% - 强调文字颜色 4 8 3 2" xfId="3893"/>
    <cellStyle name="20% - 强调文字颜色 6 2 3 4 3" xfId="3894"/>
    <cellStyle name="强调文字颜色 4 2 3 5" xfId="3895"/>
    <cellStyle name="20% - 强调文字颜色 5 10" xfId="3896"/>
    <cellStyle name="60% - 强调文字颜色 1 2 7 2 2" xfId="3897"/>
    <cellStyle name="汇总 5 5 3" xfId="3898"/>
    <cellStyle name="链接单元格 6 2 2 2" xfId="3899"/>
    <cellStyle name="40% - 强调文字颜色 6 11" xfId="3900"/>
    <cellStyle name="标题 2 4 4" xfId="3901"/>
    <cellStyle name="20% - 强调文字颜色 6 2 3 4 3 2" xfId="3902"/>
    <cellStyle name="20% - 强调文字颜色 5 10 2" xfId="3903"/>
    <cellStyle name="40% - 强调文字颜色 6 11 2" xfId="3904"/>
    <cellStyle name="40% - 强调文字颜色 3 2 2 2 3" xfId="3905"/>
    <cellStyle name="20% - 强调文字颜色 5 10 2 2" xfId="3906"/>
    <cellStyle name="注释 3 5 2 3" xfId="3907"/>
    <cellStyle name="40% - 强调文字颜色 3 4 5" xfId="3908"/>
    <cellStyle name="20% - 强调文字颜色 5 10 3" xfId="3909"/>
    <cellStyle name="40% - 强调文字颜色 3 2 2 3 3" xfId="3910"/>
    <cellStyle name="标题 2 4 2 2 3" xfId="3911"/>
    <cellStyle name="20% - 强调文字颜色 5 10 3 2" xfId="3912"/>
    <cellStyle name="40% - 强调文字颜色 3 5 5" xfId="3913"/>
    <cellStyle name="货币 3 2 3 2 2" xfId="3914"/>
    <cellStyle name="标题 9 2 4 2" xfId="3915"/>
    <cellStyle name="40% - 强调文字颜色 6 12" xfId="3916"/>
    <cellStyle name="20% - 强调文字颜色 5 3 2 2 2 3 2" xfId="3917"/>
    <cellStyle name="20% - 强调文字颜色 5 11" xfId="3918"/>
    <cellStyle name="链接单元格 6 2 2 3" xfId="3919"/>
    <cellStyle name="20% - 强调文字颜色 5 11 2" xfId="3920"/>
    <cellStyle name="40% - 强调文字颜色 6 12 2" xfId="3921"/>
    <cellStyle name="20% - 强调文字颜色 5 12" xfId="3922"/>
    <cellStyle name="40% - 强调文字颜色 6 13" xfId="3923"/>
    <cellStyle name="标题 5 3 3 2" xfId="3924"/>
    <cellStyle name="20% - 强调文字颜色 5 2" xfId="3925"/>
    <cellStyle name="40% - 强调文字颜色 2 2 3 2 4" xfId="3926"/>
    <cellStyle name="60% - 强调文字颜色 6 3 3 2 2 3 2" xfId="3927"/>
    <cellStyle name="40% - 强调文字颜色 3 5 2 5" xfId="3928"/>
    <cellStyle name="3232" xfId="3929"/>
    <cellStyle name="检查单元格 5 4" xfId="3930"/>
    <cellStyle name="标题 5 3 3 2 2" xfId="3931"/>
    <cellStyle name="40% - 强调文字颜色 6 2 7" xfId="3932"/>
    <cellStyle name="20% - 强调文字颜色 5 2 2" xfId="3933"/>
    <cellStyle name="40% - 强调文字颜色 2 2 3 2 4 2" xfId="3934"/>
    <cellStyle name="60% - 强调文字颜色 1 2 4 3 3" xfId="3935"/>
    <cellStyle name="3232 2" xfId="3936"/>
    <cellStyle name="检查单元格 5 4 2" xfId="3937"/>
    <cellStyle name="40% - 强调文字颜色 3 5 2 5 2" xfId="3938"/>
    <cellStyle name="20% - 强调文字颜色 5 2 2 2" xfId="3939"/>
    <cellStyle name="40% - 强调文字颜色 2 7" xfId="3940"/>
    <cellStyle name="60% - 强调文字颜色 1 2 4 3 3 2" xfId="3941"/>
    <cellStyle name="常规 3 2 2 2 2 2 3" xfId="3942"/>
    <cellStyle name="40% - 强调文字颜色 6 2 7 2" xfId="3943"/>
    <cellStyle name="3232 2 2" xfId="3944"/>
    <cellStyle name="20% - 强调文字颜色 5 2 2 2 2" xfId="3945"/>
    <cellStyle name="40% - 强调文字颜色 1 2 3 5" xfId="3946"/>
    <cellStyle name="40% - 强调文字颜色 2 7 2" xfId="3947"/>
    <cellStyle name="常规 3 2 2 2 2 2 3 2" xfId="3948"/>
    <cellStyle name="40% - 强调文字颜色 6 2 7 2 2" xfId="3949"/>
    <cellStyle name="20% - 强调文字颜色 6 3 3 3" xfId="3950"/>
    <cellStyle name="常规 2 3 2 9 2 2" xfId="3951"/>
    <cellStyle name="20% - 强调文字颜色 5 2 2 2 2 2" xfId="3952"/>
    <cellStyle name="40% - 强调文字颜色 1 2 3 5 2" xfId="3953"/>
    <cellStyle name="40% - 强调文字颜色 2 7 2 2" xfId="3954"/>
    <cellStyle name="20% - 强调文字颜色 6 3 3 3 2" xfId="3955"/>
    <cellStyle name="强调文字颜色 5 2 2 4" xfId="3956"/>
    <cellStyle name="20% - 强调文字颜色 5 2 2 2 2 2 2" xfId="3957"/>
    <cellStyle name="40% - 强调文字颜色 2 7 2 2 2" xfId="3958"/>
    <cellStyle name="货币 3 5 3 3" xfId="3959"/>
    <cellStyle name="20% - 强调文字颜色 6 3 3 4" xfId="3960"/>
    <cellStyle name="20% - 强调文字颜色 5 2 2 2 2 3" xfId="3961"/>
    <cellStyle name="40% - 强调文字颜色 2 7 2 3" xfId="3962"/>
    <cellStyle name="20% - 强调文字颜色 6 3 3 4 2" xfId="3963"/>
    <cellStyle name="强调文字颜色 5 2 3 4" xfId="3964"/>
    <cellStyle name="20% - 强调文字颜色 5 2 2 2 2 3 2" xfId="3965"/>
    <cellStyle name="40% - 强调文字颜色 2 7 2 3 2" xfId="3966"/>
    <cellStyle name="货币 3 5 4 3" xfId="3967"/>
    <cellStyle name="3232 3" xfId="3968"/>
    <cellStyle name="检查单元格 5 4 3" xfId="3969"/>
    <cellStyle name="20% - 强调文字颜色 6 3 3 3 3 2" xfId="3970"/>
    <cellStyle name="常规 3 4 5 2 3" xfId="3971"/>
    <cellStyle name="强调文字颜色 5 2 2 5 2" xfId="3972"/>
    <cellStyle name="20% - 强调文字颜色 5 2 2 3" xfId="3973"/>
    <cellStyle name="40% - 强调文字颜色 2 8" xfId="3974"/>
    <cellStyle name="40% - 强调文字颜色 6 2 7 3" xfId="3975"/>
    <cellStyle name="3232 3 2" xfId="3976"/>
    <cellStyle name="标题 1 3" xfId="3977"/>
    <cellStyle name="20% - 强调文字颜色 5 2 2 3 2" xfId="3978"/>
    <cellStyle name="40% - 强调文字颜色 1 2 4 5" xfId="3979"/>
    <cellStyle name="40% - 强调文字颜色 2 8 2" xfId="3980"/>
    <cellStyle name="40% - 强调文字颜色 6 2 7 3 2" xfId="3981"/>
    <cellStyle name="20% - 强调文字颜色 6 4 3 3" xfId="3982"/>
    <cellStyle name="标题 1 3 2" xfId="3983"/>
    <cellStyle name="20% - 强调文字颜色 5 2 2 3 2 2" xfId="3984"/>
    <cellStyle name="40% - 强调文字颜色 1 2 4 5 2" xfId="3985"/>
    <cellStyle name="40% - 强调文字颜色 2 8 2 2" xfId="3986"/>
    <cellStyle name="60% - 强调文字颜色 3 4 5 3 2" xfId="3987"/>
    <cellStyle name="20% - 强调文字颜色 5 2 2 4" xfId="3988"/>
    <cellStyle name="40% - 强调文字颜色 2 9" xfId="3989"/>
    <cellStyle name="标题 2 3" xfId="3990"/>
    <cellStyle name="20% - 强调文字颜色 5 2 2 4 2" xfId="3991"/>
    <cellStyle name="40% - 强调文字颜色 2 9 2" xfId="3992"/>
    <cellStyle name="20% - 强调文字颜色 6 5 3 3" xfId="3993"/>
    <cellStyle name="标题 4 4 2 2 3" xfId="3994"/>
    <cellStyle name="标题 2 3 2" xfId="3995"/>
    <cellStyle name="20% - 强调文字颜色 5 2 2 4 2 2" xfId="3996"/>
    <cellStyle name="40% - 强调文字颜色 2 9 2 2" xfId="3997"/>
    <cellStyle name="40% - 强调文字颜色 5 2 2 3 3" xfId="3998"/>
    <cellStyle name="好 2 3 2 3 3" xfId="3999"/>
    <cellStyle name="标题 2 4" xfId="4000"/>
    <cellStyle name="20% - 强调文字颜色 5 2 2 4 3" xfId="4001"/>
    <cellStyle name="40% - 强调文字颜色 2 9 3" xfId="4002"/>
    <cellStyle name="40% - 强调文字颜色 1 2 5 2 2 2" xfId="4003"/>
    <cellStyle name="20% - 强调文字颜色 6 5 4 3" xfId="4004"/>
    <cellStyle name="标题 4 4 2 3 3" xfId="4005"/>
    <cellStyle name="标题 2 4 2" xfId="4006"/>
    <cellStyle name="20% - 强调文字颜色 5 2 2 4 3 2" xfId="4007"/>
    <cellStyle name="40% - 强调文字颜色 2 9 3 2" xfId="4008"/>
    <cellStyle name="40% - 强调文字颜色 5 2 2 4 3" xfId="4009"/>
    <cellStyle name="好 2 3 2 4 3" xfId="4010"/>
    <cellStyle name="20% - 强调文字颜色 5 2 2 5" xfId="4011"/>
    <cellStyle name="标题 3 3" xfId="4012"/>
    <cellStyle name="20% - 强调文字颜色 5 2 2 5 2" xfId="4013"/>
    <cellStyle name="60% - 强调文字颜色 1 6 2 2 3" xfId="4014"/>
    <cellStyle name="20% - 强调文字颜色 6 6 3 3" xfId="4015"/>
    <cellStyle name="输出 2 8" xfId="4016"/>
    <cellStyle name="标题 3 3 2" xfId="4017"/>
    <cellStyle name="20% - 强调文字颜色 5 2 2 5 2 2" xfId="4018"/>
    <cellStyle name="40% - 强调文字颜色 5 2 3 3 3" xfId="4019"/>
    <cellStyle name="标题 3 4" xfId="4020"/>
    <cellStyle name="20% - 强调文字颜色 5 2 2 5 3" xfId="4021"/>
    <cellStyle name="40% - 强调文字颜色 1 2 5 2 3 2" xfId="4022"/>
    <cellStyle name="标题 3 4 2" xfId="4023"/>
    <cellStyle name="20% - 强调文字颜色 5 2 2 5 3 2" xfId="4024"/>
    <cellStyle name="60% - 强调文字颜色 4 2 10" xfId="4025"/>
    <cellStyle name="40% - 强调文字颜色 5 2 3 4 3" xfId="4026"/>
    <cellStyle name="20% - 强调文字颜色 5 2 3" xfId="4027"/>
    <cellStyle name="40% - 强调文字颜色 6 2 8" xfId="4028"/>
    <cellStyle name="20% - 强调文字颜色 5 2 3 2" xfId="4029"/>
    <cellStyle name="40% - 强调文字颜色 3 7" xfId="4030"/>
    <cellStyle name="40% - 强调文字颜色 6 2 8 2" xfId="4031"/>
    <cellStyle name="20% - 强调文字颜色 5 2 3 2 2" xfId="4032"/>
    <cellStyle name="40% - 强调文字颜色 1 3 3 5" xfId="4033"/>
    <cellStyle name="40% - 强调文字颜色 3 7 2" xfId="4034"/>
    <cellStyle name="40% - 强调文字颜色 6 2 8 2 2" xfId="4035"/>
    <cellStyle name="20% - 强调文字颜色 5 2 3 2 2 2" xfId="4036"/>
    <cellStyle name="40% - 强调文字颜色 1 3 3 5 2" xfId="4037"/>
    <cellStyle name="40% - 强调文字颜色 3 7 2 2" xfId="4038"/>
    <cellStyle name="差 5 5 3" xfId="4039"/>
    <cellStyle name="20% - 强调文字颜色 5 2 3 2 2 2 2" xfId="4040"/>
    <cellStyle name="40% - 强调文字颜色 3 7 2 2 2" xfId="4041"/>
    <cellStyle name="标题 2 9 2 2" xfId="4042"/>
    <cellStyle name="20% - 强调文字颜色 6 2 2 5 2" xfId="4043"/>
    <cellStyle name="20% - 强调文字颜色 5 2 3 2 2 3" xfId="4044"/>
    <cellStyle name="40% - 强调文字颜色 3 7 2 3" xfId="4045"/>
    <cellStyle name="20% - 强调文字颜色 6 2 2 5 2 2" xfId="4046"/>
    <cellStyle name="20% - 强调文字颜色 5 2 3 2 2 3 2" xfId="4047"/>
    <cellStyle name="40% - 强调文字颜色 3 7 2 3 2" xfId="4048"/>
    <cellStyle name="20% - 强调文字颜色 5 2 3 3" xfId="4049"/>
    <cellStyle name="40% - 强调文字颜色 3 8" xfId="4050"/>
    <cellStyle name="常规 3 3 2 3 2 3 2" xfId="4051"/>
    <cellStyle name="强调文字颜色 4 4 2 2 3 2" xfId="4052"/>
    <cellStyle name="40% - 强调文字颜色 6 2 8 3" xfId="4053"/>
    <cellStyle name="20% - 强调文字颜色 5 2 3 3 2" xfId="4054"/>
    <cellStyle name="40% - 强调文字颜色 1 3 4 5" xfId="4055"/>
    <cellStyle name="40% - 强调文字颜色 3 8 2" xfId="4056"/>
    <cellStyle name="40% - 强调文字颜色 6 2 8 3 2" xfId="4057"/>
    <cellStyle name="20% - 强调文字颜色 5 2 3 3 2 2" xfId="4058"/>
    <cellStyle name="40% - 强调文字颜色 1 3 4 5 2" xfId="4059"/>
    <cellStyle name="40% - 强调文字颜色 3 8 2 2" xfId="4060"/>
    <cellStyle name="20% - 强调文字颜色 5 2 3 3 3 2" xfId="4061"/>
    <cellStyle name="40% - 强调文字颜色 3 8 3 2" xfId="4062"/>
    <cellStyle name="20% - 强调文字颜色 5 2 3 4 2" xfId="4063"/>
    <cellStyle name="40% - 强调文字颜色 3 9 2" xfId="4064"/>
    <cellStyle name="20% - 强调文字颜色 5 2 3 4 3" xfId="4065"/>
    <cellStyle name="40% - 强调文字颜色 3 9 3" xfId="4066"/>
    <cellStyle name="标题 4 5 2 3 3" xfId="4067"/>
    <cellStyle name="20% - 强调文字颜色 5 2 3 4 3 2" xfId="4068"/>
    <cellStyle name="40% - 强调文字颜色 3 9 3 2" xfId="4069"/>
    <cellStyle name="40% - 强调文字颜色 5 3 2 4 3" xfId="4070"/>
    <cellStyle name="20% - 强调文字颜色 5 2 3 5" xfId="4071"/>
    <cellStyle name="20% - 强调文字颜色 5 2 3 5 2" xfId="4072"/>
    <cellStyle name="20% - 强调文字颜色 5 2 3 6 2" xfId="4073"/>
    <cellStyle name="40% - 强调文字颜色 5 4 6 2" xfId="4074"/>
    <cellStyle name="20% - 强调文字颜色 5 2 4" xfId="4075"/>
    <cellStyle name="40% - 强调文字颜色 6 2 9" xfId="4076"/>
    <cellStyle name="20% - 强调文字颜色 5 2 4 2" xfId="4077"/>
    <cellStyle name="40% - 强调文字颜色 4 7" xfId="4078"/>
    <cellStyle name="常规 7 4 2 2 3" xfId="4079"/>
    <cellStyle name="40% - 强调文字颜色 6 2 9 2" xfId="4080"/>
    <cellStyle name="20% - 强调文字颜色 5 2 4 2 2" xfId="4081"/>
    <cellStyle name="40% - 强调文字颜色 4 7 2" xfId="4082"/>
    <cellStyle name="常规 7 4 2 2 3 2" xfId="4083"/>
    <cellStyle name="20% - 强调文字颜色 5 2 4 2 2 2" xfId="4084"/>
    <cellStyle name="40% - 强调文字颜色 4 7 2 2" xfId="4085"/>
    <cellStyle name="20% - 强调文字颜色 5 2 4 2 3" xfId="4086"/>
    <cellStyle name="40% - 强调文字颜色 4 7 3" xfId="4087"/>
    <cellStyle name="20% - 强调文字颜色 5 2 4 2 3 2" xfId="4088"/>
    <cellStyle name="40% - 强调文字颜色 4 7 3 2" xfId="4089"/>
    <cellStyle name="20% - 强调文字颜色 5 2 4 3 2" xfId="4090"/>
    <cellStyle name="40% - 强调文字颜色 4 8 2" xfId="4091"/>
    <cellStyle name="20% - 强调文字颜色 5 2 4 3 2 2" xfId="4092"/>
    <cellStyle name="40% - 强调文字颜色 4 8 2 2" xfId="4093"/>
    <cellStyle name="20% - 强调文字颜色 6 5 2 2 2" xfId="4094"/>
    <cellStyle name="货币 3 5 6" xfId="4095"/>
    <cellStyle name="40% - 强调文字颜色 5 2 2 2 2 2" xfId="4096"/>
    <cellStyle name="强调文字颜色 3 3 3 2 2" xfId="4097"/>
    <cellStyle name="差 2 2 2 4 2" xfId="4098"/>
    <cellStyle name="常规 2 10 3 2 2" xfId="4099"/>
    <cellStyle name="40% - 强调文字颜色 4 8 3" xfId="4100"/>
    <cellStyle name="20% - 强调文字颜色 5 2 4 3 3" xfId="4101"/>
    <cellStyle name="20% - 强调文字颜色 6 5 2 2 2 2" xfId="4102"/>
    <cellStyle name="输出 6 2 3" xfId="4103"/>
    <cellStyle name="强调文字颜色 5 2 5 3" xfId="4104"/>
    <cellStyle name="40% - 强调文字颜色 5 2 2 2 2 2 2" xfId="4105"/>
    <cellStyle name="40% - 强调文字颜色 4 8 3 2" xfId="4106"/>
    <cellStyle name="20% - 强调文字颜色 5 2 4 3 3 2" xfId="4107"/>
    <cellStyle name="40% - 强调文字颜色 4 3 2 2 4" xfId="4108"/>
    <cellStyle name="40% - 强调文字颜色 4 9 2" xfId="4109"/>
    <cellStyle name="20% - 强调文字颜色 5 2 4 4 2" xfId="4110"/>
    <cellStyle name="警告文本 4 2 2 2" xfId="4111"/>
    <cellStyle name="20% - 强调文字颜色 5 2 4 5" xfId="4112"/>
    <cellStyle name="20% - 强调文字颜色 5 2 4 5 2" xfId="4113"/>
    <cellStyle name="强调文字颜色 5 7 4" xfId="4114"/>
    <cellStyle name="常规 3 4 5 5" xfId="4115"/>
    <cellStyle name="40% - 强调文字颜色 4 7 2 3 2" xfId="4116"/>
    <cellStyle name="标题 5 10" xfId="4117"/>
    <cellStyle name="20% - 强调文字颜色 5 2 5" xfId="4118"/>
    <cellStyle name="20% - 强调文字颜色 6 3 2 5 2 2" xfId="4119"/>
    <cellStyle name="好 2 8" xfId="4120"/>
    <cellStyle name="常规 7 4 2 3 3" xfId="4121"/>
    <cellStyle name="40% - 强调文字颜色 5 7" xfId="4122"/>
    <cellStyle name="20% - 强调文字颜色 5 2 5 2" xfId="4123"/>
    <cellStyle name="好 2 8 2" xfId="4124"/>
    <cellStyle name="常规 7 4 2 3 3 2" xfId="4125"/>
    <cellStyle name="常规 2 3 2 2 4" xfId="4126"/>
    <cellStyle name="40% - 强调文字颜色 5 7 2" xfId="4127"/>
    <cellStyle name="20% - 强调文字颜色 5 2 5 2 2" xfId="4128"/>
    <cellStyle name="40% - 强调文字颜色 1 2 10" xfId="4129"/>
    <cellStyle name="警告文本 5 2 5" xfId="4130"/>
    <cellStyle name="常规 2 3 2 2 4 2" xfId="4131"/>
    <cellStyle name="40% - 强调文字颜色 5 7 2 2" xfId="4132"/>
    <cellStyle name="20% - 强调文字颜色 5 2 5 2 2 2" xfId="4133"/>
    <cellStyle name="好 2 8 3" xfId="4134"/>
    <cellStyle name="常规 6 2 7 2 3 2" xfId="4135"/>
    <cellStyle name="常规 2 3 2 2 5" xfId="4136"/>
    <cellStyle name="40% - 强调文字颜色 5 7 3" xfId="4137"/>
    <cellStyle name="20% - 强调文字颜色 5 2 5 2 3" xfId="4138"/>
    <cellStyle name="常规 2 3 2 2 5 2" xfId="4139"/>
    <cellStyle name="40% - 强调文字颜色 5 7 3 2" xfId="4140"/>
    <cellStyle name="20% - 强调文字颜色 5 2 5 2 3 2" xfId="4141"/>
    <cellStyle name="好 2 9 2" xfId="4142"/>
    <cellStyle name="常规 2 3 2 3 4" xfId="4143"/>
    <cellStyle name="40% - 强调文字颜色 5 8 2" xfId="4144"/>
    <cellStyle name="20% - 强调文字颜色 5 2 5 3 2" xfId="4145"/>
    <cellStyle name="强调文字颜色 6 3 2 2 2 3 2" xfId="4146"/>
    <cellStyle name="40% - 强调文字颜色 5 9" xfId="4147"/>
    <cellStyle name="20% - 强调文字颜色 5 2 5 4" xfId="4148"/>
    <cellStyle name="注释 2 5 2" xfId="4149"/>
    <cellStyle name="40% - 强调文字颜色 4 3 3 2 4" xfId="4150"/>
    <cellStyle name="常规 2 3 2 4 4" xfId="4151"/>
    <cellStyle name="40% - 强调文字颜色 5 9 2" xfId="4152"/>
    <cellStyle name="20% - 强调文字颜色 5 2 5 4 2" xfId="4153"/>
    <cellStyle name="40% - 强调文字颜色 2 3 2 2 2" xfId="4154"/>
    <cellStyle name="强调文字颜色 5 7 5" xfId="4155"/>
    <cellStyle name="60% - 强调文字颜色 3 3 7 2 2" xfId="4156"/>
    <cellStyle name="20% - 强调文字颜色 5 2 6" xfId="4157"/>
    <cellStyle name="常规 2 3 3 3 4" xfId="4158"/>
    <cellStyle name="40% - 强调文字颜色 6 8 2" xfId="4159"/>
    <cellStyle name="20% - 强调文字颜色 5 2 6 3 2" xfId="4160"/>
    <cellStyle name="40% - 强调文字颜色 2 3 2 2 2 3 2" xfId="4161"/>
    <cellStyle name="60% - 强调文字颜色 2 3 3 4 2" xfId="4162"/>
    <cellStyle name="60% - 强调文字颜色 4 2 6 2" xfId="4163"/>
    <cellStyle name="40% - 强调文字颜色 2 3 2 2 3" xfId="4164"/>
    <cellStyle name="20% - 强调文字颜色 5 2 7" xfId="4165"/>
    <cellStyle name="常规 11 3 2" xfId="4166"/>
    <cellStyle name="40% - 强调文字颜色 2 3 2 2 3 2" xfId="4167"/>
    <cellStyle name="60% - 强调文字颜色 2 3 4 3" xfId="4168"/>
    <cellStyle name="60% - 强调文字颜色 4 3 5" xfId="4169"/>
    <cellStyle name="好 4 8" xfId="4170"/>
    <cellStyle name="常规 23" xfId="4171"/>
    <cellStyle name="20% - 强调文字颜色 5 2 7 2" xfId="4172"/>
    <cellStyle name="常规 11 3 2 2" xfId="4173"/>
    <cellStyle name="常规 18" xfId="4174"/>
    <cellStyle name="常规 2 3 4 2 4" xfId="4175"/>
    <cellStyle name="20% - 强调文字颜色 5 2 7 2 2" xfId="4176"/>
    <cellStyle name="常规 18 2" xfId="4177"/>
    <cellStyle name="注释 4 4" xfId="4178"/>
    <cellStyle name="标题 2 2 6 3 2" xfId="4179"/>
    <cellStyle name="差 6 2 2 2" xfId="4180"/>
    <cellStyle name="好 4 9" xfId="4181"/>
    <cellStyle name="常规 24" xfId="4182"/>
    <cellStyle name="20% - 强调文字颜色 5 2 7 3" xfId="4183"/>
    <cellStyle name="常规 19" xfId="4184"/>
    <cellStyle name="注释 4 4 2" xfId="4185"/>
    <cellStyle name="差 6 2 2 2 2" xfId="4186"/>
    <cellStyle name="常规 24 2" xfId="4187"/>
    <cellStyle name="常规 2 3 4 3 4" xfId="4188"/>
    <cellStyle name="20% - 强调文字颜色 5 2 7 3 2" xfId="4189"/>
    <cellStyle name="常规 19 2" xfId="4190"/>
    <cellStyle name="40% - 强调文字颜色 2 3 2 2 4 2" xfId="4191"/>
    <cellStyle name="60% - 强调文字颜色 2 3 5 3" xfId="4192"/>
    <cellStyle name="60% - 强调文字颜色 4 4 5" xfId="4193"/>
    <cellStyle name="检查单元格 2 3 4" xfId="4194"/>
    <cellStyle name="标题 6 2 3 2 2" xfId="4195"/>
    <cellStyle name="好 5 8" xfId="4196"/>
    <cellStyle name="20% - 强调文字颜色 5 2 8 2" xfId="4197"/>
    <cellStyle name="常规 11 3 3 2" xfId="4198"/>
    <cellStyle name="20% - 强调文字颜色 5 2 8 3" xfId="4199"/>
    <cellStyle name="注释 5 4" xfId="4200"/>
    <cellStyle name="差 6 2 3 2" xfId="4201"/>
    <cellStyle name="20% - 强调文字颜色 5 2 8 3 2" xfId="4202"/>
    <cellStyle name="注释 5 4 2" xfId="4203"/>
    <cellStyle name="60% - 强调文字颜色 6 3 2 2 3" xfId="4204"/>
    <cellStyle name="20% - 强调文字颜色 5 7" xfId="4205"/>
    <cellStyle name="60% - 强调文字颜色 2 3 5 4 2" xfId="4206"/>
    <cellStyle name="60% - 强调文字颜色 4 4 6 2" xfId="4207"/>
    <cellStyle name="常规 2 5 2 2 4" xfId="4208"/>
    <cellStyle name="20% - 强调文字颜色 5 4 5 2 2" xfId="4209"/>
    <cellStyle name="检查单元格 6 4" xfId="4210"/>
    <cellStyle name="百分比 3" xfId="4211"/>
    <cellStyle name="20% - 强调文字颜色 5 3 2" xfId="4212"/>
    <cellStyle name="40% - 强调文字颜色 6 3 7" xfId="4213"/>
    <cellStyle name="标题 5 3 3 3 2" xfId="4214"/>
    <cellStyle name="40% - 强调文字颜色 6 3 7 2" xfId="4215"/>
    <cellStyle name="20% - 强调文字颜色 5 3 2 2" xfId="4216"/>
    <cellStyle name="20% - 强调文字颜色 5 3 2 2 2 2 2" xfId="4217"/>
    <cellStyle name="标题 9 2 3 2" xfId="4218"/>
    <cellStyle name="60% - 强调文字颜色 1 2 4 2 2 2" xfId="4219"/>
    <cellStyle name="链接单元格 2 3 4 2" xfId="4220"/>
    <cellStyle name="20% - 强调文字颜色 5 3 2 2 2 3" xfId="4221"/>
    <cellStyle name="警告文本 2 5 2 2" xfId="4222"/>
    <cellStyle name="标题 9 2 4" xfId="4223"/>
    <cellStyle name="20% - 强调文字颜色 5 5 2 3 3" xfId="4224"/>
    <cellStyle name="20% - 强调文字颜色 5 3 2 2 4 2" xfId="4225"/>
    <cellStyle name="40% - 强调文字颜色 6 3 7 3" xfId="4226"/>
    <cellStyle name="20% - 强调文字颜色 5 3 2 3" xfId="4227"/>
    <cellStyle name="40% - 强调文字颜色 6 3 7 3 2" xfId="4228"/>
    <cellStyle name="40% - 强调文字颜色 2 2 4 5" xfId="4229"/>
    <cellStyle name="20% - 强调文字颜色 5 3 2 3 2" xfId="4230"/>
    <cellStyle name="40% - 强调文字颜色 2 2 4 5 2" xfId="4231"/>
    <cellStyle name="20% - 强调文字颜色 5 3 2 3 2 2" xfId="4232"/>
    <cellStyle name="常规 9 5" xfId="4233"/>
    <cellStyle name="常规 4 2 5 3" xfId="4234"/>
    <cellStyle name="40% - 强调文字颜色 1 6" xfId="4235"/>
    <cellStyle name="常规 4 2 6 3" xfId="4236"/>
    <cellStyle name="常规 3 2 2 2 2 2 2" xfId="4237"/>
    <cellStyle name="40% - 强调文字颜色 2 6" xfId="4238"/>
    <cellStyle name="常规 4 8 3" xfId="4239"/>
    <cellStyle name="标题 4 3 2 2 2 3" xfId="4240"/>
    <cellStyle name="20% - 强调文字颜色 5 3 2 3 3 2" xfId="4241"/>
    <cellStyle name="20% - 强调文字颜色 5 3 2 4" xfId="4242"/>
    <cellStyle name="20% - 强调文字颜色 5 3 2 4 2" xfId="4243"/>
    <cellStyle name="标题 2 10 3" xfId="4244"/>
    <cellStyle name="常规 4 3 5 3" xfId="4245"/>
    <cellStyle name="40% - 强调文字颜色 6 2 2 3 3" xfId="4246"/>
    <cellStyle name="20% - 强调文字颜色 5 3 2 4 2 2" xfId="4247"/>
    <cellStyle name="标题 2 10 3 2" xfId="4248"/>
    <cellStyle name="20% - 强调文字颜色 5 3 2 4 3" xfId="4249"/>
    <cellStyle name="常规 4 3 6 3" xfId="4250"/>
    <cellStyle name="常规 3 2 2 2 3 2 2" xfId="4251"/>
    <cellStyle name="40% - 强调文字颜色 6 2 2 4 3" xfId="4252"/>
    <cellStyle name="20% - 强调文字颜色 5 3 2 4 3 2" xfId="4253"/>
    <cellStyle name="20% - 强调文字颜色 5 3 2 5" xfId="4254"/>
    <cellStyle name="60% - 强调文字颜色 5 2 3 2 2 3 2" xfId="4255"/>
    <cellStyle name="20% - 强调文字颜色 5 3 2 7" xfId="4256"/>
    <cellStyle name="40% - 强调文字颜色 6 3 8" xfId="4257"/>
    <cellStyle name="20% - 强调文字颜色 5 3 3" xfId="4258"/>
    <cellStyle name="60% - 强调文字颜色 3 2 2 2 2 2 2" xfId="4259"/>
    <cellStyle name="40% - 强调文字颜色 6 3 8 2" xfId="4260"/>
    <cellStyle name="20% - 强调文字颜色 5 3 3 2" xfId="4261"/>
    <cellStyle name="40% - 强调文字颜色 2 3 3 5" xfId="4262"/>
    <cellStyle name="20% - 强调文字颜色 5 3 3 2 2" xfId="4263"/>
    <cellStyle name="40% - 强调文字颜色 2 3 3 5 2" xfId="4264"/>
    <cellStyle name="20% - 强调文字颜色 5 3 3 2 2 2" xfId="4265"/>
    <cellStyle name="20% - 强调文字颜色 6 5 6" xfId="4266"/>
    <cellStyle name="20% - 强调文字颜色 5 3 3 2 2 2 2" xfId="4267"/>
    <cellStyle name="60% - 强调文字颜色 3 6 3 3" xfId="4268"/>
    <cellStyle name="20% - 强调文字颜色 6 5 6 2" xfId="4269"/>
    <cellStyle name="60% - 强调文字颜色 1 2 5 2 2 2" xfId="4270"/>
    <cellStyle name="20% - 强调文字颜色 6 5 7" xfId="4271"/>
    <cellStyle name="20% - 强调文字颜色 5 3 3 2 2 3" xfId="4272"/>
    <cellStyle name="20% - 强调文字颜色 5 3 3 2 2 3 2" xfId="4273"/>
    <cellStyle name="汇总 2 5" xfId="4274"/>
    <cellStyle name="40% - 强调文字颜色 1 2 2 2 3" xfId="4275"/>
    <cellStyle name="20% - 强调文字颜色 6 5 7 2" xfId="4276"/>
    <cellStyle name="20% - 强调文字颜色 5 3 3 2 3" xfId="4277"/>
    <cellStyle name="40% - 强调文字颜色 5 2 3 6" xfId="4278"/>
    <cellStyle name="20% - 强调文字颜色 5 6 2 2 3" xfId="4279"/>
    <cellStyle name="好 2 2 3 2 2 3" xfId="4280"/>
    <cellStyle name="20% - 强调文字颜色 5 3 3 2 3 2" xfId="4281"/>
    <cellStyle name="强调文字颜色 4 4 2 3 3 2" xfId="4282"/>
    <cellStyle name="20% - 强调文字颜色 5 3 3 3" xfId="4283"/>
    <cellStyle name="40% - 强调文字颜色 2 3 4 5" xfId="4284"/>
    <cellStyle name="20% - 强调文字颜色 5 3 3 3 2" xfId="4285"/>
    <cellStyle name="40% - 强调文字颜色 2 3 4 5 2" xfId="4286"/>
    <cellStyle name="20% - 强调文字颜色 5 3 3 3 2 2" xfId="4287"/>
    <cellStyle name="20% - 强调文字颜色 5 3 3 3 3" xfId="4288"/>
    <cellStyle name="20% - 强调文字颜色 5 3 3 4 2" xfId="4289"/>
    <cellStyle name="40% - 强调文字颜色 1 3 3 2 3 2" xfId="4290"/>
    <cellStyle name="差 2 6 3" xfId="4291"/>
    <cellStyle name="注释 8 2 3 2" xfId="4292"/>
    <cellStyle name="20% - 强调文字颜色 6 2 2 2 2 2" xfId="4293"/>
    <cellStyle name="20% - 强调文字颜色 5 3 3 5" xfId="4294"/>
    <cellStyle name="20% - 强调文字颜色 6 2 2 2 2 2 2" xfId="4295"/>
    <cellStyle name="20% - 强调文字颜色 5 3 3 5 2" xfId="4296"/>
    <cellStyle name="20% - 强调文字颜色 5 3 4 2 3" xfId="4297"/>
    <cellStyle name="标题 16" xfId="4298"/>
    <cellStyle name="20% - 强调文字颜色 5 3 4 2 3 2" xfId="4299"/>
    <cellStyle name="40% - 强调文字颜色 4 2 2 2 2 3 2" xfId="4300"/>
    <cellStyle name="常规 6 2 5 3" xfId="4301"/>
    <cellStyle name="常规 11 2" xfId="4302"/>
    <cellStyle name="20% - 强调文字颜色 5 3 4 3 2 2" xfId="4303"/>
    <cellStyle name="20% - 强调文字颜色 6 6 2 2 2" xfId="4304"/>
    <cellStyle name="40% - 强调文字颜色 5 2 3 2 2 2" xfId="4305"/>
    <cellStyle name="好 4 2" xfId="4306"/>
    <cellStyle name="常规 3 2 2 4 2 2" xfId="4307"/>
    <cellStyle name="差 2 3 2 4 2" xfId="4308"/>
    <cellStyle name="常规 12" xfId="4309"/>
    <cellStyle name="20% - 强调文字颜色 5 3 4 3 3" xfId="4310"/>
    <cellStyle name="20% - 强调文字颜色 6 6 2 2 2 2" xfId="4311"/>
    <cellStyle name="40% - 强调文字颜色 5 2 3 2 2 2 2" xfId="4312"/>
    <cellStyle name="好 4 2 2" xfId="4313"/>
    <cellStyle name="常规 6 2 6 3" xfId="4314"/>
    <cellStyle name="常规 3 2 2 4 2 2 2" xfId="4315"/>
    <cellStyle name="常规 12 2" xfId="4316"/>
    <cellStyle name="20% - 强调文字颜色 5 3 4 3 3 2" xfId="4317"/>
    <cellStyle name="20% - 强调文字颜色 5 3 4 4 2" xfId="4318"/>
    <cellStyle name="40% - 强调文字颜色 1 3 3 2 4 2" xfId="4319"/>
    <cellStyle name="差 2 7 3" xfId="4320"/>
    <cellStyle name="常规 2 3 4 2 3" xfId="4321"/>
    <cellStyle name="20% - 强调文字颜色 6 2 2 2 3 2" xfId="4322"/>
    <cellStyle name="20% - 强调文字颜色 5 3 4 5" xfId="4323"/>
    <cellStyle name="20% - 强调文字颜色 5 3 4 5 2" xfId="4324"/>
    <cellStyle name="常规 2 4 2 2 4 2" xfId="4325"/>
    <cellStyle name="20% - 强调文字颜色 5 3 5 2 2 2" xfId="4326"/>
    <cellStyle name="20% - 强调文字颜色 5 3 5 2 3" xfId="4327"/>
    <cellStyle name="20% - 强调文字颜色 5 3 5 2 3 2" xfId="4328"/>
    <cellStyle name="20% - 强调文字颜色 5 3 5 4" xfId="4329"/>
    <cellStyle name="20% - 强调文字颜色 5 3 5 4 2" xfId="4330"/>
    <cellStyle name="60% - 强调文字颜色 1 6" xfId="4331"/>
    <cellStyle name="20% - 强调文字颜色 5 3 7 2 2" xfId="4332"/>
    <cellStyle name="20% - 强调文字颜色 5 3 7 3" xfId="4333"/>
    <cellStyle name="标题 2 2 7 3 2" xfId="4334"/>
    <cellStyle name="差 6 3 2 2" xfId="4335"/>
    <cellStyle name="20% - 强调文字颜色 5 3 7 3 2" xfId="4336"/>
    <cellStyle name="常规 3 4 3 2 4" xfId="4337"/>
    <cellStyle name="20% - 强调文字颜色 6 3 6 2 2" xfId="4338"/>
    <cellStyle name="20% - 强调文字颜色 5 3 9 2" xfId="4339"/>
    <cellStyle name="强调文字颜色 2 5 2 2 2" xfId="4340"/>
    <cellStyle name="20% - 强调文字颜色 5 4 5 3" xfId="4341"/>
    <cellStyle name="标题 1 3 3 2 2 2 2" xfId="4342"/>
    <cellStyle name="40% - 强调文字颜色 1 8 4 2" xfId="4343"/>
    <cellStyle name="强调文字颜色 2 2 6 3" xfId="4344"/>
    <cellStyle name="20% - 强调文字颜色 5 4" xfId="4345"/>
    <cellStyle name="20% - 强调文字颜色 5 4 5 3 2" xfId="4346"/>
    <cellStyle name="40% - 强调文字颜色 6 4 7" xfId="4347"/>
    <cellStyle name="强调文字颜色 2 2 6 3 2" xfId="4348"/>
    <cellStyle name="20% - 强调文字颜色 5 4 2" xfId="4349"/>
    <cellStyle name="20% - 强调文字颜色 5 4 3" xfId="4350"/>
    <cellStyle name="20% - 强调文字颜色 6 7 3 2 2" xfId="4351"/>
    <cellStyle name="60% - 强调文字颜色 3 2 2 2 2 3 2" xfId="4352"/>
    <cellStyle name="解释性文本 3 2" xfId="4353"/>
    <cellStyle name="40% - 强调文字颜色 2 3 2 4 2" xfId="4354"/>
    <cellStyle name="20% - 强调文字颜色 5 4 6" xfId="4355"/>
    <cellStyle name="标题 1 5 2 3 2" xfId="4356"/>
    <cellStyle name="强调文字颜色 2 2 7 2" xfId="4357"/>
    <cellStyle name="链接单元格 2 3 2 4" xfId="4358"/>
    <cellStyle name="20% - 强调文字颜色 6 3" xfId="4359"/>
    <cellStyle name="标题 5 3 4 3" xfId="4360"/>
    <cellStyle name="解释性文本 3 2 2" xfId="4361"/>
    <cellStyle name="40% - 强调文字颜色 2 3 2 4 2 2" xfId="4362"/>
    <cellStyle name="60% - 强调文字颜色 2 5 3 3" xfId="4363"/>
    <cellStyle name="60% - 强调文字颜色 6 2 5" xfId="4364"/>
    <cellStyle name="20% - 强调文字颜色 5 4 6 2" xfId="4365"/>
    <cellStyle name="标题 1 5 2 3 2 2" xfId="4366"/>
    <cellStyle name="链接单元格 3 2 3 2" xfId="4367"/>
    <cellStyle name="解释性文本 3 3" xfId="4368"/>
    <cellStyle name="40% - 强调文字颜色 2 3 2 4 3" xfId="4369"/>
    <cellStyle name="20% - 强调文字颜色 5 4 7" xfId="4370"/>
    <cellStyle name="标题 1 5 2 3 3" xfId="4371"/>
    <cellStyle name="常规 11 5 2" xfId="4372"/>
    <cellStyle name="解释性文本 3 3 2" xfId="4373"/>
    <cellStyle name="40% - 强调文字颜色 2 3 2 4 3 2" xfId="4374"/>
    <cellStyle name="60% - 强调文字颜色 2 5 4 3" xfId="4375"/>
    <cellStyle name="60% - 强调文字颜色 6 3 5" xfId="4376"/>
    <cellStyle name="20% - 强调文字颜色 5 4 7 2" xfId="4377"/>
    <cellStyle name="标题 1 5 2 3 3 2" xfId="4378"/>
    <cellStyle name="常规 11 5 2 2" xfId="4379"/>
    <cellStyle name="20% - 强调文字颜色 5 5" xfId="4380"/>
    <cellStyle name="标题 5 2 2 2 3 2" xfId="4381"/>
    <cellStyle name="差 3 8 2" xfId="4382"/>
    <cellStyle name="40% - 强调文字颜色 6 5 7" xfId="4383"/>
    <cellStyle name="20% - 强调文字颜色 5 5 2" xfId="4384"/>
    <cellStyle name="40% - 强调文字颜色 6 5 7 2" xfId="4385"/>
    <cellStyle name="20% - 强调文字颜色 5 5 2 2" xfId="4386"/>
    <cellStyle name="40% - 强调文字颜色 5 3 2 2 2 3" xfId="4387"/>
    <cellStyle name="40% - 强调文字颜色 4 2 3 6 2" xfId="4388"/>
    <cellStyle name="20% - 强调文字颜色 5 5 2 2 3 2" xfId="4389"/>
    <cellStyle name="20% - 强调文字颜色 5 5 2 3" xfId="4390"/>
    <cellStyle name="40% - 强调文字颜色 4 2 4 5" xfId="4391"/>
    <cellStyle name="20% - 强调文字颜色 5 5 2 3 2" xfId="4392"/>
    <cellStyle name="40% - 强调文字颜色 4 2 4 5 2" xfId="4393"/>
    <cellStyle name="20% - 强调文字颜色 5 5 2 3 2 2" xfId="4394"/>
    <cellStyle name="20% - 强调文字颜色 5 5 2 3 3 2" xfId="4395"/>
    <cellStyle name="20% - 强调文字颜色 5 5 2 4" xfId="4396"/>
    <cellStyle name="40% - 强调文字颜色 2 4 3 3 2" xfId="4397"/>
    <cellStyle name="标题 13 2" xfId="4398"/>
    <cellStyle name="20% - 强调文字颜色 5 5 2 4 2" xfId="4399"/>
    <cellStyle name="常规 2 2 4 7" xfId="4400"/>
    <cellStyle name="标题 13 2 2" xfId="4401"/>
    <cellStyle name="20% - 强调文字颜色 5 5 2 5" xfId="4402"/>
    <cellStyle name="标题 13 3" xfId="4403"/>
    <cellStyle name="标题 3 2 2 2 4 2" xfId="4404"/>
    <cellStyle name="20% - 强调文字颜色 5 5 2 5 2" xfId="4405"/>
    <cellStyle name="常规 2 2 5 7" xfId="4406"/>
    <cellStyle name="60% - 强调文字颜色 3 2 5 2 3" xfId="4407"/>
    <cellStyle name="标题 13 3 2" xfId="4408"/>
    <cellStyle name="40% - 强调文字颜色 6 5 2 2 2 2" xfId="4409"/>
    <cellStyle name="20% - 强调文字颜色 5 5 3" xfId="4410"/>
    <cellStyle name="20% - 强调文字颜色 6 7 3 3 2" xfId="4411"/>
    <cellStyle name="60% - 强调文字颜色 4 2 3 2 2 2 2" xfId="4412"/>
    <cellStyle name="20% - 强调文字颜色 5 5 3 2" xfId="4413"/>
    <cellStyle name="40% - 强调文字颜色 4 3 3 5" xfId="4414"/>
    <cellStyle name="20% - 强调文字颜色 5 5 3 2 2" xfId="4415"/>
    <cellStyle name="20% - 强调文字颜色 5 5 3 3" xfId="4416"/>
    <cellStyle name="40% - 强调文字颜色 4 3 4 5" xfId="4417"/>
    <cellStyle name="20% - 强调文字颜色 5 5 3 3 2" xfId="4418"/>
    <cellStyle name="20% - 强调文字颜色 5 5 5 2 2" xfId="4419"/>
    <cellStyle name="常规 4 4 7" xfId="4420"/>
    <cellStyle name="40% - 强调文字颜色 6 2 3 5" xfId="4421"/>
    <cellStyle name="20% - 强调文字颜色 5 7 2 2 2" xfId="4422"/>
    <cellStyle name="常规 6 9" xfId="4423"/>
    <cellStyle name="常规 4 2 2 7" xfId="4424"/>
    <cellStyle name="标题 4 3 2 4 3" xfId="4425"/>
    <cellStyle name="20% - 强调文字颜色 5 5 5 3" xfId="4426"/>
    <cellStyle name="20% - 强调文字颜色 5 5 5 3 2" xfId="4427"/>
    <cellStyle name="链接单元格 3 2 4 2" xfId="4428"/>
    <cellStyle name="解释性文本 4 3" xfId="4429"/>
    <cellStyle name="40% - 强调文字颜色 2 3 2 5 3" xfId="4430"/>
    <cellStyle name="20% - 强调文字颜色 5 5 7" xfId="4431"/>
    <cellStyle name="常规 11 6 2" xfId="4432"/>
    <cellStyle name="解释性文本 4 3 2" xfId="4433"/>
    <cellStyle name="40% - 强调文字颜色 2 3 2 5 3 2" xfId="4434"/>
    <cellStyle name="20% - 强调文字颜色 5 5 7 2" xfId="4435"/>
    <cellStyle name="20% - 强调文字颜色 5 6" xfId="4436"/>
    <cellStyle name="注释 3 2 7" xfId="4437"/>
    <cellStyle name="20% - 强调文字颜色 5 6 2" xfId="4438"/>
    <cellStyle name="注释 3 2 7 2" xfId="4439"/>
    <cellStyle name="20% - 强调文字颜色 5 6 2 2" xfId="4440"/>
    <cellStyle name="40% - 强调文字颜色 5 2 3 6 2" xfId="4441"/>
    <cellStyle name="20% - 强调文字颜色 5 6 2 2 3 2" xfId="4442"/>
    <cellStyle name="20% - 强调文字颜色 6 7 5" xfId="4443"/>
    <cellStyle name="40% - 强调文字颜色 5 2 4 5" xfId="4444"/>
    <cellStyle name="20% - 强调文字颜色 5 6 2 3 2" xfId="4445"/>
    <cellStyle name="强调文字颜色 3 5 6" xfId="4446"/>
    <cellStyle name="常规 3 2 3 7" xfId="4447"/>
    <cellStyle name="标题 4 2 2 5 3" xfId="4448"/>
    <cellStyle name="40% - 强调文字颜色 2 4 4 3 2" xfId="4449"/>
    <cellStyle name="20% - 强调文字颜色 5 6 2 4" xfId="4450"/>
    <cellStyle name="20% - 强调文字颜色 5 6 2 4 2" xfId="4451"/>
    <cellStyle name="常规 7 3 4 3 2" xfId="4452"/>
    <cellStyle name="40% - 强调文字颜色 6 5 2 2 3 2" xfId="4453"/>
    <cellStyle name="60% - 强调文字颜色 6 3 2 2 2 3" xfId="4454"/>
    <cellStyle name="20% - 强调文字颜色 5 6 3" xfId="4455"/>
    <cellStyle name="60% - 强调文字颜色 1 5 2 2" xfId="4456"/>
    <cellStyle name="60% - 强调文字颜色 4 2 3 2 2 3 2" xfId="4457"/>
    <cellStyle name="20% - 强调文字颜色 5 6 3 2" xfId="4458"/>
    <cellStyle name="60% - 强调文字颜色 1 5 2 2 2" xfId="4459"/>
    <cellStyle name="20% - 强调文字颜色 5 6 3 3" xfId="4460"/>
    <cellStyle name="60% - 强调文字颜色 1 5 2 2 3" xfId="4461"/>
    <cellStyle name="60% - 强调文字颜色 6 6 2 2 3 2" xfId="4462"/>
    <cellStyle name="40% - 强调文字颜色 5 3 4 5" xfId="4463"/>
    <cellStyle name="20% - 强调文字颜色 5 6 3 3 2" xfId="4464"/>
    <cellStyle name="60% - 强调文字颜色 1 5 2 2 3 2" xfId="4465"/>
    <cellStyle name="20% - 强调文字颜色 5 7 2 3" xfId="4466"/>
    <cellStyle name="40% - 强调文字颜色 6 2 4 5" xfId="4467"/>
    <cellStyle name="20% - 强调文字颜色 5 7 2 3 2" xfId="4468"/>
    <cellStyle name="常规 7 9" xfId="4469"/>
    <cellStyle name="标题 4 3 2 5 3" xfId="4470"/>
    <cellStyle name="20% - 强调文字颜色 5 7 3" xfId="4471"/>
    <cellStyle name="60% - 强调文字颜色 1 5 3 2" xfId="4472"/>
    <cellStyle name="20% - 强调文字颜色 5 7 3 2" xfId="4473"/>
    <cellStyle name="60% - 强调文字颜色 1 5 3 2 2" xfId="4474"/>
    <cellStyle name="常规 5 4 7" xfId="4475"/>
    <cellStyle name="40% - 强调文字颜色 6 3 3 5" xfId="4476"/>
    <cellStyle name="20% - 强调文字颜色 5 7 3 2 2" xfId="4477"/>
    <cellStyle name="常规 6 3 4 2" xfId="4478"/>
    <cellStyle name="40% - 强调文字颜色 6 4 2 2 2" xfId="4479"/>
    <cellStyle name="20% - 强调文字颜色 5 7 3 3" xfId="4480"/>
    <cellStyle name="60% - 强调文字颜色 4 2 2 2 2 2" xfId="4481"/>
    <cellStyle name="常规 6 3 4 2 2" xfId="4482"/>
    <cellStyle name="40% - 强调文字颜色 6 4 2 2 2 2" xfId="4483"/>
    <cellStyle name="40% - 强调文字颜色 6 3 4 5" xfId="4484"/>
    <cellStyle name="20% - 强调文字颜色 5 7 3 3 2" xfId="4485"/>
    <cellStyle name="60% - 强调文字颜色 4 2 2 2 2 2 2" xfId="4486"/>
    <cellStyle name="20% - 强调文字颜色 5 7 4 2" xfId="4487"/>
    <cellStyle name="60% - 强调文字颜色 1 5 3 3 2" xfId="4488"/>
    <cellStyle name="20% - 强调文字颜色 5 7 5" xfId="4489"/>
    <cellStyle name="20% - 强调文字颜色 5 7 5 2" xfId="4490"/>
    <cellStyle name="20% - 强调文字颜色 5 8" xfId="4491"/>
    <cellStyle name="20% - 强调文字颜色 5 8 2" xfId="4492"/>
    <cellStyle name="20% - 强调文字颜色 5 8 2 2" xfId="4493"/>
    <cellStyle name="标题 2 5" xfId="4494"/>
    <cellStyle name="20% - 强调文字颜色 6 5 5 3" xfId="4495"/>
    <cellStyle name="40% - 强调文字颜色 5 2 2 5 3" xfId="4496"/>
    <cellStyle name="20% - 强调文字颜色 5 8 2 2 2" xfId="4497"/>
    <cellStyle name="常规 5 2 2 7" xfId="4498"/>
    <cellStyle name="标题 2 5 2" xfId="4499"/>
    <cellStyle name="标题 4 4 2 4 3" xfId="4500"/>
    <cellStyle name="20% - 强调文字颜色 5 8 2 3" xfId="4501"/>
    <cellStyle name="货币 3 2 2 6 2" xfId="4502"/>
    <cellStyle name="标题 2 6" xfId="4503"/>
    <cellStyle name="20% - 强调文字颜色 5 8 2 3 2" xfId="4504"/>
    <cellStyle name="标题 2 6 2" xfId="4505"/>
    <cellStyle name="20% - 强调文字颜色 5 8 3" xfId="4506"/>
    <cellStyle name="60% - 强调文字颜色 1 5 4 2" xfId="4507"/>
    <cellStyle name="20% - 强调文字颜色 5 8 3 2" xfId="4508"/>
    <cellStyle name="60% - 强调文字颜色 1 5 4 2 2" xfId="4509"/>
    <cellStyle name="标题 3 5" xfId="4510"/>
    <cellStyle name="20% - 强调文字颜色 5 8 4 2" xfId="4511"/>
    <cellStyle name="60% - 强调文字颜色 1 5 4 3 2" xfId="4512"/>
    <cellStyle name="标题 4 5" xfId="4513"/>
    <cellStyle name="20% - 强调文字颜色 6 10" xfId="4514"/>
    <cellStyle name="20% - 强调文字颜色 6 10 2" xfId="4515"/>
    <cellStyle name="20% - 强调文字颜色 6 10 2 2" xfId="4516"/>
    <cellStyle name="检查单元格 2 5 3" xfId="4517"/>
    <cellStyle name="常规 9 2 2 2" xfId="4518"/>
    <cellStyle name="40% - 强调文字颜色 1 3 2 2" xfId="4519"/>
    <cellStyle name="60% - 强调文字颜色 2 3 7 2" xfId="4520"/>
    <cellStyle name="60% - 强调文字颜色 4 6 4" xfId="4521"/>
    <cellStyle name="20% - 强调文字颜色 6 10 3" xfId="4522"/>
    <cellStyle name="注释 7 2" xfId="4523"/>
    <cellStyle name="货币 3 7 3 2" xfId="4524"/>
    <cellStyle name="标题 2 2 4 3 3 2" xfId="4525"/>
    <cellStyle name="常规 9 2 2 2 2" xfId="4526"/>
    <cellStyle name="40% - 强调文字颜色 1 3 2 2 2" xfId="4527"/>
    <cellStyle name="60% - 强调文字颜色 2 3 7 2 2" xfId="4528"/>
    <cellStyle name="60% - 强调文字颜色 4 6 4 2" xfId="4529"/>
    <cellStyle name="20% - 强调文字颜色 6 10 3 2" xfId="4530"/>
    <cellStyle name="20% - 强调文字颜色 6 11" xfId="4531"/>
    <cellStyle name="20% - 强调文字颜色 6 11 2" xfId="4532"/>
    <cellStyle name="20% - 强调文字颜色 6 12 2" xfId="4533"/>
    <cellStyle name="60% - 强调文字颜色 1 8 2 2 2" xfId="4534"/>
    <cellStyle name="常规 5 3 6 2" xfId="4535"/>
    <cellStyle name="40% - 强调文字颜色 6 3 2 4 2" xfId="4536"/>
    <cellStyle name="20% - 强调文字颜色 6 14" xfId="4537"/>
    <cellStyle name="标题 1 10 3" xfId="4538"/>
    <cellStyle name="标题 4 3 3 3 2 2" xfId="4539"/>
    <cellStyle name="常规 5 3 6 3" xfId="4540"/>
    <cellStyle name="常规 3 2 2 3 3 2 2" xfId="4541"/>
    <cellStyle name="40% - 强调文字颜色 6 3 2 4 3" xfId="4542"/>
    <cellStyle name="20% - 强调文字颜色 6 15" xfId="4543"/>
    <cellStyle name="链接单元格 2 3 2 3" xfId="4544"/>
    <cellStyle name="20% - 强调文字颜色 6 2" xfId="4545"/>
    <cellStyle name="标题 5 3 4 2" xfId="4546"/>
    <cellStyle name="货币 3 2 3 2 2 2" xfId="4547"/>
    <cellStyle name="40% - 强调文字颜色 3 5 5 2" xfId="4548"/>
    <cellStyle name="标题 2 4 2 2 3 2" xfId="4549"/>
    <cellStyle name="40% - 强调文字颜色 3 2 2 3 3 2" xfId="4550"/>
    <cellStyle name="20% - 强调文字颜色 6 2 10" xfId="4551"/>
    <cellStyle name="20% - 强调文字颜色 6 2 2" xfId="4552"/>
    <cellStyle name="标题 5 3 4 2 2" xfId="4553"/>
    <cellStyle name="常规 3 2 2 3 2 2 3" xfId="4554"/>
    <cellStyle name="20% - 强调文字颜色 6 2 2 2" xfId="4555"/>
    <cellStyle name="40% - 强调文字颜色 1 3 3 2 3" xfId="4556"/>
    <cellStyle name="注释 8 2 3" xfId="4557"/>
    <cellStyle name="常规 3 2 2 3 2 2 3 2" xfId="4558"/>
    <cellStyle name="20% - 强调文字颜色 6 2 2 2 2" xfId="4559"/>
    <cellStyle name="好 4 7 2" xfId="4560"/>
    <cellStyle name="20% - 强调文字颜色 6 2 2 2 2 3" xfId="4561"/>
    <cellStyle name="常规 17 2" xfId="4562"/>
    <cellStyle name="常规 2 3 4 3 3" xfId="4563"/>
    <cellStyle name="20% - 强调文字颜色 6 2 2 2 4 2" xfId="4564"/>
    <cellStyle name="40% - 强调文字颜色 5 3 3 2 2 2 2" xfId="4565"/>
    <cellStyle name="20% - 强调文字颜色 6 2 2 3" xfId="4566"/>
    <cellStyle name="强调文字颜色 5 3 2 5 2" xfId="4567"/>
    <cellStyle name="20% - 强调文字颜色 6 3 4 3 3 2" xfId="4568"/>
    <cellStyle name="40% - 强调文字颜色 1 3 3 3 3" xfId="4569"/>
    <cellStyle name="20% - 强调文字颜色 6 2 2 3 2" xfId="4570"/>
    <cellStyle name="20% - 强调文字颜色 6 2 2 4" xfId="4571"/>
    <cellStyle name="60% - 强调文字颜色 3 5 5 3 2" xfId="4572"/>
    <cellStyle name="好 5 2 5" xfId="4573"/>
    <cellStyle name="40% - 强调文字颜色 1 10" xfId="4574"/>
    <cellStyle name="货币 2 4 4 3" xfId="4575"/>
    <cellStyle name="汇总 4 5 2" xfId="4576"/>
    <cellStyle name="40% - 强调文字颜色 1 2 2 4 3 2" xfId="4577"/>
    <cellStyle name="60% - 强调文字颜色 2 11" xfId="4578"/>
    <cellStyle name="20% - 强调文字颜色 6 2 2 4 2" xfId="4579"/>
    <cellStyle name="40% - 强调文字颜色 1 10 2" xfId="4580"/>
    <cellStyle name="货币 2 4 4 3 2" xfId="4581"/>
    <cellStyle name="60% - 强调文字颜色 2 11 2" xfId="4582"/>
    <cellStyle name="20% - 强调文字颜色 6 2 2 4 2 2" xfId="4583"/>
    <cellStyle name="好 5 2 6" xfId="4584"/>
    <cellStyle name="40% - 强调文字颜色 1 11" xfId="4585"/>
    <cellStyle name="汇总 4 5 3" xfId="4586"/>
    <cellStyle name="60% - 强调文字颜色 1 2 6 2 2" xfId="4587"/>
    <cellStyle name="60% - 强调文字颜色 2 12" xfId="4588"/>
    <cellStyle name="40% - 强调文字颜色 1 3 5 2 2 2" xfId="4589"/>
    <cellStyle name="20% - 强调文字颜色 6 2 2 4 3" xfId="4590"/>
    <cellStyle name="40% - 强调文字颜色 1 11 2" xfId="4591"/>
    <cellStyle name="60% - 强调文字颜色 2 12 2" xfId="4592"/>
    <cellStyle name="40% - 强调文字颜色 6 2 2 7" xfId="4593"/>
    <cellStyle name="常规 2 3 6 2 3" xfId="4594"/>
    <cellStyle name="20% - 强调文字颜色 6 2 2 4 3 2" xfId="4595"/>
    <cellStyle name="40% - 强调文字颜色 1 3 5 2 3 2" xfId="4596"/>
    <cellStyle name="20% - 强调文字颜色 6 2 2 5 3" xfId="4597"/>
    <cellStyle name="20% - 强调文字颜色 6 2 4 2 2 2" xfId="4598"/>
    <cellStyle name="常规 5 3 9" xfId="4599"/>
    <cellStyle name="40% - 强调文字颜色 6 3 2 7" xfId="4600"/>
    <cellStyle name="常规 2 3 7 2 3" xfId="4601"/>
    <cellStyle name="20% - 强调文字颜色 6 2 2 5 3 2" xfId="4602"/>
    <cellStyle name="常规 2 5 4 2 2" xfId="4603"/>
    <cellStyle name="40% - 强调文字颜色 3 7 3 3" xfId="4604"/>
    <cellStyle name="20% - 强调文字颜色 6 2 2 6 2" xfId="4605"/>
    <cellStyle name="标题 2 9 3 2" xfId="4606"/>
    <cellStyle name="20% - 强调文字颜色 6 2 2 7" xfId="4607"/>
    <cellStyle name="20% - 强调文字颜色 6 2 3" xfId="4608"/>
    <cellStyle name="20% - 强调文字颜色 6 3 3 5" xfId="4609"/>
    <cellStyle name="40% - 强调文字颜色 1 3 4 2 3 2" xfId="4610"/>
    <cellStyle name="20% - 强调文字颜色 6 2 3 2 2 2" xfId="4611"/>
    <cellStyle name="40% - 强调文字颜色 4 8 2 3" xfId="4612"/>
    <cellStyle name="强调文字颜色 5 2 4 4" xfId="4613"/>
    <cellStyle name="20% - 强调文字颜色 6 3 3 5 2" xfId="4614"/>
    <cellStyle name="货币 3 5 5 3" xfId="4615"/>
    <cellStyle name="20% - 强调文字颜色 6 2 3 2 2 2 2" xfId="4616"/>
    <cellStyle name="20% - 强调文字颜色 6 2 3 2 2 3" xfId="4617"/>
    <cellStyle name="20% - 强调文字颜色 6 2 3 2 2 3 2" xfId="4618"/>
    <cellStyle name="20% - 强调文字颜色 6 2 3 2 3" xfId="4619"/>
    <cellStyle name="20% - 强调文字颜色 6 3 4 5" xfId="4620"/>
    <cellStyle name="常规 2 4 4 2 3" xfId="4621"/>
    <cellStyle name="20% - 强调文字颜色 6 2 3 2 3 2" xfId="4622"/>
    <cellStyle name="40% - 强调文字颜色 4 2 2 5 2 2" xfId="4623"/>
    <cellStyle name="常规 2 4 4 3 3" xfId="4624"/>
    <cellStyle name="20% - 强调文字颜色 6 2 3 2 4 2" xfId="4625"/>
    <cellStyle name="标题 3 4 2 4 2 2" xfId="4626"/>
    <cellStyle name="40% - 强调文字颜色 1 3 4 3 3 2" xfId="4627"/>
    <cellStyle name="强调文字颜色 4 2 2 4 2" xfId="4628"/>
    <cellStyle name="20% - 强调文字颜色 6 2 3 3 2 2" xfId="4629"/>
    <cellStyle name="标题 1 3 4" xfId="4630"/>
    <cellStyle name="强调文字颜色 4 2 2 5" xfId="4631"/>
    <cellStyle name="20% - 强调文字颜色 6 2 3 3 3" xfId="4632"/>
    <cellStyle name="强调文字颜色 4 2 2 5 2" xfId="4633"/>
    <cellStyle name="常规 2 4 5 2 3" xfId="4634"/>
    <cellStyle name="20% - 强调文字颜色 6 2 3 3 3 2" xfId="4635"/>
    <cellStyle name="标题 1 4 4" xfId="4636"/>
    <cellStyle name="强调文字颜色 4 2 3 4" xfId="4637"/>
    <cellStyle name="20% - 强调文字颜色 6 2 3 4 2" xfId="4638"/>
    <cellStyle name="强调文字颜色 4 2 3 4 2" xfId="4639"/>
    <cellStyle name="20% - 强调文字颜色 6 2 3 4 2 2" xfId="4640"/>
    <cellStyle name="标题 2 3 4" xfId="4641"/>
    <cellStyle name="40% - 强调文字颜色 3 8 2 3" xfId="4642"/>
    <cellStyle name="强调文字颜色 4 2 4 4" xfId="4643"/>
    <cellStyle name="20% - 强调文字颜色 6 2 3 5 2" xfId="4644"/>
    <cellStyle name="强调文字颜色 4 2 5 4" xfId="4645"/>
    <cellStyle name="20% - 强调文字颜色 6 2 3 6 2" xfId="4646"/>
    <cellStyle name="40% - 强调文字颜色 5 5 6 2" xfId="4647"/>
    <cellStyle name="强调文字颜色 6 2 2 2 2 2" xfId="4648"/>
    <cellStyle name="20% - 强调文字颜色 6 2 4" xfId="4649"/>
    <cellStyle name="20% - 强调文字颜色 6 2 4 2 3" xfId="4650"/>
    <cellStyle name="常规 2 5 4 2 3" xfId="4651"/>
    <cellStyle name="20% - 强调文字颜色 6 2 4 2 3 2" xfId="4652"/>
    <cellStyle name="常规 2 3 2 8 3 2" xfId="4653"/>
    <cellStyle name="20% - 强调文字颜色 6 2 4 3" xfId="4654"/>
    <cellStyle name="强调文字颜色 4 3 2 4" xfId="4655"/>
    <cellStyle name="20% - 强调文字颜色 6 2 4 3 2" xfId="4656"/>
    <cellStyle name="强调文字颜色 4 3 2 4 2" xfId="4657"/>
    <cellStyle name="20% - 强调文字颜色 6 2 4 3 2 2" xfId="4658"/>
    <cellStyle name="40% - 强调文字颜色 5 3 2 2 2 2" xfId="4659"/>
    <cellStyle name="强调文字颜色 4 3 3 2 2" xfId="4660"/>
    <cellStyle name="差 3 2 2 4 2" xfId="4661"/>
    <cellStyle name="强调文字颜色 4 3 2 5" xfId="4662"/>
    <cellStyle name="20% - 强调文字颜色 6 2 4 3 3" xfId="4663"/>
    <cellStyle name="40% - 强调文字颜色 5 3 2 2 2 2 2" xfId="4664"/>
    <cellStyle name="强调文字颜色 4 3 2 5 2" xfId="4665"/>
    <cellStyle name="常规 2 5 5 2 3" xfId="4666"/>
    <cellStyle name="20% - 强调文字颜色 6 2 4 3 3 2" xfId="4667"/>
    <cellStyle name="40% - 强调文字颜色 5 3 2 2 4" xfId="4668"/>
    <cellStyle name="强调文字颜色 4 3 3 4" xfId="4669"/>
    <cellStyle name="20% - 强调文字颜色 6 2 4 4 2" xfId="4670"/>
    <cellStyle name="强调文字颜色 4 3 4 4" xfId="4671"/>
    <cellStyle name="20% - 强调文字颜色 6 2 4 5 2" xfId="4672"/>
    <cellStyle name="强调文字颜色 6 7 4" xfId="4673"/>
    <cellStyle name="40% - 强调文字颜色 4 7 3 3 2" xfId="4674"/>
    <cellStyle name="强调文字颜色 6 2 2 2 2 3" xfId="4675"/>
    <cellStyle name="20% - 强调文字颜色 6 2 5" xfId="4676"/>
    <cellStyle name="常规 3 3 2 2 4 2" xfId="4677"/>
    <cellStyle name="20% - 强调文字颜色 6 2 5 2 2 2" xfId="4678"/>
    <cellStyle name="20% - 强调文字颜色 6 3 2 5 3" xfId="4679"/>
    <cellStyle name="60% - 强调文字颜色 3 3 2 3 2 2" xfId="4680"/>
    <cellStyle name="常规 3 3 2 2 5" xfId="4681"/>
    <cellStyle name="20% - 强调文字颜色 6 2 5 2 3" xfId="4682"/>
    <cellStyle name="20% - 强调文字颜色 6 2 5 2 3 2" xfId="4683"/>
    <cellStyle name="20% - 强调文字颜色 6 2 5 3" xfId="4684"/>
    <cellStyle name="强调文字颜色 4 4 2 4" xfId="4685"/>
    <cellStyle name="常规 3 3 2 3 4" xfId="4686"/>
    <cellStyle name="20% - 强调文字颜色 6 2 5 3 2" xfId="4687"/>
    <cellStyle name="20% - 强调文字颜色 6 2 5 4" xfId="4688"/>
    <cellStyle name="40% - 强调文字颜色 2 3 3 2 2" xfId="4689"/>
    <cellStyle name="20% - 强调文字颜色 6 2 6" xfId="4690"/>
    <cellStyle name="40% - 强调文字颜色 2 3 3 2 2 3" xfId="4691"/>
    <cellStyle name="60% - 强调文字颜色 3 3 3 4" xfId="4692"/>
    <cellStyle name="20% - 强调文字颜色 6 2 6 3" xfId="4693"/>
    <cellStyle name="标题 2 3 6 2 2" xfId="4694"/>
    <cellStyle name="40% - 强调文字颜色 2 3 3 2 3" xfId="4695"/>
    <cellStyle name="强调文字颜色 2 10" xfId="4696"/>
    <cellStyle name="好 4 2 3 2" xfId="4697"/>
    <cellStyle name="20% - 强调文字颜色 6 2 7" xfId="4698"/>
    <cellStyle name="常规 12 3 2" xfId="4699"/>
    <cellStyle name="40% - 强调文字颜色 2 3 3 2 3 2" xfId="4700"/>
    <cellStyle name="60% - 强调文字颜色 2 2 4 2 3" xfId="4701"/>
    <cellStyle name="60% - 强调文字颜色 3 3 4 3" xfId="4702"/>
    <cellStyle name="强调文字颜色 2 10 2" xfId="4703"/>
    <cellStyle name="20% - 强调文字颜色 6 2 7 2" xfId="4704"/>
    <cellStyle name="常规 12 3 2 2" xfId="4705"/>
    <cellStyle name="强调文字颜色 2 10 3" xfId="4706"/>
    <cellStyle name="20% - 强调文字颜色 6 2 7 3" xfId="4707"/>
    <cellStyle name="标题 2 3 6 3 2" xfId="4708"/>
    <cellStyle name="差 7 2 2 2" xfId="4709"/>
    <cellStyle name="40% - 强调文字颜色 2 3 3 2 4 2" xfId="4710"/>
    <cellStyle name="60% - 强调文字颜色 2 2 4 3 3" xfId="4711"/>
    <cellStyle name="60% - 强调文字颜色 3 3 5 3" xfId="4712"/>
    <cellStyle name="标题 6 3 3 2 2" xfId="4713"/>
    <cellStyle name="常规 2 2 4 2 5" xfId="4714"/>
    <cellStyle name="20% - 强调文字颜色 6 2 8 2" xfId="4715"/>
    <cellStyle name="常规 12 3 3 2" xfId="4716"/>
    <cellStyle name="常规 3 5 2 2 4" xfId="4717"/>
    <cellStyle name="常规 2 3 10 2" xfId="4718"/>
    <cellStyle name="20% - 强调文字颜色 6 4 5 2 2" xfId="4719"/>
    <cellStyle name="强调文字颜色 2 12 2" xfId="4720"/>
    <cellStyle name="20% - 强调文字颜色 6 2 9 2" xfId="4721"/>
    <cellStyle name="20% - 强调文字颜色 6 3 2" xfId="4722"/>
    <cellStyle name="警告文本 6 2 2 3" xfId="4723"/>
    <cellStyle name="标题 5 3 4 3 2" xfId="4724"/>
    <cellStyle name="20% - 强调文字颜色 6 3 2 2" xfId="4725"/>
    <cellStyle name="20% - 强调文字颜色 6 3 2 2 2" xfId="4726"/>
    <cellStyle name="标题 4 3 6" xfId="4727"/>
    <cellStyle name="20% - 强调文字颜色 6 3 2 3" xfId="4728"/>
    <cellStyle name="20% - 强调文字颜色 6 3 2 3 2" xfId="4729"/>
    <cellStyle name="标题 4 4 6" xfId="4730"/>
    <cellStyle name="常规 3 3 2 2 2 2" xfId="4731"/>
    <cellStyle name="40% - 强调文字颜色 1 3 9 2" xfId="4732"/>
    <cellStyle name="20% - 强调文字颜色 6 3 2 3 3" xfId="4733"/>
    <cellStyle name="标题 4 4 7" xfId="4734"/>
    <cellStyle name="20% - 强调文字颜色 6 3 2 4" xfId="4735"/>
    <cellStyle name="20% - 强调文字颜色 6 3 2 4 2" xfId="4736"/>
    <cellStyle name="标题 4 5 6" xfId="4737"/>
    <cellStyle name="20% - 强调文字颜色 6 3 2 4 3" xfId="4738"/>
    <cellStyle name="标题 4 5 7" xfId="4739"/>
    <cellStyle name="20% - 强调文字颜色 6 3 2 5" xfId="4740"/>
    <cellStyle name="标题 3 9 2" xfId="4741"/>
    <cellStyle name="40% - 强调文字颜色 4 7 2 3" xfId="4742"/>
    <cellStyle name="20% - 强调文字颜色 6 3 2 5 2" xfId="4743"/>
    <cellStyle name="标题 3 9 2 2" xfId="4744"/>
    <cellStyle name="40% - 强调文字颜色 2 2 2 4 3 2" xfId="4745"/>
    <cellStyle name="标题 2 2 10 2" xfId="4746"/>
    <cellStyle name="20% - 强调文字颜色 6 3 2 6" xfId="4747"/>
    <cellStyle name="标题 3 9 3" xfId="4748"/>
    <cellStyle name="常规 2 6 4 2 2" xfId="4749"/>
    <cellStyle name="40% - 强调文字颜色 4 7 3 3" xfId="4750"/>
    <cellStyle name="输出 5 2 4" xfId="4751"/>
    <cellStyle name="20% - 强调文字颜色 6 3 2 6 2" xfId="4752"/>
    <cellStyle name="标题 3 9 3 2" xfId="4753"/>
    <cellStyle name="好 13 2" xfId="4754"/>
    <cellStyle name="常规 5 2" xfId="4755"/>
    <cellStyle name="20% - 强调文字颜色 6 3 2 7" xfId="4756"/>
    <cellStyle name="20% - 强调文字颜色 6 3 3" xfId="4757"/>
    <cellStyle name="链接单元格 2 3 4 3" xfId="4758"/>
    <cellStyle name="20% - 强调文字颜色 6 3 3 2 2 2" xfId="4759"/>
    <cellStyle name="警告文本 2 5 2 3" xfId="4760"/>
    <cellStyle name="标题 5 3 6 2" xfId="4761"/>
    <cellStyle name="20% - 强调文字颜色 6 3 3 2 2 2 2" xfId="4762"/>
    <cellStyle name="20% - 强调文字颜色 6 3 3 2 2 3" xfId="4763"/>
    <cellStyle name="货币 2 13" xfId="4764"/>
    <cellStyle name="20% - 强调文字颜色 6 3 3 2 2 3 2" xfId="4765"/>
    <cellStyle name="20% - 强调文字颜色 6 3 3 2 3" xfId="4766"/>
    <cellStyle name="常规 3 4 4 2 3" xfId="4767"/>
    <cellStyle name="20% - 强调文字颜色 6 3 3 2 3 2" xfId="4768"/>
    <cellStyle name="常规 3 9 5" xfId="4769"/>
    <cellStyle name="40% - 强调文字颜色 4 3 2 5 2 2" xfId="4770"/>
    <cellStyle name="强调文字颜色 5 6 2 3" xfId="4771"/>
    <cellStyle name="常规 3 4 4 3 3" xfId="4772"/>
    <cellStyle name="20% - 强调文字颜色 6 3 3 2 4 2" xfId="4773"/>
    <cellStyle name="40% - 强调文字颜色 6 2 6 3" xfId="4774"/>
    <cellStyle name="常规 9 7" xfId="4775"/>
    <cellStyle name="40% - 强调文字颜色 1 8" xfId="4776"/>
    <cellStyle name="强调文字颜色 5 2 2 4 2" xfId="4777"/>
    <cellStyle name="20% - 强调文字颜色 6 3 3 3 2 2" xfId="4778"/>
    <cellStyle name="20% - 强调文字颜色 6 3 4 2 2 2" xfId="4779"/>
    <cellStyle name="20% - 强调文字颜色 6 3 4 2 3" xfId="4780"/>
    <cellStyle name="常规 3 5 4 2 3" xfId="4781"/>
    <cellStyle name="20% - 强调文字颜色 6 3 4 2 3 2" xfId="4782"/>
    <cellStyle name="40% - 强调文字颜色 4 3 2 2 2 3 2" xfId="4783"/>
    <cellStyle name="强调文字颜色 5 3 2 4 2" xfId="4784"/>
    <cellStyle name="20% - 强调文字颜色 6 3 4 3 2 2" xfId="4785"/>
    <cellStyle name="40% - 强调文字颜色 5 3 3 2 2 2" xfId="4786"/>
    <cellStyle name="差 3 3 2 4 2" xfId="4787"/>
    <cellStyle name="强调文字颜色 5 3 2 5" xfId="4788"/>
    <cellStyle name="20% - 强调文字颜色 6 3 4 3 3" xfId="4789"/>
    <cellStyle name="20% - 强调文字颜色 6 3 4 4" xfId="4790"/>
    <cellStyle name="强调文字颜色 5 3 3 4" xfId="4791"/>
    <cellStyle name="20% - 强调文字颜色 6 3 4 4 2" xfId="4792"/>
    <cellStyle name="强调文字颜色 5 3 4 4" xfId="4793"/>
    <cellStyle name="20% - 强调文字颜色 6 3 4 5 2" xfId="4794"/>
    <cellStyle name="常规 3 4 2 2 4 2" xfId="4795"/>
    <cellStyle name="20% - 强调文字颜色 6 3 5 2 2 2" xfId="4796"/>
    <cellStyle name="20% - 强调文字颜色 6 3 5 2 3" xfId="4797"/>
    <cellStyle name="20% - 强调文字颜色 6 3 5 2 3 2" xfId="4798"/>
    <cellStyle name="20% - 强调文字颜色 6 3 5 4" xfId="4799"/>
    <cellStyle name="20% - 强调文字颜色 6 3 5 4 2" xfId="4800"/>
    <cellStyle name="20% - 强调文字颜色 6 3 6 3" xfId="4801"/>
    <cellStyle name="标题 2 3 7 2 2" xfId="4802"/>
    <cellStyle name="强调文字颜色 5 5 2 4" xfId="4803"/>
    <cellStyle name="20% - 强调文字颜色 6 3 6 3 2" xfId="4804"/>
    <cellStyle name="20% - 强调文字颜色 6 3 7 2 2" xfId="4805"/>
    <cellStyle name="20% - 强调文字颜色 6 3 7 3" xfId="4806"/>
    <cellStyle name="标题 2 3 7 3 2" xfId="4807"/>
    <cellStyle name="差 7 3 2 2" xfId="4808"/>
    <cellStyle name="强调文字颜色 5 6 2 4" xfId="4809"/>
    <cellStyle name="20% - 强调文字颜色 6 3 7 3 2" xfId="4810"/>
    <cellStyle name="好 4 2 4 3" xfId="4811"/>
    <cellStyle name="20% - 强调文字颜色 6 3 8" xfId="4812"/>
    <cellStyle name="常规 2 2 5 2 5" xfId="4813"/>
    <cellStyle name="20% - 强调文字颜色 6 3 8 2" xfId="4814"/>
    <cellStyle name="20% - 强调文字颜色 6 4 6 2" xfId="4815"/>
    <cellStyle name="20% - 强调文字颜色 6 3 9" xfId="4816"/>
    <cellStyle name="20% - 强调文字颜色 6 3 9 2" xfId="4817"/>
    <cellStyle name="60% - 强调文字颜色 6 2 2 2 4" xfId="4818"/>
    <cellStyle name="强调文字颜色 2 2 7 3" xfId="4819"/>
    <cellStyle name="20% - 强调文字颜色 6 4" xfId="4820"/>
    <cellStyle name="60% - 强调文字颜色 1 2 10" xfId="4821"/>
    <cellStyle name="适中 2 4" xfId="4822"/>
    <cellStyle name="常规 3 5 7 2" xfId="4823"/>
    <cellStyle name="60% - 强调文字颜色 4 3 2 7" xfId="4824"/>
    <cellStyle name="强调文字颜色 2 2 7 3 2" xfId="4825"/>
    <cellStyle name="20% - 强调文字颜色 6 4 2" xfId="4826"/>
    <cellStyle name="20% - 强调文字颜色 6 4 2 2 2" xfId="4827"/>
    <cellStyle name="20% - 强调文字颜色 6 4 2 3" xfId="4828"/>
    <cellStyle name="40% - 强调文字颜色 2 5 2 3 2" xfId="4829"/>
    <cellStyle name="常规 6 2 3 2 6 2" xfId="4830"/>
    <cellStyle name="20% - 强调文字颜色 6 4 2 4" xfId="4831"/>
    <cellStyle name="40% - 强调文字颜色 2 5 2 3 2 2" xfId="4832"/>
    <cellStyle name="20% - 强调文字颜色 6 4 2 4 2" xfId="4833"/>
    <cellStyle name="链接单元格 5 2 2 2" xfId="4834"/>
    <cellStyle name="40% - 强调文字颜色 2 5 2 3 3" xfId="4835"/>
    <cellStyle name="20% - 强调文字颜色 6 4 2 5" xfId="4836"/>
    <cellStyle name="标题 4 9 2" xfId="4837"/>
    <cellStyle name="常规 2 3 2 2 4 3" xfId="4838"/>
    <cellStyle name="40% - 强调文字颜色 5 7 2 3" xfId="4839"/>
    <cellStyle name="40% - 强调文字颜色 2 5 2 3 3 2" xfId="4840"/>
    <cellStyle name="20% - 强调文字颜色 6 4 2 5 2" xfId="4841"/>
    <cellStyle name="标题 4 9 2 2" xfId="4842"/>
    <cellStyle name="链接单元格 5 2 2 3" xfId="4843"/>
    <cellStyle name="40% - 强调文字颜色 2 2 2 5 3 2" xfId="4844"/>
    <cellStyle name="20% - 强调文字颜色 6 4 2 6" xfId="4845"/>
    <cellStyle name="标题 4 9 3" xfId="4846"/>
    <cellStyle name="标题 8 2 4 2" xfId="4847"/>
    <cellStyle name="常规 2 7 4 2 2" xfId="4848"/>
    <cellStyle name="常规 2 3 2 2 5 3" xfId="4849"/>
    <cellStyle name="40% - 强调文字颜色 5 7 3 3" xfId="4850"/>
    <cellStyle name="20% - 强调文字颜色 6 4 2 6 2" xfId="4851"/>
    <cellStyle name="标题 4 9 3 2" xfId="4852"/>
    <cellStyle name="20% - 强调文字颜色 6 4 3" xfId="4853"/>
    <cellStyle name="强调文字颜色 6 2 2 4" xfId="4854"/>
    <cellStyle name="20% - 强调文字颜色 6 4 3 3 2" xfId="4855"/>
    <cellStyle name="20% - 强调文字颜色 6 4 4 2 2" xfId="4856"/>
    <cellStyle name="40% - 强调文字颜色 4 3 3 2 2 3" xfId="4857"/>
    <cellStyle name="60% - 强调文字颜色 5 2" xfId="4858"/>
    <cellStyle name="强调文字颜色 6 3 2 4" xfId="4859"/>
    <cellStyle name="20% - 强调文字颜色 6 4 4 3 2" xfId="4860"/>
    <cellStyle name="强调文字颜色 6 4 2 4" xfId="4861"/>
    <cellStyle name="常规 2 3 11 2" xfId="4862"/>
    <cellStyle name="20% - 强调文字颜色 6 4 5 3 2" xfId="4863"/>
    <cellStyle name="标题 1 14" xfId="4864"/>
    <cellStyle name="40% - 强调文字颜色 2 3 3 4 2" xfId="4865"/>
    <cellStyle name="20% - 强调文字颜色 6 4 6" xfId="4866"/>
    <cellStyle name="标题 1 5 3 3 2" xfId="4867"/>
    <cellStyle name="好 4 2 5 2" xfId="4868"/>
    <cellStyle name="20% - 强调文字颜色 6 4 7" xfId="4869"/>
    <cellStyle name="常规 12 5 2" xfId="4870"/>
    <cellStyle name="20% - 强调文字颜色 6 4 7 2" xfId="4871"/>
    <cellStyle name="40% - 强调文字颜色 4 3 6 2 2" xfId="4872"/>
    <cellStyle name="20% - 强调文字颜色 6 5" xfId="4873"/>
    <cellStyle name="常规 6 3 2 2 3" xfId="4874"/>
    <cellStyle name="差 3 9 2" xfId="4875"/>
    <cellStyle name="20% - 强调文字颜色 6 5 2" xfId="4876"/>
    <cellStyle name="20% - 强调文字颜色 6 5 2 2" xfId="4877"/>
    <cellStyle name="20% - 强调文字颜色 6 5 2 3" xfId="4878"/>
    <cellStyle name="标题 2 2 2 2 4 2" xfId="4879"/>
    <cellStyle name="常规 2 3 3 2 2 3" xfId="4880"/>
    <cellStyle name="40% - 强调文字颜色 1 2 5" xfId="4881"/>
    <cellStyle name="20% - 强调文字颜色 6 5 2 3 2" xfId="4882"/>
    <cellStyle name="常规 2 3 3 2 2 3 2" xfId="4883"/>
    <cellStyle name="40% - 强调文字颜色 1 2 5 2" xfId="4884"/>
    <cellStyle name="20% - 强调文字颜色 6 5 2 3 2 2" xfId="4885"/>
    <cellStyle name="常规 2 4 2 2 2 2" xfId="4886"/>
    <cellStyle name="40% - 强调文字颜色 2 5 3 3 2" xfId="4887"/>
    <cellStyle name="20% - 强调文字颜色 6 5 2 4" xfId="4888"/>
    <cellStyle name="常规 9 2 5" xfId="4889"/>
    <cellStyle name="常规 2 3 3 2 3 3" xfId="4890"/>
    <cellStyle name="40% - 强调文字颜色 1 3 5" xfId="4891"/>
    <cellStyle name="20% - 强调文字颜色 6 5 2 4 2" xfId="4892"/>
    <cellStyle name="常规 2 4 2 2 2 3" xfId="4893"/>
    <cellStyle name="标题 3 2 3 2 4 2" xfId="4894"/>
    <cellStyle name="20% - 强调文字颜色 6 5 2 5" xfId="4895"/>
    <cellStyle name="标题 5 9 2" xfId="4896"/>
    <cellStyle name="常规 9 3 5" xfId="4897"/>
    <cellStyle name="常规 2 3 3 2 4 3" xfId="4898"/>
    <cellStyle name="40% - 强调文字颜色 6 7 2 3" xfId="4899"/>
    <cellStyle name="40% - 强调文字颜色 1 4 5" xfId="4900"/>
    <cellStyle name="20% - 强调文字颜色 6 5 2 5 2" xfId="4901"/>
    <cellStyle name="常规 2 4 2 2 2 3 2" xfId="4902"/>
    <cellStyle name="60% - 强调文字颜色 4 2 5 2 3" xfId="4903"/>
    <cellStyle name="适中 3 5" xfId="4904"/>
    <cellStyle name="40% - 强调文字颜色 6 5 2 3 2 2" xfId="4905"/>
    <cellStyle name="20% - 强调文字颜色 6 5 3" xfId="4906"/>
    <cellStyle name="20% - 强调文字颜色 6 5 3 2" xfId="4907"/>
    <cellStyle name="20% - 强调文字颜色 6 5 3 2 2" xfId="4908"/>
    <cellStyle name="常规 2 3 3 3 2 3" xfId="4909"/>
    <cellStyle name="40% - 强调文字颜色 2 2 5" xfId="4910"/>
    <cellStyle name="20% - 强调文字颜色 6 5 3 3 2" xfId="4911"/>
    <cellStyle name="注释 2 8" xfId="4912"/>
    <cellStyle name="20% - 强调文字颜色 6 5 4 2 2" xfId="4913"/>
    <cellStyle name="常规 2 3 3 4 2 3" xfId="4914"/>
    <cellStyle name="40% - 强调文字颜色 3 2 5" xfId="4915"/>
    <cellStyle name="注释 3 8" xfId="4916"/>
    <cellStyle name="20% - 强调文字颜色 6 5 4 3 2" xfId="4917"/>
    <cellStyle name="20% - 强调文字颜色 6 5 5 2 2" xfId="4918"/>
    <cellStyle name="常规 2 3 3 5 2 3" xfId="4919"/>
    <cellStyle name="40% - 强调文字颜色 4 2 5" xfId="4920"/>
    <cellStyle name="60% - 强调文字颜色 3 6 2 4 2" xfId="4921"/>
    <cellStyle name="20% - 强调文字颜色 6 5 5 3 2" xfId="4922"/>
    <cellStyle name="20% - 强调文字颜色 6 6" xfId="4923"/>
    <cellStyle name="20% - 强调文字颜色 6 6 2" xfId="4924"/>
    <cellStyle name="20% - 强调文字颜色 6 6 2 2" xfId="4925"/>
    <cellStyle name="20% - 强调文字颜色 6 6 2 3" xfId="4926"/>
    <cellStyle name="20% - 强调文字颜色 6 6 2 3 2" xfId="4927"/>
    <cellStyle name="常规 2 4 2 3 2 2" xfId="4928"/>
    <cellStyle name="40% - 强调文字颜色 2 5 4 3 2" xfId="4929"/>
    <cellStyle name="20% - 强调文字颜色 6 6 2 4" xfId="4930"/>
    <cellStyle name="20% - 强调文字颜色 6 6 2 4 2" xfId="4931"/>
    <cellStyle name="适中 4 5" xfId="4932"/>
    <cellStyle name="常规 7 3 5 3 2" xfId="4933"/>
    <cellStyle name="40% - 强调文字颜色 6 5 2 3 3 2" xfId="4934"/>
    <cellStyle name="20% - 强调文字颜色 6 6 3" xfId="4935"/>
    <cellStyle name="60% - 强调文字颜色 1 6 2 2" xfId="4936"/>
    <cellStyle name="输出 2 7" xfId="4937"/>
    <cellStyle name="20% - 强调文字颜色 6 6 3 2" xfId="4938"/>
    <cellStyle name="60% - 强调文字颜色 1 6 2 2 2" xfId="4939"/>
    <cellStyle name="输出 2 7 2" xfId="4940"/>
    <cellStyle name="20% - 强调文字颜色 6 6 3 2 2" xfId="4941"/>
    <cellStyle name="60% - 强调文字颜色 1 6 2 2 2 2" xfId="4942"/>
    <cellStyle name="输出 2 8 2" xfId="4943"/>
    <cellStyle name="20% - 强调文字颜色 6 6 3 3 2" xfId="4944"/>
    <cellStyle name="60% - 强调文字颜色 1 6 2 2 3 2" xfId="4945"/>
    <cellStyle name="40% - 强调文字颜色 3 4 2 2" xfId="4946"/>
    <cellStyle name="20% - 强调文字颜色 6 7" xfId="4947"/>
    <cellStyle name="60% - 强调文字颜色 4 4 7 2" xfId="4948"/>
    <cellStyle name="40% - 强调文字颜色 3 4 2 2 2" xfId="4949"/>
    <cellStyle name="20% - 强调文字颜色 6 7 2" xfId="4950"/>
    <cellStyle name="40% - 强调文字颜色 3 4 2 2 2 2" xfId="4951"/>
    <cellStyle name="20% - 强调文字颜色 6 7 2 2" xfId="4952"/>
    <cellStyle name="40% - 强调文字颜色 3 4 2 2 3" xfId="4953"/>
    <cellStyle name="20% - 强调文字颜色 6 7 3" xfId="4954"/>
    <cellStyle name="60% - 强调文字颜色 1 6 3 2" xfId="4955"/>
    <cellStyle name="40% - 强调文字颜色 3 4 2 2 3 2" xfId="4956"/>
    <cellStyle name="20% - 强调文字颜色 6 7 3 2" xfId="4957"/>
    <cellStyle name="60% - 强调文字颜色 1 6 3 2 2" xfId="4958"/>
    <cellStyle name="60% - 强调文字颜色 3 2 2 2 2 3" xfId="4959"/>
    <cellStyle name="适中 5 5 3" xfId="4960"/>
    <cellStyle name="常规 7 3 4 2" xfId="4961"/>
    <cellStyle name="40% - 强调文字颜色 6 5 2 2 2" xfId="4962"/>
    <cellStyle name="20% - 强调文字颜色 6 7 3 3" xfId="4963"/>
    <cellStyle name="60% - 强调文字颜色 4 2 3 2 2 2" xfId="4964"/>
    <cellStyle name="20% - 强调文字颜色 6 7 4 2" xfId="4965"/>
    <cellStyle name="60% - 强调文字颜色 1 6 3 3 2" xfId="4966"/>
    <cellStyle name="20% - 强调文字颜色 6 7 5 2" xfId="4967"/>
    <cellStyle name="常规 6 4 3 2 2 2" xfId="4968"/>
    <cellStyle name="40% - 强调文字颜色 3 4 2 3" xfId="4969"/>
    <cellStyle name="20% - 强调文字颜色 6 8" xfId="4970"/>
    <cellStyle name="40% - 强调文字颜色 3 4 2 3 2" xfId="4971"/>
    <cellStyle name="20% - 强调文字颜色 6 8 2" xfId="4972"/>
    <cellStyle name="40% - 强调文字颜色 3 4 2 3 2 2" xfId="4973"/>
    <cellStyle name="20% - 强调文字颜色 6 8 2 2" xfId="4974"/>
    <cellStyle name="常规 3 2 2 2 3 3 2" xfId="4975"/>
    <cellStyle name="40% - 强调文字颜色 6 2 2 5 3" xfId="4976"/>
    <cellStyle name="20% - 强调文字颜色 6 8 2 2 2" xfId="4977"/>
    <cellStyle name="40% - 强调文字颜色 3 4 2 3 3" xfId="4978"/>
    <cellStyle name="20% - 强调文字颜色 6 8 3" xfId="4979"/>
    <cellStyle name="60% - 强调文字颜色 1 6 4 2" xfId="4980"/>
    <cellStyle name="40% - 强调文字颜色 1 10 2 2" xfId="4981"/>
    <cellStyle name="货币 2 2 2 2" xfId="4982"/>
    <cellStyle name="40% - 强调文字颜色 1 10 3" xfId="4983"/>
    <cellStyle name="40% - 强调文字颜色 1 12" xfId="4984"/>
    <cellStyle name="40% - 强调文字颜色 2 2 3 4 3 2" xfId="4985"/>
    <cellStyle name="60% - 强调文字颜色 2 13" xfId="4986"/>
    <cellStyle name="40% - 强调文字颜色 1 12 2" xfId="4987"/>
    <cellStyle name="40% - 强调文字颜色 1 13" xfId="4988"/>
    <cellStyle name="60% - 强调文字颜色 2 14" xfId="4989"/>
    <cellStyle name="40% - 强调文字颜色 5 6 5 2" xfId="4990"/>
    <cellStyle name="常规 2 2 2 2 2 2 3 2" xfId="4991"/>
    <cellStyle name="40% - 强调文字颜色 1 14" xfId="4992"/>
    <cellStyle name="60% - 强调文字颜色 2 15" xfId="4993"/>
    <cellStyle name="40% - 强调文字颜色 1 2" xfId="4994"/>
    <cellStyle name="40% - 强调文字颜色 1 2 10 2" xfId="4995"/>
    <cellStyle name="输出 2 3 4 3" xfId="4996"/>
    <cellStyle name="常规 2 2 2 3" xfId="4997"/>
    <cellStyle name="40% - 强调文字颜色 1 2 2" xfId="4998"/>
    <cellStyle name="常规 3 7 2 3 3 2" xfId="4999"/>
    <cellStyle name="60% - 强调文字颜色 2 2 7" xfId="5000"/>
    <cellStyle name="40% - 强调文字颜色 1 2 2 2" xfId="5001"/>
    <cellStyle name="60% - 强调文字颜色 2 2 7 2" xfId="5002"/>
    <cellStyle name="60% - 强调文字颜色 3 6 4" xfId="5003"/>
    <cellStyle name="汇总 2 4" xfId="5004"/>
    <cellStyle name="40% - 强调文字颜色 1 2 2 2 2" xfId="5005"/>
    <cellStyle name="60% - 强调文字颜色 2 2 7 2 2" xfId="5006"/>
    <cellStyle name="60% - 强调文字颜色 3 6 4 2" xfId="5007"/>
    <cellStyle name="货币 2 2 3 3" xfId="5008"/>
    <cellStyle name="汇总 2 4 2" xfId="5009"/>
    <cellStyle name="40% - 强调文字颜色 1 2 2 2 2 2" xfId="5010"/>
    <cellStyle name="链接单元格 2 2 3 2" xfId="5011"/>
    <cellStyle name="40% - 强调文字颜色 2 2 2 4 3" xfId="5012"/>
    <cellStyle name="标题 2 2 10" xfId="5013"/>
    <cellStyle name="货币 2 2 3 3 2" xfId="5014"/>
    <cellStyle name="汇总 2 4 2 2" xfId="5015"/>
    <cellStyle name="40% - 强调文字颜色 1 2 2 2 2 2 2" xfId="5016"/>
    <cellStyle name="常规 2 6 4" xfId="5017"/>
    <cellStyle name="标题 1 4 2 3 3" xfId="5018"/>
    <cellStyle name="货币 2 2 4 3" xfId="5019"/>
    <cellStyle name="汇总 2 5 2" xfId="5020"/>
    <cellStyle name="40% - 强调文字颜色 1 2 2 2 3 2" xfId="5021"/>
    <cellStyle name="汇总 2 6" xfId="5022"/>
    <cellStyle name="40% - 强调文字颜色 1 2 2 2 4" xfId="5023"/>
    <cellStyle name="好 3 3 5" xfId="5024"/>
    <cellStyle name="40% - 强调文字颜色 6 2 5" xfId="5025"/>
    <cellStyle name="货币 2 2 5 3" xfId="5026"/>
    <cellStyle name="汇总 2 6 2" xfId="5027"/>
    <cellStyle name="40% - 强调文字颜色 1 2 2 2 4 2" xfId="5028"/>
    <cellStyle name="货币 3 6 3 3" xfId="5029"/>
    <cellStyle name="40% - 强调文字颜色 2 7 3 2 2" xfId="5030"/>
    <cellStyle name="常规 11 2 5 2" xfId="5031"/>
    <cellStyle name="60% - 强调文字颜色 2 2 7 3" xfId="5032"/>
    <cellStyle name="60% - 强调文字颜色 3 6 5" xfId="5033"/>
    <cellStyle name="40% - 强调文字颜色 1 2 2 3" xfId="5034"/>
    <cellStyle name="标题 6 2 2 4 2" xfId="5035"/>
    <cellStyle name="汇总 3 4" xfId="5036"/>
    <cellStyle name="40% - 强调文字颜色 1 2 2 3 2" xfId="5037"/>
    <cellStyle name="60% - 强调文字颜色 2 2 7 3 2" xfId="5038"/>
    <cellStyle name="60% - 强调文字颜色 3 6 5 2" xfId="5039"/>
    <cellStyle name="货币 2 3 3 3" xfId="5040"/>
    <cellStyle name="汇总 3 4 2" xfId="5041"/>
    <cellStyle name="40% - 强调文字颜色 1 2 2 3 2 2" xfId="5042"/>
    <cellStyle name="常规 11 5" xfId="5043"/>
    <cellStyle name="汇总 3 5" xfId="5044"/>
    <cellStyle name="40% - 强调文字颜色 1 2 2 3 3" xfId="5045"/>
    <cellStyle name="货币 2 3 4 3" xfId="5046"/>
    <cellStyle name="汇总 3 5 2" xfId="5047"/>
    <cellStyle name="40% - 强调文字颜色 1 2 2 3 3 2" xfId="5048"/>
    <cellStyle name="好 4 2 5" xfId="5049"/>
    <cellStyle name="常规 12 5" xfId="5050"/>
    <cellStyle name="40% - 强调文字颜色 1 2 2 4" xfId="5051"/>
    <cellStyle name="汇总 4 4" xfId="5052"/>
    <cellStyle name="40% - 强调文字颜色 1 2 2 4 2" xfId="5053"/>
    <cellStyle name="货币 2 4 3 3" xfId="5054"/>
    <cellStyle name="汇总 4 4 2" xfId="5055"/>
    <cellStyle name="40% - 强调文字颜色 1 2 2 4 2 2" xfId="5056"/>
    <cellStyle name="汇总 4 5" xfId="5057"/>
    <cellStyle name="40% - 强调文字颜色 1 2 2 4 3" xfId="5058"/>
    <cellStyle name="常规 4 2 6 3 2" xfId="5059"/>
    <cellStyle name="常规 3 2 2 2 2 2 2 2" xfId="5060"/>
    <cellStyle name="40% - 强调文字颜色 2 6 2" xfId="5061"/>
    <cellStyle name="40% - 强调文字颜色 1 2 2 5" xfId="5062"/>
    <cellStyle name="常规 4 8 3 2" xfId="5063"/>
    <cellStyle name="标题 4 3 2 2 2 3 2" xfId="5064"/>
    <cellStyle name="好 6 2 5" xfId="5065"/>
    <cellStyle name="40% - 强调文字颜色 6 10" xfId="5066"/>
    <cellStyle name="汇总 5 5 2" xfId="5067"/>
    <cellStyle name="40% - 强调文字颜色 2 6 2 3 2" xfId="5068"/>
    <cellStyle name="40% - 强调文字颜色 1 2 2 5 3 2" xfId="5069"/>
    <cellStyle name="汇总 6 4" xfId="5070"/>
    <cellStyle name="40% - 强调文字颜色 2 6 3 2" xfId="5071"/>
    <cellStyle name="40% - 强调文字颜色 1 2 2 6 2" xfId="5072"/>
    <cellStyle name="强调文字颜色 1 3 2 2 3" xfId="5073"/>
    <cellStyle name="常规 10 2 5" xfId="5074"/>
    <cellStyle name="强调文字颜色 6 10 3" xfId="5075"/>
    <cellStyle name="常规 2 3 3 3 6 2" xfId="5076"/>
    <cellStyle name="40% - 强调文字颜色 6 8 4 2" xfId="5077"/>
    <cellStyle name="40% - 强调文字颜色 2 6 4" xfId="5078"/>
    <cellStyle name="40% - 强调文字颜色 1 2 2 7" xfId="5079"/>
    <cellStyle name="强调文字颜色 6 10 3 2" xfId="5080"/>
    <cellStyle name="汇总 7 4" xfId="5081"/>
    <cellStyle name="40% - 强调文字颜色 2 6 4 2" xfId="5082"/>
    <cellStyle name="40% - 强调文字颜色 1 2 2 7 2" xfId="5083"/>
    <cellStyle name="40% - 强调文字颜色 1 2 3" xfId="5084"/>
    <cellStyle name="60% - 强调文字颜色 2 2 8" xfId="5085"/>
    <cellStyle name="40% - 强调文字颜色 1 2 3 2" xfId="5086"/>
    <cellStyle name="60% - 强调文字颜色 2 2 8 2" xfId="5087"/>
    <cellStyle name="60% - 强调文字颜色 3 7 4" xfId="5088"/>
    <cellStyle name="40% - 强调文字颜色 1 2 3 2 2" xfId="5089"/>
    <cellStyle name="常规 2 5 3 2 2 3" xfId="5090"/>
    <cellStyle name="60% - 强调文字颜色 2 2 8 2 2" xfId="5091"/>
    <cellStyle name="60% - 强调文字颜色 3 7 4 2" xfId="5092"/>
    <cellStyle name="输入 2 6 3" xfId="5093"/>
    <cellStyle name="货币 3 2 3 3" xfId="5094"/>
    <cellStyle name="40% - 强调文字颜色 1 2 3 2 2 2" xfId="5095"/>
    <cellStyle name="货币 3 2 3 3 2" xfId="5096"/>
    <cellStyle name="40% - 强调文字颜色 3 6 5" xfId="5097"/>
    <cellStyle name="40% - 强调文字颜色 1 2 3 2 2 2 2" xfId="5098"/>
    <cellStyle name="标题 2 4 2 3 3" xfId="5099"/>
    <cellStyle name="40% - 强调文字颜色 3 2 2 4 3" xfId="5100"/>
    <cellStyle name="40% - 强调文字颜色 1 2 3 2 3" xfId="5101"/>
    <cellStyle name="输入 2 7 3" xfId="5102"/>
    <cellStyle name="货币 3 2 4 3" xfId="5103"/>
    <cellStyle name="40% - 强调文字颜色 1 2 3 2 3 2" xfId="5104"/>
    <cellStyle name="40% - 强调文字颜色 1 2 3 2 4" xfId="5105"/>
    <cellStyle name="输入 2 8 3" xfId="5106"/>
    <cellStyle name="货币 3 2 5 3" xfId="5107"/>
    <cellStyle name="40% - 强调文字颜色 1 2 3 2 4 2" xfId="5108"/>
    <cellStyle name="常规 2 4 4 2 2 2" xfId="5109"/>
    <cellStyle name="40% - 强调文字颜色 2 7 3 3 2" xfId="5110"/>
    <cellStyle name="40% - 强调文字颜色 1 2 3 3" xfId="5111"/>
    <cellStyle name="60% - 强调文字颜色 2 2 8 3" xfId="5112"/>
    <cellStyle name="60% - 强调文字颜色 3 7 5" xfId="5113"/>
    <cellStyle name="40% - 强调文字颜色 1 2 3 3 2" xfId="5114"/>
    <cellStyle name="60% - 强调文字颜色 2 2 8 3 2" xfId="5115"/>
    <cellStyle name="60% - 强调文字颜色 3 7 5 2" xfId="5116"/>
    <cellStyle name="输入 3 6 3" xfId="5117"/>
    <cellStyle name="货币 3 3 3 3" xfId="5118"/>
    <cellStyle name="40% - 强调文字颜色 1 2 3 3 2 2" xfId="5119"/>
    <cellStyle name="40% - 强调文字颜色 1 2 3 3 3" xfId="5120"/>
    <cellStyle name="输入 3 7 3" xfId="5121"/>
    <cellStyle name="货币 3 3 4 3" xfId="5122"/>
    <cellStyle name="40% - 强调文字颜色 1 2 3 3 3 2" xfId="5123"/>
    <cellStyle name="40% - 强调文字颜色 1 2 3 4" xfId="5124"/>
    <cellStyle name="40% - 强调文字颜色 1 2 3 4 2" xfId="5125"/>
    <cellStyle name="货币 3 4 3 3" xfId="5126"/>
    <cellStyle name="40% - 强调文字颜色 1 2 3 4 2 2" xfId="5127"/>
    <cellStyle name="40% - 强调文字颜色 1 2 3 4 3" xfId="5128"/>
    <cellStyle name="货币 3 4 4 3" xfId="5129"/>
    <cellStyle name="40% - 强调文字颜色 1 2 3 4 3 2" xfId="5130"/>
    <cellStyle name="常规 2 3 3 2 2 2" xfId="5131"/>
    <cellStyle name="40% - 强调文字颜色 1 6 3 3 2" xfId="5132"/>
    <cellStyle name="40% - 强调文字颜色 1 2 4" xfId="5133"/>
    <cellStyle name="强调文字颜色 1 2 2 2 4 2" xfId="5134"/>
    <cellStyle name="60% - 强调文字颜色 2 2 9" xfId="5135"/>
    <cellStyle name="常规 2 3 3 2 2 2 2" xfId="5136"/>
    <cellStyle name="40% - 强调文字颜色 1 2 4 2" xfId="5137"/>
    <cellStyle name="60% - 强调文字颜色 2 2 9 2" xfId="5138"/>
    <cellStyle name="60% - 强调文字颜色 3 8 4" xfId="5139"/>
    <cellStyle name="常规 2 3 3 2 2 2 2 2" xfId="5140"/>
    <cellStyle name="40% - 强调文字颜色 1 2 4 2 2" xfId="5141"/>
    <cellStyle name="强调文字颜色 1 13" xfId="5142"/>
    <cellStyle name="60% - 强调文字颜色 3 8 4 2" xfId="5143"/>
    <cellStyle name="40% - 强调文字颜色 1 2 4 2 2 2" xfId="5144"/>
    <cellStyle name="常规 3 2 10 3 2" xfId="5145"/>
    <cellStyle name="40% - 强调文字颜色 1 2 4 2 3" xfId="5146"/>
    <cellStyle name="40% - 强调文字颜色 1 2 4 2 3 2" xfId="5147"/>
    <cellStyle name="常规 2 3 3 2 2 2 3" xfId="5148"/>
    <cellStyle name="40% - 强调文字颜色 1 2 4 3" xfId="5149"/>
    <cellStyle name="常规 2 3 3 2 2 2 3 2" xfId="5150"/>
    <cellStyle name="40% - 强调文字颜色 1 2 4 3 2" xfId="5151"/>
    <cellStyle name="40% - 强调文字颜色 1 2 4 3 2 2" xfId="5152"/>
    <cellStyle name="40% - 强调文字颜色 1 2 4 3 3" xfId="5153"/>
    <cellStyle name="40% - 强调文字颜色 1 2 4 3 3 2" xfId="5154"/>
    <cellStyle name="40% - 强调文字颜色 1 2 4 4" xfId="5155"/>
    <cellStyle name="标题 1 2" xfId="5156"/>
    <cellStyle name="40% - 强调文字颜色 1 2 4 4 2" xfId="5157"/>
    <cellStyle name="标题 1 2 2" xfId="5158"/>
    <cellStyle name="40% - 强调文字颜色 1 2 5 2 2" xfId="5159"/>
    <cellStyle name="常规 3 2 11 3 2" xfId="5160"/>
    <cellStyle name="40% - 强调文字颜色 1 2 5 2 3" xfId="5161"/>
    <cellStyle name="解释性文本 2 3 2 2 2" xfId="5162"/>
    <cellStyle name="40% - 强调文字颜色 1 2 5 3" xfId="5163"/>
    <cellStyle name="60% - 强调文字颜色 5 3 5 2 2" xfId="5164"/>
    <cellStyle name="40% - 强调文字颜色 1 2 5 3 2" xfId="5165"/>
    <cellStyle name="60% - 强调文字颜色 5 3 5 2 2 2" xfId="5166"/>
    <cellStyle name="解释性文本 2 3 2 2 3" xfId="5167"/>
    <cellStyle name="40% - 强调文字颜色 1 2 5 4" xfId="5168"/>
    <cellStyle name="60% - 强调文字颜色 5 3 5 2 3" xfId="5169"/>
    <cellStyle name="标题 2 2" xfId="5170"/>
    <cellStyle name="好 2 3 2 2 3" xfId="5171"/>
    <cellStyle name="40% - 强调文字颜色 5 2 2 2 3" xfId="5172"/>
    <cellStyle name="强调文字颜色 3 3 3 3" xfId="5173"/>
    <cellStyle name="常规 2 10 3 3" xfId="5174"/>
    <cellStyle name="40% - 强调文字颜色 1 2 5 4 2" xfId="5175"/>
    <cellStyle name="60% - 强调文字颜色 5 3 5 2 3 2" xfId="5176"/>
    <cellStyle name="标题 2 2 2" xfId="5177"/>
    <cellStyle name="40% - 强调文字颜色 1 2 8 2 2" xfId="5178"/>
    <cellStyle name="40% - 强调文字颜色 1 2 8 3" xfId="5179"/>
    <cellStyle name="40% - 强调文字颜色 1 2 8 3 2" xfId="5180"/>
    <cellStyle name="常规 9 2" xfId="5181"/>
    <cellStyle name="常规 5 10 3 2" xfId="5182"/>
    <cellStyle name="40% - 强调文字颜色 1 3" xfId="5183"/>
    <cellStyle name="常规 9 2 2" xfId="5184"/>
    <cellStyle name="40% - 强调文字颜色 1 3 2" xfId="5185"/>
    <cellStyle name="60% - 强调文字颜色 2 3 7" xfId="5186"/>
    <cellStyle name="40% - 强调文字颜色 1 3 2 2 2 2" xfId="5187"/>
    <cellStyle name="强调文字颜色 1 6 5" xfId="5188"/>
    <cellStyle name="40% - 强调文字颜色 1 3 2 2 2 2 2" xfId="5189"/>
    <cellStyle name="常规 9 2 2 2 3" xfId="5190"/>
    <cellStyle name="40% - 强调文字颜色 1 3 2 2 3" xfId="5191"/>
    <cellStyle name="40% - 强调文字颜色 1 3 2 2 4 2" xfId="5192"/>
    <cellStyle name="标题 4 2 2 6" xfId="5193"/>
    <cellStyle name="检查单元格 2 5 4" xfId="5194"/>
    <cellStyle name="常规 9 2 2 3" xfId="5195"/>
    <cellStyle name="40% - 强调文字颜色 1 3 2 3" xfId="5196"/>
    <cellStyle name="60% - 强调文字颜色 2 3 7 3" xfId="5197"/>
    <cellStyle name="60% - 强调文字颜色 4 6 5" xfId="5198"/>
    <cellStyle name="40% - 强调文字颜色 1 3 2 3 2" xfId="5199"/>
    <cellStyle name="60% - 强调文字颜色 2 3 7 3 2" xfId="5200"/>
    <cellStyle name="60% - 强调文字颜色 4 6 5 2" xfId="5201"/>
    <cellStyle name="40% - 强调文字颜色 1 3 2 3 2 2" xfId="5202"/>
    <cellStyle name="40% - 强调文字颜色 1 3 2 3 3" xfId="5203"/>
    <cellStyle name="40% - 强调文字颜色 1 3 2 3 3 2" xfId="5204"/>
    <cellStyle name="常规 9 2 2 4" xfId="5205"/>
    <cellStyle name="40% - 强调文字颜色 1 3 2 4" xfId="5206"/>
    <cellStyle name="常规 9 2 2 4 2" xfId="5207"/>
    <cellStyle name="40% - 强调文字颜色 1 3 2 4 2" xfId="5208"/>
    <cellStyle name="40% - 强调文字颜色 1 3 2 4 2 2" xfId="5209"/>
    <cellStyle name="40% - 强调文字颜色 1 3 2 4 3" xfId="5210"/>
    <cellStyle name="40% - 强调文字颜色 1 3 2 4 3 2" xfId="5211"/>
    <cellStyle name="常规 4 2 7 3 2" xfId="5212"/>
    <cellStyle name="40% - 强调文字颜色 3 6 2" xfId="5213"/>
    <cellStyle name="40% - 强调文字颜色 1 3 2 5" xfId="5214"/>
    <cellStyle name="40% - 强调文字颜色 3 6 2 3" xfId="5215"/>
    <cellStyle name="40% - 强调文字颜色 1 3 2 5 3" xfId="5216"/>
    <cellStyle name="40% - 强调文字颜色 3 6 2 3 2" xfId="5217"/>
    <cellStyle name="40% - 强调文字颜色 1 3 2 5 3 2" xfId="5218"/>
    <cellStyle name="40% - 强调文字颜色 3 6 3 2" xfId="5219"/>
    <cellStyle name="40% - 强调文字颜色 1 3 2 6 2" xfId="5220"/>
    <cellStyle name="40% - 强调文字颜色 3 6 4" xfId="5221"/>
    <cellStyle name="40% - 强调文字颜色 1 3 2 7" xfId="5222"/>
    <cellStyle name="注释 3 5 4 2" xfId="5223"/>
    <cellStyle name="标题 2 4 2 3 2" xfId="5224"/>
    <cellStyle name="40% - 强调文字颜色 3 2 2 4 2" xfId="5225"/>
    <cellStyle name="40% - 强调文字颜色 3 6 4 2" xfId="5226"/>
    <cellStyle name="40% - 强调文字颜色 1 3 2 7 2" xfId="5227"/>
    <cellStyle name="强调文字颜色 1 4 2 3 3" xfId="5228"/>
    <cellStyle name="标题 2 4 2 3 2 2" xfId="5229"/>
    <cellStyle name="40% - 强调文字颜色 3 2 2 4 2 2" xfId="5230"/>
    <cellStyle name="40% - 强调文字颜色 1 5 2 3 2 2" xfId="5231"/>
    <cellStyle name="常规 9 2 3" xfId="5232"/>
    <cellStyle name="40% - 强调文字颜色 1 3 3" xfId="5233"/>
    <cellStyle name="60% - 强调文字颜色 2 3 8" xfId="5234"/>
    <cellStyle name="检查单元格 2 6 3" xfId="5235"/>
    <cellStyle name="常规 9 2 3 2" xfId="5236"/>
    <cellStyle name="40% - 强调文字颜色 1 3 3 2" xfId="5237"/>
    <cellStyle name="60% - 强调文字颜色 2 3 8 2" xfId="5238"/>
    <cellStyle name="60% - 强调文字颜色 4 7 4" xfId="5239"/>
    <cellStyle name="40% - 强调文字颜色 1 3 3 2 2" xfId="5240"/>
    <cellStyle name="60% - 强调文字颜色 4 7 4 2" xfId="5241"/>
    <cellStyle name="40% - 强调文字颜色 1 3 3 2 2 2" xfId="5242"/>
    <cellStyle name="差 2 5 3" xfId="5243"/>
    <cellStyle name="40% - 强调文字颜色 1 3 3 2 2 3" xfId="5244"/>
    <cellStyle name="60% - 强调文字颜色 4 3 3 2" xfId="5245"/>
    <cellStyle name="差 2 5 4" xfId="5246"/>
    <cellStyle name="40% - 强调文字颜色 1 3 3 2 2 3 2" xfId="5247"/>
    <cellStyle name="60% - 强调文字颜色 4 3 3 2 2" xfId="5248"/>
    <cellStyle name="差 2 5 4 2" xfId="5249"/>
    <cellStyle name="常规 9 2 3 3" xfId="5250"/>
    <cellStyle name="40% - 强调文字颜色 1 3 3 3" xfId="5251"/>
    <cellStyle name="60% - 强调文字颜色 4 7 5" xfId="5252"/>
    <cellStyle name="常规 9 2 3 3 2" xfId="5253"/>
    <cellStyle name="40% - 强调文字颜色 1 3 3 3 2" xfId="5254"/>
    <cellStyle name="60% - 强调文字颜色 4 7 5 2" xfId="5255"/>
    <cellStyle name="40% - 强调文字颜色 1 3 3 4" xfId="5256"/>
    <cellStyle name="40% - 强调文字颜色 1 3 3 4 2" xfId="5257"/>
    <cellStyle name="常规 9 2 4" xfId="5258"/>
    <cellStyle name="常规 2 3 3 2 3 2" xfId="5259"/>
    <cellStyle name="40% - 强调文字颜色 1 3 4" xfId="5260"/>
    <cellStyle name="60% - 强调文字颜色 2 3 9" xfId="5261"/>
    <cellStyle name="检查单元格 2 7 3" xfId="5262"/>
    <cellStyle name="计算 9" xfId="5263"/>
    <cellStyle name="常规 9 2 4 2" xfId="5264"/>
    <cellStyle name="常规 2 3 3 2 3 2 2" xfId="5265"/>
    <cellStyle name="40% - 强调文字颜色 1 3 4 2" xfId="5266"/>
    <cellStyle name="60% - 强调文字颜色 2 3 9 2" xfId="5267"/>
    <cellStyle name="60% - 强调文字颜色 4 8 4" xfId="5268"/>
    <cellStyle name="计算 9 2" xfId="5269"/>
    <cellStyle name="40% - 强调文字颜色 1 3 4 2 2" xfId="5270"/>
    <cellStyle name="60% - 强调文字颜色 4 8 4 2" xfId="5271"/>
    <cellStyle name="40% - 强调文字颜色 1 3 4 2 2 2" xfId="5272"/>
    <cellStyle name="常规 9 2 4 3" xfId="5273"/>
    <cellStyle name="40% - 强调文字颜色 1 3 4 3" xfId="5274"/>
    <cellStyle name="常规 9 2 4 3 2" xfId="5275"/>
    <cellStyle name="40% - 强调文字颜色 1 3 4 3 2" xfId="5276"/>
    <cellStyle name="40% - 强调文字颜色 1 3 4 3 2 2" xfId="5277"/>
    <cellStyle name="40% - 强调文字颜色 1 3 4 4" xfId="5278"/>
    <cellStyle name="40% - 强调文字颜色 1 3 4 4 2" xfId="5279"/>
    <cellStyle name="检查单元格 2 8 3" xfId="5280"/>
    <cellStyle name="常规 9 2 5 2" xfId="5281"/>
    <cellStyle name="常规 2 3 3 2 3 3 2" xfId="5282"/>
    <cellStyle name="40% - 强调文字颜色 1 3 5 2" xfId="5283"/>
    <cellStyle name="40% - 强调文字颜色 1 3 5 2 2" xfId="5284"/>
    <cellStyle name="常规 9 2 5 3" xfId="5285"/>
    <cellStyle name="40% - 强调文字颜色 1 3 5 3" xfId="5286"/>
    <cellStyle name="60% - 强调文字颜色 5 3 6 2 2" xfId="5287"/>
    <cellStyle name="常规 9 2 5 3 2" xfId="5288"/>
    <cellStyle name="40% - 强调文字颜色 1 3 5 3 2" xfId="5289"/>
    <cellStyle name="40% - 强调文字颜色 1 3 5 4" xfId="5290"/>
    <cellStyle name="好 2 4 2 2 3" xfId="5291"/>
    <cellStyle name="40% - 强调文字颜色 5 3 2 2 3" xfId="5292"/>
    <cellStyle name="40% - 强调文字颜色 1 3 5 4 2" xfId="5293"/>
    <cellStyle name="40% - 强调文字颜色 1 3 7 3" xfId="5294"/>
    <cellStyle name="常规 3 3 2 2 2" xfId="5295"/>
    <cellStyle name="40% - 强调文字颜色 1 3 9" xfId="5296"/>
    <cellStyle name="检查单元格 3 5 3" xfId="5297"/>
    <cellStyle name="常规 9 3 2 2" xfId="5298"/>
    <cellStyle name="40% - 强调文字颜色 1 4 2 2" xfId="5299"/>
    <cellStyle name="60% - 强调文字颜色 2 4 7 2" xfId="5300"/>
    <cellStyle name="60% - 强调文字颜色 5 6 4" xfId="5301"/>
    <cellStyle name="常规 9 3 2 2 2" xfId="5302"/>
    <cellStyle name="40% - 强调文字颜色 1 4 2 2 2" xfId="5303"/>
    <cellStyle name="60% - 强调文字颜色 5 6 4 2" xfId="5304"/>
    <cellStyle name="40% - 强调文字颜色 1 4 2 2 2 2" xfId="5305"/>
    <cellStyle name="常规 9 3 2 2 3" xfId="5306"/>
    <cellStyle name="40% - 强调文字颜色 1 4 2 2 3" xfId="5307"/>
    <cellStyle name="常规 9 3 2 2 3 2" xfId="5308"/>
    <cellStyle name="60% - 强调文字颜色 1 2 2 2 2 3" xfId="5309"/>
    <cellStyle name="40% - 强调文字颜色 1 4 2 2 3 2" xfId="5310"/>
    <cellStyle name="检查单元格 3 5 4" xfId="5311"/>
    <cellStyle name="常规 9 3 2 3" xfId="5312"/>
    <cellStyle name="40% - 强调文字颜色 1 4 2 3" xfId="5313"/>
    <cellStyle name="解释性文本 2 6 2" xfId="5314"/>
    <cellStyle name="60% - 强调文字颜色 5 6 5" xfId="5315"/>
    <cellStyle name="40% - 强调文字颜色 1 4 2 3 2" xfId="5316"/>
    <cellStyle name="60% - 强调文字颜色 5 6 5 2" xfId="5317"/>
    <cellStyle name="40% - 强调文字颜色 4 2 5 3" xfId="5318"/>
    <cellStyle name="常规 2 2 4 5" xfId="5319"/>
    <cellStyle name="40% - 强调文字颜色 1 4 2 3 2 2" xfId="5320"/>
    <cellStyle name="40% - 强调文字颜色 1 4 2 3 3" xfId="5321"/>
    <cellStyle name="40% - 强调文字颜色 4 2 6 3" xfId="5322"/>
    <cellStyle name="常规 2 2 5 5" xfId="5323"/>
    <cellStyle name="40% - 强调文字颜色 1 4 2 3 3 2" xfId="5324"/>
    <cellStyle name="常规 9 3 2 4" xfId="5325"/>
    <cellStyle name="40% - 强调文字颜色 1 4 2 4" xfId="5326"/>
    <cellStyle name="常规 9 3 2 4 2" xfId="5327"/>
    <cellStyle name="40% - 强调文字颜色 1 4 2 4 2" xfId="5328"/>
    <cellStyle name="40% - 强调文字颜色 4 3 5 3" xfId="5329"/>
    <cellStyle name="常规 2 3 4 5" xfId="5330"/>
    <cellStyle name="40% - 强调文字颜色 1 4 2 4 2 2" xfId="5331"/>
    <cellStyle name="40% - 强调文字颜色 1 4 2 4 3" xfId="5332"/>
    <cellStyle name="40% - 强调文字颜色 4 3 6 3" xfId="5333"/>
    <cellStyle name="常规 2 3 5 5" xfId="5334"/>
    <cellStyle name="40% - 强调文字颜色 1 4 2 4 3 2" xfId="5335"/>
    <cellStyle name="40% - 强调文字颜色 4 6 2" xfId="5336"/>
    <cellStyle name="40% - 强调文字颜色 1 4 2 5" xfId="5337"/>
    <cellStyle name="40% - 强调文字颜色 4 6 2 2" xfId="5338"/>
    <cellStyle name="40% - 强调文字颜色 1 4 2 5 2" xfId="5339"/>
    <cellStyle name="40% - 强调文字颜色 4 6 3 2" xfId="5340"/>
    <cellStyle name="40% - 强调文字颜色 1 4 2 6 2" xfId="5341"/>
    <cellStyle name="40% - 强调文字颜色 1 5 2 3 3 2" xfId="5342"/>
    <cellStyle name="常规 9 3 3" xfId="5343"/>
    <cellStyle name="40% - 强调文字颜色 1 4 3" xfId="5344"/>
    <cellStyle name="检查单元格 3 6 3" xfId="5345"/>
    <cellStyle name="常规 9 3 3 2" xfId="5346"/>
    <cellStyle name="40% - 强调文字颜色 1 4 3 2" xfId="5347"/>
    <cellStyle name="60% - 强调文字颜色 5 7 4" xfId="5348"/>
    <cellStyle name="40% - 强调文字颜色 1 4 3 2 2" xfId="5349"/>
    <cellStyle name="60% - 强调文字颜色 5 7 4 2" xfId="5350"/>
    <cellStyle name="常规 9 3 3 3" xfId="5351"/>
    <cellStyle name="40% - 强调文字颜色 1 4 3 3" xfId="5352"/>
    <cellStyle name="解释性文本 2 7 2" xfId="5353"/>
    <cellStyle name="60% - 强调文字颜色 5 7 5" xfId="5354"/>
    <cellStyle name="常规 9 3 3 3 2" xfId="5355"/>
    <cellStyle name="40% - 强调文字颜色 1 4 3 3 2" xfId="5356"/>
    <cellStyle name="60% - 强调文字颜色 5 7 5 2" xfId="5357"/>
    <cellStyle name="常规 9 3 4" xfId="5358"/>
    <cellStyle name="常规 2 3 3 2 4 2" xfId="5359"/>
    <cellStyle name="40% - 强调文字颜色 6 7 2 2" xfId="5360"/>
    <cellStyle name="40% - 强调文字颜色 1 4 4" xfId="5361"/>
    <cellStyle name="检查单元格 3 7 3" xfId="5362"/>
    <cellStyle name="常规 2 3 3 2 4 2 2" xfId="5363"/>
    <cellStyle name="40% - 强调文字颜色 6 7 2 2 2" xfId="5364"/>
    <cellStyle name="40% - 强调文字颜色 1 4 4 2" xfId="5365"/>
    <cellStyle name="注释 3 3 2 2 2" xfId="5366"/>
    <cellStyle name="60% - 强调文字颜色 5 8 4" xfId="5367"/>
    <cellStyle name="40% - 强调文字颜色 1 4 4 2 2" xfId="5368"/>
    <cellStyle name="60% - 强调文字颜色 5 8 4 2" xfId="5369"/>
    <cellStyle name="40% - 强调文字颜色 1 4 4 3" xfId="5370"/>
    <cellStyle name="40% - 强调文字颜色 1 4 4 3 2" xfId="5371"/>
    <cellStyle name="常规 9 3 5 2" xfId="5372"/>
    <cellStyle name="常规 2 3 3 2 4 3 2" xfId="5373"/>
    <cellStyle name="40% - 强调文字颜色 6 7 2 3 2" xfId="5374"/>
    <cellStyle name="40% - 强调文字颜色 1 4 5 2" xfId="5375"/>
    <cellStyle name="汇总 2 2 4 3" xfId="5376"/>
    <cellStyle name="40% - 强调文字颜色 1 4 5 2 2" xfId="5377"/>
    <cellStyle name="40% - 强调文字颜色 4 3 2 2 2" xfId="5378"/>
    <cellStyle name="40% - 强调文字颜色 1 4 5 3" xfId="5379"/>
    <cellStyle name="60% - 强调文字颜色 5 3 7 2 2" xfId="5380"/>
    <cellStyle name="40% - 强调文字颜色 4 3 2 2 2 2" xfId="5381"/>
    <cellStyle name="汇总 2 2 5 3" xfId="5382"/>
    <cellStyle name="40% - 强调文字颜色 1 4 5 3 2" xfId="5383"/>
    <cellStyle name="检查单元格 4 5 3" xfId="5384"/>
    <cellStyle name="常规 9 4 2 2" xfId="5385"/>
    <cellStyle name="常规 4 2 5 2 2 2" xfId="5386"/>
    <cellStyle name="40% - 强调文字颜色 1 5 2 2" xfId="5387"/>
    <cellStyle name="60% - 强调文字颜色 2 5 7 2" xfId="5388"/>
    <cellStyle name="60% - 强调文字颜色 6 6 4" xfId="5389"/>
    <cellStyle name="40% - 强调文字颜色 1 5 2 2 2" xfId="5390"/>
    <cellStyle name="60% - 强调文字颜色 6 6 4 2" xfId="5391"/>
    <cellStyle name="40% - 强调文字颜色 1 5 2 2 2 2" xfId="5392"/>
    <cellStyle name="40% - 强调文字颜色 1 5 2 2 3" xfId="5393"/>
    <cellStyle name="40% - 强调文字颜色 1 5 2 2 3 2" xfId="5394"/>
    <cellStyle name="60% - 强调文字颜色 1 3 2 2 2 3" xfId="5395"/>
    <cellStyle name="常规 9 4 2 3" xfId="5396"/>
    <cellStyle name="40% - 强调文字颜色 1 5 2 3" xfId="5397"/>
    <cellStyle name="解释性文本 3 6 2" xfId="5398"/>
    <cellStyle name="60% - 强调文字颜色 6 6 5" xfId="5399"/>
    <cellStyle name="60% - 强调文字颜色 1 15" xfId="5400"/>
    <cellStyle name="常规 9 4 2 3 2" xfId="5401"/>
    <cellStyle name="40% - 强调文字颜色 1 5 2 3 2" xfId="5402"/>
    <cellStyle name="60% - 强调文字颜色 6 6 5 2" xfId="5403"/>
    <cellStyle name="40% - 强调文字颜色 1 5 2 3 3" xfId="5404"/>
    <cellStyle name="40% - 强调文字颜色 1 5 2 4" xfId="5405"/>
    <cellStyle name="40% - 强调文字颜色 1 5 2 4 2" xfId="5406"/>
    <cellStyle name="好 2 7 2" xfId="5407"/>
    <cellStyle name="40% - 强调文字颜色 5 6 2" xfId="5408"/>
    <cellStyle name="40% - 强调文字颜色 1 5 2 5" xfId="5409"/>
    <cellStyle name="警告文本 4 2 5" xfId="5410"/>
    <cellStyle name="好 2 7 2 2" xfId="5411"/>
    <cellStyle name="40% - 强调文字颜色 5 6 2 2" xfId="5412"/>
    <cellStyle name="40% - 强调文字颜色 1 5 2 5 2" xfId="5413"/>
    <cellStyle name="常规 2 2 10 2 3" xfId="5414"/>
    <cellStyle name="40% - 强调文字颜色 1 5 3 2 2" xfId="5415"/>
    <cellStyle name="60% - 强调文字颜色 6 7 4 2" xfId="5416"/>
    <cellStyle name="常规 2 3 2 2 2" xfId="5417"/>
    <cellStyle name="40% - 强调文字颜色 1 5 3 3" xfId="5418"/>
    <cellStyle name="解释性文本 3 7 2" xfId="5419"/>
    <cellStyle name="60% - 强调文字颜色 6 7 5" xfId="5420"/>
    <cellStyle name="40% - 强调文字颜色 1 5 4 2 2" xfId="5421"/>
    <cellStyle name="60% - 强调文字颜色 1 2 2 7" xfId="5422"/>
    <cellStyle name="60% - 强调文字颜色 6 8 4 2" xfId="5423"/>
    <cellStyle name="常规 2 3 2 3 2" xfId="5424"/>
    <cellStyle name="40% - 强调文字颜色 1 5 4 3" xfId="5425"/>
    <cellStyle name="常规 2 3 2 3 2 2" xfId="5426"/>
    <cellStyle name="40% - 强调文字颜色 1 5 4 3 2" xfId="5427"/>
    <cellStyle name="输入 2 4 2 2" xfId="5428"/>
    <cellStyle name="常规 2 3 3 2 5 3" xfId="5429"/>
    <cellStyle name="40% - 强调文字颜色 6 7 3 3" xfId="5430"/>
    <cellStyle name="40% - 强调文字颜色 1 5 5" xfId="5431"/>
    <cellStyle name="常规 2 3 3 2 5 3 2" xfId="5432"/>
    <cellStyle name="40% - 强调文字颜色 6 7 3 3 2" xfId="5433"/>
    <cellStyle name="40% - 强调文字颜色 1 5 5 2" xfId="5434"/>
    <cellStyle name="汇总 3 2 4 3" xfId="5435"/>
    <cellStyle name="40% - 强调文字颜色 1 5 5 2 2" xfId="5436"/>
    <cellStyle name="60% - 强调文字颜色 1 3 2 7" xfId="5437"/>
    <cellStyle name="40% - 强调文字颜色 4 3 3 2 2" xfId="5438"/>
    <cellStyle name="常规 2 3 2 4 2" xfId="5439"/>
    <cellStyle name="40% - 强调文字颜色 1 5 5 3" xfId="5440"/>
    <cellStyle name="40% - 强调文字颜色 4 3 3 2 2 2" xfId="5441"/>
    <cellStyle name="汇总 3 2 5 3" xfId="5442"/>
    <cellStyle name="常规 2 3 2 4 2 2" xfId="5443"/>
    <cellStyle name="40% - 强调文字颜色 1 5 5 3 2" xfId="5444"/>
    <cellStyle name="常规 9 5 2" xfId="5445"/>
    <cellStyle name="常规 4 2 5 3 2" xfId="5446"/>
    <cellStyle name="40% - 强调文字颜色 1 6 2" xfId="5447"/>
    <cellStyle name="检查单元格 5 5 3" xfId="5448"/>
    <cellStyle name="常规 9 5 2 2" xfId="5449"/>
    <cellStyle name="40% - 强调文字颜色 1 6 2 2" xfId="5450"/>
    <cellStyle name="40% - 强调文字颜色 1 6 2 2 2" xfId="5451"/>
    <cellStyle name="40% - 强调文字颜色 1 6 2 2 2 2" xfId="5452"/>
    <cellStyle name="标题 6 9" xfId="5453"/>
    <cellStyle name="链接单元格 5 4 2" xfId="5454"/>
    <cellStyle name="差 4 2 6" xfId="5455"/>
    <cellStyle name="40% - 强调文字颜色 1 6 2 2 3 2" xfId="5456"/>
    <cellStyle name="链接单元格 6 4" xfId="5457"/>
    <cellStyle name="60% - 强调文字颜色 1 2 9" xfId="5458"/>
    <cellStyle name="常规 9 5 2 3 2" xfId="5459"/>
    <cellStyle name="40% - 强调文字颜色 1 6 2 3 2" xfId="5460"/>
    <cellStyle name="40% - 强调文字颜色 1 6 2 4" xfId="5461"/>
    <cellStyle name="常规 8 2 4" xfId="5462"/>
    <cellStyle name="40% - 强调文字颜色 1 6 2 4 2" xfId="5463"/>
    <cellStyle name="链接单元格 7 4" xfId="5464"/>
    <cellStyle name="60% - 强调文字颜色 1 3 9" xfId="5465"/>
    <cellStyle name="40% - 强调文字颜色 1 6 3 2 2" xfId="5466"/>
    <cellStyle name="输入 2 4 3 2" xfId="5467"/>
    <cellStyle name="40% - 强调文字颜色 1 6 5" xfId="5468"/>
    <cellStyle name="40% - 强调文字颜色 1 6 5 2" xfId="5469"/>
    <cellStyle name="常规 4 7 4" xfId="5470"/>
    <cellStyle name="40% - 强调文字颜色 6 2 6 2" xfId="5471"/>
    <cellStyle name="货币 2 2 5 4 2" xfId="5472"/>
    <cellStyle name="常规 9 6" xfId="5473"/>
    <cellStyle name="常规 4 2 5 4" xfId="5474"/>
    <cellStyle name="60% - 强调文字颜色 1 2 4 3 2 2" xfId="5475"/>
    <cellStyle name="40% - 强调文字颜色 1 7" xfId="5476"/>
    <cellStyle name="常规 4 7 4 2" xfId="5477"/>
    <cellStyle name="40% - 强调文字颜色 6 2 6 2 2" xfId="5478"/>
    <cellStyle name="常规 9 6 2" xfId="5479"/>
    <cellStyle name="常规 4 2 5 4 2" xfId="5480"/>
    <cellStyle name="40% - 强调文字颜色 1 7 2" xfId="5481"/>
    <cellStyle name="40% - 强调文字颜色 1 7 2 2" xfId="5482"/>
    <cellStyle name="40% - 强调文字颜色 1 7 2 2 2" xfId="5483"/>
    <cellStyle name="40% - 强调文字颜色 1 7 2 3 2" xfId="5484"/>
    <cellStyle name="常规 9 6 3 2" xfId="5485"/>
    <cellStyle name="40% - 强调文字颜色 1 7 3 2" xfId="5486"/>
    <cellStyle name="40% - 强调文字颜色 1 7 3 2 2" xfId="5487"/>
    <cellStyle name="常规 2 3 4 2 2 2" xfId="5488"/>
    <cellStyle name="40% - 强调文字颜色 1 7 3 3 2" xfId="5489"/>
    <cellStyle name="常规 2 3 3 2 7 2" xfId="5490"/>
    <cellStyle name="40% - 强调文字颜色 6 7 5 2" xfId="5491"/>
    <cellStyle name="40% - 强调文字颜色 1 7 4" xfId="5492"/>
    <cellStyle name="40% - 强调文字颜色 1 7 4 2" xfId="5493"/>
    <cellStyle name="40% - 强调文字颜色 1 7 5" xfId="5494"/>
    <cellStyle name="40% - 强调文字颜色 1 7 5 2" xfId="5495"/>
    <cellStyle name="40% - 强调文字颜色 6 2 6 3 2" xfId="5496"/>
    <cellStyle name="常规 9 7 2" xfId="5497"/>
    <cellStyle name="40% - 强调文字颜色 1 8 2" xfId="5498"/>
    <cellStyle name="40% - 强调文字颜色 1 8 4" xfId="5499"/>
    <cellStyle name="常规 9 8" xfId="5500"/>
    <cellStyle name="40% - 强调文字颜色 1 9" xfId="5501"/>
    <cellStyle name="60% - 强调文字颜色 3 4 5 2 2" xfId="5502"/>
    <cellStyle name="标题 4 3 2 7 2" xfId="5503"/>
    <cellStyle name="40% - 强调文字颜色 1 9 2" xfId="5504"/>
    <cellStyle name="常规 4 9" xfId="5505"/>
    <cellStyle name="40% - 强调文字颜色 1 9 2 2" xfId="5506"/>
    <cellStyle name="标题 4 3 2 2 3" xfId="5507"/>
    <cellStyle name="40% - 强调文字颜色 1 9 3" xfId="5508"/>
    <cellStyle name="强调文字颜色 1 2 5 2 3" xfId="5509"/>
    <cellStyle name="常规 4 3 7" xfId="5510"/>
    <cellStyle name="40% - 强调文字颜色 6 2 2 5" xfId="5511"/>
    <cellStyle name="常规 5 9" xfId="5512"/>
    <cellStyle name="40% - 强调文字颜色 1 9 3 2" xfId="5513"/>
    <cellStyle name="标题 4 3 2 3 3" xfId="5514"/>
    <cellStyle name="40% - 强调文字颜色 2 10 2 2" xfId="5515"/>
    <cellStyle name="货币 2 7 2 2" xfId="5516"/>
    <cellStyle name="40% - 强调文字颜色 2 10 3" xfId="5517"/>
    <cellStyle name="标题 2 2 3 3 2 2" xfId="5518"/>
    <cellStyle name="40% - 强调文字颜色 2 10 3 2" xfId="5519"/>
    <cellStyle name="常规 2 3 2 2 5 2 3" xfId="5520"/>
    <cellStyle name="40% - 强调文字颜色 2 2" xfId="5521"/>
    <cellStyle name="40% - 强调文字颜色 2 5 4 2 2" xfId="5522"/>
    <cellStyle name="40% - 强调文字颜色 2 2 10 2" xfId="5523"/>
    <cellStyle name="常规 2 3 2 2 5 2 3 2" xfId="5524"/>
    <cellStyle name="40% - 强调文字颜色 2 2 2" xfId="5525"/>
    <cellStyle name="60% - 强调文字颜色 2 2 3 5" xfId="5526"/>
    <cellStyle name="60% - 强调文字颜色 3 2 7" xfId="5527"/>
    <cellStyle name="40% - 强调文字颜色 2 2 2 2" xfId="5528"/>
    <cellStyle name="60% - 强调文字颜色 2 2 3 5 2" xfId="5529"/>
    <cellStyle name="60% - 强调文字颜色 3 2 7 2" xfId="5530"/>
    <cellStyle name="40% - 强调文字颜色 2 2 2 2 2" xfId="5531"/>
    <cellStyle name="60% - 强调文字颜色 3 2 7 2 2" xfId="5532"/>
    <cellStyle name="输出 2 3 2 2" xfId="5533"/>
    <cellStyle name="40% - 强调文字颜色 2 2 2 2 2 3 2" xfId="5534"/>
    <cellStyle name="标题 1 8 4 2" xfId="5535"/>
    <cellStyle name="40% - 强调文字颜色 2 2 2 2 3" xfId="5536"/>
    <cellStyle name="40% - 强调文字颜色 2 2 2 2 3 2" xfId="5537"/>
    <cellStyle name="标题 1 9 3" xfId="5538"/>
    <cellStyle name="40% - 强调文字颜色 2 2 2 2 4" xfId="5539"/>
    <cellStyle name="标题 5 2 3 2" xfId="5540"/>
    <cellStyle name="强调文字颜色 3 14" xfId="5541"/>
    <cellStyle name="40% - 强调文字颜色 2 2 2 2 4 2" xfId="5542"/>
    <cellStyle name="标题 5 2 3 2 2" xfId="5543"/>
    <cellStyle name="60% - 强调文字颜色 3 2 7 3" xfId="5544"/>
    <cellStyle name="标题 4 2 2 2 2 3 2" xfId="5545"/>
    <cellStyle name="40% - 强调文字颜色 2 2 2 3" xfId="5546"/>
    <cellStyle name="标题 6 3 2 4 2" xfId="5547"/>
    <cellStyle name="40% - 强调文字颜色 2 2 2 4" xfId="5548"/>
    <cellStyle name="40% - 强调文字颜色 2 2 2 4 2" xfId="5549"/>
    <cellStyle name="40% - 强调文字颜色 2 2 2 4 2 2" xfId="5550"/>
    <cellStyle name="标题 3 8 3" xfId="5551"/>
    <cellStyle name="常规 4 3 6 3 2" xfId="5552"/>
    <cellStyle name="40% - 强调文字颜色 6 2 2 4 3 2" xfId="5553"/>
    <cellStyle name="40% - 强调文字颜色 2 2 2 5" xfId="5554"/>
    <cellStyle name="40% - 强调文字颜色 2 2 2 6 2" xfId="5555"/>
    <cellStyle name="强调文字颜色 2 3 2 2 3" xfId="5556"/>
    <cellStyle name="标题 8 3 3" xfId="5557"/>
    <cellStyle name="40% - 强调文字颜色 2 2 2 7" xfId="5558"/>
    <cellStyle name="40% - 强调文字颜色 2 2 2 7 2" xfId="5559"/>
    <cellStyle name="强调文字颜色 2 3 2 3 3" xfId="5560"/>
    <cellStyle name="标题 8 4 3" xfId="5561"/>
    <cellStyle name="40% - 强调文字颜色 2 2 3" xfId="5562"/>
    <cellStyle name="60% - 强调文字颜色 2 2 3 6" xfId="5563"/>
    <cellStyle name="60% - 强调文字颜色 3 2 8" xfId="5564"/>
    <cellStyle name="40% - 强调文字颜色 2 2 3 2" xfId="5565"/>
    <cellStyle name="60% - 强调文字颜色 2 2 3 6 2" xfId="5566"/>
    <cellStyle name="60% - 强调文字颜色 3 2 8 2" xfId="5567"/>
    <cellStyle name="汇总 2 4 5" xfId="5568"/>
    <cellStyle name="40% - 强调文字颜色 2 2 3 2 2 3" xfId="5569"/>
    <cellStyle name="60% - 强调文字颜色 6 5 2 5 2" xfId="5570"/>
    <cellStyle name="40% - 强调文字颜色 2 2 3 2 2 3 2" xfId="5571"/>
    <cellStyle name="40% - 强调文字颜色 2 2 3 2 3" xfId="5572"/>
    <cellStyle name="货币 2 2 4 5" xfId="5573"/>
    <cellStyle name="汇总 2 5 4" xfId="5574"/>
    <cellStyle name="60% - 强调文字颜色 1 2 4 2 3" xfId="5575"/>
    <cellStyle name="40% - 强调文字颜色 2 2 3 2 3 2" xfId="5576"/>
    <cellStyle name="40% - 强调文字颜色 2 2 3 3" xfId="5577"/>
    <cellStyle name="强调文字颜色 3 2 5 4 2" xfId="5578"/>
    <cellStyle name="60% - 强调文字颜色 3 2 8 3" xfId="5579"/>
    <cellStyle name="40% - 强调文字颜色 2 2 3 4" xfId="5580"/>
    <cellStyle name="40% - 强调文字颜色 2 2 3 4 2" xfId="5581"/>
    <cellStyle name="40% - 强调文字颜色 2 2 3 4 2 2" xfId="5582"/>
    <cellStyle name="链接单元格 2 3 3 2" xfId="5583"/>
    <cellStyle name="40% - 强调文字颜色 2 2 3 4 3" xfId="5584"/>
    <cellStyle name="常规 2 3 3 3 2 2" xfId="5585"/>
    <cellStyle name="40% - 强调文字颜色 2 2 4" xfId="5586"/>
    <cellStyle name="60% - 强调文字颜色 3 2 9" xfId="5587"/>
    <cellStyle name="常规 2 3 3 3 2 2 2" xfId="5588"/>
    <cellStyle name="40% - 强调文字颜色 2 2 4 2" xfId="5589"/>
    <cellStyle name="60% - 强调文字颜色 3 2 9 2" xfId="5590"/>
    <cellStyle name="好 3 3 3 2" xfId="5591"/>
    <cellStyle name="常规 4 4 4" xfId="5592"/>
    <cellStyle name="40% - 强调文字颜色 6 2 3 2" xfId="5593"/>
    <cellStyle name="40% - 强调文字颜色 2 2 4 2 3" xfId="5594"/>
    <cellStyle name="常规 4 4 4 2" xfId="5595"/>
    <cellStyle name="40% - 强调文字颜色 6 2 3 2 2" xfId="5596"/>
    <cellStyle name="货币 3 2 4 5" xfId="5597"/>
    <cellStyle name="40% - 强调文字颜色 2 2 4 2 3 2" xfId="5598"/>
    <cellStyle name="60% - 强调文字颜色 1 3 4 2 3" xfId="5599"/>
    <cellStyle name="常规 2 3 3 3 2 2 3" xfId="5600"/>
    <cellStyle name="40% - 强调文字颜色 2 2 4 3" xfId="5601"/>
    <cellStyle name="好 3 3 4 2" xfId="5602"/>
    <cellStyle name="常规 4 5 4" xfId="5603"/>
    <cellStyle name="40% - 强调文字颜色 6 2 4 2" xfId="5604"/>
    <cellStyle name="链接单元格 2 4 2 2" xfId="5605"/>
    <cellStyle name="40% - 强调文字颜色 2 2 4 3 3" xfId="5606"/>
    <cellStyle name="常规 4 5 4 2" xfId="5607"/>
    <cellStyle name="40% - 强调文字颜色 6 2 4 2 2" xfId="5608"/>
    <cellStyle name="货币 3 3 4 5" xfId="5609"/>
    <cellStyle name="40% - 强调文字颜色 2 2 4 3 3 2" xfId="5610"/>
    <cellStyle name="60% - 强调文字颜色 1 3 5 2 3" xfId="5611"/>
    <cellStyle name="40% - 强调文字颜色 2 2 4 4" xfId="5612"/>
    <cellStyle name="40% - 强调文字颜色 2 2 4 4 2" xfId="5613"/>
    <cellStyle name="60% - 强调文字颜色 1 3 2 2 4" xfId="5614"/>
    <cellStyle name="常规 2 3 3 3 2 3 2" xfId="5615"/>
    <cellStyle name="40% - 强调文字颜色 2 2 5 2" xfId="5616"/>
    <cellStyle name="40% - 强调文字颜色 2 2 5 2 2" xfId="5617"/>
    <cellStyle name="好 3 4 3 2" xfId="5618"/>
    <cellStyle name="常规 5 4 4" xfId="5619"/>
    <cellStyle name="40% - 强调文字颜色 6 3 3 2" xfId="5620"/>
    <cellStyle name="40% - 强调文字颜色 2 2 5 2 3" xfId="5621"/>
    <cellStyle name="常规 5 4 4 2" xfId="5622"/>
    <cellStyle name="40% - 强调文字颜色 6 3 3 2 2" xfId="5623"/>
    <cellStyle name="40% - 强调文字颜色 2 2 5 2 3 2" xfId="5624"/>
    <cellStyle name="强调文字颜色 4 3 2 2 2 3 2" xfId="5625"/>
    <cellStyle name="40% - 强调文字颜色 2 2 5 3" xfId="5626"/>
    <cellStyle name="60% - 强调文字颜色 5 4 5 2 2" xfId="5627"/>
    <cellStyle name="40% - 强调文字颜色 2 2 5 3 2" xfId="5628"/>
    <cellStyle name="40% - 强调文字颜色 2 2 5 4" xfId="5629"/>
    <cellStyle name="标题 2 10 2" xfId="5630"/>
    <cellStyle name="好 3 3 2 2 3" xfId="5631"/>
    <cellStyle name="常规 4 3 4 3" xfId="5632"/>
    <cellStyle name="40% - 强调文字颜色 6 2 2 2 3" xfId="5633"/>
    <cellStyle name="常规 5 6 3" xfId="5634"/>
    <cellStyle name="标题 1 4 5 3 2" xfId="5635"/>
    <cellStyle name="60% - 强调文字颜色 1 3 3 2 4" xfId="5636"/>
    <cellStyle name="40% - 强调文字颜色 2 2 5 4 2" xfId="5637"/>
    <cellStyle name="标题 2 10 2 2" xfId="5638"/>
    <cellStyle name="40% - 强调文字颜色 2 2 6 2 2" xfId="5639"/>
    <cellStyle name="货币 3 2 2 6" xfId="5640"/>
    <cellStyle name="60% - 强调文字颜色 6 6 2 4 2" xfId="5641"/>
    <cellStyle name="40% - 强调文字颜色 2 2 6 3" xfId="5642"/>
    <cellStyle name="60% - 强调文字颜色 5 4 5 3 2" xfId="5643"/>
    <cellStyle name="40% - 强调文字颜色 2 2 6 3 2" xfId="5644"/>
    <cellStyle name="40% - 强调文字颜色 2 3" xfId="5645"/>
    <cellStyle name="40% - 强调文字颜色 2 3 2" xfId="5646"/>
    <cellStyle name="60% - 强调文字颜色 2 2 4 5" xfId="5647"/>
    <cellStyle name="60% - 强调文字颜色 3 3 7" xfId="5648"/>
    <cellStyle name="40% - 强调文字颜色 2 3 2 2" xfId="5649"/>
    <cellStyle name="60% - 强调文字颜色 2 2 4 5 2" xfId="5650"/>
    <cellStyle name="60% - 强调文字颜色 3 3 7 2" xfId="5651"/>
    <cellStyle name="解释性文本 2" xfId="5652"/>
    <cellStyle name="40% - 强调文字颜色 2 3 2 3" xfId="5653"/>
    <cellStyle name="强调文字颜色 3 2 6 3 2" xfId="5654"/>
    <cellStyle name="60% - 强调文字颜色 3 3 7 3" xfId="5655"/>
    <cellStyle name="解释性文本 3" xfId="5656"/>
    <cellStyle name="40% - 强调文字颜色 2 3 2 4" xfId="5657"/>
    <cellStyle name="60% - 强调文字颜色 3 2 3 2 2 3 2" xfId="5658"/>
    <cellStyle name="解释性文本 4" xfId="5659"/>
    <cellStyle name="40% - 强调文字颜色 6 2 2 5 3 2" xfId="5660"/>
    <cellStyle name="40% - 强调文字颜色 2 3 2 5" xfId="5661"/>
    <cellStyle name="解释性文本 5 2" xfId="5662"/>
    <cellStyle name="40% - 强调文字颜色 2 3 2 6 2" xfId="5663"/>
    <cellStyle name="40% - 强调文字颜色 3 3 2 4 2" xfId="5664"/>
    <cellStyle name="差 3" xfId="5665"/>
    <cellStyle name="解释性文本 6" xfId="5666"/>
    <cellStyle name="40% - 强调文字颜色 2 3 2 7" xfId="5667"/>
    <cellStyle name="标题 2 5 2 3 2" xfId="5668"/>
    <cellStyle name="40% - 强调文字颜色 3 3 2 4 2 2" xfId="5669"/>
    <cellStyle name="差 3 2" xfId="5670"/>
    <cellStyle name="解释性文本 6 2" xfId="5671"/>
    <cellStyle name="40% - 强调文字颜色 2 3 2 7 2" xfId="5672"/>
    <cellStyle name="强调文字颜色 2 4 2 3 3" xfId="5673"/>
    <cellStyle name="标题 2 5 2 3 2 2" xfId="5674"/>
    <cellStyle name="40% - 强调文字颜色 2 3 3" xfId="5675"/>
    <cellStyle name="60% - 强调文字颜色 3 3 8" xfId="5676"/>
    <cellStyle name="40% - 强调文字颜色 2 3 3 2" xfId="5677"/>
    <cellStyle name="60% - 强调文字颜色 3 3 8 2" xfId="5678"/>
    <cellStyle name="40% - 强调文字颜色 2 3 3 3" xfId="5679"/>
    <cellStyle name="计算 5 4 2" xfId="5680"/>
    <cellStyle name="40% - 强调文字颜色 6 6 2 2 2 2" xfId="5681"/>
    <cellStyle name="标题 1 5 3 3" xfId="5682"/>
    <cellStyle name="40% - 强调文字颜色 2 3 3 4" xfId="5683"/>
    <cellStyle name="常规 2 3 3 3 3 2" xfId="5684"/>
    <cellStyle name="40% - 强调文字颜色 2 3 4" xfId="5685"/>
    <cellStyle name="60% - 强调文字颜色 3 3 9" xfId="5686"/>
    <cellStyle name="40% - 强调文字颜色 2 3 4 2 2" xfId="5687"/>
    <cellStyle name="40% - 强调文字颜色 2 3 4 2 2 2" xfId="5688"/>
    <cellStyle name="60% - 强调文字颜色 4 3 3 3" xfId="5689"/>
    <cellStyle name="40% - 强调文字颜色 2 3 4 2 3" xfId="5690"/>
    <cellStyle name="差 2 2 5 2" xfId="5691"/>
    <cellStyle name="40% - 强调文字颜色 2 3 4 2 3 2" xfId="5692"/>
    <cellStyle name="60% - 强调文字颜色 2 3 4 2 3" xfId="5693"/>
    <cellStyle name="60% - 强调文字颜色 4 3 4 3" xfId="5694"/>
    <cellStyle name="差 2 2 5 2 2" xfId="5695"/>
    <cellStyle name="40% - 强调文字颜色 2 3 4 3" xfId="5696"/>
    <cellStyle name="链接单元格 3 4 2 2" xfId="5697"/>
    <cellStyle name="40% - 强调文字颜色 2 3 4 3 3" xfId="5698"/>
    <cellStyle name="差 2 2 6 2" xfId="5699"/>
    <cellStyle name="计算 5 5 2" xfId="5700"/>
    <cellStyle name="40% - 强调文字颜色 6 6 2 2 3 2" xfId="5701"/>
    <cellStyle name="注释 3 2 2 2 3 2" xfId="5702"/>
    <cellStyle name="标题 1 5 4 3" xfId="5703"/>
    <cellStyle name="40% - 强调文字颜色 2 3 4 4" xfId="5704"/>
    <cellStyle name="40% - 强调文字颜色 2 3 4 4 2" xfId="5705"/>
    <cellStyle name="常规 2 3 3 3 3 3" xfId="5706"/>
    <cellStyle name="40% - 强调文字颜色 2 3 5" xfId="5707"/>
    <cellStyle name="常规 2 3 3 3 3 3 2" xfId="5708"/>
    <cellStyle name="40% - 强调文字颜色 2 3 5 2" xfId="5709"/>
    <cellStyle name="40% - 强调文字颜色 2 3 5 2 2" xfId="5710"/>
    <cellStyle name="40% - 强调文字颜色 2 3 5 2 2 2" xfId="5711"/>
    <cellStyle name="60% - 强调文字颜色 5 3 3 3" xfId="5712"/>
    <cellStyle name="40% - 强调文字颜色 2 3 5 2 3" xfId="5713"/>
    <cellStyle name="差 2 3 5 2" xfId="5714"/>
    <cellStyle name="40% - 强调文字颜色 2 3 5 2 3 2" xfId="5715"/>
    <cellStyle name="60% - 强调文字颜色 5 3 4 3" xfId="5716"/>
    <cellStyle name="40% - 强调文字颜色 2 3 5 3" xfId="5717"/>
    <cellStyle name="40% - 强调文字颜色 2 3 5 3 2" xfId="5718"/>
    <cellStyle name="40% - 强调文字颜色 2 3 5 4" xfId="5719"/>
    <cellStyle name="常规 5 3 4 3" xfId="5720"/>
    <cellStyle name="40% - 强调文字颜色 6 3 2 2 3" xfId="5721"/>
    <cellStyle name="标题 1 5 5 3 2" xfId="5722"/>
    <cellStyle name="40% - 强调文字颜色 2 3 5 4 2" xfId="5723"/>
    <cellStyle name="40% - 强调文字颜色 2 3 6 2 2" xfId="5724"/>
    <cellStyle name="40% - 强调文字颜色 2 3 6 3" xfId="5725"/>
    <cellStyle name="40% - 强调文字颜色 2 3 6 3 2" xfId="5726"/>
    <cellStyle name="40% - 强调文字颜色 2 4 2" xfId="5727"/>
    <cellStyle name="60% - 强调文字颜色 3 4 7" xfId="5728"/>
    <cellStyle name="40% - 强调文字颜色 2 4 2 2" xfId="5729"/>
    <cellStyle name="常规 6 2 2 2 5" xfId="5730"/>
    <cellStyle name="60% - 强调文字颜色 3 4 7 2" xfId="5731"/>
    <cellStyle name="40% - 强调文字颜色 2 4 2 2 2" xfId="5732"/>
    <cellStyle name="40% - 强调文字颜色 2 4 2 2 2 2" xfId="5733"/>
    <cellStyle name="40% - 强调文字颜色 2 4 2 2 3" xfId="5734"/>
    <cellStyle name="40% - 强调文字颜色 2 4 2 2 3 2" xfId="5735"/>
    <cellStyle name="60% - 强调文字颜色 2 2 2 2 2 3" xfId="5736"/>
    <cellStyle name="常规 6 4 2 2 2 2" xfId="5737"/>
    <cellStyle name="40% - 强调文字颜色 2 4 2 3" xfId="5738"/>
    <cellStyle name="常规 6 4 2 2 2 3" xfId="5739"/>
    <cellStyle name="40% - 强调文字颜色 2 4 2 4" xfId="5740"/>
    <cellStyle name="常规 6 4 2 2 2 3 2" xfId="5741"/>
    <cellStyle name="40% - 强调文字颜色 2 4 2 4 2" xfId="5742"/>
    <cellStyle name="40% - 强调文字颜色 2 4 2 4 2 2" xfId="5743"/>
    <cellStyle name="链接单元格 4 2 3 2" xfId="5744"/>
    <cellStyle name="40% - 强调文字颜色 2 4 2 4 3" xfId="5745"/>
    <cellStyle name="40% - 强调文字颜色 2 4 2 4 3 2" xfId="5746"/>
    <cellStyle name="40% - 强调文字颜色 2 4 2 5" xfId="5747"/>
    <cellStyle name="40% - 强调文字颜色 2 4 2 5 2" xfId="5748"/>
    <cellStyle name="40% - 强调文字颜色 2 4 2 6 2" xfId="5749"/>
    <cellStyle name="40% - 强调文字颜色 2 4 3" xfId="5750"/>
    <cellStyle name="40% - 强调文字颜色 2 4 3 2" xfId="5751"/>
    <cellStyle name="标题 12" xfId="5752"/>
    <cellStyle name="输入 2 2 5 3" xfId="5753"/>
    <cellStyle name="40% - 强调文字颜色 2 4 3 2 2" xfId="5754"/>
    <cellStyle name="标题 12 2" xfId="5755"/>
    <cellStyle name="40% - 强调文字颜色 2 4 3 3" xfId="5756"/>
    <cellStyle name="标题 13" xfId="5757"/>
    <cellStyle name="常规 2 3 3 3 4 2" xfId="5758"/>
    <cellStyle name="40% - 强调文字颜色 6 8 2 2" xfId="5759"/>
    <cellStyle name="40% - 强调文字颜色 2 4 4" xfId="5760"/>
    <cellStyle name="常规 2 3 3 3 4 2 2" xfId="5761"/>
    <cellStyle name="40% - 强调文字颜色 6 8 2 2 2" xfId="5762"/>
    <cellStyle name="40% - 强调文字颜色 2 4 4 2" xfId="5763"/>
    <cellStyle name="40% - 强调文字颜色 2 4 4 2 2" xfId="5764"/>
    <cellStyle name="常规 6 4 2 2 4 2" xfId="5765"/>
    <cellStyle name="40% - 强调文字颜色 2 4 4 3" xfId="5766"/>
    <cellStyle name="常规 2 3 3 3 4 3" xfId="5767"/>
    <cellStyle name="40% - 强调文字颜色 6 8 2 3" xfId="5768"/>
    <cellStyle name="40% - 强调文字颜色 6 10 2 2" xfId="5769"/>
    <cellStyle name="40% - 强调文字颜色 2 4 5" xfId="5770"/>
    <cellStyle name="常规 2 3 3 3 4 3 2" xfId="5771"/>
    <cellStyle name="40% - 强调文字颜色 6 8 2 3 2" xfId="5772"/>
    <cellStyle name="40% - 强调文字颜色 2 4 5 2" xfId="5773"/>
    <cellStyle name="40% - 强调文字颜色 2 4 5 2 2" xfId="5774"/>
    <cellStyle name="40% - 强调文字颜色 4 4 2 2 2" xfId="5775"/>
    <cellStyle name="40% - 强调文字颜色 2 4 5 3" xfId="5776"/>
    <cellStyle name="40% - 强调文字颜色 4 4 2 2 2 2" xfId="5777"/>
    <cellStyle name="40% - 强调文字颜色 2 4 5 3 2" xfId="5778"/>
    <cellStyle name="40% - 强调文字颜色 2 4 6 2" xfId="5779"/>
    <cellStyle name="常规 4 2 6 2" xfId="5780"/>
    <cellStyle name="40% - 强调文字颜色 2 5" xfId="5781"/>
    <cellStyle name="常规 4 8 2" xfId="5782"/>
    <cellStyle name="标题 4 3 2 2 2 2" xfId="5783"/>
    <cellStyle name="常规 4 2 6 2 2" xfId="5784"/>
    <cellStyle name="40% - 强调文字颜色 2 5 2" xfId="5785"/>
    <cellStyle name="60% - 强调文字颜色 3 5 7" xfId="5786"/>
    <cellStyle name="标题 4 3 2 2 2 2 2" xfId="5787"/>
    <cellStyle name="40% - 强调文字颜色 2 5 2 2 2 2" xfId="5788"/>
    <cellStyle name="40% - 强调文字颜色 2 5 2 2 3" xfId="5789"/>
    <cellStyle name="标题 4 8 2" xfId="5790"/>
    <cellStyle name="警告文本 4 2 6" xfId="5791"/>
    <cellStyle name="好 2 7 2 3" xfId="5792"/>
    <cellStyle name="40% - 强调文字颜色 5 6 2 3" xfId="5793"/>
    <cellStyle name="40% - 强调文字颜色 2 5 2 2 3 2" xfId="5794"/>
    <cellStyle name="60% - 强调文字颜色 2 3 2 2 2 3" xfId="5795"/>
    <cellStyle name="标题 4 8 2 2" xfId="5796"/>
    <cellStyle name="40% - 强调文字颜色 2 5 2 3" xfId="5797"/>
    <cellStyle name="40% - 强调文字颜色 2 5 2 4" xfId="5798"/>
    <cellStyle name="40% - 强调文字颜色 2 5 2 4 2" xfId="5799"/>
    <cellStyle name="40% - 强调文字颜色 2 5 2 5" xfId="5800"/>
    <cellStyle name="输入 3 2 5 3" xfId="5801"/>
    <cellStyle name="40% - 强调文字颜色 2 5 3 2 2" xfId="5802"/>
    <cellStyle name="常规 6 4 2 3 3 2" xfId="5803"/>
    <cellStyle name="常规 2 4 2 2 2" xfId="5804"/>
    <cellStyle name="40% - 强调文字颜色 2 5 3 3" xfId="5805"/>
    <cellStyle name="常规 2 4 2 3 2" xfId="5806"/>
    <cellStyle name="40% - 强调文字颜色 2 5 4 3" xfId="5807"/>
    <cellStyle name="输入 2 5 2 2" xfId="5808"/>
    <cellStyle name="货币 3 2 2 2 2" xfId="5809"/>
    <cellStyle name="40% - 强调文字颜色 6 10 3 2" xfId="5810"/>
    <cellStyle name="40% - 强调文字颜色 2 5 5" xfId="5811"/>
    <cellStyle name="货币 3 2 2 2 2 3" xfId="5812"/>
    <cellStyle name="常规 2 4 2 4 2" xfId="5813"/>
    <cellStyle name="40% - 强调文字颜色 2 5 5 3" xfId="5814"/>
    <cellStyle name="40% - 强调文字颜色 4 4 3 2 2" xfId="5815"/>
    <cellStyle name="60% - 强调文字颜色 1 4" xfId="5816"/>
    <cellStyle name="常规 2 4 2 4 2 2" xfId="5817"/>
    <cellStyle name="40% - 强调文字颜色 2 5 5 3 2" xfId="5818"/>
    <cellStyle name="60% - 强调文字颜色 1 4 2" xfId="5819"/>
    <cellStyle name="货币 2 5 3 3 2" xfId="5820"/>
    <cellStyle name="40% - 强调文字颜色 2 6 2 2 2 2" xfId="5821"/>
    <cellStyle name="汇总 5 4 3" xfId="5822"/>
    <cellStyle name="40% - 强调文字颜色 2 6 2 2 3" xfId="5823"/>
    <cellStyle name="40% - 强调文字颜色 2 6 2 2 3 2" xfId="5824"/>
    <cellStyle name="汇总 5 6" xfId="5825"/>
    <cellStyle name="40% - 强调文字颜色 2 6 2 4" xfId="5826"/>
    <cellStyle name="40% - 强调文字颜色 2 6 2 4 2" xfId="5827"/>
    <cellStyle name="链接单元格 6 2 3" xfId="5828"/>
    <cellStyle name="60% - 强调文字颜色 1 2 7 3" xfId="5829"/>
    <cellStyle name="警告文本 5 6" xfId="5830"/>
    <cellStyle name="货币 2 6 3 3" xfId="5831"/>
    <cellStyle name="40% - 强调文字颜色 2 6 3 2 2" xfId="5832"/>
    <cellStyle name="常规 10 2 5 2" xfId="5833"/>
    <cellStyle name="链接单元格 6 3 3" xfId="5834"/>
    <cellStyle name="60% - 强调文字颜色 1 2 8 3" xfId="5835"/>
    <cellStyle name="常规 2 4 3 2 2 2" xfId="5836"/>
    <cellStyle name="40% - 强调文字颜色 2 6 3 3 2" xfId="5837"/>
    <cellStyle name="货币 3 2 2 3 2" xfId="5838"/>
    <cellStyle name="40% - 强调文字颜色 2 6 5" xfId="5839"/>
    <cellStyle name="货币 3 2 2 3 2 2" xfId="5840"/>
    <cellStyle name="汇总 8 4" xfId="5841"/>
    <cellStyle name="40% - 强调文字颜色 2 6 5 2" xfId="5842"/>
    <cellStyle name="常规 6 4 2 5 3 2" xfId="5843"/>
    <cellStyle name="常规 2 4 4 2 2" xfId="5844"/>
    <cellStyle name="40% - 强调文字颜色 2 7 3 3" xfId="5845"/>
    <cellStyle name="货币 3 2 2 4 2" xfId="5846"/>
    <cellStyle name="40% - 强调文字颜色 2 7 5" xfId="5847"/>
    <cellStyle name="货币 3 2 2 4 2 2" xfId="5848"/>
    <cellStyle name="40% - 强调文字颜色 2 7 5 2" xfId="5849"/>
    <cellStyle name="40% - 强调文字颜色 2 8 2 2 2" xfId="5850"/>
    <cellStyle name="标题 1 3 2 2" xfId="5851"/>
    <cellStyle name="40% - 强调文字颜色 2 8 2 3" xfId="5852"/>
    <cellStyle name="标题 1 3 3" xfId="5853"/>
    <cellStyle name="40% - 强调文字颜色 2 8 2 3 2" xfId="5854"/>
    <cellStyle name="标题 1 3 3 2" xfId="5855"/>
    <cellStyle name="40% - 强调文字颜色 2 8 4" xfId="5856"/>
    <cellStyle name="标题 1 5" xfId="5857"/>
    <cellStyle name="强调文字颜色 1 2 3 2" xfId="5858"/>
    <cellStyle name="常规 2 2 2 4 2 3 2" xfId="5859"/>
    <cellStyle name="40% - 强调文字颜色 3 10 2" xfId="5860"/>
    <cellStyle name="40% - 强调文字颜色 4 2 3 2 2 3 2" xfId="5861"/>
    <cellStyle name="60% - 强调文字颜色 4 11 2" xfId="5862"/>
    <cellStyle name="强调文字颜色 1 2 3 2 2" xfId="5863"/>
    <cellStyle name="常规 2 3 6" xfId="5864"/>
    <cellStyle name="40% - 强调文字颜色 3 10 2 2" xfId="5865"/>
    <cellStyle name="强调文字颜色 1 2 3 3" xfId="5866"/>
    <cellStyle name="40% - 强调文字颜色 3 10 3" xfId="5867"/>
    <cellStyle name="强调文字颜色 1 2 3 3 2" xfId="5868"/>
    <cellStyle name="常规 2 4 6" xfId="5869"/>
    <cellStyle name="40% - 强调文字颜色 3 10 3 2" xfId="5870"/>
    <cellStyle name="40% - 强调文字颜色 3 3 3 2 2" xfId="5871"/>
    <cellStyle name="40% - 强调文字颜色 3 2" xfId="5872"/>
    <cellStyle name="常规 3 2 2 7 3" xfId="5873"/>
    <cellStyle name="40% - 强调文字颜色 3 2 10" xfId="5874"/>
    <cellStyle name="40% - 强调文字颜色 4 3 2 3" xfId="5875"/>
    <cellStyle name="解释性文本 2 3 4 3" xfId="5876"/>
    <cellStyle name="常规 3 2 2 7 3 2" xfId="5877"/>
    <cellStyle name="40% - 强调文字颜色 3 2 10 2" xfId="5878"/>
    <cellStyle name="60% - 强调文字颜色 5 3 7 3" xfId="5879"/>
    <cellStyle name="40% - 强调文字颜色 6 9" xfId="5880"/>
    <cellStyle name="40% - 强调文字颜色 3 2 2" xfId="5881"/>
    <cellStyle name="40% - 强调文字颜色 3 3 3 2 2 2" xfId="5882"/>
    <cellStyle name="60% - 强调文字颜色 2 3 3 5" xfId="5883"/>
    <cellStyle name="60% - 强调文字颜色 4 2 7" xfId="5884"/>
    <cellStyle name="常规 2 3 3 4 4" xfId="5885"/>
    <cellStyle name="40% - 强调文字颜色 6 9 2" xfId="5886"/>
    <cellStyle name="40% - 强调文字颜色 3 2 2 2" xfId="5887"/>
    <cellStyle name="40% - 强调文字颜色 3 3 3 2 2 2 2" xfId="5888"/>
    <cellStyle name="60% - 强调文字颜色 2 3 3 5 2" xfId="5889"/>
    <cellStyle name="60% - 强调文字颜色 4 2 7 2" xfId="5890"/>
    <cellStyle name="常规 2 3 3 4 4 2" xfId="5891"/>
    <cellStyle name="40% - 强调文字颜色 6 9 2 2" xfId="5892"/>
    <cellStyle name="40% - 强调文字颜色 3 4 4" xfId="5893"/>
    <cellStyle name="注释 5 7" xfId="5894"/>
    <cellStyle name="40% - 强调文字颜色 3 2 2 2 2" xfId="5895"/>
    <cellStyle name="60% - 强调文字颜色 4 2 7 2 2" xfId="5896"/>
    <cellStyle name="40% - 强调文字颜色 3 4 4 2" xfId="5897"/>
    <cellStyle name="注释 5 7 2" xfId="5898"/>
    <cellStyle name="40% - 强调文字颜色 3 2 2 2 2 2" xfId="5899"/>
    <cellStyle name="60% - 强调文字颜色 6 3 2 5 3" xfId="5900"/>
    <cellStyle name="40% - 强调文字颜色 3 4 4 2 2" xfId="5901"/>
    <cellStyle name="检查单元格 3 6" xfId="5902"/>
    <cellStyle name="40% - 强调文字颜色 3 2 2 2 2 2 2" xfId="5903"/>
    <cellStyle name="60% - 强调文字颜色 6 3 2 5 3 2" xfId="5904"/>
    <cellStyle name="货币 3 13" xfId="5905"/>
    <cellStyle name="40% - 强调文字颜色 3 4 4 3 2" xfId="5906"/>
    <cellStyle name="检查单元格 4 6" xfId="5907"/>
    <cellStyle name="40% - 强调文字颜色 3 2 2 2 2 3 2" xfId="5908"/>
    <cellStyle name="40% - 强调文字颜色 3 4 5 2" xfId="5909"/>
    <cellStyle name="40% - 强调文字颜色 3 2 2 2 3 2" xfId="5910"/>
    <cellStyle name="40% - 强调文字颜色 3 4 6 2" xfId="5911"/>
    <cellStyle name="40% - 强调文字颜色 3 2 2 2 4 2" xfId="5912"/>
    <cellStyle name="强调文字颜色 1 3 5 2 3 2" xfId="5913"/>
    <cellStyle name="常规 2 3 3 4 5" xfId="5914"/>
    <cellStyle name="40% - 强调文字颜色 6 9 3" xfId="5915"/>
    <cellStyle name="注释 3 5 3" xfId="5916"/>
    <cellStyle name="标题 2 4 2 2" xfId="5917"/>
    <cellStyle name="标题 4 4 2 3 3 2" xfId="5918"/>
    <cellStyle name="40% - 强调文字颜色 5 2 2 4 3 2" xfId="5919"/>
    <cellStyle name="40% - 强调文字颜色 3 2 2 3" xfId="5920"/>
    <cellStyle name="60% - 强调文字颜色 4 2 7 3" xfId="5921"/>
    <cellStyle name="常规 2 3 3 4 5 2" xfId="5922"/>
    <cellStyle name="40% - 强调文字颜色 6 9 3 2" xfId="5923"/>
    <cellStyle name="40% - 强调文字颜色 3 5 4" xfId="5924"/>
    <cellStyle name="标题 2 4 2 2 2" xfId="5925"/>
    <cellStyle name="40% - 强调文字颜色 3 2 2 3 2" xfId="5926"/>
    <cellStyle name="60% - 强调文字颜色 4 2 7 3 2" xfId="5927"/>
    <cellStyle name="40% - 强调文字颜色 3 5 4 2" xfId="5928"/>
    <cellStyle name="标题 2 4 2 2 2 2" xfId="5929"/>
    <cellStyle name="40% - 强调文字颜色 3 2 2 3 2 2" xfId="5930"/>
    <cellStyle name="40% - 强调文字颜色 3 2 2 4" xfId="5931"/>
    <cellStyle name="40% - 强调文字颜色 3 6 5 2" xfId="5932"/>
    <cellStyle name="强调文字颜色 1 4 2 4 3" xfId="5933"/>
    <cellStyle name="标题 2 4 2 3 3 2" xfId="5934"/>
    <cellStyle name="40% - 强调文字颜色 3 2 2 4 3 2" xfId="5935"/>
    <cellStyle name="40% - 强调文字颜色 6 2 3 4 3 2" xfId="5936"/>
    <cellStyle name="40% - 强调文字颜色 3 2 2 5" xfId="5937"/>
    <cellStyle name="40% - 强调文字颜色 3 7 5 2" xfId="5938"/>
    <cellStyle name="标题 2 4 2 4 3 2" xfId="5939"/>
    <cellStyle name="40% - 强调文字颜色 3 2 2 5 3 2" xfId="5940"/>
    <cellStyle name="40% - 强调文字颜色 3 8 4" xfId="5941"/>
    <cellStyle name="标题 2 4 2 5 2" xfId="5942"/>
    <cellStyle name="40% - 强调文字颜色 3 2 2 6 2" xfId="5943"/>
    <cellStyle name="40% - 强调文字颜色 3 2 3" xfId="5944"/>
    <cellStyle name="40% - 强调文字颜色 3 3 3 2 2 3" xfId="5945"/>
    <cellStyle name="60% - 强调文字颜色 4 2 8" xfId="5946"/>
    <cellStyle name="40% - 强调文字颜色 3 2 3 2" xfId="5947"/>
    <cellStyle name="40% - 强调文字颜色 3 3 3 2 2 3 2" xfId="5948"/>
    <cellStyle name="60% - 强调文字颜色 4 2 8 2" xfId="5949"/>
    <cellStyle name="常规 2 3 3 5 4 2" xfId="5950"/>
    <cellStyle name="40% - 强调文字颜色 4 4 4" xfId="5951"/>
    <cellStyle name="40% - 强调文字颜色 3 2 3 2 2" xfId="5952"/>
    <cellStyle name="60% - 强调文字颜色 4 2 8 2 2" xfId="5953"/>
    <cellStyle name="40% - 强调文字颜色 4 4 4 2" xfId="5954"/>
    <cellStyle name="输出 2 3 3" xfId="5955"/>
    <cellStyle name="40% - 强调文字颜色 3 2 3 2 2 2" xfId="5956"/>
    <cellStyle name="40% - 强调文字颜色 4 4 4 2 2" xfId="5957"/>
    <cellStyle name="输出 2 3 3 2" xfId="5958"/>
    <cellStyle name="40% - 强调文字颜色 3 2 3 2 2 2 2" xfId="5959"/>
    <cellStyle name="40% - 强调文字颜色 4 4 4 3" xfId="5960"/>
    <cellStyle name="输出 2 3 4" xfId="5961"/>
    <cellStyle name="好 10 2 2" xfId="5962"/>
    <cellStyle name="40% - 强调文字颜色 3 2 3 2 2 3" xfId="5963"/>
    <cellStyle name="标题 3 6 4 2" xfId="5964"/>
    <cellStyle name="常规 2 2 2" xfId="5965"/>
    <cellStyle name="40% - 强调文字颜色 4 4 4 3 2" xfId="5966"/>
    <cellStyle name="输出 2 3 4 2" xfId="5967"/>
    <cellStyle name="40% - 强调文字颜色 3 2 3 2 2 3 2" xfId="5968"/>
    <cellStyle name="常规 2 2 2 2" xfId="5969"/>
    <cellStyle name="40% - 强调文字颜色 4 4 5" xfId="5970"/>
    <cellStyle name="40% - 强调文字颜色 3 2 3 2 3" xfId="5971"/>
    <cellStyle name="40% - 强调文字颜色 4 4 5 2" xfId="5972"/>
    <cellStyle name="输出 2 4 3" xfId="5973"/>
    <cellStyle name="40% - 强调文字颜色 3 2 3 2 3 2" xfId="5974"/>
    <cellStyle name="60% - 强调文字颜色 1 2 2 5 2" xfId="5975"/>
    <cellStyle name="40% - 强调文字颜色 4 4 6" xfId="5976"/>
    <cellStyle name="40% - 强调文字颜色 3 2 3 2 4" xfId="5977"/>
    <cellStyle name="常规 2 4 5 4" xfId="5978"/>
    <cellStyle name="60% - 强调文字颜色 1 2 2 5 2 2" xfId="5979"/>
    <cellStyle name="40% - 强调文字颜色 4 4 6 2" xfId="5980"/>
    <cellStyle name="输出 2 5 3" xfId="5981"/>
    <cellStyle name="强调文字颜色 3 16" xfId="5982"/>
    <cellStyle name="40% - 强调文字颜色 3 2 3 2 4 2" xfId="5983"/>
    <cellStyle name="40% - 强调文字颜色 3 2 3 3" xfId="5984"/>
    <cellStyle name="强调文字颜色 3 3 5 4 2" xfId="5985"/>
    <cellStyle name="60% - 强调文字颜色 4 2 8 3" xfId="5986"/>
    <cellStyle name="40% - 强调文字颜色 4 5 4" xfId="5987"/>
    <cellStyle name="注释 3 6 3 2" xfId="5988"/>
    <cellStyle name="标题 2 4 3 2 2" xfId="5989"/>
    <cellStyle name="40% - 强调文字颜色 3 2 3 3 2" xfId="5990"/>
    <cellStyle name="60% - 强调文字颜色 4 2 8 3 2" xfId="5991"/>
    <cellStyle name="40% - 强调文字颜色 4 5 4 2" xfId="5992"/>
    <cellStyle name="输出 3 3 3" xfId="5993"/>
    <cellStyle name="40% - 强调文字颜色 3 2 3 3 2 2" xfId="5994"/>
    <cellStyle name="货币 3 2 4 2 2" xfId="5995"/>
    <cellStyle name="40% - 强调文字颜色 4 5 5" xfId="5996"/>
    <cellStyle name="40% - 强调文字颜色 3 2 3 3 3" xfId="5997"/>
    <cellStyle name="货币 3 2 4 2 2 2" xfId="5998"/>
    <cellStyle name="40% - 强调文字颜色 4 5 5 2" xfId="5999"/>
    <cellStyle name="输出 3 4 3" xfId="6000"/>
    <cellStyle name="40% - 强调文字颜色 3 2 3 3 3 2" xfId="6001"/>
    <cellStyle name="40% - 强调文字颜色 4 6 4" xfId="6002"/>
    <cellStyle name="标题 2 4 3 3 2" xfId="6003"/>
    <cellStyle name="40% - 强调文字颜色 3 2 3 4 2" xfId="6004"/>
    <cellStyle name="差 2 2 2 2 3" xfId="6005"/>
    <cellStyle name="40% - 强调文字颜色 4 6 4 2" xfId="6006"/>
    <cellStyle name="输出 4 3 3" xfId="6007"/>
    <cellStyle name="40% - 强调文字颜色 3 2 3 4 2 2" xfId="6008"/>
    <cellStyle name="好 12 3" xfId="6009"/>
    <cellStyle name="常规 4 3" xfId="6010"/>
    <cellStyle name="差 2 2 2 2 3 2" xfId="6011"/>
    <cellStyle name="货币 3 2 4 3 2" xfId="6012"/>
    <cellStyle name="40% - 强调文字颜色 4 6 5" xfId="6013"/>
    <cellStyle name="40% - 强调文字颜色 3 2 3 4 3" xfId="6014"/>
    <cellStyle name="40% - 强调文字颜色 4 6 5 2" xfId="6015"/>
    <cellStyle name="输出 4 4 3" xfId="6016"/>
    <cellStyle name="输出 2 10" xfId="6017"/>
    <cellStyle name="40% - 强调文字颜色 3 2 3 4 3 2" xfId="6018"/>
    <cellStyle name="常规 2 3 3 4 2 2" xfId="6019"/>
    <cellStyle name="40% - 强调文字颜色 3 2 4" xfId="6020"/>
    <cellStyle name="40% - 强调文字颜色 4 3 4 2 2 2" xfId="6021"/>
    <cellStyle name="60% - 强调文字颜色 4 2 9" xfId="6022"/>
    <cellStyle name="常规 2 3 3 4 2 2 2" xfId="6023"/>
    <cellStyle name="40% - 强调文字颜色 3 2 4 2" xfId="6024"/>
    <cellStyle name="60% - 强调文字颜色 4 2 9 2" xfId="6025"/>
    <cellStyle name="好 2 5 4" xfId="6026"/>
    <cellStyle name="40% - 强调文字颜色 5 4 4" xfId="6027"/>
    <cellStyle name="40% - 强调文字颜色 3 2 4 2 2" xfId="6028"/>
    <cellStyle name="警告文本 2 4 5" xfId="6029"/>
    <cellStyle name="40% - 强调文字颜色 5 4 4 2" xfId="6030"/>
    <cellStyle name="40% - 强调文字颜色 3 2 4 2 2 2" xfId="6031"/>
    <cellStyle name="40% - 强调文字颜色 5 4 5" xfId="6032"/>
    <cellStyle name="40% - 强调文字颜色 3 2 4 2 3" xfId="6033"/>
    <cellStyle name="40% - 强调文字颜色 5 4 5 2" xfId="6034"/>
    <cellStyle name="40% - 强调文字颜色 3 2 4 2 3 2" xfId="6035"/>
    <cellStyle name="40% - 强调文字颜色 3 2 4 3" xfId="6036"/>
    <cellStyle name="好 2 6 4" xfId="6037"/>
    <cellStyle name="40% - 强调文字颜色 5 5 4" xfId="6038"/>
    <cellStyle name="注释 3 7 3 2" xfId="6039"/>
    <cellStyle name="标题 2 4 4 2 2" xfId="6040"/>
    <cellStyle name="40% - 强调文字颜色 3 2 4 3 2" xfId="6041"/>
    <cellStyle name="警告文本 3 4 5" xfId="6042"/>
    <cellStyle name="40% - 强调文字颜色 5 5 4 2" xfId="6043"/>
    <cellStyle name="40% - 强调文字颜色 3 2 4 3 2 2" xfId="6044"/>
    <cellStyle name="货币 3 2 5 2 2" xfId="6045"/>
    <cellStyle name="好 2 6 5" xfId="6046"/>
    <cellStyle name="40% - 强调文字颜色 5 5 5" xfId="6047"/>
    <cellStyle name="40% - 强调文字颜色 3 2 4 3 3" xfId="6048"/>
    <cellStyle name="货币 3 2 5 2 2 2" xfId="6049"/>
    <cellStyle name="40% - 强调文字颜色 5 5 5 2" xfId="6050"/>
    <cellStyle name="40% - 强调文字颜色 3 2 4 3 3 2" xfId="6051"/>
    <cellStyle name="注释 2 2 4" xfId="6052"/>
    <cellStyle name="标题 2 4 4 3 2" xfId="6053"/>
    <cellStyle name="好 2 7 4" xfId="6054"/>
    <cellStyle name="40% - 强调文字颜色 5 6 4" xfId="6055"/>
    <cellStyle name="常规 2 2 2 2 2 2 2" xfId="6056"/>
    <cellStyle name="40% - 强调文字颜色 3 2 4 4 2" xfId="6057"/>
    <cellStyle name="60% - 强调文字颜色 2 3 2 2 4" xfId="6058"/>
    <cellStyle name="常规 2 3 3 4 2 3 2" xfId="6059"/>
    <cellStyle name="40% - 强调文字颜色 3 2 5 2" xfId="6060"/>
    <cellStyle name="好 3 5 4" xfId="6061"/>
    <cellStyle name="40% - 强调文字颜色 6 4 4" xfId="6062"/>
    <cellStyle name="40% - 强调文字颜色 3 2 5 2 2" xfId="6063"/>
    <cellStyle name="链接单元格 2 6 2" xfId="6064"/>
    <cellStyle name="60% - 强调文字颜色 4 2 2 4" xfId="6065"/>
    <cellStyle name="好 3 5 4 2" xfId="6066"/>
    <cellStyle name="常规 6 5 4" xfId="6067"/>
    <cellStyle name="40% - 强调文字颜色 6 4 4 2" xfId="6068"/>
    <cellStyle name="货币 3 2 3 7" xfId="6069"/>
    <cellStyle name="40% - 强调文字颜色 3 2 5 2 2 2" xfId="6070"/>
    <cellStyle name="60% - 强调文字颜色 4 2 2 4 2" xfId="6071"/>
    <cellStyle name="好 3 5 5" xfId="6072"/>
    <cellStyle name="40% - 强调文字颜色 6 4 5" xfId="6073"/>
    <cellStyle name="40% - 强调文字颜色 3 2 5 2 3" xfId="6074"/>
    <cellStyle name="链接单元格 2 6 3" xfId="6075"/>
    <cellStyle name="60% - 强调文字颜色 4 2 2 5" xfId="6076"/>
    <cellStyle name="常规 6 6 4" xfId="6077"/>
    <cellStyle name="40% - 强调文字颜色 6 4 5 2" xfId="6078"/>
    <cellStyle name="货币 2 2 7 3 2" xfId="6079"/>
    <cellStyle name="40% - 强调文字颜色 6 2 3 2 4" xfId="6080"/>
    <cellStyle name="货币 3 2 4 7" xfId="6081"/>
    <cellStyle name="40% - 强调文字颜色 3 2 5 2 3 2" xfId="6082"/>
    <cellStyle name="60% - 强调文字颜色 4 2 2 5 2" xfId="6083"/>
    <cellStyle name="40% - 强调文字颜色 3 2 5 3" xfId="6084"/>
    <cellStyle name="60% - 强调文字颜色 5 5 5 2 2" xfId="6085"/>
    <cellStyle name="40% - 强调文字颜色 6 5 4" xfId="6086"/>
    <cellStyle name="标题 2 4 5 2 2" xfId="6087"/>
    <cellStyle name="40% - 强调文字颜色 3 2 5 3 2" xfId="6088"/>
    <cellStyle name="链接单元格 2 7 2" xfId="6089"/>
    <cellStyle name="60% - 强调文字颜色 4 2 3 4" xfId="6090"/>
    <cellStyle name="40% - 强调文字颜色 3 2 5 4" xfId="6091"/>
    <cellStyle name="注释 3 2 4" xfId="6092"/>
    <cellStyle name="货币 2 2 9 2" xfId="6093"/>
    <cellStyle name="标题 2 4 5 3 2" xfId="6094"/>
    <cellStyle name="好 4 3 2 2 3" xfId="6095"/>
    <cellStyle name="40% - 强调文字颜色 6 6 4" xfId="6096"/>
    <cellStyle name="常规 13 2 2 3" xfId="6097"/>
    <cellStyle name="常规 2 2 2 2 3 2 2" xfId="6098"/>
    <cellStyle name="40% - 强调文字颜色 3 2 5 4 2" xfId="6099"/>
    <cellStyle name="链接单元格 2 8 2" xfId="6100"/>
    <cellStyle name="60% - 强调文字颜色 2 3 3 2 4" xfId="6101"/>
    <cellStyle name="60% - 强调文字颜色 4 2 4 4" xfId="6102"/>
    <cellStyle name="40% - 强调文字颜色 3 2 6 2 2" xfId="6103"/>
    <cellStyle name="链接单元格 3 6 2" xfId="6104"/>
    <cellStyle name="60% - 强调文字颜色 4 3 2 4" xfId="6105"/>
    <cellStyle name="40% - 强调文字颜色 3 2 6 3" xfId="6106"/>
    <cellStyle name="60% - 强调文字颜色 5 5 5 3 2" xfId="6107"/>
    <cellStyle name="检查单元格 2 2 2 4" xfId="6108"/>
    <cellStyle name="40% - 强调文字颜色 3 2 6 3 2" xfId="6109"/>
    <cellStyle name="链接单元格 3 7 2" xfId="6110"/>
    <cellStyle name="60% - 强调文字颜色 4 3 3 4" xfId="6111"/>
    <cellStyle name="40% - 强调文字颜色 3 3 3 2 3" xfId="6112"/>
    <cellStyle name="40% - 强调文字颜色 3 3" xfId="6113"/>
    <cellStyle name="检查单元格 2 2 6" xfId="6114"/>
    <cellStyle name="40% - 强调文字颜色 3 3 2" xfId="6115"/>
    <cellStyle name="40% - 强调文字颜色 3 3 3 2 3 2" xfId="6116"/>
    <cellStyle name="60% - 强调文字颜色 2 3 4 5" xfId="6117"/>
    <cellStyle name="60% - 强调文字颜色 4 3 7" xfId="6118"/>
    <cellStyle name="40% - 强调文字颜色 3 3 2 2" xfId="6119"/>
    <cellStyle name="60% - 强调文字颜色 2 3 4 5 2" xfId="6120"/>
    <cellStyle name="60% - 强调文字颜色 4 3 7 2" xfId="6121"/>
    <cellStyle name="40% - 强调文字颜色 3 3 2 2 2" xfId="6122"/>
    <cellStyle name="常规 2 3 2 2 4 3 3" xfId="6123"/>
    <cellStyle name="60% - 强调文字颜色 4 3 7 2 2" xfId="6124"/>
    <cellStyle name="40% - 强调文字颜色 3 3 2 2 2 2" xfId="6125"/>
    <cellStyle name="60% - 强调文字颜色 1 3 3 5" xfId="6126"/>
    <cellStyle name="40% - 强调文字颜色 3 3 2 2 2 2 2" xfId="6127"/>
    <cellStyle name="60% - 强调文字颜色 1 3 3 5 2" xfId="6128"/>
    <cellStyle name="40% - 强调文字颜色 3 3 2 2 2 3 2" xfId="6129"/>
    <cellStyle name="40% - 强调文字颜色 3 3 2 2 3" xfId="6130"/>
    <cellStyle name="40% - 强调文字颜色 3 3 2 2 3 2" xfId="6131"/>
    <cellStyle name="60% - 强调文字颜色 1 3 4 5" xfId="6132"/>
    <cellStyle name="40% - 强调文字颜色 3 3 2 2 4 2" xfId="6133"/>
    <cellStyle name="40% - 强调文字颜色 5 2 2 5 3 2" xfId="6134"/>
    <cellStyle name="40% - 强调文字颜色 3 3 2 3" xfId="6135"/>
    <cellStyle name="强调文字颜色 3 3 6 3 2" xfId="6136"/>
    <cellStyle name="60% - 强调文字颜色 4 3 7 3" xfId="6137"/>
    <cellStyle name="40% - 强调文字颜色 3 3 2 3 2" xfId="6138"/>
    <cellStyle name="计算 5 2 5" xfId="6139"/>
    <cellStyle name="60% - 强调文字颜色 4 3 7 3 2" xfId="6140"/>
    <cellStyle name="40% - 强调文字颜色 3 3 2 3 2 2" xfId="6141"/>
    <cellStyle name="40% - 强调文字颜色 3 3 2 3 3" xfId="6142"/>
    <cellStyle name="40% - 强调文字颜色 3 3 2 3 3 2" xfId="6143"/>
    <cellStyle name="40% - 强调文字颜色 3 3 2 4" xfId="6144"/>
    <cellStyle name="40% - 强调文字颜色 3 3 2 4 3" xfId="6145"/>
    <cellStyle name="差 4" xfId="6146"/>
    <cellStyle name="40% - 强调文字颜色 3 3 2 4 3 2" xfId="6147"/>
    <cellStyle name="差 4 2" xfId="6148"/>
    <cellStyle name="40% - 强调文字颜色 3 3 2 5" xfId="6149"/>
    <cellStyle name="40% - 强调文字颜色 3 3 2 5 3" xfId="6150"/>
    <cellStyle name="40% - 强调文字颜色 3 3 2 5 3 2" xfId="6151"/>
    <cellStyle name="40% - 强调文字颜色 3 3 2 6" xfId="6152"/>
    <cellStyle name="40% - 强调文字颜色 3 3 2 6 2" xfId="6153"/>
    <cellStyle name="常规 31" xfId="6154"/>
    <cellStyle name="常规 26" xfId="6155"/>
    <cellStyle name="40% - 强调文字颜色 5 6 2 2 2" xfId="6156"/>
    <cellStyle name="常规 2 2 10 2 3 2" xfId="6157"/>
    <cellStyle name="检查单元格 2 2 7" xfId="6158"/>
    <cellStyle name="40% - 强调文字颜色 3 3 3" xfId="6159"/>
    <cellStyle name="60% - 强调文字颜色 2 3 2 2 2 2 2" xfId="6160"/>
    <cellStyle name="60% - 强调文字颜色 4 3 8" xfId="6161"/>
    <cellStyle name="检查单元格 2 3 6" xfId="6162"/>
    <cellStyle name="40% - 强调文字颜色 3 4 2" xfId="6163"/>
    <cellStyle name="40% - 强调文字颜色 3 3 3 2 4 2" xfId="6164"/>
    <cellStyle name="60% - 强调文字颜色 4 4 7" xfId="6165"/>
    <cellStyle name="40% - 强调文字颜色 4 2" xfId="6166"/>
    <cellStyle name="40% - 强调文字颜色 3 3 3 3 2" xfId="6167"/>
    <cellStyle name="40% - 强调文字颜色 4 2 2" xfId="6168"/>
    <cellStyle name="解释性文本 2 2 4" xfId="6169"/>
    <cellStyle name="40% - 强调文字颜色 3 3 3 3 2 2" xfId="6170"/>
    <cellStyle name="60% - 强调文字颜色 5 2 7" xfId="6171"/>
    <cellStyle name="40% - 强调文字颜色 4 3" xfId="6172"/>
    <cellStyle name="40% - 强调文字颜色 3 3 3 3 3" xfId="6173"/>
    <cellStyle name="检查单元格 3 2 6" xfId="6174"/>
    <cellStyle name="40% - 强调文字颜色 4 3 2" xfId="6175"/>
    <cellStyle name="解释性文本 2 3 4" xfId="6176"/>
    <cellStyle name="40% - 强调文字颜色 3 3 3 3 3 2" xfId="6177"/>
    <cellStyle name="60% - 强调文字颜色 5 3 7" xfId="6178"/>
    <cellStyle name="40% - 强调文字颜色 3 3 3 4 2" xfId="6179"/>
    <cellStyle name="好 2 3" xfId="6180"/>
    <cellStyle name="40% - 强调文字颜色 5 2" xfId="6181"/>
    <cellStyle name="差 2 3 2 2 3" xfId="6182"/>
    <cellStyle name="适中 8 2 2" xfId="6183"/>
    <cellStyle name="好 3 3" xfId="6184"/>
    <cellStyle name="40% - 强调文字颜色 6 2" xfId="6185"/>
    <cellStyle name="40% - 强调文字颜色 3 3 3 5 2" xfId="6186"/>
    <cellStyle name="常规 27" xfId="6187"/>
    <cellStyle name="40% - 强调文字颜色 5 6 2 2 3" xfId="6188"/>
    <cellStyle name="常规 2 3 3 4 3 2" xfId="6189"/>
    <cellStyle name="40% - 强调文字颜色 3 3 4" xfId="6190"/>
    <cellStyle name="40% - 强调文字颜色 4 3 4 2 3 2" xfId="6191"/>
    <cellStyle name="60% - 强调文字颜色 4 3 9" xfId="6192"/>
    <cellStyle name="常规 27 2" xfId="6193"/>
    <cellStyle name="40% - 强调文字颜色 5 6 2 2 3 2" xfId="6194"/>
    <cellStyle name="常规 2 3 3 4 3 2 2" xfId="6195"/>
    <cellStyle name="40% - 强调文字颜色 3 3 4 2" xfId="6196"/>
    <cellStyle name="60% - 强调文字颜色 4 3 9 2" xfId="6197"/>
    <cellStyle name="40% - 强调文字颜色 3 3 4 2 2" xfId="6198"/>
    <cellStyle name="40% - 强调文字颜色 3 3 4 2 2 2" xfId="6199"/>
    <cellStyle name="60% - 强调文字颜色 3 3 3 5" xfId="6200"/>
    <cellStyle name="40% - 强调文字颜色 3 3 4 2 3" xfId="6201"/>
    <cellStyle name="40% - 强调文字颜色 3 3 4 2 3 2" xfId="6202"/>
    <cellStyle name="60% - 强调文字颜色 3 3 4 5" xfId="6203"/>
    <cellStyle name="40% - 强调文字颜色 3 3 4 3" xfId="6204"/>
    <cellStyle name="40% - 强调文字颜色 3 3 4 3 2" xfId="6205"/>
    <cellStyle name="40% - 强调文字颜色 3 3 4 3 2 2" xfId="6206"/>
    <cellStyle name="40% - 强调文字颜色 3 3 4 3 3" xfId="6207"/>
    <cellStyle name="40% - 强调文字颜色 3 3 4 3 3 2" xfId="6208"/>
    <cellStyle name="40% - 强调文字颜色 3 3 4 4" xfId="6209"/>
    <cellStyle name="40% - 强调文字颜色 3 3 4 4 2" xfId="6210"/>
    <cellStyle name="40% - 强调文字颜色 3 3 4 5 2" xfId="6211"/>
    <cellStyle name="常规 2 3 3 4 3 3" xfId="6212"/>
    <cellStyle name="40% - 强调文字颜色 3 3 5" xfId="6213"/>
    <cellStyle name="常规 2 3 3 4 3 3 2" xfId="6214"/>
    <cellStyle name="40% - 强调文字颜色 3 3 5 2" xfId="6215"/>
    <cellStyle name="适中 3" xfId="6216"/>
    <cellStyle name="40% - 强调文字颜色 3 3 5 2 2" xfId="6217"/>
    <cellStyle name="60% - 强调文字颜色 5 2 2 4" xfId="6218"/>
    <cellStyle name="适中 3 2" xfId="6219"/>
    <cellStyle name="链接单元格 3 7 3" xfId="6220"/>
    <cellStyle name="40% - 强调文字颜色 3 3 5 2 2 2" xfId="6221"/>
    <cellStyle name="60% - 强调文字颜色 4 3 3 5" xfId="6222"/>
    <cellStyle name="60% - 强调文字颜色 5 2 2 4 2" xfId="6223"/>
    <cellStyle name="适中 4" xfId="6224"/>
    <cellStyle name="40% - 强调文字颜色 3 3 5 2 3" xfId="6225"/>
    <cellStyle name="60% - 强调文字颜色 5 2 2 5" xfId="6226"/>
    <cellStyle name="适中 4 2" xfId="6227"/>
    <cellStyle name="40% - 强调文字颜色 3 3 5 2 3 2" xfId="6228"/>
    <cellStyle name="60% - 强调文字颜色 4 3 4 5" xfId="6229"/>
    <cellStyle name="60% - 强调文字颜色 5 2 2 5 2" xfId="6230"/>
    <cellStyle name="40% - 强调文字颜色 3 3 5 3" xfId="6231"/>
    <cellStyle name="40% - 强调文字颜色 3 3 5 3 2" xfId="6232"/>
    <cellStyle name="60% - 强调文字颜色 5 2 3 4" xfId="6233"/>
    <cellStyle name="40% - 强调文字颜色 3 3 5 4" xfId="6234"/>
    <cellStyle name="40% - 强调文字颜色 3 3 5 4 2" xfId="6235"/>
    <cellStyle name="60% - 强调文字颜色 5 2 4 4" xfId="6236"/>
    <cellStyle name="40% - 强调文字颜色 3 3 6 2 2" xfId="6237"/>
    <cellStyle name="60% - 强调文字颜色 5 3 2 4" xfId="6238"/>
    <cellStyle name="40% - 强调文字颜色 3 3 6 3" xfId="6239"/>
    <cellStyle name="检查单元格 3 2 2 4" xfId="6240"/>
    <cellStyle name="40% - 强调文字颜色 3 3 6 3 2" xfId="6241"/>
    <cellStyle name="60% - 强调文字颜色 5 3 3 4" xfId="6242"/>
    <cellStyle name="40% - 强调文字颜色 3 4 2 5" xfId="6243"/>
    <cellStyle name="40% - 强调文字颜色 3 4 2 5 2" xfId="6244"/>
    <cellStyle name="40% - 强调文字颜色 3 4 2 6" xfId="6245"/>
    <cellStyle name="40% - 强调文字颜色 3 4 2 6 2" xfId="6246"/>
    <cellStyle name="40% - 强调文字颜色 5 6 2 3 2" xfId="6247"/>
    <cellStyle name="60% - 强调文字颜色 2 3 2 2 2 3 2" xfId="6248"/>
    <cellStyle name="40% - 强调文字颜色 3 4 3" xfId="6249"/>
    <cellStyle name="标题 4 8 2 2 2" xfId="6250"/>
    <cellStyle name="40% - 强调文字颜色 3 4 3 2" xfId="6251"/>
    <cellStyle name="40% - 强调文字颜色 3 4 3 2 2" xfId="6252"/>
    <cellStyle name="40% - 强调文字颜色 3 4 3 3 2" xfId="6253"/>
    <cellStyle name="40% - 强调文字颜色 3 4 5 2 2" xfId="6254"/>
    <cellStyle name="输出 11" xfId="6255"/>
    <cellStyle name="60% - 强调文字颜色 6 2 2 4" xfId="6256"/>
    <cellStyle name="40% - 强调文字颜色 4 5 2 2 2" xfId="6257"/>
    <cellStyle name="40% - 强调文字颜色 3 4 5 3" xfId="6258"/>
    <cellStyle name="40% - 强调文字颜色 3 4 5 3 2" xfId="6259"/>
    <cellStyle name="40% - 强调文字颜色 4 5 2 2 2 2" xfId="6260"/>
    <cellStyle name="60% - 强调文字颜色 6 2 3 4" xfId="6261"/>
    <cellStyle name="常规 4 2 7 2" xfId="6262"/>
    <cellStyle name="40% - 强调文字颜色 3 5" xfId="6263"/>
    <cellStyle name="常规 4 9 2" xfId="6264"/>
    <cellStyle name="标题 4 3 2 2 3 2" xfId="6265"/>
    <cellStyle name="常规 4 2 7 2 2" xfId="6266"/>
    <cellStyle name="40% - 强调文字颜色 3 5 2" xfId="6267"/>
    <cellStyle name="60% - 强调文字颜色 4 5 7" xfId="6268"/>
    <cellStyle name="40% - 强调文字颜色 3 5 2 2 2 2" xfId="6269"/>
    <cellStyle name="40% - 强调文字颜色 3 5 2 2 3" xfId="6270"/>
    <cellStyle name="60% - 强调文字颜色 2 6 3 2" xfId="6271"/>
    <cellStyle name="常规 2 6" xfId="6272"/>
    <cellStyle name="40% - 强调文字颜色 3 5 2 2 3 2" xfId="6273"/>
    <cellStyle name="60% - 强调文字颜色 2 6 3 2 2" xfId="6274"/>
    <cellStyle name="60% - 强调文字颜色 3 3 2 2 2 3" xfId="6275"/>
    <cellStyle name="40% - 强调文字颜色 3 5 2 3" xfId="6276"/>
    <cellStyle name="40% - 强调文字颜色 3 5 2 3 2" xfId="6277"/>
    <cellStyle name="40% - 强调文字颜色 3 5 2 3 2 2" xfId="6278"/>
    <cellStyle name="40% - 强调文字颜色 3 5 2 3 3" xfId="6279"/>
    <cellStyle name="60% - 强调文字颜色 2 6 4 2" xfId="6280"/>
    <cellStyle name="40% - 强调文字颜色 3 5 2 3 3 2" xfId="6281"/>
    <cellStyle name="40% - 强调文字颜色 3 5 2 4" xfId="6282"/>
    <cellStyle name="40% - 强调文字颜色 4 3 2 7" xfId="6283"/>
    <cellStyle name="标题 2 7 2 3 2" xfId="6284"/>
    <cellStyle name="40% - 强调文字颜色 3 5 2 4 2" xfId="6285"/>
    <cellStyle name="40% - 强调文字颜色 3 5 3 2" xfId="6286"/>
    <cellStyle name="40% - 强调文字颜色 3 5 3 2 2" xfId="6287"/>
    <cellStyle name="常规 2 5 2 2 2 2" xfId="6288"/>
    <cellStyle name="40% - 强调文字颜色 3 5 3 3 2" xfId="6289"/>
    <cellStyle name="40% - 强调文字颜色 3 5 4 2 2" xfId="6290"/>
    <cellStyle name="常规 2 5 2 3 2 2" xfId="6291"/>
    <cellStyle name="40% - 强调文字颜色 3 5 4 3 2" xfId="6292"/>
    <cellStyle name="检查单元格 8 2" xfId="6293"/>
    <cellStyle name="40% - 强调文字颜色 4 5 3 2 2" xfId="6294"/>
    <cellStyle name="货币 3 2 3 2 2 3" xfId="6295"/>
    <cellStyle name="常规 2 5 2 4 2" xfId="6296"/>
    <cellStyle name="40% - 强调文字颜色 3 5 5 3" xfId="6297"/>
    <cellStyle name="货币 3 2 3 2 2 3 2" xfId="6298"/>
    <cellStyle name="常规 2 5 2 4 2 2" xfId="6299"/>
    <cellStyle name="40% - 强调文字颜色 3 5 5 3 2" xfId="6300"/>
    <cellStyle name="货币 3 2 3 2 3 2" xfId="6301"/>
    <cellStyle name="40% - 强调文字颜色 3 5 6 2" xfId="6302"/>
    <cellStyle name="常规 4 2 7 3" xfId="6303"/>
    <cellStyle name="常规 3 2 2 2 2 3 2" xfId="6304"/>
    <cellStyle name="40% - 强调文字颜色 3 6" xfId="6305"/>
    <cellStyle name="40% - 强调文字颜色 3 6 2 2 2 2" xfId="6306"/>
    <cellStyle name="40% - 强调文字颜色 3 6 2 2 3" xfId="6307"/>
    <cellStyle name="60% - 强调文字颜色 3 6 3 2" xfId="6308"/>
    <cellStyle name="40% - 强调文字颜色 3 6 2 2 3 2" xfId="6309"/>
    <cellStyle name="60% - 强调文字颜色 3 6 3 2 2" xfId="6310"/>
    <cellStyle name="40% - 强调文字颜色 3 6 2 4" xfId="6311"/>
    <cellStyle name="40% - 强调文字颜色 5 3 2 7" xfId="6312"/>
    <cellStyle name="强调文字颜色 4 3 8" xfId="6313"/>
    <cellStyle name="常规 2 2 7 2 3" xfId="6314"/>
    <cellStyle name="标题 2 8 2 3 2" xfId="6315"/>
    <cellStyle name="40% - 强调文字颜色 3 6 2 4 2" xfId="6316"/>
    <cellStyle name="40% - 强调文字颜色 3 6 3 2 2" xfId="6317"/>
    <cellStyle name="常规 2 5 3 2 2 2" xfId="6318"/>
    <cellStyle name="40% - 强调文字颜色 3 6 3 3 2" xfId="6319"/>
    <cellStyle name="40% - 强调文字颜色 3 7 3 2 2" xfId="6320"/>
    <cellStyle name="常规 2 5 4 2 2 2" xfId="6321"/>
    <cellStyle name="40% - 强调文字颜色 3 7 3 3 2" xfId="6322"/>
    <cellStyle name="40% - 强调文字颜色 3 8 2 2 2" xfId="6323"/>
    <cellStyle name="40% - 强调文字颜色 3 8 2 3 2" xfId="6324"/>
    <cellStyle name="40% - 强调文字颜色 3 8 4 2" xfId="6325"/>
    <cellStyle name="40% - 强调文字颜色 4 2 10" xfId="6326"/>
    <cellStyle name="60% - 强调文字颜色 1 2 4" xfId="6327"/>
    <cellStyle name="标题 8 5 2 2" xfId="6328"/>
    <cellStyle name="40% - 强调文字颜色 4 2 10 2" xfId="6329"/>
    <cellStyle name="40% - 强调文字颜色 4 2 2 2" xfId="6330"/>
    <cellStyle name="解释性文本 2 2 4 2" xfId="6331"/>
    <cellStyle name="60% - 强调文字颜色 5 2 7 2" xfId="6332"/>
    <cellStyle name="40% - 强调文字颜色 4 2 2 2 2" xfId="6333"/>
    <cellStyle name="计算 6 5" xfId="6334"/>
    <cellStyle name="60% - 强调文字颜色 5 2 7 2 2" xfId="6335"/>
    <cellStyle name="40% - 强调文字颜色 4 2 2 2 2 2" xfId="6336"/>
    <cellStyle name="常规 10" xfId="6337"/>
    <cellStyle name="40% - 强调文字颜色 4 2 2 2 2 2 2" xfId="6338"/>
    <cellStyle name="常规 6 2 4 3" xfId="6339"/>
    <cellStyle name="常规 10 2" xfId="6340"/>
    <cellStyle name="40% - 强调文字颜色 4 2 2 2 3" xfId="6341"/>
    <cellStyle name="40% - 强调文字颜色 4 4 2 2 3" xfId="6342"/>
    <cellStyle name="40% - 强调文字颜色 4 2 2 2 3 2" xfId="6343"/>
    <cellStyle name="40% - 强调文字颜色 4 2 2 2 4" xfId="6344"/>
    <cellStyle name="40% - 强调文字颜色 4 4 2 3 3" xfId="6345"/>
    <cellStyle name="40% - 强调文字颜色 4 2 2 2 4 2" xfId="6346"/>
    <cellStyle name="标题 3 6 2 2 3" xfId="6347"/>
    <cellStyle name="40% - 强调文字颜色 5 2 3 4 3 2" xfId="6348"/>
    <cellStyle name="40% - 强调文字颜色 4 2 2 3" xfId="6349"/>
    <cellStyle name="60% - 强调文字颜色 4 2 10 2" xfId="6350"/>
    <cellStyle name="强调文字颜色 3 4 5 3 2" xfId="6351"/>
    <cellStyle name="解释性文本 2 2 4 3" xfId="6352"/>
    <cellStyle name="常规 3 2 2 6 3 2" xfId="6353"/>
    <cellStyle name="60% - 强调文字颜色 5 2 7 3" xfId="6354"/>
    <cellStyle name="40% - 强调文字颜色 4 2 2 3 2" xfId="6355"/>
    <cellStyle name="计算 7 5" xfId="6356"/>
    <cellStyle name="60% - 强调文字颜色 5 2 7 3 2" xfId="6357"/>
    <cellStyle name="40% - 强调文字颜色 4 2 2 3 2 2" xfId="6358"/>
    <cellStyle name="40% - 强调文字颜色 4 2 2 3 3" xfId="6359"/>
    <cellStyle name="40% - 强调文字颜色 4 2 2 3 3 2" xfId="6360"/>
    <cellStyle name="40% - 强调文字颜色 4 2 2 4" xfId="6361"/>
    <cellStyle name="40% - 强调文字颜色 4 2 2 4 2" xfId="6362"/>
    <cellStyle name="40% - 强调文字颜色 4 2 2 4 2 2" xfId="6363"/>
    <cellStyle name="40% - 强调文字颜色 4 2 2 4 3" xfId="6364"/>
    <cellStyle name="40% - 强调文字颜色 4 2 2 4 3 2" xfId="6365"/>
    <cellStyle name="40% - 强调文字颜色 4 2 2 5" xfId="6366"/>
    <cellStyle name="解释性文本 2 8" xfId="6367"/>
    <cellStyle name="40% - 强调文字颜色 4 2 2 5 3 2" xfId="6368"/>
    <cellStyle name="40% - 强调文字颜色 4 2 2 6 2" xfId="6369"/>
    <cellStyle name="40% - 强调文字颜色 4 2 2 7" xfId="6370"/>
    <cellStyle name="40% - 强调文字颜色 4 2 2 7 2" xfId="6371"/>
    <cellStyle name="40% - 强调文字颜色 4 2 3" xfId="6372"/>
    <cellStyle name="解释性文本 2 2 5" xfId="6373"/>
    <cellStyle name="60% - 强调文字颜色 5 2 8" xfId="6374"/>
    <cellStyle name="40% - 强调文字颜色 4 2 3 2 2" xfId="6375"/>
    <cellStyle name="输入 2 3 2 2 3" xfId="6376"/>
    <cellStyle name="强调文字颜色 1 2" xfId="6377"/>
    <cellStyle name="60% - 强调文字颜色 5 2 8 2 2" xfId="6378"/>
    <cellStyle name="常规 2 2 2 4 2" xfId="6379"/>
    <cellStyle name="40% - 强调文字颜色 4 2 3 2 2 2" xfId="6380"/>
    <cellStyle name="60% - 强调文字颜色 4 10" xfId="6381"/>
    <cellStyle name="检查单元格 5 6" xfId="6382"/>
    <cellStyle name="40% - 强调文字颜色 4 2 3 2 2 2 2" xfId="6383"/>
    <cellStyle name="60% - 强调文字颜色 4 10 2" xfId="6384"/>
    <cellStyle name="40% - 强调文字颜色 4 2 3 2 3" xfId="6385"/>
    <cellStyle name="40% - 强调文字颜色 4 5 2 2 3" xfId="6386"/>
    <cellStyle name="40% - 强调文字颜色 4 2 3 2 3 2" xfId="6387"/>
    <cellStyle name="40% - 强调文字颜色 4 2 3 2 4" xfId="6388"/>
    <cellStyle name="40% - 强调文字颜色 4 5 2 3 3" xfId="6389"/>
    <cellStyle name="60% - 强调文字颜色 2 2 2 5 2 2" xfId="6390"/>
    <cellStyle name="40% - 强调文字颜色 4 2 3 2 4 2" xfId="6391"/>
    <cellStyle name="40% - 强调文字颜色 4 2 3 3 2" xfId="6392"/>
    <cellStyle name="强调文字颜色 2 2" xfId="6393"/>
    <cellStyle name="常规 2 2 2 5 2" xfId="6394"/>
    <cellStyle name="60% - 强调文字颜色 5 2 8 3 2" xfId="6395"/>
    <cellStyle name="40% - 强调文字颜色 4 2 3 3 2 2" xfId="6396"/>
    <cellStyle name="40% - 强调文字颜色 4 2 3 3 3" xfId="6397"/>
    <cellStyle name="40% - 强调文字颜色 4 2 3 4 2" xfId="6398"/>
    <cellStyle name="强调文字颜色 3 2" xfId="6399"/>
    <cellStyle name="常规 2 2 2 6 2" xfId="6400"/>
    <cellStyle name="差 3 2 2 2 3" xfId="6401"/>
    <cellStyle name="40% - 强调文字颜色 4 2 3 4 2 2" xfId="6402"/>
    <cellStyle name="输出 3 3 2 3" xfId="6403"/>
    <cellStyle name="强调文字颜色 3 2 2" xfId="6404"/>
    <cellStyle name="常规 2 2 2 6 2 2" xfId="6405"/>
    <cellStyle name="差 3 2 2 2 3 2" xfId="6406"/>
    <cellStyle name="40% - 强调文字颜色 4 2 3 4 3" xfId="6407"/>
    <cellStyle name="强调文字颜色 3 3" xfId="6408"/>
    <cellStyle name="常规 2 2 2 6 3" xfId="6409"/>
    <cellStyle name="常规 2 10" xfId="6410"/>
    <cellStyle name="40% - 强调文字颜色 4 2 3 4 3 2" xfId="6411"/>
    <cellStyle name="输出 3 3 3 3" xfId="6412"/>
    <cellStyle name="强调文字颜色 3 3 2" xfId="6413"/>
    <cellStyle name="常规 2 2 2 6 3 2" xfId="6414"/>
    <cellStyle name="常规 2 10 2" xfId="6415"/>
    <cellStyle name="常规 2 3 3 5 2 2" xfId="6416"/>
    <cellStyle name="40% - 强调文字颜色 4 2 4" xfId="6417"/>
    <cellStyle name="解释性文本 2 2 6" xfId="6418"/>
    <cellStyle name="40% - 强调文字颜色 4 3 4 3 2 2" xfId="6419"/>
    <cellStyle name="60% - 强调文字颜色 5 2 9" xfId="6420"/>
    <cellStyle name="常规 2 2 3 4" xfId="6421"/>
    <cellStyle name="60% - 强调文字颜色 5 2 9 2" xfId="6422"/>
    <cellStyle name="常规 2 3 3 5 2 2 2" xfId="6423"/>
    <cellStyle name="40% - 强调文字颜色 4 2 4 2" xfId="6424"/>
    <cellStyle name="标题 1 2 4 2 3" xfId="6425"/>
    <cellStyle name="40% - 强调文字颜色 4 2 4 2 2" xfId="6426"/>
    <cellStyle name="标题 1 2 4 2 3 2" xfId="6427"/>
    <cellStyle name="输出 2 3 5" xfId="6428"/>
    <cellStyle name="好 10 2 3" xfId="6429"/>
    <cellStyle name="常规 2 2 3" xfId="6430"/>
    <cellStyle name="40% - 强调文字颜色 4 2 4 2 2 2" xfId="6431"/>
    <cellStyle name="40% - 强调文字颜色 4 2 4 2 3" xfId="6432"/>
    <cellStyle name="40% - 强调文字颜色 4 6 2 2 3" xfId="6433"/>
    <cellStyle name="输出 2 4 5" xfId="6434"/>
    <cellStyle name="常规 2 3 3" xfId="6435"/>
    <cellStyle name="40% - 强调文字颜色 4 2 4 2 3 2" xfId="6436"/>
    <cellStyle name="40% - 强调文字颜色 4 2 4 3" xfId="6437"/>
    <cellStyle name="40% - 强调文字颜色 4 2 4 3 2" xfId="6438"/>
    <cellStyle name="输出 3 3 5" xfId="6439"/>
    <cellStyle name="常规 3 2 3" xfId="6440"/>
    <cellStyle name="40% - 强调文字颜色 4 2 4 3 2 2" xfId="6441"/>
    <cellStyle name="40% - 强调文字颜色 4 2 4 3 3" xfId="6442"/>
    <cellStyle name="输出 3 4 5" xfId="6443"/>
    <cellStyle name="常规 3 3 3" xfId="6444"/>
    <cellStyle name="40% - 强调文字颜色 4 2 4 3 3 2" xfId="6445"/>
    <cellStyle name="40% - 强调文字颜色 4 2 4 4" xfId="6446"/>
    <cellStyle name="40% - 强调文字颜色 4 2 4 4 2" xfId="6447"/>
    <cellStyle name="常规 2 2 3 6 2" xfId="6448"/>
    <cellStyle name="60% - 强调文字颜色 3 3 2 2 4" xfId="6449"/>
    <cellStyle name="常规 2 3 3 5 2 3 2" xfId="6450"/>
    <cellStyle name="40% - 强调文字颜色 4 2 5 2" xfId="6451"/>
    <cellStyle name="标题 1 2 4 3 3" xfId="6452"/>
    <cellStyle name="40% - 强调文字颜色 4 2 5 2 2" xfId="6453"/>
    <cellStyle name="标题 1 2 4 3 3 2" xfId="6454"/>
    <cellStyle name="40% - 强调文字颜色 4 2 5 2 2 2" xfId="6455"/>
    <cellStyle name="40% - 强调文字颜色 4 2 5 2 3" xfId="6456"/>
    <cellStyle name="40% - 强调文字颜色 4 2 5 2 3 2" xfId="6457"/>
    <cellStyle name="40% - 强调文字颜色 4 2 5 3 2" xfId="6458"/>
    <cellStyle name="40% - 强调文字颜色 4 2 5 4" xfId="6459"/>
    <cellStyle name="常规 2 2 5 4" xfId="6460"/>
    <cellStyle name="60% - 强调文字颜色 1 2 2 3 2 2" xfId="6461"/>
    <cellStyle name="40% - 强调文字颜色 4 2 6 2" xfId="6462"/>
    <cellStyle name="40% - 强调文字颜色 4 2 6 2 2" xfId="6463"/>
    <cellStyle name="40% - 强调文字颜色 4 2 6 3 2" xfId="6464"/>
    <cellStyle name="解释性文本 2 9" xfId="6465"/>
    <cellStyle name="40% - 强调文字颜色 4 3 2 2" xfId="6466"/>
    <cellStyle name="解释性文本 2 3 4 2" xfId="6467"/>
    <cellStyle name="60% - 强调文字颜色 5 3 7 2" xfId="6468"/>
    <cellStyle name="40% - 强调文字颜色 4 3 2 2 2 2 2" xfId="6469"/>
    <cellStyle name="40% - 强调文字颜色 4 3 2 2 3" xfId="6470"/>
    <cellStyle name="警告文本 2 2 5 3" xfId="6471"/>
    <cellStyle name="好 2 5 2 2 3" xfId="6472"/>
    <cellStyle name="40% - 强调文字颜色 5 4 2 2 3" xfId="6473"/>
    <cellStyle name="40% - 强调文字颜色 4 3 2 2 3 2" xfId="6474"/>
    <cellStyle name="40% - 强调文字颜色 5 4 2 3 3" xfId="6475"/>
    <cellStyle name="40% - 强调文字颜色 4 3 2 2 4 2" xfId="6476"/>
    <cellStyle name="40% - 强调文字颜色 4 9 2 2" xfId="6477"/>
    <cellStyle name="标题 4 6 2 2 3" xfId="6478"/>
    <cellStyle name="货币 2 3" xfId="6479"/>
    <cellStyle name="40% - 强调文字颜色 4 3 2 3 2" xfId="6480"/>
    <cellStyle name="60% - 强调文字颜色 5 3 7 3 2" xfId="6481"/>
    <cellStyle name="货币 2 3 2" xfId="6482"/>
    <cellStyle name="40% - 强调文字颜色 4 3 2 3 2 2" xfId="6483"/>
    <cellStyle name="货币 2 4" xfId="6484"/>
    <cellStyle name="40% - 强调文字颜色 4 3 2 3 3" xfId="6485"/>
    <cellStyle name="货币 2 4 2" xfId="6486"/>
    <cellStyle name="40% - 强调文字颜色 4 3 2 3 3 2" xfId="6487"/>
    <cellStyle name="40% - 强调文字颜色 4 3 2 4" xfId="6488"/>
    <cellStyle name="货币 3 3" xfId="6489"/>
    <cellStyle name="40% - 强调文字颜色 4 3 2 4 2" xfId="6490"/>
    <cellStyle name="输入 3 5" xfId="6491"/>
    <cellStyle name="货币 3 3 2" xfId="6492"/>
    <cellStyle name="常规 2 9 5" xfId="6493"/>
    <cellStyle name="40% - 强调文字颜色 4 3 2 4 2 2" xfId="6494"/>
    <cellStyle name="货币 3 4" xfId="6495"/>
    <cellStyle name="40% - 强调文字颜色 4 3 2 4 3" xfId="6496"/>
    <cellStyle name="输入 4 5" xfId="6497"/>
    <cellStyle name="货币 3 4 2" xfId="6498"/>
    <cellStyle name="40% - 强调文字颜色 4 3 2 4 3 2" xfId="6499"/>
    <cellStyle name="40% - 强调文字颜色 4 3 2 5" xfId="6500"/>
    <cellStyle name="强调文字颜色 3 2 2 3 3 2" xfId="6501"/>
    <cellStyle name="40% - 强调文字颜色 4 3 2 5 3" xfId="6502"/>
    <cellStyle name="40% - 强调文字颜色 4 3 2 5 3 2" xfId="6503"/>
    <cellStyle name="40% - 强调文字颜色 4 3 2 6" xfId="6504"/>
    <cellStyle name="40% - 强调文字颜色 4 3 2 6 2" xfId="6505"/>
    <cellStyle name="40% - 强调文字颜色 4 3 2 7 2" xfId="6506"/>
    <cellStyle name="40% - 强调文字颜色 5 6 3 2 2" xfId="6507"/>
    <cellStyle name="检查单元格 3 2 7" xfId="6508"/>
    <cellStyle name="40% - 强调文字颜色 4 3 3" xfId="6509"/>
    <cellStyle name="解释性文本 2 3 5" xfId="6510"/>
    <cellStyle name="60% - 强调文字颜色 5 3 8" xfId="6511"/>
    <cellStyle name="解释性文本 3 9" xfId="6512"/>
    <cellStyle name="40% - 强调文字颜色 4 3 3 2" xfId="6513"/>
    <cellStyle name="常规 2 3 2 4" xfId="6514"/>
    <cellStyle name="60% - 强调文字颜色 5 3 8 2" xfId="6515"/>
    <cellStyle name="40% - 强调文字颜色 4 3 3 2 2 2 2" xfId="6516"/>
    <cellStyle name="40% - 强调文字颜色 4 3 3 2 2 3 2" xfId="6517"/>
    <cellStyle name="60% - 强调文字颜色 5 2 2" xfId="6518"/>
    <cellStyle name="40% - 强调文字颜色 4 3 3 2 3" xfId="6519"/>
    <cellStyle name="警告文本 3 2 5 3" xfId="6520"/>
    <cellStyle name="40% - 强调文字颜色 5 5 2 2 3" xfId="6521"/>
    <cellStyle name="40% - 强调文字颜色 4 3 3 2 3 2" xfId="6522"/>
    <cellStyle name="常规 2 3 2 4 4 2" xfId="6523"/>
    <cellStyle name="40% - 强调文字颜色 5 9 2 2" xfId="6524"/>
    <cellStyle name="注释 2 5 2 2" xfId="6525"/>
    <cellStyle name="40% - 强调文字颜色 4 3 3 2 4 2" xfId="6526"/>
    <cellStyle name="40% - 强调文字颜色 5 5 2 3 3" xfId="6527"/>
    <cellStyle name="60% - 强调文字颜色 2 3 2 5 2 2" xfId="6528"/>
    <cellStyle name="40% - 强调文字颜色 4 3 3 3" xfId="6529"/>
    <cellStyle name="40% - 强调文字颜色 4 3 3 3 2" xfId="6530"/>
    <cellStyle name="40% - 强调文字颜色 4 3 3 3 2 2" xfId="6531"/>
    <cellStyle name="40% - 强调文字颜色 4 3 3 3 3" xfId="6532"/>
    <cellStyle name="40% - 强调文字颜色 4 3 3 3 3 2" xfId="6533"/>
    <cellStyle name="40% - 强调文字颜色 4 3 3 4" xfId="6534"/>
    <cellStyle name="40% - 强调文字颜色 4 3 3 4 2" xfId="6535"/>
    <cellStyle name="常规 2 3 2 6 2" xfId="6536"/>
    <cellStyle name="差 3 3 2 2 3" xfId="6537"/>
    <cellStyle name="40% - 强调文字颜色 4 3 3 5 2" xfId="6538"/>
    <cellStyle name="常规 2 3 3 5 3 2" xfId="6539"/>
    <cellStyle name="40% - 强调文字颜色 4 3 4" xfId="6540"/>
    <cellStyle name="解释性文本 2 3 6" xfId="6541"/>
    <cellStyle name="40% - 强调文字颜色 4 3 4 3 3 2" xfId="6542"/>
    <cellStyle name="60% - 强调文字颜色 5 3 9" xfId="6543"/>
    <cellStyle name="常规 2 3 3 4" xfId="6544"/>
    <cellStyle name="60% - 强调文字颜色 5 3 9 2" xfId="6545"/>
    <cellStyle name="40% - 强调文字颜色 4 3 4 2" xfId="6546"/>
    <cellStyle name="标题 1 2 5 2 3" xfId="6547"/>
    <cellStyle name="40% - 强调文字颜色 4 3 4 2 2" xfId="6548"/>
    <cellStyle name="标题 1 2 5 2 3 2" xfId="6549"/>
    <cellStyle name="40% - 强调文字颜色 4 3 4 2 3" xfId="6550"/>
    <cellStyle name="40% - 强调文字颜色 4 3 4 3" xfId="6551"/>
    <cellStyle name="40% - 强调文字颜色 4 3 4 3 2" xfId="6552"/>
    <cellStyle name="40% - 强调文字颜色 4 3 4 3 3" xfId="6553"/>
    <cellStyle name="40% - 强调文字颜色 4 3 4 4" xfId="6554"/>
    <cellStyle name="40% - 强调文字颜色 4 3 4 4 2" xfId="6555"/>
    <cellStyle name="货币 2 2 5" xfId="6556"/>
    <cellStyle name="40% - 强调文字颜色 4 3 4 5 2" xfId="6557"/>
    <cellStyle name="40% - 强调文字颜色 4 3 5" xfId="6558"/>
    <cellStyle name="40% - 强调文字颜色 4 3 5 2" xfId="6559"/>
    <cellStyle name="常规 2 5 8" xfId="6560"/>
    <cellStyle name="40% - 强调文字颜色 4 3 5 2 2" xfId="6561"/>
    <cellStyle name="常规 2 5 8 2" xfId="6562"/>
    <cellStyle name="40% - 强调文字颜色 4 3 5 2 2 2" xfId="6563"/>
    <cellStyle name="常规 2 5 9" xfId="6564"/>
    <cellStyle name="40% - 强调文字颜色 4 3 5 2 3" xfId="6565"/>
    <cellStyle name="常规 2 5 9 2" xfId="6566"/>
    <cellStyle name="40% - 强调文字颜色 4 3 5 2 3 2" xfId="6567"/>
    <cellStyle name="40% - 强调文字颜色 4 3 5 4" xfId="6568"/>
    <cellStyle name="40% - 强调文字颜色 4 3 5 4 2" xfId="6569"/>
    <cellStyle name="常规 2 3 5 4" xfId="6570"/>
    <cellStyle name="60% - 强调文字颜色 1 2 2 4 2 2" xfId="6571"/>
    <cellStyle name="40% - 强调文字颜色 4 3 6 2" xfId="6572"/>
    <cellStyle name="40% - 强调文字颜色 4 3 6 3 2" xfId="6573"/>
    <cellStyle name="40% - 强调文字颜色 4 4" xfId="6574"/>
    <cellStyle name="40% - 强调文字颜色 4 4 2" xfId="6575"/>
    <cellStyle name="解释性文本 2 4 4" xfId="6576"/>
    <cellStyle name="60% - 强调文字颜色 5 4 7" xfId="6577"/>
    <cellStyle name="40% - 强调文字颜色 4 4 2 2" xfId="6578"/>
    <cellStyle name="60% - 强调文字颜色 5 4 7 2" xfId="6579"/>
    <cellStyle name="常规 6 3 4 3" xfId="6580"/>
    <cellStyle name="40% - 强调文字颜色 6 4 2 2 3" xfId="6581"/>
    <cellStyle name="40% - 强调文字颜色 4 4 2 2 3 2" xfId="6582"/>
    <cellStyle name="60% - 强调文字颜色 4 2 2 2 2 3" xfId="6583"/>
    <cellStyle name="40% - 强调文字颜色 4 4 2 3 2" xfId="6584"/>
    <cellStyle name="40% - 强调文字颜色 4 4 2 3 2 2" xfId="6585"/>
    <cellStyle name="货币 3 2 2 6 3" xfId="6586"/>
    <cellStyle name="标题 2 7" xfId="6587"/>
    <cellStyle name="40% - 强调文字颜色 4 4 2 3 3 2" xfId="6588"/>
    <cellStyle name="货币 3 2 2 7 3" xfId="6589"/>
    <cellStyle name="标题 3 7" xfId="6590"/>
    <cellStyle name="40% - 强调文字颜色 4 4 2 6" xfId="6591"/>
    <cellStyle name="40% - 强调文字颜色 5 6 3 3 2" xfId="6592"/>
    <cellStyle name="40% - 强调文字颜色 4 4 3" xfId="6593"/>
    <cellStyle name="40% - 强调文字颜色 4 4 3 2" xfId="6594"/>
    <cellStyle name="常规 6 4 4 2 3 2" xfId="6595"/>
    <cellStyle name="40% - 强调文字颜色 4 4 3 3" xfId="6596"/>
    <cellStyle name="40% - 强调文字颜色 4 4 3 3 2" xfId="6597"/>
    <cellStyle name="60% - 强调文字颜色 2 4" xfId="6598"/>
    <cellStyle name="40% - 强调文字颜色 4 4 5 2 2" xfId="6599"/>
    <cellStyle name="常规 2 4 4 5" xfId="6600"/>
    <cellStyle name="40% - 强调文字颜色 4 6 2 2 2" xfId="6601"/>
    <cellStyle name="40% - 强调文字颜色 4 4 5 3" xfId="6602"/>
    <cellStyle name="货币 3 2 2 4 3 3" xfId="6603"/>
    <cellStyle name="常规 2 4 4 5 2" xfId="6604"/>
    <cellStyle name="40% - 强调文字颜色 4 6 2 2 2 2" xfId="6605"/>
    <cellStyle name="40% - 强调文字颜色 4 4 5 3 2" xfId="6606"/>
    <cellStyle name="常规 4 2 8 2" xfId="6607"/>
    <cellStyle name="40% - 强调文字颜色 4 5" xfId="6608"/>
    <cellStyle name="标题 4 3 2 2 4 2" xfId="6609"/>
    <cellStyle name="40% - 强调文字颜色 4 5 2" xfId="6610"/>
    <cellStyle name="解释性文本 2 5 4" xfId="6611"/>
    <cellStyle name="60% - 强调文字颜色 5 5 7" xfId="6612"/>
    <cellStyle name="40% - 强调文字颜色 4 5 2 2" xfId="6613"/>
    <cellStyle name="60% - 强调文字颜色 5 5 7 2" xfId="6614"/>
    <cellStyle name="40% - 强调文字颜色 4 5 2 2 3 2" xfId="6615"/>
    <cellStyle name="60% - 强调文字颜色 4 3 2 2 2 3" xfId="6616"/>
    <cellStyle name="60% - 强调文字颜色 6 2 4 4" xfId="6617"/>
    <cellStyle name="40% - 强调文字颜色 4 5 2 3" xfId="6618"/>
    <cellStyle name="60% - 强调文字颜色 6 2 3 2 2 3 2" xfId="6619"/>
    <cellStyle name="40% - 强调文字颜色 4 5 2 3 2" xfId="6620"/>
    <cellStyle name="40% - 强调文字颜色 4 5 2 3 2 2" xfId="6621"/>
    <cellStyle name="60% - 强调文字颜色 6 3 3 4" xfId="6622"/>
    <cellStyle name="40% - 强调文字颜色 4 5 2 3 3 2" xfId="6623"/>
    <cellStyle name="60% - 强调文字颜色 6 3 4 4" xfId="6624"/>
    <cellStyle name="40% - 强调文字颜色 4 5 2 4" xfId="6625"/>
    <cellStyle name="40% - 强调文字颜色 4 5 2 5" xfId="6626"/>
    <cellStyle name="检查单元格 8" xfId="6627"/>
    <cellStyle name="40% - 强调文字颜色 4 5 3 2" xfId="6628"/>
    <cellStyle name="检查单元格 9" xfId="6629"/>
    <cellStyle name="常规 2 6 2 2 2" xfId="6630"/>
    <cellStyle name="40% - 强调文字颜色 4 5 3 3" xfId="6631"/>
    <cellStyle name="检查单元格 9 2" xfId="6632"/>
    <cellStyle name="常规 2 6 2 2 2 2" xfId="6633"/>
    <cellStyle name="40% - 强调文字颜色 4 5 3 3 2" xfId="6634"/>
    <cellStyle name="40% - 强调文字颜色 4 5 4 2 2" xfId="6635"/>
    <cellStyle name="常规 2 6 2 3 2" xfId="6636"/>
    <cellStyle name="40% - 强调文字颜色 4 5 4 3" xfId="6637"/>
    <cellStyle name="常规 2 6 2 3 2 2" xfId="6638"/>
    <cellStyle name="40% - 强调文字颜色 4 5 4 3 2" xfId="6639"/>
    <cellStyle name="40% - 强调文字颜色 4 5 5 2 2" xfId="6640"/>
    <cellStyle name="常规 2 5 4 5" xfId="6641"/>
    <cellStyle name="40% - 强调文字颜色 4 6 3 2 2" xfId="6642"/>
    <cellStyle name="强调文字颜色 1 5 2 2 3 2" xfId="6643"/>
    <cellStyle name="货币 3 2 4 2 2 3" xfId="6644"/>
    <cellStyle name="常规 2 6 2 4 2" xfId="6645"/>
    <cellStyle name="40% - 强调文字颜色 4 5 5 3" xfId="6646"/>
    <cellStyle name="货币 3 2 4 2 2 3 2" xfId="6647"/>
    <cellStyle name="常规 2 6 2 4 2 2" xfId="6648"/>
    <cellStyle name="40% - 强调文字颜色 4 5 5 3 2" xfId="6649"/>
    <cellStyle name="60% - 强调文字颜色 1 2 2 6 2" xfId="6650"/>
    <cellStyle name="货币 3 2 4 2 3" xfId="6651"/>
    <cellStyle name="40% - 强调文字颜色 4 5 6" xfId="6652"/>
    <cellStyle name="货币 3 2 4 2 3 2" xfId="6653"/>
    <cellStyle name="40% - 强调文字颜色 4 5 6 2" xfId="6654"/>
    <cellStyle name="常规 7 4 2 2 2" xfId="6655"/>
    <cellStyle name="常规 4 2 3 2 2 2 2" xfId="6656"/>
    <cellStyle name="常规 3 2 2 2 2 4 2" xfId="6657"/>
    <cellStyle name="40% - 强调文字颜色 4 6" xfId="6658"/>
    <cellStyle name="40% - 强调文字颜色 4 6 2 3" xfId="6659"/>
    <cellStyle name="40% - 强调文字颜色 4 6 2 3 2" xfId="6660"/>
    <cellStyle name="40% - 强调文字颜色 4 6 2 4" xfId="6661"/>
    <cellStyle name="常规 2 6 3 2 2" xfId="6662"/>
    <cellStyle name="40% - 强调文字颜色 4 6 3 3" xfId="6663"/>
    <cellStyle name="40% - 强调文字颜色 4 6 3 3 2" xfId="6664"/>
    <cellStyle name="40% - 强调文字颜色 5 4 5 3" xfId="6665"/>
    <cellStyle name="强调文字颜色 5 6 4" xfId="6666"/>
    <cellStyle name="常规 3 4 4 5" xfId="6667"/>
    <cellStyle name="40% - 强调文字颜色 4 7 2 2 2" xfId="6668"/>
    <cellStyle name="货币 3 2 5 2 2 3" xfId="6669"/>
    <cellStyle name="常规 2 7 2 4 2" xfId="6670"/>
    <cellStyle name="40% - 强调文字颜色 5 5 5 3" xfId="6671"/>
    <cellStyle name="强调文字颜色 6 6 4" xfId="6672"/>
    <cellStyle name="40% - 强调文字颜色 4 7 3 2 2" xfId="6673"/>
    <cellStyle name="计算 13" xfId="6674"/>
    <cellStyle name="40% - 强调文字颜色 4 7 4 2" xfId="6675"/>
    <cellStyle name="货币 3 2 4 4 2" xfId="6676"/>
    <cellStyle name="40% - 强调文字颜色 4 7 5" xfId="6677"/>
    <cellStyle name="60% - 强调文字颜色 1 3 4 2 2 2" xfId="6678"/>
    <cellStyle name="40% - 强调文字颜色 4 7 5 2" xfId="6679"/>
    <cellStyle name="常规 6 6 5" xfId="6680"/>
    <cellStyle name="40% - 强调文字颜色 6 4 5 3" xfId="6681"/>
    <cellStyle name="40% - 强调文字颜色 4 8 2 2 2" xfId="6682"/>
    <cellStyle name="40% - 强调文字颜色 4 8 2 3 2" xfId="6683"/>
    <cellStyle name="输出 6 3 3" xfId="6684"/>
    <cellStyle name="强调文字颜色 5 2 6 3" xfId="6685"/>
    <cellStyle name="40% - 强调文字颜色 5 2 2 2 2 3 2" xfId="6686"/>
    <cellStyle name="40% - 强调文字颜色 4 8 4 2" xfId="6687"/>
    <cellStyle name="40% - 强调文字颜色 5 2 2 2 3 2" xfId="6688"/>
    <cellStyle name="强调文字颜色 3 3 3 3 2" xfId="6689"/>
    <cellStyle name="常规 2 10 3 3 2" xfId="6690"/>
    <cellStyle name="40% - 强调文字颜色 4 9 3" xfId="6691"/>
    <cellStyle name="标题 2 2 2 2" xfId="6692"/>
    <cellStyle name="40% - 强调文字颜色 5 4 2 4 3" xfId="6693"/>
    <cellStyle name="40% - 强调文字颜色 4 9 3 2" xfId="6694"/>
    <cellStyle name="输入 3 2 4" xfId="6695"/>
    <cellStyle name="标题 2 2 2 2 2" xfId="6696"/>
    <cellStyle name="常规 2 3 5 2" xfId="6697"/>
    <cellStyle name="40% - 强调文字颜色 5 10 3" xfId="6698"/>
    <cellStyle name="解释性文本 3 2 4" xfId="6699"/>
    <cellStyle name="60% - 强调文字颜色 6 2 7" xfId="6700"/>
    <cellStyle name="好 2 3 2" xfId="6701"/>
    <cellStyle name="40% - 强调文字颜色 5 2 2" xfId="6702"/>
    <cellStyle name="差 2 3 2 2 3 2" xfId="6703"/>
    <cellStyle name="好 2 3 2 2" xfId="6704"/>
    <cellStyle name="40% - 强调文字颜色 5 2 2 2" xfId="6705"/>
    <cellStyle name="强调文字颜色 3 3 3" xfId="6706"/>
    <cellStyle name="解释性文本 3 2 4 2" xfId="6707"/>
    <cellStyle name="60% - 强调文字颜色 6 2 7 2" xfId="6708"/>
    <cellStyle name="常规 2 10 3" xfId="6709"/>
    <cellStyle name="好 2 3 2 2 2" xfId="6710"/>
    <cellStyle name="40% - 强调文字颜色 5 2 2 2 2" xfId="6711"/>
    <cellStyle name="强调文字颜色 3 3 3 2" xfId="6712"/>
    <cellStyle name="60% - 强调文字颜色 6 2 7 2 2" xfId="6713"/>
    <cellStyle name="差 2 2 2 4" xfId="6714"/>
    <cellStyle name="常规 2 10 3 2" xfId="6715"/>
    <cellStyle name="40% - 强调文字颜色 5 2 2 2 4" xfId="6716"/>
    <cellStyle name="40% - 强调文字颜色 5 2 2 2 4 2" xfId="6717"/>
    <cellStyle name="好 2 3 2 3" xfId="6718"/>
    <cellStyle name="40% - 强调文字颜色 5 2 2 3" xfId="6719"/>
    <cellStyle name="强调文字颜色 3 5 5 3 2" xfId="6720"/>
    <cellStyle name="强调文字颜色 3 3 4" xfId="6721"/>
    <cellStyle name="解释性文本 3 2 4 3" xfId="6722"/>
    <cellStyle name="常规 3 2 3 6 3 2" xfId="6723"/>
    <cellStyle name="60% - 强调文字颜色 6 2 7 3" xfId="6724"/>
    <cellStyle name="常规 2 10 4" xfId="6725"/>
    <cellStyle name="好 2 3 2 3 2" xfId="6726"/>
    <cellStyle name="40% - 强调文字颜色 5 2 2 3 2" xfId="6727"/>
    <cellStyle name="强调文字颜色 3 3 4 2" xfId="6728"/>
    <cellStyle name="60% - 强调文字颜色 6 2 7 3 2" xfId="6729"/>
    <cellStyle name="常规 2 10 4 2" xfId="6730"/>
    <cellStyle name="好 2 9 3" xfId="6731"/>
    <cellStyle name="常规 2 3 2 3 5" xfId="6732"/>
    <cellStyle name="40% - 强调文字颜色 5 8 3" xfId="6733"/>
    <cellStyle name="注释 2 4 3" xfId="6734"/>
    <cellStyle name="标题 4 4 2 2 2 2" xfId="6735"/>
    <cellStyle name="40% - 强调文字颜色 5 2 2 3 2 2" xfId="6736"/>
    <cellStyle name="强调文字颜色 3 3 4 2 2" xfId="6737"/>
    <cellStyle name="60% - 强调文字颜色 2 3 2 4 3" xfId="6738"/>
    <cellStyle name="常规 2 3 2 4 5" xfId="6739"/>
    <cellStyle name="40% - 强调文字颜色 5 9 3" xfId="6740"/>
    <cellStyle name="注释 2 5 3" xfId="6741"/>
    <cellStyle name="标题 2 3 2 2" xfId="6742"/>
    <cellStyle name="标题 4 4 2 2 3 2" xfId="6743"/>
    <cellStyle name="40% - 强调文字颜色 5 2 2 3 3 2" xfId="6744"/>
    <cellStyle name="强调文字颜色 3 3 4 3 2" xfId="6745"/>
    <cellStyle name="60% - 强调文字颜色 2 3 2 5 3" xfId="6746"/>
    <cellStyle name="强调文字颜色 6 2 10 2" xfId="6747"/>
    <cellStyle name="好 2 3 2 4" xfId="6748"/>
    <cellStyle name="40% - 强调文字颜色 5 2 2 4" xfId="6749"/>
    <cellStyle name="强调文字颜色 3 3 5" xfId="6750"/>
    <cellStyle name="标题 4 2 2 3 2" xfId="6751"/>
    <cellStyle name="常规 2 10 5" xfId="6752"/>
    <cellStyle name="好 2 3 2 4 2" xfId="6753"/>
    <cellStyle name="40% - 强调文字颜色 5 2 2 4 2" xfId="6754"/>
    <cellStyle name="标题 6 4 2 3" xfId="6755"/>
    <cellStyle name="强调文字颜色 3 3 5 2" xfId="6756"/>
    <cellStyle name="标题 4 2 2 3 2 2" xfId="6757"/>
    <cellStyle name="常规 2 10 5 2" xfId="6758"/>
    <cellStyle name="注释 3 4 3" xfId="6759"/>
    <cellStyle name="标题 4 4 2 3 2 2" xfId="6760"/>
    <cellStyle name="常规 2 3 3 3 5" xfId="6761"/>
    <cellStyle name="40% - 强调文字颜色 6 8 3" xfId="6762"/>
    <cellStyle name="常规 13 2 4 2" xfId="6763"/>
    <cellStyle name="强调文字颜色 3 3 5 2 2" xfId="6764"/>
    <cellStyle name="60% - 强调文字颜色 4 2 6 3" xfId="6765"/>
    <cellStyle name="40% - 强调文字颜色 5 2 2 4 2 2" xfId="6766"/>
    <cellStyle name="标题 6 4 2 3 2" xfId="6767"/>
    <cellStyle name="好 2 3 2 5" xfId="6768"/>
    <cellStyle name="40% - 强调文字颜色 5 2 2 5" xfId="6769"/>
    <cellStyle name="强调文字颜色 3 3 6" xfId="6770"/>
    <cellStyle name="标题 4 2 2 3 3" xfId="6771"/>
    <cellStyle name="强调文字颜色 3 3 6 2" xfId="6772"/>
    <cellStyle name="标题 4 2 2 3 3 2" xfId="6773"/>
    <cellStyle name="40% - 强调文字颜色 5 2 2 5 2" xfId="6774"/>
    <cellStyle name="标题 6 4 3 3" xfId="6775"/>
    <cellStyle name="60% - 强调文字颜色 4 3 6 3" xfId="6776"/>
    <cellStyle name="检查单元格 2 2 5 3" xfId="6777"/>
    <cellStyle name="40% - 强调文字颜色 5 2 2 5 2 2" xfId="6778"/>
    <cellStyle name="标题 6 4 3 3 2" xfId="6779"/>
    <cellStyle name="好 2 3 2 6" xfId="6780"/>
    <cellStyle name="40% - 强调文字颜色 5 2 2 6" xfId="6781"/>
    <cellStyle name="40% - 强调文字颜色 5 2 2 6 2" xfId="6782"/>
    <cellStyle name="40% - 强调文字颜色 5 2 2 7" xfId="6783"/>
    <cellStyle name="40% - 强调文字颜色 5 2 2 7 2" xfId="6784"/>
    <cellStyle name="好 2 3 3" xfId="6785"/>
    <cellStyle name="40% - 强调文字颜色 5 2 3" xfId="6786"/>
    <cellStyle name="解释性文本 3 2 5" xfId="6787"/>
    <cellStyle name="60% - 强调文字颜色 6 2 8" xfId="6788"/>
    <cellStyle name="好 2 3 3 2" xfId="6789"/>
    <cellStyle name="40% - 强调文字颜色 5 2 3 2" xfId="6790"/>
    <cellStyle name="强调文字颜色 3 4 3" xfId="6791"/>
    <cellStyle name="解释性文本 3 2 5 2" xfId="6792"/>
    <cellStyle name="常规 3 2 2 4" xfId="6793"/>
    <cellStyle name="60% - 强调文字颜色 6 2 8 2" xfId="6794"/>
    <cellStyle name="常规 2 11 3" xfId="6795"/>
    <cellStyle name="40% - 强调文字颜色 5 2 3 2 2" xfId="6796"/>
    <cellStyle name="输入 3 3 2 2 3" xfId="6797"/>
    <cellStyle name="强调文字颜色 3 4 3 2" xfId="6798"/>
    <cellStyle name="好 4" xfId="6799"/>
    <cellStyle name="常规 3 2 2 4 2" xfId="6800"/>
    <cellStyle name="60% - 强调文字颜色 6 2 8 2 2" xfId="6801"/>
    <cellStyle name="差 2 3 2 4" xfId="6802"/>
    <cellStyle name="常规 2 11 3 2" xfId="6803"/>
    <cellStyle name="40% - 强调文字颜色 5 2 3 2 2 3" xfId="6804"/>
    <cellStyle name="好 4 3" xfId="6805"/>
    <cellStyle name="常规 3 2 2 4 2 3" xfId="6806"/>
    <cellStyle name="常规 13" xfId="6807"/>
    <cellStyle name="解释性文本 5 2 4" xfId="6808"/>
    <cellStyle name="40% - 强调文字颜色 5 2 3 2 2 3 2" xfId="6809"/>
    <cellStyle name="好 4 3 2" xfId="6810"/>
    <cellStyle name="常规 6 2 7 3" xfId="6811"/>
    <cellStyle name="常规 3 2 2 4 2 3 2" xfId="6812"/>
    <cellStyle name="常规 13 2" xfId="6813"/>
    <cellStyle name="40% - 强调文字颜色 5 2 3 2 3" xfId="6814"/>
    <cellStyle name="40% - 强调文字颜色 5 2 3 2 3 2" xfId="6815"/>
    <cellStyle name="40% - 强调文字颜色 5 2 3 2 4" xfId="6816"/>
    <cellStyle name="40% - 强调文字颜色 5 2 3 2 4 2" xfId="6817"/>
    <cellStyle name="好 2 3 3 3" xfId="6818"/>
    <cellStyle name="40% - 强调文字颜色 5 2 3 3" xfId="6819"/>
    <cellStyle name="强调文字颜色 3 4 4" xfId="6820"/>
    <cellStyle name="解释性文本 3 2 5 3" xfId="6821"/>
    <cellStyle name="常规 3 2 2 5" xfId="6822"/>
    <cellStyle name="60% - 强调文字颜色 6 2 8 3" xfId="6823"/>
    <cellStyle name="40% - 强调文字颜色 5 2 3 3 2" xfId="6824"/>
    <cellStyle name="强调文字颜色 3 4 4 2" xfId="6825"/>
    <cellStyle name="常规 3 2 2 5 2" xfId="6826"/>
    <cellStyle name="60% - 强调文字颜色 6 2 8 3 2" xfId="6827"/>
    <cellStyle name="40% - 强调文字颜色 5 2 3 3 2 2" xfId="6828"/>
    <cellStyle name="常规 3 2 2 5 2 2" xfId="6829"/>
    <cellStyle name="60% - 强调文字颜色 2 4 2 4 3" xfId="6830"/>
    <cellStyle name="40% - 强调文字颜色 5 2 3 3 3 2" xfId="6831"/>
    <cellStyle name="40% - 强调文字颜色 5 2 3 4" xfId="6832"/>
    <cellStyle name="强调文字颜色 3 4 5" xfId="6833"/>
    <cellStyle name="常规 3 2 2 6" xfId="6834"/>
    <cellStyle name="标题 4 2 2 4 2" xfId="6835"/>
    <cellStyle name="强调文字颜色 3 4 5 2" xfId="6836"/>
    <cellStyle name="常规 3 2 2 6 2" xfId="6837"/>
    <cellStyle name="标题 4 2 2 4 2 2" xfId="6838"/>
    <cellStyle name="40% - 强调文字颜色 5 2 3 4 2" xfId="6839"/>
    <cellStyle name="标题 6 5 2 3" xfId="6840"/>
    <cellStyle name="解释性文本 2 2 3 3" xfId="6841"/>
    <cellStyle name="常规 3 2 2 6 2 2" xfId="6842"/>
    <cellStyle name="60% - 强调文字颜色 5 2 6 3" xfId="6843"/>
    <cellStyle name="40% - 强调文字颜色 5 2 3 4 2 2" xfId="6844"/>
    <cellStyle name="标题 6 5 2 3 2" xfId="6845"/>
    <cellStyle name="好 2 3 4" xfId="6846"/>
    <cellStyle name="常规 2 3 3 6 2 2" xfId="6847"/>
    <cellStyle name="40% - 强调文字颜色 5 2 4" xfId="6848"/>
    <cellStyle name="解释性文本 3 2 6" xfId="6849"/>
    <cellStyle name="60% - 强调文字颜色 6 2 9" xfId="6850"/>
    <cellStyle name="好 2 3 4 2" xfId="6851"/>
    <cellStyle name="40% - 强调文字颜色 5 2 4 2" xfId="6852"/>
    <cellStyle name="标题 1 3 4 2 3" xfId="6853"/>
    <cellStyle name="强调文字颜色 3 5 3" xfId="6854"/>
    <cellStyle name="常规 3 2 3 4" xfId="6855"/>
    <cellStyle name="60% - 强调文字颜色 6 2 9 2" xfId="6856"/>
    <cellStyle name="常规 2 12 3" xfId="6857"/>
    <cellStyle name="40% - 强调文字颜色 5 2 4 2 2" xfId="6858"/>
    <cellStyle name="标题 1 3 4 2 3 2" xfId="6859"/>
    <cellStyle name="强调文字颜色 3 5 3 2" xfId="6860"/>
    <cellStyle name="常规 3 2 3 4 2" xfId="6861"/>
    <cellStyle name="常规 2 12 3 2" xfId="6862"/>
    <cellStyle name="40% - 强调文字颜色 5 2 4 2 3" xfId="6863"/>
    <cellStyle name="标题 3 2 9 2" xfId="6864"/>
    <cellStyle name="40% - 强调文字颜色 5 2 4 2 3 2" xfId="6865"/>
    <cellStyle name="好 2 3 4 3" xfId="6866"/>
    <cellStyle name="40% - 强调文字颜色 5 2 4 3" xfId="6867"/>
    <cellStyle name="40% - 强调文字颜色 5 2 4 3 2" xfId="6868"/>
    <cellStyle name="40% - 强调文字颜色 5 2 4 3 2 2" xfId="6869"/>
    <cellStyle name="40% - 强调文字颜色 5 2 4 3 3" xfId="6870"/>
    <cellStyle name="好 2 2 2 3" xfId="6871"/>
    <cellStyle name="40% - 强调文字颜色 5 2 4 3 3 2" xfId="6872"/>
    <cellStyle name="40% - 强调文字颜色 5 2 4 4" xfId="6873"/>
    <cellStyle name="强调文字颜色 3 5 5" xfId="6874"/>
    <cellStyle name="常规 3 2 3 6" xfId="6875"/>
    <cellStyle name="标题 4 2 2 5 2" xfId="6876"/>
    <cellStyle name="40% - 强调文字颜色 5 2 4 4 2" xfId="6877"/>
    <cellStyle name="强调文字颜色 3 5 5 2" xfId="6878"/>
    <cellStyle name="常规 3 2 3 6 2" xfId="6879"/>
    <cellStyle name="60% - 强调文字颜色 4 3 2 2 4" xfId="6880"/>
    <cellStyle name="标题 4 2 2 5 2 2" xfId="6881"/>
    <cellStyle name="40% - 强调文字颜色 5 2 4 5 2" xfId="6882"/>
    <cellStyle name="常规 3 2 3 7 2" xfId="6883"/>
    <cellStyle name="标题 4 2 2 5 3 2" xfId="6884"/>
    <cellStyle name="好 2 3 5" xfId="6885"/>
    <cellStyle name="40% - 强调文字颜色 5 2 5" xfId="6886"/>
    <cellStyle name="40% - 强调文字颜色 5 2 5 2" xfId="6887"/>
    <cellStyle name="标题 1 3 4 3 3" xfId="6888"/>
    <cellStyle name="强调文字颜色 3 6 3" xfId="6889"/>
    <cellStyle name="计算 3 5 2 3" xfId="6890"/>
    <cellStyle name="常规 3 2 4 4" xfId="6891"/>
    <cellStyle name="常规 2 13 3" xfId="6892"/>
    <cellStyle name="40% - 强调文字颜色 5 2 5 2 2" xfId="6893"/>
    <cellStyle name="标题 1 3 4 3 3 2" xfId="6894"/>
    <cellStyle name="强调文字颜色 3 6 3 2" xfId="6895"/>
    <cellStyle name="常规 3 2 4 4 2" xfId="6896"/>
    <cellStyle name="常规 2 13 3 2" xfId="6897"/>
    <cellStyle name="常规 2 2 5" xfId="6898"/>
    <cellStyle name="40% - 强调文字颜色 5 2 5 2 2 2" xfId="6899"/>
    <cellStyle name="40% - 强调文字颜色 5 2 5 2 3" xfId="6900"/>
    <cellStyle name="标题 3 3 9 2" xfId="6901"/>
    <cellStyle name="常规 2 3 5" xfId="6902"/>
    <cellStyle name="40% - 强调文字颜色 5 2 5 2 3 2" xfId="6903"/>
    <cellStyle name="40% - 强调文字颜色 5 2 5 3" xfId="6904"/>
    <cellStyle name="40% - 强调文字颜色 5 2 5 4" xfId="6905"/>
    <cellStyle name="强调文字颜色 3 6 5" xfId="6906"/>
    <cellStyle name="常规 3 2 4 6" xfId="6907"/>
    <cellStyle name="标题 4 2 2 6 2" xfId="6908"/>
    <cellStyle name="40% - 强调文字颜色 5 2 5 4 2" xfId="6909"/>
    <cellStyle name="强调文字颜色 3 6 5 2" xfId="6910"/>
    <cellStyle name="常规 3 2 4 6 2" xfId="6911"/>
    <cellStyle name="60% - 强调文字颜色 4 3 3 2 4" xfId="6912"/>
    <cellStyle name="好 2 4" xfId="6913"/>
    <cellStyle name="40% - 强调文字颜色 5 3" xfId="6914"/>
    <cellStyle name="检查单元格 4 2 6" xfId="6915"/>
    <cellStyle name="好 2 4 2" xfId="6916"/>
    <cellStyle name="40% - 强调文字颜色 5 3 2" xfId="6917"/>
    <cellStyle name="解释性文本 3 3 4" xfId="6918"/>
    <cellStyle name="60% - 强调文字颜色 6 3 7" xfId="6919"/>
    <cellStyle name="好 2 4 2 2" xfId="6920"/>
    <cellStyle name="40% - 强调文字颜色 5 3 2 2" xfId="6921"/>
    <cellStyle name="强调文字颜色 4 3 3" xfId="6922"/>
    <cellStyle name="60% - 强调文字颜色 6 3 7 2" xfId="6923"/>
    <cellStyle name="好 2 4 2 2 2" xfId="6924"/>
    <cellStyle name="40% - 强调文字颜色 5 3 2 2 2" xfId="6925"/>
    <cellStyle name="强调文字颜色 4 3 3 2" xfId="6926"/>
    <cellStyle name="60% - 强调文字颜色 6 3 7 2 2" xfId="6927"/>
    <cellStyle name="差 3 2 2 4" xfId="6928"/>
    <cellStyle name="40% - 强调文字颜色 5 3 2 2 2 3 2" xfId="6929"/>
    <cellStyle name="40% - 强调文字颜色 5 3 2 2 3 2" xfId="6930"/>
    <cellStyle name="40% - 强调文字颜色 5 3 2 2 4 2" xfId="6931"/>
    <cellStyle name="好 2 4 2 3" xfId="6932"/>
    <cellStyle name="40% - 强调文字颜色 5 3 2 3" xfId="6933"/>
    <cellStyle name="强调文字颜色 4 3 4" xfId="6934"/>
    <cellStyle name="60% - 强调文字颜色 6 3 7 3" xfId="6935"/>
    <cellStyle name="好 2 4 2 3 2" xfId="6936"/>
    <cellStyle name="40% - 强调文字颜色 5 3 2 3 2" xfId="6937"/>
    <cellStyle name="强调文字颜色 4 3 4 2" xfId="6938"/>
    <cellStyle name="60% - 强调文字颜色 6 3 7 3 2" xfId="6939"/>
    <cellStyle name="40% - 强调文字颜色 5 3 2 3 2 2" xfId="6940"/>
    <cellStyle name="强调文字颜色 4 3 4 2 2" xfId="6941"/>
    <cellStyle name="60% - 强调文字颜色 3 3 2 4 3" xfId="6942"/>
    <cellStyle name="40% - 强调文字颜色 5 3 2 3 3 2" xfId="6943"/>
    <cellStyle name="强调文字颜色 4 3 4 3 2" xfId="6944"/>
    <cellStyle name="60% - 强调文字颜色 3 3 2 5 3" xfId="6945"/>
    <cellStyle name="好 2 4 2 4" xfId="6946"/>
    <cellStyle name="40% - 强调文字颜色 5 3 2 4" xfId="6947"/>
    <cellStyle name="强调文字颜色 4 3 5" xfId="6948"/>
    <cellStyle name="标题 4 2 3 3 2" xfId="6949"/>
    <cellStyle name="40% - 强调文字颜色 5 3 2 4 2" xfId="6950"/>
    <cellStyle name="强调文字颜色 4 3 5 2" xfId="6951"/>
    <cellStyle name="标题 4 2 3 3 2 2" xfId="6952"/>
    <cellStyle name="好 2 4 2 5" xfId="6953"/>
    <cellStyle name="40% - 强调文字颜色 5 3 2 5" xfId="6954"/>
    <cellStyle name="强调文字颜色 4 3 6" xfId="6955"/>
    <cellStyle name="标题 4 2 3 3 3" xfId="6956"/>
    <cellStyle name="40% - 强调文字颜色 5 3 2 5 2" xfId="6957"/>
    <cellStyle name="强调文字颜色 4 3 6 2" xfId="6958"/>
    <cellStyle name="标题 4 2 3 3 3 2" xfId="6959"/>
    <cellStyle name="强调文字颜色 3 3 2 3 3 2" xfId="6960"/>
    <cellStyle name="40% - 强调文字颜色 5 3 2 5 3" xfId="6961"/>
    <cellStyle name="40% - 强调文字颜色 5 3 2 6" xfId="6962"/>
    <cellStyle name="40% - 强调文字颜色 5 3 2 6 2" xfId="6963"/>
    <cellStyle name="40% - 强调文字颜色 5 3 2 7 2" xfId="6964"/>
    <cellStyle name="好 2 4 3" xfId="6965"/>
    <cellStyle name="40% - 强调文字颜色 5 3 3" xfId="6966"/>
    <cellStyle name="解释性文本 3 3 5" xfId="6967"/>
    <cellStyle name="60% - 强调文字颜色 6 3 8" xfId="6968"/>
    <cellStyle name="好 2 4 3 2" xfId="6969"/>
    <cellStyle name="40% - 强调文字颜色 5 3 3 2" xfId="6970"/>
    <cellStyle name="强调文字颜色 4 4 3" xfId="6971"/>
    <cellStyle name="常规 3 3 2 4" xfId="6972"/>
    <cellStyle name="60% - 强调文字颜色 6 3 8 2" xfId="6973"/>
    <cellStyle name="40% - 强调文字颜色 5 3 3 2 2" xfId="6974"/>
    <cellStyle name="强调文字颜色 4 4 3 2" xfId="6975"/>
    <cellStyle name="常规 3 3 2 4 2" xfId="6976"/>
    <cellStyle name="差 3 3 2 4" xfId="6977"/>
    <cellStyle name="40% - 强调文字颜色 5 3 3 2 2 3" xfId="6978"/>
    <cellStyle name="40% - 强调文字颜色 5 3 3 2 3" xfId="6979"/>
    <cellStyle name="40% - 强调文字颜色 5 3 3 2 3 2" xfId="6980"/>
    <cellStyle name="40% - 强调文字颜色 5 3 3 2 4 2" xfId="6981"/>
    <cellStyle name="好 2 4 3 3" xfId="6982"/>
    <cellStyle name="40% - 强调文字颜色 5 3 3 3" xfId="6983"/>
    <cellStyle name="40% - 强调文字颜色 5 3 3 3 2" xfId="6984"/>
    <cellStyle name="货币 2 3 4" xfId="6985"/>
    <cellStyle name="40% - 强调文字颜色 5 3 3 3 2 2" xfId="6986"/>
    <cellStyle name="60% - 强调文字颜色 3 4 2 4 3" xfId="6987"/>
    <cellStyle name="40% - 强调文字颜色 5 3 3 3 3" xfId="6988"/>
    <cellStyle name="货币 2 4 4" xfId="6989"/>
    <cellStyle name="40% - 强调文字颜色 5 3 3 3 3 2" xfId="6990"/>
    <cellStyle name="40% - 强调文字颜色 5 3 3 4" xfId="6991"/>
    <cellStyle name="强调文字颜色 4 4 5" xfId="6992"/>
    <cellStyle name="常规 3 3 2 6" xfId="6993"/>
    <cellStyle name="标题 4 2 3 4 2" xfId="6994"/>
    <cellStyle name="60% - 强调文字颜色 1 11" xfId="6995"/>
    <cellStyle name="标题 4 5 3 3 2" xfId="6996"/>
    <cellStyle name="40% - 强调文字颜色 5 3 3 4 2" xfId="6997"/>
    <cellStyle name="强调文字颜色 4 4 5 2" xfId="6998"/>
    <cellStyle name="标题 4 2 3 4 2 2" xfId="6999"/>
    <cellStyle name="40% - 强调文字颜色 5 3 3 5 2" xfId="7000"/>
    <cellStyle name="常规 3 3 2 7 2" xfId="7001"/>
    <cellStyle name="标题 4 2 3 4 3 2" xfId="7002"/>
    <cellStyle name="好 2 4 4" xfId="7003"/>
    <cellStyle name="常规 2 3 3 6 3 2" xfId="7004"/>
    <cellStyle name="40% - 强调文字颜色 5 3 4" xfId="7005"/>
    <cellStyle name="60% - 强调文字颜色 6 3 9" xfId="7006"/>
    <cellStyle name="强调文字颜色 4 5 3" xfId="7007"/>
    <cellStyle name="常规 3 3 3 4" xfId="7008"/>
    <cellStyle name="60% - 强调文字颜色 6 3 9 2" xfId="7009"/>
    <cellStyle name="好 2 4 4 2" xfId="7010"/>
    <cellStyle name="40% - 强调文字颜色 5 3 4 2" xfId="7011"/>
    <cellStyle name="标题 1 3 5 2 3" xfId="7012"/>
    <cellStyle name="好 2 4 4 3" xfId="7013"/>
    <cellStyle name="40% - 强调文字颜色 5 3 4 3" xfId="7014"/>
    <cellStyle name="40% - 强调文字颜色 5 3 4 4" xfId="7015"/>
    <cellStyle name="强调文字颜色 4 5 5" xfId="7016"/>
    <cellStyle name="常规 3 3 3 6" xfId="7017"/>
    <cellStyle name="标题 4 2 3 5 2" xfId="7018"/>
    <cellStyle name="好 2 4 5" xfId="7019"/>
    <cellStyle name="40% - 强调文字颜色 5 3 5" xfId="7020"/>
    <cellStyle name="40% - 强调文字颜色 5 3 5 2" xfId="7021"/>
    <cellStyle name="40% - 强调文字颜色 5 3 5 3" xfId="7022"/>
    <cellStyle name="40% - 强调文字颜色 5 3 5 4" xfId="7023"/>
    <cellStyle name="强调文字颜色 4 6 5" xfId="7024"/>
    <cellStyle name="标题 4 2 3 6 2" xfId="7025"/>
    <cellStyle name="好 2 5" xfId="7026"/>
    <cellStyle name="40% - 强调文字颜色 5 4" xfId="7027"/>
    <cellStyle name="好 2 5 2" xfId="7028"/>
    <cellStyle name="40% - 强调文字颜色 5 4 2" xfId="7029"/>
    <cellStyle name="解释性文本 3 4 4" xfId="7030"/>
    <cellStyle name="60% - 强调文字颜色 6 4 7" xfId="7031"/>
    <cellStyle name="警告文本 2 2 5" xfId="7032"/>
    <cellStyle name="好 2 5 2 2" xfId="7033"/>
    <cellStyle name="40% - 强调文字颜色 5 4 2 2" xfId="7034"/>
    <cellStyle name="强调文字颜色 5 3 3" xfId="7035"/>
    <cellStyle name="60% - 强调文字颜色 6 4 7 2" xfId="7036"/>
    <cellStyle name="警告文本 2 2 5 2" xfId="7037"/>
    <cellStyle name="好 2 5 2 2 2" xfId="7038"/>
    <cellStyle name="40% - 强调文字颜色 5 4 2 2 2" xfId="7039"/>
    <cellStyle name="标题 6 5 4" xfId="7040"/>
    <cellStyle name="40% - 强调文字颜色 5 4 2 2 2 2" xfId="7041"/>
    <cellStyle name="标题 6 5 4 2" xfId="7042"/>
    <cellStyle name="40% - 强调文字颜色 5 4 2 2 3 2" xfId="7043"/>
    <cellStyle name="60% - 强调文字颜色 5 2 2 2 2 3" xfId="7044"/>
    <cellStyle name="40% - 强调文字颜色 5 4 2 3 2" xfId="7045"/>
    <cellStyle name="40% - 强调文字颜色 5 4 2 3 2 2" xfId="7046"/>
    <cellStyle name="强调文字颜色 5 3 4 2 2" xfId="7047"/>
    <cellStyle name="60% - 强调文字颜色 4 3 2 4 3" xfId="7048"/>
    <cellStyle name="40% - 强调文字颜色 5 4 2 3 3 2" xfId="7049"/>
    <cellStyle name="适中 2 2 3" xfId="7050"/>
    <cellStyle name="强调文字颜色 5 3 4 3 2" xfId="7051"/>
    <cellStyle name="60% - 强调文字颜色 4 3 2 5 3" xfId="7052"/>
    <cellStyle name="警告文本 2 2 7" xfId="7053"/>
    <cellStyle name="好 2 5 2 4" xfId="7054"/>
    <cellStyle name="40% - 强调文字颜色 5 4 2 4" xfId="7055"/>
    <cellStyle name="输出 7 2" xfId="7056"/>
    <cellStyle name="强调文字颜色 5 3 5" xfId="7057"/>
    <cellStyle name="标题 4 2 4 3 2" xfId="7058"/>
    <cellStyle name="40% - 强调文字颜色 5 4 2 4 2" xfId="7059"/>
    <cellStyle name="输出 7 2 2" xfId="7060"/>
    <cellStyle name="强调文字颜色 5 3 5 2" xfId="7061"/>
    <cellStyle name="标题 4 2 4 3 2 2" xfId="7062"/>
    <cellStyle name="40% - 强调文字颜色 5 4 2 4 2 2" xfId="7063"/>
    <cellStyle name="40% - 强调文字颜色 5 4 2 4 3 2" xfId="7064"/>
    <cellStyle name="40% - 强调文字颜色 5 4 2 5" xfId="7065"/>
    <cellStyle name="输出 7 3" xfId="7066"/>
    <cellStyle name="强调文字颜色 5 3 6" xfId="7067"/>
    <cellStyle name="标题 4 2 4 3 3" xfId="7068"/>
    <cellStyle name="40% - 强调文字颜色 5 4 2 5 2" xfId="7069"/>
    <cellStyle name="输出 7 3 2" xfId="7070"/>
    <cellStyle name="强调文字颜色 5 3 6 2" xfId="7071"/>
    <cellStyle name="标题 4 2 4 3 3 2" xfId="7072"/>
    <cellStyle name="40% - 强调文字颜色 5 4 2 6" xfId="7073"/>
    <cellStyle name="40% - 强调文字颜色 5 4 2 6 2" xfId="7074"/>
    <cellStyle name="好 2 5 3" xfId="7075"/>
    <cellStyle name="40% - 强调文字颜色 5 4 3" xfId="7076"/>
    <cellStyle name="警告文本 2 3 5" xfId="7077"/>
    <cellStyle name="40% - 强调文字颜色 5 4 3 2" xfId="7078"/>
    <cellStyle name="40% - 强调文字颜色 5 4 3 2 2" xfId="7079"/>
    <cellStyle name="40% - 强调文字颜色 5 4 3 3 2" xfId="7080"/>
    <cellStyle name="40% - 强调文字颜色 5 4 4 2 2" xfId="7081"/>
    <cellStyle name="40% - 强调文字颜色 5 4 4 3 2" xfId="7082"/>
    <cellStyle name="40% - 强调文字颜色 5 4 5 2 2" xfId="7083"/>
    <cellStyle name="40% - 强调文字颜色 5 4 5 3 2" xfId="7084"/>
    <cellStyle name="60% - 强调文字颜色 2 2 2 3" xfId="7085"/>
    <cellStyle name="60% - 强调文字颜色 1 2 3 5 2" xfId="7086"/>
    <cellStyle name="40% - 强调文字颜色 5 4 6" xfId="7087"/>
    <cellStyle name="好 2 6" xfId="7088"/>
    <cellStyle name="常规 4 2 9 2" xfId="7089"/>
    <cellStyle name="40% - 强调文字颜色 5 5" xfId="7090"/>
    <cellStyle name="好 2 6 2" xfId="7091"/>
    <cellStyle name="40% - 强调文字颜色 5 5 2" xfId="7092"/>
    <cellStyle name="解释性文本 3 5 4" xfId="7093"/>
    <cellStyle name="60% - 强调文字颜色 6 5 7" xfId="7094"/>
    <cellStyle name="警告文本 3 2 5" xfId="7095"/>
    <cellStyle name="好 2 6 2 2" xfId="7096"/>
    <cellStyle name="40% - 强调文字颜色 5 5 2 2" xfId="7097"/>
    <cellStyle name="强调文字颜色 6 3 3" xfId="7098"/>
    <cellStyle name="60% - 强调文字颜色 6 5 7 2" xfId="7099"/>
    <cellStyle name="警告文本 3 2 5 2" xfId="7100"/>
    <cellStyle name="40% - 强调文字颜色 5 5 2 2 2" xfId="7101"/>
    <cellStyle name="40% - 强调文字颜色 5 5 2 2 2 2" xfId="7102"/>
    <cellStyle name="60% - 强调文字颜色 5 2 3 6" xfId="7103"/>
    <cellStyle name="40% - 强调文字颜色 5 5 2 2 3 2" xfId="7104"/>
    <cellStyle name="60% - 强调文字颜色 5 3 2 2 2 3" xfId="7105"/>
    <cellStyle name="警告文本 3 2 6" xfId="7106"/>
    <cellStyle name="好 2 6 2 3" xfId="7107"/>
    <cellStyle name="40% - 强调文字颜色 5 5 2 3" xfId="7108"/>
    <cellStyle name="40% - 强调文字颜色 5 5 2 3 2" xfId="7109"/>
    <cellStyle name="40% - 强调文字颜色 5 5 2 3 2 2" xfId="7110"/>
    <cellStyle name="强调文字颜色 6 3 4 2 2" xfId="7111"/>
    <cellStyle name="60% - 强调文字颜色 5 3 2 4 3" xfId="7112"/>
    <cellStyle name="40% - 强调文字颜色 5 5 2 3 3 2" xfId="7113"/>
    <cellStyle name="强调文字颜色 6 3 4 3 2" xfId="7114"/>
    <cellStyle name="60% - 强调文字颜色 5 3 2 5 3" xfId="7115"/>
    <cellStyle name="警告文本 3 2 7" xfId="7116"/>
    <cellStyle name="40% - 强调文字颜色 5 5 2 4" xfId="7117"/>
    <cellStyle name="适中 2 2 5 3" xfId="7118"/>
    <cellStyle name="强调文字颜色 6 3 5" xfId="7119"/>
    <cellStyle name="标题 4 2 5 3 2" xfId="7120"/>
    <cellStyle name="40% - 强调文字颜色 5 5 2 4 2" xfId="7121"/>
    <cellStyle name="40% - 强调文字颜色 5 5 2 5" xfId="7122"/>
    <cellStyle name="40% - 强调文字颜色 5 5 2 5 2" xfId="7123"/>
    <cellStyle name="警告文本 3 3 5" xfId="7124"/>
    <cellStyle name="好 2 6 3 2" xfId="7125"/>
    <cellStyle name="40% - 强调文字颜色 5 5 3 2" xfId="7126"/>
    <cellStyle name="40% - 强调文字颜色 5 5 3 2 2" xfId="7127"/>
    <cellStyle name="好 2 6 3 3" xfId="7128"/>
    <cellStyle name="常规 2 7 2 2 2" xfId="7129"/>
    <cellStyle name="40% - 强调文字颜色 5 5 3 3" xfId="7130"/>
    <cellStyle name="常规 2 7 2 2 2 2" xfId="7131"/>
    <cellStyle name="40% - 强调文字颜色 5 5 3 3 2" xfId="7132"/>
    <cellStyle name="40% - 强调文字颜色 5 5 4 2 2" xfId="7133"/>
    <cellStyle name="常规 2 7 2 3 2" xfId="7134"/>
    <cellStyle name="40% - 强调文字颜色 5 5 4 3" xfId="7135"/>
    <cellStyle name="常规 2 7 2 3 2 2" xfId="7136"/>
    <cellStyle name="40% - 强调文字颜色 5 5 4 3 2" xfId="7137"/>
    <cellStyle name="常规 3 2 11 3" xfId="7138"/>
    <cellStyle name="40% - 强调文字颜色 5 5 5 2 2" xfId="7139"/>
    <cellStyle name="货币 3 2 5 2 2 3 2" xfId="7140"/>
    <cellStyle name="常规 3 2 12 3" xfId="7141"/>
    <cellStyle name="40% - 强调文字颜色 5 5 5 3 2" xfId="7142"/>
    <cellStyle name="60% - 强调文字颜色 3 2 2 3" xfId="7143"/>
    <cellStyle name="60% - 强调文字颜色 1 2 3 6 2" xfId="7144"/>
    <cellStyle name="货币 3 2 5 2 3" xfId="7145"/>
    <cellStyle name="40% - 强调文字颜色 5 5 6" xfId="7146"/>
    <cellStyle name="好 2 7" xfId="7147"/>
    <cellStyle name="常规 7 4 2 3 2" xfId="7148"/>
    <cellStyle name="常规 4 2 3 2 2 3 2" xfId="7149"/>
    <cellStyle name="40% - 强调文字颜色 5 6" xfId="7150"/>
    <cellStyle name="好 2 7 3 2" xfId="7151"/>
    <cellStyle name="40% - 强调文字颜色 5 6 3 2" xfId="7152"/>
    <cellStyle name="好 2 7 3 3" xfId="7153"/>
    <cellStyle name="常规 2 7 3 2 2" xfId="7154"/>
    <cellStyle name="40% - 强调文字颜色 5 6 3 3" xfId="7155"/>
    <cellStyle name="40% - 强调文字颜色 5 6 4 2" xfId="7156"/>
    <cellStyle name="常规 2 2 2 2 2 2 2 2" xfId="7157"/>
    <cellStyle name="货币 3 2 5 3 2" xfId="7158"/>
    <cellStyle name="好 2 7 5" xfId="7159"/>
    <cellStyle name="40% - 强调文字颜色 5 6 5" xfId="7160"/>
    <cellStyle name="常规 2 2 2 2 2 2 3" xfId="7161"/>
    <cellStyle name="常规 2 3 2 2 4 2 2" xfId="7162"/>
    <cellStyle name="40% - 强调文字颜色 5 7 2 2 2" xfId="7163"/>
    <cellStyle name="常规 2 3 2 2 4 3 2" xfId="7164"/>
    <cellStyle name="40% - 强调文字颜色 5 7 2 3 2" xfId="7165"/>
    <cellStyle name="常规 2 3 2 2 5 2 2" xfId="7166"/>
    <cellStyle name="40% - 强调文字颜色 5 7 3 2 2" xfId="7167"/>
    <cellStyle name="常规 2 3 2 2 5 3 2" xfId="7168"/>
    <cellStyle name="40% - 强调文字颜色 5 7 3 3 2" xfId="7169"/>
    <cellStyle name="常规 2 3 2 2 6 2" xfId="7170"/>
    <cellStyle name="40% - 强调文字颜色 5 7 4 2" xfId="7171"/>
    <cellStyle name="常规 2 3 2 2 7" xfId="7172"/>
    <cellStyle name="40% - 强调文字颜色 5 7 5" xfId="7173"/>
    <cellStyle name="60% - 强调文字颜色 1 3 4 3 2 2" xfId="7174"/>
    <cellStyle name="常规 2 3 2 3 4 2" xfId="7175"/>
    <cellStyle name="40% - 强调文字颜色 5 8 2 2" xfId="7176"/>
    <cellStyle name="常规 2 3 2 3 4 2 2" xfId="7177"/>
    <cellStyle name="40% - 强调文字颜色 5 8 2 2 2" xfId="7178"/>
    <cellStyle name="常规 2 3 2 3 4 3" xfId="7179"/>
    <cellStyle name="40% - 强调文字颜色 5 8 2 3" xfId="7180"/>
    <cellStyle name="常规 2 3 2 3 4 3 2" xfId="7181"/>
    <cellStyle name="40% - 强调文字颜色 5 8 2 3 2" xfId="7182"/>
    <cellStyle name="常规 2 3 2 3 5 2" xfId="7183"/>
    <cellStyle name="40% - 强调文字颜色 5 8 3 2" xfId="7184"/>
    <cellStyle name="强调文字颜色 1 10 3" xfId="7185"/>
    <cellStyle name="常规 2 3 2 3 6 2" xfId="7186"/>
    <cellStyle name="40% - 强调文字颜色 5 8 4 2" xfId="7187"/>
    <cellStyle name="常规 2 3 2 4 5 2" xfId="7188"/>
    <cellStyle name="40% - 强调文字颜色 5 9 3 2" xfId="7189"/>
    <cellStyle name="标题 2 3 2 2 2" xfId="7190"/>
    <cellStyle name="40% - 强调文字颜色 6 10 2" xfId="7191"/>
    <cellStyle name="输入 2 5 2" xfId="7192"/>
    <cellStyle name="货币 3 2 2 2" xfId="7193"/>
    <cellStyle name="常规 2 8 5 2" xfId="7194"/>
    <cellStyle name="40% - 强调文字颜色 6 10 3" xfId="7195"/>
    <cellStyle name="货币 3 5" xfId="7196"/>
    <cellStyle name="40% - 强调文字颜色 6 2 10" xfId="7197"/>
    <cellStyle name="输入 5 5" xfId="7198"/>
    <cellStyle name="货币 3 5 2" xfId="7199"/>
    <cellStyle name="40% - 强调文字颜色 6 2 10 2" xfId="7200"/>
    <cellStyle name="好 3 3 2" xfId="7201"/>
    <cellStyle name="40% - 强调文字颜色 6 2 2" xfId="7202"/>
    <cellStyle name="好 3 3 2 2" xfId="7203"/>
    <cellStyle name="常规 4 3 4" xfId="7204"/>
    <cellStyle name="40% - 强调文字颜色 6 2 2 2" xfId="7205"/>
    <cellStyle name="常规 5 6 4" xfId="7206"/>
    <cellStyle name="40% - 强调文字颜色 6 3 5 2" xfId="7207"/>
    <cellStyle name="货币 2 2 6 3 2" xfId="7208"/>
    <cellStyle name="40% - 强调文字颜色 6 2 2 2 4" xfId="7209"/>
    <cellStyle name="40% - 强调文字颜色 6 3 5 2 2" xfId="7210"/>
    <cellStyle name="40% - 强调文字颜色 6 2 2 2 4 2" xfId="7211"/>
    <cellStyle name="好 3 3 2 3" xfId="7212"/>
    <cellStyle name="常规 4 3 5" xfId="7213"/>
    <cellStyle name="40% - 强调文字颜色 6 2 2 3" xfId="7214"/>
    <cellStyle name="常规 4 3 5 2" xfId="7215"/>
    <cellStyle name="40% - 强调文字颜色 6 2 2 3 2" xfId="7216"/>
    <cellStyle name="40% - 强调文字颜色 6 2 2 3 2 2" xfId="7217"/>
    <cellStyle name="常规 4 3 5 3 2" xfId="7218"/>
    <cellStyle name="40% - 强调文字颜色 6 2 2 3 3 2" xfId="7219"/>
    <cellStyle name="强调文字颜色 1 2 5 2 2" xfId="7220"/>
    <cellStyle name="好 3 3 2 4" xfId="7221"/>
    <cellStyle name="常规 4 3 6" xfId="7222"/>
    <cellStyle name="40% - 强调文字颜色 6 2 2 4" xfId="7223"/>
    <cellStyle name="常规 5 8" xfId="7224"/>
    <cellStyle name="标题 4 3 2 3 2" xfId="7225"/>
    <cellStyle name="常规 4 3 6 2" xfId="7226"/>
    <cellStyle name="40% - 强调文字颜色 6 2 2 4 2" xfId="7227"/>
    <cellStyle name="常规 5 8 2" xfId="7228"/>
    <cellStyle name="标题 4 3 2 3 2 2" xfId="7229"/>
    <cellStyle name="40% - 强调文字颜色 6 2 2 4 2 2" xfId="7230"/>
    <cellStyle name="强调文字颜色 1 2 5 2 3 2" xfId="7231"/>
    <cellStyle name="40% - 强调文字颜色 6 2 2 5 2" xfId="7232"/>
    <cellStyle name="常规 5 9 2" xfId="7233"/>
    <cellStyle name="标题 4 3 2 3 3 2" xfId="7234"/>
    <cellStyle name="40% - 强调文字颜色 6 2 2 5 2 2" xfId="7235"/>
    <cellStyle name="常规 4 3 8 2" xfId="7236"/>
    <cellStyle name="40% - 强调文字颜色 6 2 2 6 2" xfId="7237"/>
    <cellStyle name="40% - 强调文字颜色 6 2 2 7 2" xfId="7238"/>
    <cellStyle name="好 3 3 3" xfId="7239"/>
    <cellStyle name="40% - 强调文字颜色 6 2 3" xfId="7240"/>
    <cellStyle name="40% - 强调文字颜色 6 2 3 2 2 2" xfId="7241"/>
    <cellStyle name="强调文字颜色 5 2 7 3" xfId="7242"/>
    <cellStyle name="40% - 强调文字颜色 6 2 3 2 2 2 2" xfId="7243"/>
    <cellStyle name="强调文字颜色 5 2 8 3" xfId="7244"/>
    <cellStyle name="40% - 强调文字颜色 6 2 3 2 2 3 2" xfId="7245"/>
    <cellStyle name="常规 4 4 4 3" xfId="7246"/>
    <cellStyle name="40% - 强调文字颜色 6 2 3 2 3" xfId="7247"/>
    <cellStyle name="常规 4 4 4 3 2" xfId="7248"/>
    <cellStyle name="40% - 强调文字颜色 6 2 3 2 3 2" xfId="7249"/>
    <cellStyle name="常规 6 6 4 2" xfId="7250"/>
    <cellStyle name="40% - 强调文字颜色 6 4 5 2 2" xfId="7251"/>
    <cellStyle name="40% - 强调文字颜色 6 2 3 2 4 2" xfId="7252"/>
    <cellStyle name="好 3 3 3 3" xfId="7253"/>
    <cellStyle name="常规 4 4 5" xfId="7254"/>
    <cellStyle name="40% - 强调文字颜色 6 2 3 3" xfId="7255"/>
    <cellStyle name="常规 4 4 5 2" xfId="7256"/>
    <cellStyle name="40% - 强调文字颜色 6 2 3 3 2" xfId="7257"/>
    <cellStyle name="40% - 强调文字颜色 6 2 3 3 2 2" xfId="7258"/>
    <cellStyle name="常规 4 4 5 3 2" xfId="7259"/>
    <cellStyle name="40% - 强调文字颜色 6 2 3 3 3 2" xfId="7260"/>
    <cellStyle name="常规 4 4 6" xfId="7261"/>
    <cellStyle name="40% - 强调文字颜色 6 2 3 4" xfId="7262"/>
    <cellStyle name="常规 6 8" xfId="7263"/>
    <cellStyle name="常规 4 2 2 6" xfId="7264"/>
    <cellStyle name="标题 4 3 2 4 2" xfId="7265"/>
    <cellStyle name="40% - 强调文字颜色 6 2 3 4 2" xfId="7266"/>
    <cellStyle name="常规 6 8 2" xfId="7267"/>
    <cellStyle name="常规 4 2 2 6 2" xfId="7268"/>
    <cellStyle name="标题 4 3 2 4 2 2" xfId="7269"/>
    <cellStyle name="40% - 强调文字颜色 6 2 3 4 2 2" xfId="7270"/>
    <cellStyle name="常规 4 4 7 2" xfId="7271"/>
    <cellStyle name="40% - 强调文字颜色 6 2 3 5 2" xfId="7272"/>
    <cellStyle name="60% - 强调文字颜色 5 2 2 7" xfId="7273"/>
    <cellStyle name="适中 6" xfId="7274"/>
    <cellStyle name="常规 6 9 2" xfId="7275"/>
    <cellStyle name="常规 4 2 2 7 2" xfId="7276"/>
    <cellStyle name="常规 2 3 2 11" xfId="7277"/>
    <cellStyle name="标题 4 3 2 4 3 2" xfId="7278"/>
    <cellStyle name="40% - 强调文字颜色 6 2 3 6" xfId="7279"/>
    <cellStyle name="40% - 强调文字颜色 6 2 3 6 2" xfId="7280"/>
    <cellStyle name="好 3 3 4" xfId="7281"/>
    <cellStyle name="常规 2 3 3 7 2 2" xfId="7282"/>
    <cellStyle name="40% - 强调文字颜色 6 2 4" xfId="7283"/>
    <cellStyle name="40% - 强调文字颜色 6 2 4 2 2 2" xfId="7284"/>
    <cellStyle name="好 4 4" xfId="7285"/>
    <cellStyle name="常规 7 6 2 2" xfId="7286"/>
    <cellStyle name="常规 4 2 3 4 2 2" xfId="7287"/>
    <cellStyle name="常规 14" xfId="7288"/>
    <cellStyle name="好 3 3 4 3" xfId="7289"/>
    <cellStyle name="常规 4 5 5" xfId="7290"/>
    <cellStyle name="40% - 强调文字颜色 6 2 4 3" xfId="7291"/>
    <cellStyle name="40% - 强调文字颜色 6 2 4 3 2" xfId="7292"/>
    <cellStyle name="40% - 强调文字颜色 6 2 4 3 2 2" xfId="7293"/>
    <cellStyle name="强调文字颜色 1 2 5 4 2" xfId="7294"/>
    <cellStyle name="常规 4 5 6" xfId="7295"/>
    <cellStyle name="40% - 强调文字颜色 6 2 4 4" xfId="7296"/>
    <cellStyle name="常规 7 8" xfId="7297"/>
    <cellStyle name="常规 4 2 3 6" xfId="7298"/>
    <cellStyle name="标题 4 3 2 5 2" xfId="7299"/>
    <cellStyle name="常规 4 5 6 2" xfId="7300"/>
    <cellStyle name="40% - 强调文字颜色 6 2 4 4 2" xfId="7301"/>
    <cellStyle name="常规 7 8 2" xfId="7302"/>
    <cellStyle name="常规 4 2 3 6 2" xfId="7303"/>
    <cellStyle name="60% - 强调文字颜色 5 3 2 2 4" xfId="7304"/>
    <cellStyle name="标题 4 3 2 5 2 2" xfId="7305"/>
    <cellStyle name="40% - 强调文字颜色 6 2 4 5 2" xfId="7306"/>
    <cellStyle name="60% - 强调文字颜色 5 3 2 7" xfId="7307"/>
    <cellStyle name="常规 7 9 2" xfId="7308"/>
    <cellStyle name="60% - 强调文字颜色 6 2 10" xfId="7309"/>
    <cellStyle name="标题 4 3 2 5 3 2" xfId="7310"/>
    <cellStyle name="常规 4 6 4" xfId="7311"/>
    <cellStyle name="40% - 强调文字颜色 6 2 5 2" xfId="7312"/>
    <cellStyle name="40% - 强调文字颜色 6 2 5 2 2" xfId="7313"/>
    <cellStyle name="常规 4 6 5" xfId="7314"/>
    <cellStyle name="40% - 强调文字颜色 6 2 5 3" xfId="7315"/>
    <cellStyle name="常规 4 6 5 2" xfId="7316"/>
    <cellStyle name="40% - 强调文字颜色 6 2 5 3 2" xfId="7317"/>
    <cellStyle name="40% - 强调文字颜色 6 2 5 4" xfId="7318"/>
    <cellStyle name="常规 8 8" xfId="7319"/>
    <cellStyle name="标题 4 3 2 6 2" xfId="7320"/>
    <cellStyle name="40% - 强调文字颜色 6 2 5 4 2" xfId="7321"/>
    <cellStyle name="60% - 强调文字颜色 5 3 3 2 4" xfId="7322"/>
    <cellStyle name="适中 8 2 3" xfId="7323"/>
    <cellStyle name="好 3 4" xfId="7324"/>
    <cellStyle name="40% - 强调文字颜色 6 3" xfId="7325"/>
    <cellStyle name="好 3 4 2" xfId="7326"/>
    <cellStyle name="40% - 强调文字颜色 6 3 2" xfId="7327"/>
    <cellStyle name="好 3 4 2 2" xfId="7328"/>
    <cellStyle name="常规 5 3 4" xfId="7329"/>
    <cellStyle name="40% - 强调文字颜色 6 3 2 2" xfId="7330"/>
    <cellStyle name="40% - 强调文字颜色 6 3 2 2 2 2 2" xfId="7331"/>
    <cellStyle name="常规 5 3 4 3 2" xfId="7332"/>
    <cellStyle name="40% - 强调文字颜色 6 3 2 2 3 2" xfId="7333"/>
    <cellStyle name="标题 2 2 6" xfId="7334"/>
    <cellStyle name="40% - 强调文字颜色 6 3 2 2 4" xfId="7335"/>
    <cellStyle name="40% - 强调文字颜色 6 3 2 2 4 2" xfId="7336"/>
    <cellStyle name="标题 2 3 6" xfId="7337"/>
    <cellStyle name="好 3 4 2 3" xfId="7338"/>
    <cellStyle name="常规 5 3 5" xfId="7339"/>
    <cellStyle name="40% - 强调文字颜色 6 3 2 3" xfId="7340"/>
    <cellStyle name="常规 5 3 5 2" xfId="7341"/>
    <cellStyle name="40% - 强调文字颜色 6 3 2 3 2" xfId="7342"/>
    <cellStyle name="40% - 强调文字颜色 6 3 2 3 2 2" xfId="7343"/>
    <cellStyle name="常规 5 3 5 3" xfId="7344"/>
    <cellStyle name="40% - 强调文字颜色 6 3 2 3 3" xfId="7345"/>
    <cellStyle name="常规 5 3 5 3 2" xfId="7346"/>
    <cellStyle name="40% - 强调文字颜色 6 3 2 3 3 2" xfId="7347"/>
    <cellStyle name="标题 3 2 6" xfId="7348"/>
    <cellStyle name="常规 5 3 6" xfId="7349"/>
    <cellStyle name="40% - 强调文字颜色 6 3 2 4" xfId="7350"/>
    <cellStyle name="标题 4 3 3 3 2" xfId="7351"/>
    <cellStyle name="40% - 强调文字颜色 6 3 2 4 2 2" xfId="7352"/>
    <cellStyle name="标题 1 10 3 2" xfId="7353"/>
    <cellStyle name="常规 5 3 6 3 2" xfId="7354"/>
    <cellStyle name="40% - 强调文字颜色 6 3 2 4 3 2" xfId="7355"/>
    <cellStyle name="标题 4 2 6" xfId="7356"/>
    <cellStyle name="常规 5 3 7" xfId="7357"/>
    <cellStyle name="40% - 强调文字颜色 6 3 2 5" xfId="7358"/>
    <cellStyle name="标题 4 3 3 3 3" xfId="7359"/>
    <cellStyle name="40% - 强调文字颜色 6 3 2 5 2" xfId="7360"/>
    <cellStyle name="标题 4 3 3 3 3 2" xfId="7361"/>
    <cellStyle name="40% - 强调文字颜色 6 3 2 5 2 2" xfId="7362"/>
    <cellStyle name="强调文字颜色 3 4 2 3 3 2" xfId="7363"/>
    <cellStyle name="常规 3 2 2 3 3 3 2" xfId="7364"/>
    <cellStyle name="40% - 强调文字颜色 6 3 2 5 3" xfId="7365"/>
    <cellStyle name="40% - 强调文字颜色 6 3 2 5 3 2" xfId="7366"/>
    <cellStyle name="标题 5 2 6" xfId="7367"/>
    <cellStyle name="常规 5 3 8" xfId="7368"/>
    <cellStyle name="40% - 强调文字颜色 6 3 2 6" xfId="7369"/>
    <cellStyle name="常规 5 3 8 2" xfId="7370"/>
    <cellStyle name="40% - 强调文字颜色 6 3 2 6 2" xfId="7371"/>
    <cellStyle name="40% - 强调文字颜色 6 3 2 7 2" xfId="7372"/>
    <cellStyle name="好 3 4 3" xfId="7373"/>
    <cellStyle name="40% - 强调文字颜色 6 3 3" xfId="7374"/>
    <cellStyle name="40% - 强调文字颜色 6 3 3 2 2 2" xfId="7375"/>
    <cellStyle name="警告文本 2 2 4" xfId="7376"/>
    <cellStyle name="40% - 强调文字颜色 6 3 3 2 2 2 2" xfId="7377"/>
    <cellStyle name="警告文本 2 3 4" xfId="7378"/>
    <cellStyle name="40% - 强调文字颜色 6 3 3 2 2 3 2" xfId="7379"/>
    <cellStyle name="常规 5 4 4 3" xfId="7380"/>
    <cellStyle name="40% - 强调文字颜色 6 3 3 2 3" xfId="7381"/>
    <cellStyle name="常规 5 4 4 3 2" xfId="7382"/>
    <cellStyle name="40% - 强调文字颜色 6 3 3 2 3 2" xfId="7383"/>
    <cellStyle name="常规 5 2 2 2 4 2" xfId="7384"/>
    <cellStyle name="40% - 强调文字颜色 6 3 3 2 4" xfId="7385"/>
    <cellStyle name="常规 2 2 10" xfId="7386"/>
    <cellStyle name="40% - 强调文字颜色 6 3 3 2 4 2" xfId="7387"/>
    <cellStyle name="常规 2 2 10 2" xfId="7388"/>
    <cellStyle name="好 3 4 3 3" xfId="7389"/>
    <cellStyle name="常规 5 4 5" xfId="7390"/>
    <cellStyle name="40% - 强调文字颜色 6 3 3 3" xfId="7391"/>
    <cellStyle name="常规 5 4 5 2" xfId="7392"/>
    <cellStyle name="40% - 强调文字颜色 6 3 3 3 2" xfId="7393"/>
    <cellStyle name="40% - 强调文字颜色 6 3 3 3 2 2" xfId="7394"/>
    <cellStyle name="常规 5 4 5 3" xfId="7395"/>
    <cellStyle name="40% - 强调文字颜色 6 3 3 3 3" xfId="7396"/>
    <cellStyle name="常规 5 4 5 3 2" xfId="7397"/>
    <cellStyle name="40% - 强调文字颜色 6 3 3 3 3 2" xfId="7398"/>
    <cellStyle name="强调文字颜色 1 2 6 3 2" xfId="7399"/>
    <cellStyle name="常规 5 4 6" xfId="7400"/>
    <cellStyle name="40% - 强调文字颜色 6 3 3 4" xfId="7401"/>
    <cellStyle name="常规 4 3 2 6" xfId="7402"/>
    <cellStyle name="标题 4 3 3 4 2" xfId="7403"/>
    <cellStyle name="40% - 强调文字颜色 6 3 3 4 2" xfId="7404"/>
    <cellStyle name="输出 14" xfId="7405"/>
    <cellStyle name="常规 5 4 7 2" xfId="7406"/>
    <cellStyle name="40% - 强调文字颜色 6 3 3 5 2" xfId="7407"/>
    <cellStyle name="60% - 强调文字颜色 6 2 2 7" xfId="7408"/>
    <cellStyle name="好 3 4 4" xfId="7409"/>
    <cellStyle name="常规 2 3 3 7 3 2" xfId="7410"/>
    <cellStyle name="40% - 强调文字颜色 6 3 4" xfId="7411"/>
    <cellStyle name="强调文字颜色 5 10 3" xfId="7412"/>
    <cellStyle name="常规 5 5 4" xfId="7413"/>
    <cellStyle name="40% - 强调文字颜色 6 3 4 2" xfId="7414"/>
    <cellStyle name="强调文字颜色 5 10 3 2" xfId="7415"/>
    <cellStyle name="常规 5 5 4 2" xfId="7416"/>
    <cellStyle name="40% - 强调文字颜色 6 3 4 2 2" xfId="7417"/>
    <cellStyle name="40% - 强调文字颜色 6 3 4 2 2 2" xfId="7418"/>
    <cellStyle name="常规 5 5 5" xfId="7419"/>
    <cellStyle name="40% - 强调文字颜色 6 3 4 3" xfId="7420"/>
    <cellStyle name="40% - 强调文字颜色 6 3 4 3 2" xfId="7421"/>
    <cellStyle name="货币 2 3 6" xfId="7422"/>
    <cellStyle name="40% - 强调文字颜色 6 3 4 3 2 2" xfId="7423"/>
    <cellStyle name="常规 5 5 6" xfId="7424"/>
    <cellStyle name="40% - 强调文字颜色 6 3 4 4" xfId="7425"/>
    <cellStyle name="标题 4 3 3 5 2" xfId="7426"/>
    <cellStyle name="常规 5 5 6 2" xfId="7427"/>
    <cellStyle name="40% - 强调文字颜色 6 3 4 4 2" xfId="7428"/>
    <cellStyle name="40% - 强调文字颜色 6 3 4 5 2" xfId="7429"/>
    <cellStyle name="60% - 强调文字颜色 6 3 2 7" xfId="7430"/>
    <cellStyle name="好 3 4 5" xfId="7431"/>
    <cellStyle name="40% - 强调文字颜色 6 3 5" xfId="7432"/>
    <cellStyle name="40% - 强调文字颜色 6 3 5 2 2 2" xfId="7433"/>
    <cellStyle name="60% - 强调文字颜色 5 5" xfId="7434"/>
    <cellStyle name="40% - 强调文字颜色 6 3 5 2 3 2" xfId="7435"/>
    <cellStyle name="60% - 强调文字颜色 6 5" xfId="7436"/>
    <cellStyle name="常规 5 6 5" xfId="7437"/>
    <cellStyle name="40% - 强调文字颜色 6 3 5 3" xfId="7438"/>
    <cellStyle name="常规 5 6 5 2" xfId="7439"/>
    <cellStyle name="40% - 强调文字颜色 6 3 5 3 2" xfId="7440"/>
    <cellStyle name="40% - 强调文字颜色 6 3 5 4" xfId="7441"/>
    <cellStyle name="40% - 强调文字颜色 6 3 5 4 2" xfId="7442"/>
    <cellStyle name="标题 3 14" xfId="7443"/>
    <cellStyle name="汇总 2 7 3" xfId="7444"/>
    <cellStyle name="60% - 强调文字颜色 1 2 4 4 2" xfId="7445"/>
    <cellStyle name="40% - 强调文字颜色 6 3 6" xfId="7446"/>
    <cellStyle name="常规 5 7 4" xfId="7447"/>
    <cellStyle name="40% - 强调文字颜色 6 3 6 2" xfId="7448"/>
    <cellStyle name="常规 5 7 4 2" xfId="7449"/>
    <cellStyle name="40% - 强调文字颜色 6 3 6 2 2" xfId="7450"/>
    <cellStyle name="40% - 强调文字颜色 6 3 6 3" xfId="7451"/>
    <cellStyle name="40% - 强调文字颜色 6 3 6 3 2" xfId="7452"/>
    <cellStyle name="好 3 5" xfId="7453"/>
    <cellStyle name="40% - 强调文字颜色 6 4" xfId="7454"/>
    <cellStyle name="好 3 5 2" xfId="7455"/>
    <cellStyle name="40% - 强调文字颜色 6 4 2" xfId="7456"/>
    <cellStyle name="好 3 5 2 2" xfId="7457"/>
    <cellStyle name="常规 6 3 4" xfId="7458"/>
    <cellStyle name="40% - 强调文字颜色 6 4 2 2" xfId="7459"/>
    <cellStyle name="常规 6 3 4 3 2" xfId="7460"/>
    <cellStyle name="40% - 强调文字颜色 6 4 2 2 3 2" xfId="7461"/>
    <cellStyle name="60% - 强调文字颜色 6 2 2 2 2 3" xfId="7462"/>
    <cellStyle name="差 13" xfId="7463"/>
    <cellStyle name="好 3 5 2 3" xfId="7464"/>
    <cellStyle name="常规 6 3 5" xfId="7465"/>
    <cellStyle name="40% - 强调文字颜色 6 4 2 3" xfId="7466"/>
    <cellStyle name="常规 6 3 5 2" xfId="7467"/>
    <cellStyle name="40% - 强调文字颜色 6 4 2 3 2" xfId="7468"/>
    <cellStyle name="常规 6 3 5 2 2" xfId="7469"/>
    <cellStyle name="40% - 强调文字颜色 6 4 2 3 2 2" xfId="7470"/>
    <cellStyle name="常规 6 3 5 3" xfId="7471"/>
    <cellStyle name="40% - 强调文字颜色 6 4 2 3 3" xfId="7472"/>
    <cellStyle name="40% - 强调文字颜色 6 4 2 3 3 2" xfId="7473"/>
    <cellStyle name="常规 6 3 6" xfId="7474"/>
    <cellStyle name="40% - 强调文字颜色 6 4 2 4" xfId="7475"/>
    <cellStyle name="标题 4 3 4 3 2" xfId="7476"/>
    <cellStyle name="常规 6 3 6 2" xfId="7477"/>
    <cellStyle name="40% - 强调文字颜色 6 4 2 4 2" xfId="7478"/>
    <cellStyle name="标题 4 3 4 3 2 2" xfId="7479"/>
    <cellStyle name="40% - 强调文字颜色 6 4 2 4 2 2" xfId="7480"/>
    <cellStyle name="好 5 2 2" xfId="7481"/>
    <cellStyle name="常规 6 3 6 3" xfId="7482"/>
    <cellStyle name="常规 3 2 2 4 3 2 2" xfId="7483"/>
    <cellStyle name="40% - 强调文字颜色 6 4 2 4 3" xfId="7484"/>
    <cellStyle name="好 5 2 2 2" xfId="7485"/>
    <cellStyle name="常规 6 3 6 3 2" xfId="7486"/>
    <cellStyle name="40% - 强调文字颜色 6 4 2 4 3 2" xfId="7487"/>
    <cellStyle name="常规 6 3 7" xfId="7488"/>
    <cellStyle name="40% - 强调文字颜色 6 4 2 5" xfId="7489"/>
    <cellStyle name="标题 4 3 4 3 3" xfId="7490"/>
    <cellStyle name="常规 6 3 7 2" xfId="7491"/>
    <cellStyle name="40% - 强调文字颜色 6 4 2 5 2" xfId="7492"/>
    <cellStyle name="解释性文本 6 2 3" xfId="7493"/>
    <cellStyle name="标题 4 3 4 3 3 2" xfId="7494"/>
    <cellStyle name="常规 6 3 8" xfId="7495"/>
    <cellStyle name="常规 2 3 4 2 2 2 2" xfId="7496"/>
    <cellStyle name="40% - 强调文字颜色 6 4 2 6" xfId="7497"/>
    <cellStyle name="常规 2 3 4 2 2 2 2 2" xfId="7498"/>
    <cellStyle name="40% - 强调文字颜色 6 4 2 6 2" xfId="7499"/>
    <cellStyle name="好 3 5 3" xfId="7500"/>
    <cellStyle name="40% - 强调文字颜色 6 4 3" xfId="7501"/>
    <cellStyle name="好 3 5 3 2" xfId="7502"/>
    <cellStyle name="常规 6 4 4" xfId="7503"/>
    <cellStyle name="常规 4 2 2 2 4" xfId="7504"/>
    <cellStyle name="40% - 强调文字颜色 6 4 3 2" xfId="7505"/>
    <cellStyle name="常规 6 4 4 2" xfId="7506"/>
    <cellStyle name="常规 4 2 2 2 4 2" xfId="7507"/>
    <cellStyle name="40% - 强调文字颜色 6 4 3 2 2" xfId="7508"/>
    <cellStyle name="好 3 5 3 3" xfId="7509"/>
    <cellStyle name="常规 6 4 5" xfId="7510"/>
    <cellStyle name="40% - 强调文字颜色 6 4 3 3" xfId="7511"/>
    <cellStyle name="常规 6 4 5 2" xfId="7512"/>
    <cellStyle name="40% - 强调文字颜色 6 4 3 3 2" xfId="7513"/>
    <cellStyle name="常规 6 5 4 2" xfId="7514"/>
    <cellStyle name="40% - 强调文字颜色 6 4 4 2 2" xfId="7515"/>
    <cellStyle name="好 3 5 4 3" xfId="7516"/>
    <cellStyle name="常规 6 5 5" xfId="7517"/>
    <cellStyle name="40% - 强调文字颜色 6 4 4 3" xfId="7518"/>
    <cellStyle name="常规 6 5 5 2" xfId="7519"/>
    <cellStyle name="40% - 强调文字颜色 6 4 4 3 2" xfId="7520"/>
    <cellStyle name="常规 6 6 5 2" xfId="7521"/>
    <cellStyle name="40% - 强调文字颜色 6 4 5 3 2" xfId="7522"/>
    <cellStyle name="汇总 2 8 3" xfId="7523"/>
    <cellStyle name="60% - 强调文字颜色 1 2 4 5 2" xfId="7524"/>
    <cellStyle name="好 3 5 6" xfId="7525"/>
    <cellStyle name="40% - 强调文字颜色 6 4 6" xfId="7526"/>
    <cellStyle name="常规 6 7 4" xfId="7527"/>
    <cellStyle name="40% - 强调文字颜色 6 4 6 2" xfId="7528"/>
    <cellStyle name="注释 6 2 2 2" xfId="7529"/>
    <cellStyle name="好 3 6" xfId="7530"/>
    <cellStyle name="40% - 强调文字颜色 6 5" xfId="7531"/>
    <cellStyle name="好 3 6 2" xfId="7532"/>
    <cellStyle name="40% - 强调文字颜色 6 5 2" xfId="7533"/>
    <cellStyle name="常规 7 3 4" xfId="7534"/>
    <cellStyle name="40% - 强调文字颜色 6 5 2 2" xfId="7535"/>
    <cellStyle name="常规 7 3 4 3" xfId="7536"/>
    <cellStyle name="40% - 强调文字颜色 6 5 2 2 3" xfId="7537"/>
    <cellStyle name="常规 7 3 5" xfId="7538"/>
    <cellStyle name="40% - 强调文字颜色 6 5 2 3" xfId="7539"/>
    <cellStyle name="常规 7 3 5 2" xfId="7540"/>
    <cellStyle name="40% - 强调文字颜色 6 5 2 3 2" xfId="7541"/>
    <cellStyle name="常规 7 3 5 3" xfId="7542"/>
    <cellStyle name="40% - 强调文字颜色 6 5 2 3 3" xfId="7543"/>
    <cellStyle name="常规 7 3 6" xfId="7544"/>
    <cellStyle name="40% - 强调文字颜色 6 5 2 4" xfId="7545"/>
    <cellStyle name="适中 3 2 5 3" xfId="7546"/>
    <cellStyle name="标题 4 3 5 3 2" xfId="7547"/>
    <cellStyle name="40% - 强调文字颜色 6 5 2 4 2" xfId="7548"/>
    <cellStyle name="常规 7 3 7" xfId="7549"/>
    <cellStyle name="40% - 强调文字颜色 6 5 2 5" xfId="7550"/>
    <cellStyle name="常规 7 3 7 2" xfId="7551"/>
    <cellStyle name="常规 3 17" xfId="7552"/>
    <cellStyle name="40% - 强调文字颜色 6 5 2 5 2" xfId="7553"/>
    <cellStyle name="好 3 6 3" xfId="7554"/>
    <cellStyle name="40% - 强调文字颜色 6 5 3" xfId="7555"/>
    <cellStyle name="输入 2 2 3 2" xfId="7556"/>
    <cellStyle name="常规 7 5 5" xfId="7557"/>
    <cellStyle name="常规 2 8 2 3 2" xfId="7558"/>
    <cellStyle name="40% - 强调文字颜色 6 5 4 3" xfId="7559"/>
    <cellStyle name="常规 7 5 5 2" xfId="7560"/>
    <cellStyle name="40% - 强调文字颜色 6 5 4 3 2" xfId="7561"/>
    <cellStyle name="货币 3 2 6 2 2" xfId="7562"/>
    <cellStyle name="40% - 强调文字颜色 6 5 5" xfId="7563"/>
    <cellStyle name="输入 2 2 4 2" xfId="7564"/>
    <cellStyle name="常规 7 6 5" xfId="7565"/>
    <cellStyle name="常规 2 8 2 4 2" xfId="7566"/>
    <cellStyle name="40% - 强调文字颜色 6 5 5 3" xfId="7567"/>
    <cellStyle name="好 7 4" xfId="7568"/>
    <cellStyle name="常规 7 6 5 2" xfId="7569"/>
    <cellStyle name="40% - 强调文字颜色 6 5 5 3 2" xfId="7570"/>
    <cellStyle name="货币 3 2 6 2 3" xfId="7571"/>
    <cellStyle name="40% - 强调文字颜色 6 5 6" xfId="7572"/>
    <cellStyle name="注释 6 2 2 3" xfId="7573"/>
    <cellStyle name="好 3 7" xfId="7574"/>
    <cellStyle name="40% - 强调文字颜色 6 6" xfId="7575"/>
    <cellStyle name="注释 6 2 2 3 2" xfId="7576"/>
    <cellStyle name="好 3 7 2" xfId="7577"/>
    <cellStyle name="40% - 强调文字颜色 6 6 2" xfId="7578"/>
    <cellStyle name="链接单元格 10 3" xfId="7579"/>
    <cellStyle name="常规 8 3 4" xfId="7580"/>
    <cellStyle name="40% - 强调文字颜色 6 6 2 2" xfId="7581"/>
    <cellStyle name="计算 5 4" xfId="7582"/>
    <cellStyle name="40% - 强调文字颜色 6 6 2 2 2" xfId="7583"/>
    <cellStyle name="计算 5 5" xfId="7584"/>
    <cellStyle name="40% - 强调文字颜色 6 6 2 2 3" xfId="7585"/>
    <cellStyle name="常规 8 3 5" xfId="7586"/>
    <cellStyle name="40% - 强调文字颜色 6 6 2 3" xfId="7587"/>
    <cellStyle name="计算 6 4" xfId="7588"/>
    <cellStyle name="常规 8 3 5 2" xfId="7589"/>
    <cellStyle name="40% - 强调文字颜色 6 6 2 3 2" xfId="7590"/>
    <cellStyle name="好 4 3 2 2 2" xfId="7591"/>
    <cellStyle name="好 3 7 3" xfId="7592"/>
    <cellStyle name="40% - 强调文字颜色 6 6 3" xfId="7593"/>
    <cellStyle name="常规 13 2 2 2" xfId="7594"/>
    <cellStyle name="货币 3 2 6 3 2" xfId="7595"/>
    <cellStyle name="40% - 强调文字颜色 6 6 5" xfId="7596"/>
    <cellStyle name="常规 2 3 3 2 5" xfId="7597"/>
    <cellStyle name="40% - 强调文字颜色 6 7 3" xfId="7598"/>
    <cellStyle name="常规 2 3 3 2 7" xfId="7599"/>
    <cellStyle name="40% - 强调文字颜色 6 7 5" xfId="7600"/>
    <cellStyle name="60% - 强调文字颜色 1 10 2" xfId="7601"/>
    <cellStyle name="常规 3 7 4 2 3" xfId="7602"/>
    <cellStyle name="60% - 强调文字颜色 1 10 2 2" xfId="7603"/>
    <cellStyle name="常规 2 2 3 3 3 3 2" xfId="7604"/>
    <cellStyle name="60% - 强调文字颜色 1 10 3" xfId="7605"/>
    <cellStyle name="60% - 强调文字颜色 1 10 3 2" xfId="7606"/>
    <cellStyle name="强调文字颜色 5 5 2 5" xfId="7607"/>
    <cellStyle name="60% - 强调文字颜色 1 11 2" xfId="7608"/>
    <cellStyle name="60% - 强调文字颜色 1 12" xfId="7609"/>
    <cellStyle name="60% - 强调文字颜色 1 12 2" xfId="7610"/>
    <cellStyle name="60% - 强调文字颜色 1 13" xfId="7611"/>
    <cellStyle name="常规 2 5 7 2 2" xfId="7612"/>
    <cellStyle name="60% - 强调文字颜色 3 3 2 7 2" xfId="7613"/>
    <cellStyle name="60% - 强调文字颜色 1 14" xfId="7614"/>
    <cellStyle name="60% - 强调文字颜色 1 2 2 2 2 2 2" xfId="7615"/>
    <cellStyle name="标题 1 2 3 4 3 2" xfId="7616"/>
    <cellStyle name="60% - 强调文字颜色 1 2 2 2 2 3 2" xfId="7617"/>
    <cellStyle name="60% - 强调文字颜色 1 2 2 2 4" xfId="7618"/>
    <cellStyle name="适中 4 2 2 3" xfId="7619"/>
    <cellStyle name="60% - 强调文字颜色 1 2 2 2 4 2" xfId="7620"/>
    <cellStyle name="60% - 强调文字颜色 1 2 2 5" xfId="7621"/>
    <cellStyle name="60% - 强调文字颜色 1 2 2 6" xfId="7622"/>
    <cellStyle name="60% - 强调文字颜色 1 2 2 7 2" xfId="7623"/>
    <cellStyle name="标题 3 2 3 4 2 2" xfId="7624"/>
    <cellStyle name="60% - 强调文字颜色 1 2 3" xfId="7625"/>
    <cellStyle name="标题 7 7 2" xfId="7626"/>
    <cellStyle name="60% - 强调文字颜色 1 2 3 2 4" xfId="7627"/>
    <cellStyle name="注释 2 3 2 2 3 2" xfId="7628"/>
    <cellStyle name="60% - 强调文字颜色 1 2 3 5" xfId="7629"/>
    <cellStyle name="常规 6 2 2 9 2" xfId="7630"/>
    <cellStyle name="60% - 强调文字颜色 1 2 3 6" xfId="7631"/>
    <cellStyle name="货币 2 2 4 5 2" xfId="7632"/>
    <cellStyle name="60% - 强调文字颜色 1 2 4 2 3 2" xfId="7633"/>
    <cellStyle name="60% - 强调文字颜色 1 2 4 4" xfId="7634"/>
    <cellStyle name="60% - 强调文字颜色 5 5 2 2 3 2" xfId="7635"/>
    <cellStyle name="60% - 强调文字颜色 1 2 4 5" xfId="7636"/>
    <cellStyle name="60% - 强调文字颜色 1 2 5" xfId="7637"/>
    <cellStyle name="常规 5 12" xfId="7638"/>
    <cellStyle name="60% - 强调文字颜色 1 2 5 2 3 2" xfId="7639"/>
    <cellStyle name="汇总 3 6 3" xfId="7640"/>
    <cellStyle name="60% - 强调文字颜色 1 2 5 3 2" xfId="7641"/>
    <cellStyle name="60% - 强调文字颜色 1 2 5 4" xfId="7642"/>
    <cellStyle name="汇总 3 7 3" xfId="7643"/>
    <cellStyle name="60% - 强调文字颜色 1 2 5 4 2" xfId="7644"/>
    <cellStyle name="60% - 强调文字颜色 1 2 6" xfId="7645"/>
    <cellStyle name="60% - 强调文字颜色 1 2 6 2" xfId="7646"/>
    <cellStyle name="60% - 强调文字颜色 1 2 6 3 2" xfId="7647"/>
    <cellStyle name="链接单元格 6 2" xfId="7648"/>
    <cellStyle name="常规 3 7 2 2 3 2" xfId="7649"/>
    <cellStyle name="60% - 强调文字颜色 1 2 7" xfId="7650"/>
    <cellStyle name="链接单元格 6 2 2" xfId="7651"/>
    <cellStyle name="60% - 强调文字颜色 1 2 7 2" xfId="7652"/>
    <cellStyle name="60% - 强调文字颜色 1 2 7 3 2" xfId="7653"/>
    <cellStyle name="链接单元格 6 3" xfId="7654"/>
    <cellStyle name="60% - 强调文字颜色 1 2 8" xfId="7655"/>
    <cellStyle name="链接单元格 6 3 2" xfId="7656"/>
    <cellStyle name="60% - 强调文字颜色 1 2 8 2" xfId="7657"/>
    <cellStyle name="常规 2 4 3 2 2 3" xfId="7658"/>
    <cellStyle name="60% - 强调文字颜色 1 2 8 2 2" xfId="7659"/>
    <cellStyle name="60% - 强调文字颜色 1 2 8 3 2" xfId="7660"/>
    <cellStyle name="60% - 强调文字颜色 1 3 2 2 2 2 2" xfId="7661"/>
    <cellStyle name="货币 2 8 3 2" xfId="7662"/>
    <cellStyle name="标题 2 2 3 4 3 2" xfId="7663"/>
    <cellStyle name="60% - 强调文字颜色 1 3 2 2 2 3 2" xfId="7664"/>
    <cellStyle name="60% - 强调文字颜色 1 3 2 2 4 2" xfId="7665"/>
    <cellStyle name="60% - 强调文字颜色 1 3 2 3 2 2" xfId="7666"/>
    <cellStyle name="60% - 强调文字颜色 1 3 2 3 3" xfId="7667"/>
    <cellStyle name="60% - 强调文字颜色 1 3 2 3 3 2" xfId="7668"/>
    <cellStyle name="60% - 强调文字颜色 1 3 2 4 2 2" xfId="7669"/>
    <cellStyle name="强调文字颜色 2 3 4 2 2" xfId="7670"/>
    <cellStyle name="60% - 强调文字颜色 1 3 2 4 3" xfId="7671"/>
    <cellStyle name="60% - 强调文字颜色 1 3 2 4 3 2" xfId="7672"/>
    <cellStyle name="60% - 强调文字颜色 1 3 2 5" xfId="7673"/>
    <cellStyle name="60% - 强调文字颜色 1 3 2 5 2" xfId="7674"/>
    <cellStyle name="60% - 强调文字颜色 1 3 2 5 2 2" xfId="7675"/>
    <cellStyle name="强调文字颜色 2 3 4 3 2" xfId="7676"/>
    <cellStyle name="60% - 强调文字颜色 1 3 2 5 3" xfId="7677"/>
    <cellStyle name="60% - 强调文字颜色 1 3 2 5 3 2" xfId="7678"/>
    <cellStyle name="60% - 强调文字颜色 1 3 2 6 2" xfId="7679"/>
    <cellStyle name="60% - 强调文字颜色 1 3 2 7 2" xfId="7680"/>
    <cellStyle name="60% - 强调文字颜色 1 3 3" xfId="7681"/>
    <cellStyle name="货币 3 2 2 2 2 2 3" xfId="7682"/>
    <cellStyle name="标题 3 2 3 4 3 2" xfId="7683"/>
    <cellStyle name="60% - 强调文字颜色 1 3 3 2 2 2 2" xfId="7684"/>
    <cellStyle name="60% - 强调文字颜色 1 3 3 2 2 3" xfId="7685"/>
    <cellStyle name="60% - 强调文字颜色 1 3 3 2 2 3 2" xfId="7686"/>
    <cellStyle name="计算 2 3 3" xfId="7687"/>
    <cellStyle name="60% - 强调文字颜色 1 3 3 2 4 2" xfId="7688"/>
    <cellStyle name="标题 1 2 2 4" xfId="7689"/>
    <cellStyle name="60% - 强调文字颜色 1 3 3 3 2 2" xfId="7690"/>
    <cellStyle name="常规 2 2 2 2 7" xfId="7691"/>
    <cellStyle name="60% - 强调文字颜色 1 3 3 3 3" xfId="7692"/>
    <cellStyle name="标题 5 4 2 2 2" xfId="7693"/>
    <cellStyle name="计算 3 2 3" xfId="7694"/>
    <cellStyle name="60% - 强调文字颜色 1 3 3 3 3 2" xfId="7695"/>
    <cellStyle name="强调文字颜色 2 3 2 4 3 2" xfId="7696"/>
    <cellStyle name="60% - 强调文字颜色 1 3 4" xfId="7697"/>
    <cellStyle name="标题 8 5 3 2" xfId="7698"/>
    <cellStyle name="货币 3 2 4 5 2" xfId="7699"/>
    <cellStyle name="60% - 强调文字颜色 1 3 4 2 3 2" xfId="7700"/>
    <cellStyle name="货币 3 2 5 5" xfId="7701"/>
    <cellStyle name="60% - 强调文字颜色 1 3 4 3 3" xfId="7702"/>
    <cellStyle name="标题 5 4 3 2 2" xfId="7703"/>
    <cellStyle name="货币 3 2 5 5 2" xfId="7704"/>
    <cellStyle name="常规 2 3 2 3 7" xfId="7705"/>
    <cellStyle name="60% - 强调文字颜色 1 3 4 3 3 2" xfId="7706"/>
    <cellStyle name="60% - 强调文字颜色 1 3 4 4" xfId="7707"/>
    <cellStyle name="60% - 强调文字颜色 5 5 2 3 3 2" xfId="7708"/>
    <cellStyle name="货币 3 2 6 4" xfId="7709"/>
    <cellStyle name="60% - 强调文字颜色 1 3 4 4 2" xfId="7710"/>
    <cellStyle name="货币 3 2 7 4" xfId="7711"/>
    <cellStyle name="60% - 强调文字颜色 1 3 4 5 2" xfId="7712"/>
    <cellStyle name="60% - 强调文字颜色 1 3 5" xfId="7713"/>
    <cellStyle name="60% - 强调文字颜色 1 3 5 2 2 2" xfId="7714"/>
    <cellStyle name="标题 18" xfId="7715"/>
    <cellStyle name="货币 3 3 4 5 2" xfId="7716"/>
    <cellStyle name="60% - 强调文字颜色 1 3 5 2 3 2" xfId="7717"/>
    <cellStyle name="货币 3 3 5 4" xfId="7718"/>
    <cellStyle name="60% - 强调文字颜色 1 3 5 3 2" xfId="7719"/>
    <cellStyle name="60% - 强调文字颜色 1 3 5 4" xfId="7720"/>
    <cellStyle name="60% - 强调文字颜色 1 3 5 4 2" xfId="7721"/>
    <cellStyle name="60% - 强调文字颜色 1 3 6" xfId="7722"/>
    <cellStyle name="60% - 强调文字颜色 1 3 6 2" xfId="7723"/>
    <cellStyle name="60% - 强调文字颜色 1 3 6 2 2" xfId="7724"/>
    <cellStyle name="60% - 强调文字颜色 1 3 6 3 2" xfId="7725"/>
    <cellStyle name="链接单元格 7 2" xfId="7726"/>
    <cellStyle name="60% - 强调文字颜色 1 3 7" xfId="7727"/>
    <cellStyle name="链接单元格 7 2 2" xfId="7728"/>
    <cellStyle name="60% - 强调文字颜色 1 3 7 2" xfId="7729"/>
    <cellStyle name="60% - 强调文字颜色 1 3 7 2 2" xfId="7730"/>
    <cellStyle name="链接单元格 7 2 3" xfId="7731"/>
    <cellStyle name="60% - 强调文字颜色 1 3 7 3" xfId="7732"/>
    <cellStyle name="60% - 强调文字颜色 1 3 7 3 2" xfId="7733"/>
    <cellStyle name="链接单元格 7 3" xfId="7734"/>
    <cellStyle name="60% - 强调文字颜色 1 3 8" xfId="7735"/>
    <cellStyle name="链接单元格 7 3 2" xfId="7736"/>
    <cellStyle name="60% - 强调文字颜色 1 3 8 2" xfId="7737"/>
    <cellStyle name="60% - 强调文字颜色 1 3 9 2" xfId="7738"/>
    <cellStyle name="60% - 强调文字颜色 1 4 2 3 2 2" xfId="7739"/>
    <cellStyle name="60% - 强调文字颜色 1 4 2 3 3" xfId="7740"/>
    <cellStyle name="60% - 强调文字颜色 1 4 2 3 3 2" xfId="7741"/>
    <cellStyle name="60% - 强调文字颜色 4 6 2 3" xfId="7742"/>
    <cellStyle name="60% - 强调文字颜色 1 4 2 4 2 2" xfId="7743"/>
    <cellStyle name="60% - 强调文字颜色 1 4 2 4 3" xfId="7744"/>
    <cellStyle name="60% - 强调文字颜色 1 4 2 4 3 2" xfId="7745"/>
    <cellStyle name="60% - 强调文字颜色 4 7 2 3" xfId="7746"/>
    <cellStyle name="60% - 强调文字颜色 1 4 2 5" xfId="7747"/>
    <cellStyle name="60% - 强调文字颜色 1 4 2 5 2" xfId="7748"/>
    <cellStyle name="60% - 强调文字颜色 1 4 2 6 2" xfId="7749"/>
    <cellStyle name="60% - 强调文字颜色 1 4 3" xfId="7750"/>
    <cellStyle name="60% - 强调文字颜色 1 4 4" xfId="7751"/>
    <cellStyle name="60% - 强调文字颜色 1 4 5" xfId="7752"/>
    <cellStyle name="强调文字颜色 4 2 2 2 2 3" xfId="7753"/>
    <cellStyle name="60% - 强调文字颜色 1 4 5 3 2" xfId="7754"/>
    <cellStyle name="60% - 强调文字颜色 1 4 6" xfId="7755"/>
    <cellStyle name="60% - 强调文字颜色 1 4 6 2" xfId="7756"/>
    <cellStyle name="链接单元格 8 2" xfId="7757"/>
    <cellStyle name="60% - 强调文字颜色 1 4 7" xfId="7758"/>
    <cellStyle name="链接单元格 8 2 2" xfId="7759"/>
    <cellStyle name="60% - 强调文字颜色 1 4 7 2" xfId="7760"/>
    <cellStyle name="60% - 强调文字颜色 1 5" xfId="7761"/>
    <cellStyle name="标题 3 4 2 2 3 2" xfId="7762"/>
    <cellStyle name="60% - 强调文字颜色 1 5 2" xfId="7763"/>
    <cellStyle name="60% - 强调文字颜色 4 2 3 2 2 3" xfId="7764"/>
    <cellStyle name="60% - 强调文字颜色 1 5 2 3 2 2" xfId="7765"/>
    <cellStyle name="60% - 强调文字颜色 1 5 2 3 3" xfId="7766"/>
    <cellStyle name="60% - 强调文字颜色 1 5 2 3 3 2" xfId="7767"/>
    <cellStyle name="60% - 强调文字颜色 1 5 2 5" xfId="7768"/>
    <cellStyle name="标题 1 5 2 5 2" xfId="7769"/>
    <cellStyle name="差 2 2" xfId="7770"/>
    <cellStyle name="60% - 强调文字颜色 1 5 2 5 2" xfId="7771"/>
    <cellStyle name="差 2 2 2" xfId="7772"/>
    <cellStyle name="60% - 强调文字颜色 1 5 3" xfId="7773"/>
    <cellStyle name="60% - 强调文字颜色 5 2 4 2 2 2" xfId="7774"/>
    <cellStyle name="60% - 强调文字颜色 1 5 4" xfId="7775"/>
    <cellStyle name="60% - 强调文字颜色 1 5 5" xfId="7776"/>
    <cellStyle name="60% - 强调文字颜色 6 2 5 2 2 2" xfId="7777"/>
    <cellStyle name="60% - 强调文字颜色 1 5 5 3" xfId="7778"/>
    <cellStyle name="强调文字颜色 4 2 3 2 2 3" xfId="7779"/>
    <cellStyle name="60% - 强调文字颜色 1 5 5 3 2" xfId="7780"/>
    <cellStyle name="常规 6 6 4 3 2" xfId="7781"/>
    <cellStyle name="60% - 强调文字颜色 1 5 6" xfId="7782"/>
    <cellStyle name="60% - 强调文字颜色 1 5 6 2" xfId="7783"/>
    <cellStyle name="链接单元格 9 2" xfId="7784"/>
    <cellStyle name="常规 4 6 2 2" xfId="7785"/>
    <cellStyle name="60% - 强调文字颜色 1 5 7" xfId="7786"/>
    <cellStyle name="60% - 强调文字颜色 1 5 7 2" xfId="7787"/>
    <cellStyle name="60% - 强调文字颜色 1 6 2" xfId="7788"/>
    <cellStyle name="60% - 强调文字颜色 1 6 3" xfId="7789"/>
    <cellStyle name="60% - 强调文字颜色 5 2 4 2 3 2" xfId="7790"/>
    <cellStyle name="60% - 强调文字颜色 1 6 4" xfId="7791"/>
    <cellStyle name="60% - 强调文字颜色 1 6 5" xfId="7792"/>
    <cellStyle name="60% - 强调文字颜色 6 2 5 2 3 2" xfId="7793"/>
    <cellStyle name="60% - 强调文字颜色 1 7" xfId="7794"/>
    <cellStyle name="标题 3 3 2 2" xfId="7795"/>
    <cellStyle name="60% - 强调文字颜色 1 7 2" xfId="7796"/>
    <cellStyle name="标题 3 3 2 2 2" xfId="7797"/>
    <cellStyle name="60% - 强调文字颜色 1 7 2 3 2" xfId="7798"/>
    <cellStyle name="标题 3 3 2 2 2 3 2" xfId="7799"/>
    <cellStyle name="60% - 强调文字颜色 1 7 3" xfId="7800"/>
    <cellStyle name="标题 3 3 2 2 3" xfId="7801"/>
    <cellStyle name="60% - 强调文字颜色 1 7 3 2" xfId="7802"/>
    <cellStyle name="标题 3 3 2 2 3 2" xfId="7803"/>
    <cellStyle name="60% - 强调文字颜色 1 7 3 2 2" xfId="7804"/>
    <cellStyle name="60% - 强调文字颜色 3 2 3 2 2 3" xfId="7805"/>
    <cellStyle name="60% - 强调文字颜色 1 7 3 3 2" xfId="7806"/>
    <cellStyle name="60% - 强调文字颜色 1 7 4" xfId="7807"/>
    <cellStyle name="标题 3 3 2 2 4" xfId="7808"/>
    <cellStyle name="60% - 强调文字颜色 1 7 4 2" xfId="7809"/>
    <cellStyle name="标题 3 3 2 2 4 2" xfId="7810"/>
    <cellStyle name="60% - 强调文字颜色 1 7 5" xfId="7811"/>
    <cellStyle name="检查单元格 12" xfId="7812"/>
    <cellStyle name="60% - 强调文字颜色 1 7 5 2" xfId="7813"/>
    <cellStyle name="60% - 强调文字颜色 1 8" xfId="7814"/>
    <cellStyle name="标题 3 3 2 3" xfId="7815"/>
    <cellStyle name="60% - 强调文字颜色 1 8 2" xfId="7816"/>
    <cellStyle name="标题 3 3 2 3 2" xfId="7817"/>
    <cellStyle name="60% - 强调文字颜色 1 8 2 3 2" xfId="7818"/>
    <cellStyle name="标题 1 10 2 2" xfId="7819"/>
    <cellStyle name="60% - 强调文字颜色 1 8 3" xfId="7820"/>
    <cellStyle name="标题 3 3 2 3 3" xfId="7821"/>
    <cellStyle name="60% - 强调文字颜色 1 8 3 2" xfId="7822"/>
    <cellStyle name="标题 3 3 2 3 3 2" xfId="7823"/>
    <cellStyle name="60% - 强调文字颜色 1 8 4" xfId="7824"/>
    <cellStyle name="货币 3 14" xfId="7825"/>
    <cellStyle name="60% - 强调文字颜色 1 8 4 2" xfId="7826"/>
    <cellStyle name="60% - 强调文字颜色 1 9 2" xfId="7827"/>
    <cellStyle name="标题 3 3 2 4 2" xfId="7828"/>
    <cellStyle name="60% - 强调文字颜色 1 9 2 2" xfId="7829"/>
    <cellStyle name="标题 3 3 2 4 2 2" xfId="7830"/>
    <cellStyle name="输出 12" xfId="7831"/>
    <cellStyle name="60% - 强调文字颜色 6 2 2 5" xfId="7832"/>
    <cellStyle name="60% - 强调文字颜色 1 9 3 2" xfId="7833"/>
    <cellStyle name="标题 3 3 2 4 3 2" xfId="7834"/>
    <cellStyle name="货币 2 4 4 2" xfId="7835"/>
    <cellStyle name="60% - 强调文字颜色 2 10" xfId="7836"/>
    <cellStyle name="60% - 强调文字颜色 2 10 2" xfId="7837"/>
    <cellStyle name="60% - 强调文字颜色 2 10 2 2" xfId="7838"/>
    <cellStyle name="60% - 强调文字颜色 2 10 3" xfId="7839"/>
    <cellStyle name="强调文字颜色 4 10 3" xfId="7840"/>
    <cellStyle name="60% - 强调文字颜色 2 10 3 2" xfId="7841"/>
    <cellStyle name="60% - 强调文字颜色 2 2" xfId="7842"/>
    <cellStyle name="60% - 强调文字颜色 2 2 10" xfId="7843"/>
    <cellStyle name="输出 2 2 4 3" xfId="7844"/>
    <cellStyle name="60% - 强调文字颜色 2 2 10 2" xfId="7845"/>
    <cellStyle name="计算 2 10" xfId="7846"/>
    <cellStyle name="60% - 强调文字颜色 2 2 2" xfId="7847"/>
    <cellStyle name="60% - 强调文字颜色 2 2 2 2" xfId="7848"/>
    <cellStyle name="60% - 强调文字颜色 2 2 2 2 2" xfId="7849"/>
    <cellStyle name="60% - 强调文字颜色 2 2 2 2 2 2" xfId="7850"/>
    <cellStyle name="60% - 强调文字颜色 2 2 2 2 2 2 2" xfId="7851"/>
    <cellStyle name="60% - 强调文字颜色 3 3 4 4" xfId="7852"/>
    <cellStyle name="60% - 强调文字颜色 2 2 2 2 2 3 2" xfId="7853"/>
    <cellStyle name="60% - 强调文字颜色 3 3 5 4" xfId="7854"/>
    <cellStyle name="60% - 强调文字颜色 2 2 2 2 3" xfId="7855"/>
    <cellStyle name="60% - 强调文字颜色 2 2 2 2 3 2" xfId="7856"/>
    <cellStyle name="60% - 强调文字颜色 2 2 2 2 4" xfId="7857"/>
    <cellStyle name="60% - 强调文字颜色 2 2 2 2 4 2" xfId="7858"/>
    <cellStyle name="60% - 强调文字颜色 2 2 2 3 2" xfId="7859"/>
    <cellStyle name="链接单元格 3 8" xfId="7860"/>
    <cellStyle name="60% - 强调文字颜色 2 2 2 3 2 2" xfId="7861"/>
    <cellStyle name="60% - 强调文字颜色 2 2 2 4" xfId="7862"/>
    <cellStyle name="60% - 强调文字颜色 2 2 2 4 2" xfId="7863"/>
    <cellStyle name="60% - 强调文字颜色 2 2 2 4 2 2" xfId="7864"/>
    <cellStyle name="60% - 强调文字颜色 2 2 2 5" xfId="7865"/>
    <cellStyle name="60% - 强调文字颜色 2 2 2 5 2" xfId="7866"/>
    <cellStyle name="强调文字颜色 3 2 4 3 2" xfId="7867"/>
    <cellStyle name="60% - 强调文字颜色 2 2 2 5 3" xfId="7868"/>
    <cellStyle name="60% - 强调文字颜色 2 2 2 6" xfId="7869"/>
    <cellStyle name="60% - 强调文字颜色 2 2 2 6 2" xfId="7870"/>
    <cellStyle name="强调文字颜色 1 2 2 3 3 2" xfId="7871"/>
    <cellStyle name="60% - 强调文字颜色 2 2 2 7" xfId="7872"/>
    <cellStyle name="60% - 强调文字颜色 2 2 2 7 2" xfId="7873"/>
    <cellStyle name="60% - 强调文字颜色 4 5 2 2 2" xfId="7874"/>
    <cellStyle name="60% - 强调文字颜色 2 2 3" xfId="7875"/>
    <cellStyle name="标题 8 7 2" xfId="7876"/>
    <cellStyle name="常规 3 2 14" xfId="7877"/>
    <cellStyle name="60% - 强调文字颜色 2 2 3 2" xfId="7878"/>
    <cellStyle name="60% - 强调文字颜色 3 2 4" xfId="7879"/>
    <cellStyle name="60% - 强调文字颜色 4 5 2 2 2 2" xfId="7880"/>
    <cellStyle name="常规 3 2 14 2" xfId="7881"/>
    <cellStyle name="60% - 强调文字颜色 2 2 3 2 2" xfId="7882"/>
    <cellStyle name="60% - 强调文字颜色 3 2 4 2" xfId="7883"/>
    <cellStyle name="60% - 强调文字颜色 2 2 3 2 2 2" xfId="7884"/>
    <cellStyle name="60% - 强调文字颜色 3 2 4 2 2" xfId="7885"/>
    <cellStyle name="60% - 强调文字颜色 2 2 3 2 2 2 2" xfId="7886"/>
    <cellStyle name="60% - 强调文字颜色 3 2 4 2 2 2" xfId="7887"/>
    <cellStyle name="60% - 强调文字颜色 2 2 3 2 2 3" xfId="7888"/>
    <cellStyle name="60% - 强调文字颜色 3 2 4 2 3" xfId="7889"/>
    <cellStyle name="标题 12 3 2" xfId="7890"/>
    <cellStyle name="60% - 强调文字颜色 2 2 3 2 2 3 2" xfId="7891"/>
    <cellStyle name="60% - 强调文字颜色 3 2 4 2 3 2" xfId="7892"/>
    <cellStyle name="60% - 强调文字颜色 2 2 3 2 3" xfId="7893"/>
    <cellStyle name="60% - 强调文字颜色 3 2 4 3" xfId="7894"/>
    <cellStyle name="60% - 强调文字颜色 2 2 3 2 3 2" xfId="7895"/>
    <cellStyle name="60% - 强调文字颜色 3 2 4 3 2" xfId="7896"/>
    <cellStyle name="60% - 强调文字颜色 2 2 3 2 4" xfId="7897"/>
    <cellStyle name="60% - 强调文字颜色 3 2 4 4" xfId="7898"/>
    <cellStyle name="60% - 强调文字颜色 2 2 3 2 4 2" xfId="7899"/>
    <cellStyle name="60% - 强调文字颜色 3 2 4 4 2" xfId="7900"/>
    <cellStyle name="60% - 强调文字颜色 2 2 3 3" xfId="7901"/>
    <cellStyle name="60% - 强调文字颜色 3 2 5" xfId="7902"/>
    <cellStyle name="60% - 强调文字颜色 2 2 3 3 2" xfId="7903"/>
    <cellStyle name="60% - 强调文字颜色 3 2 5 2" xfId="7904"/>
    <cellStyle name="常规 2 2 5 6" xfId="7905"/>
    <cellStyle name="60% - 强调文字颜色 2 2 3 3 2 2" xfId="7906"/>
    <cellStyle name="60% - 强调文字颜色 3 2 5 2 2" xfId="7907"/>
    <cellStyle name="60% - 强调文字颜色 2 2 3 3 3" xfId="7908"/>
    <cellStyle name="60% - 强调文字颜色 3 2 5 3" xfId="7909"/>
    <cellStyle name="标题 6 3 2 2 2" xfId="7910"/>
    <cellStyle name="60% - 强调文字颜色 2 2 3 4" xfId="7911"/>
    <cellStyle name="60% - 强调文字颜色 3 2 6" xfId="7912"/>
    <cellStyle name="60% - 强调文字颜色 2 2 3 4 2" xfId="7913"/>
    <cellStyle name="60% - 强调文字颜色 3 2 6 2" xfId="7914"/>
    <cellStyle name="常规 2 3 5 6" xfId="7915"/>
    <cellStyle name="60% - 强调文字颜色 2 2 3 4 2 2" xfId="7916"/>
    <cellStyle name="60% - 强调文字颜色 3 2 6 2 2" xfId="7917"/>
    <cellStyle name="强调文字颜色 3 2 5 2 2" xfId="7918"/>
    <cellStyle name="60% - 强调文字颜色 2 2 3 4 3" xfId="7919"/>
    <cellStyle name="60% - 强调文字颜色 3 2 6 3" xfId="7920"/>
    <cellStyle name="标题 4 2 2 2 2 2 2" xfId="7921"/>
    <cellStyle name="标题 6 3 2 3 2" xfId="7922"/>
    <cellStyle name="60% - 强调文字颜色 2 2 4" xfId="7923"/>
    <cellStyle name="60% - 强调文字颜色 4 5 2 2 3" xfId="7924"/>
    <cellStyle name="60% - 强调文字颜色 2 2 4 2" xfId="7925"/>
    <cellStyle name="60% - 强调文字颜色 3 3 4" xfId="7926"/>
    <cellStyle name="60% - 强调文字颜色 4 5 2 2 3 2" xfId="7927"/>
    <cellStyle name="60% - 强调文字颜色 2 2 4 2 2" xfId="7928"/>
    <cellStyle name="60% - 强调文字颜色 3 3 4 2" xfId="7929"/>
    <cellStyle name="强调文字颜色 2 7 5" xfId="7930"/>
    <cellStyle name="60% - 强调文字颜色 2 2 4 2 2 2" xfId="7931"/>
    <cellStyle name="60% - 强调文字颜色 3 3 4 2 2" xfId="7932"/>
    <cellStyle name="60% - 强调文字颜色 2 2 4 2 3 2" xfId="7933"/>
    <cellStyle name="60% - 强调文字颜色 3 3 4 3 2" xfId="7934"/>
    <cellStyle name="60% - 强调文字颜色 2 2 4 3" xfId="7935"/>
    <cellStyle name="60% - 强调文字颜色 3 3 5" xfId="7936"/>
    <cellStyle name="60% - 强调文字颜色 2 2 4 3 2" xfId="7937"/>
    <cellStyle name="60% - 强调文字颜色 3 3 5 2" xfId="7938"/>
    <cellStyle name="标题 4 2 2 7" xfId="7939"/>
    <cellStyle name="强调文字颜色 3 7 5" xfId="7940"/>
    <cellStyle name="常规 3 2 5 6" xfId="7941"/>
    <cellStyle name="60% - 强调文字颜色 2 2 4 3 2 2" xfId="7942"/>
    <cellStyle name="60% - 强调文字颜色 3 3 5 2 2" xfId="7943"/>
    <cellStyle name="标题 4 2 2 7 2" xfId="7944"/>
    <cellStyle name="60% - 强调文字颜色 2 2 4 4" xfId="7945"/>
    <cellStyle name="60% - 强调文字颜色 3 3 6" xfId="7946"/>
    <cellStyle name="60% - 强调文字颜色 2 2 4 4 2" xfId="7947"/>
    <cellStyle name="60% - 强调文字颜色 3 3 6 2" xfId="7948"/>
    <cellStyle name="60% - 强调文字颜色 2 2 5" xfId="7949"/>
    <cellStyle name="60% - 强调文字颜色 2 2 5 2" xfId="7950"/>
    <cellStyle name="60% - 强调文字颜色 3 4 4" xfId="7951"/>
    <cellStyle name="60% - 强调文字颜色 2 2 5 2 2" xfId="7952"/>
    <cellStyle name="60% - 强调文字颜色 3 4 4 2" xfId="7953"/>
    <cellStyle name="60% - 强调文字颜色 2 2 5 2 2 2" xfId="7954"/>
    <cellStyle name="60% - 强调文字颜色 3 4 4 2 2" xfId="7955"/>
    <cellStyle name="60% - 强调文字颜色 2 2 5 2 3 2" xfId="7956"/>
    <cellStyle name="60% - 强调文字颜色 3 4 4 3 2" xfId="7957"/>
    <cellStyle name="60% - 强调文字颜色 2 2 5 3 2" xfId="7958"/>
    <cellStyle name="60% - 强调文字颜色 3 4 5 2" xfId="7959"/>
    <cellStyle name="标题 4 3 2 7" xfId="7960"/>
    <cellStyle name="标题 6 2 2 2 2 2" xfId="7961"/>
    <cellStyle name="60% - 强调文字颜色 2 2 5 4" xfId="7962"/>
    <cellStyle name="60% - 强调文字颜色 3 4 6" xfId="7963"/>
    <cellStyle name="标题 6 2 2 2 3" xfId="7964"/>
    <cellStyle name="60% - 强调文字颜色 2 2 5 4 2" xfId="7965"/>
    <cellStyle name="60% - 强调文字颜色 3 4 6 2" xfId="7966"/>
    <cellStyle name="标题 6 2 2 2 3 2" xfId="7967"/>
    <cellStyle name="60% - 强调文字颜色 2 2 6" xfId="7968"/>
    <cellStyle name="60% - 强调文字颜色 2 2 6 2" xfId="7969"/>
    <cellStyle name="60% - 强调文字颜色 3 5 4" xfId="7970"/>
    <cellStyle name="60% - 强调文字颜色 2 2 6 2 2" xfId="7971"/>
    <cellStyle name="60% - 强调文字颜色 3 5 4 2" xfId="7972"/>
    <cellStyle name="60% - 强调文字颜色 2 2 6 3 2" xfId="7973"/>
    <cellStyle name="60% - 强调文字颜色 3 5 5 2" xfId="7974"/>
    <cellStyle name="60% - 强调文字颜色 2 3 2" xfId="7975"/>
    <cellStyle name="60% - 强调文字颜色 2 3 2 2" xfId="7976"/>
    <cellStyle name="60% - 强调文字颜色 2 3 2 2 2" xfId="7977"/>
    <cellStyle name="60% - 强调文字颜色 2 3 2 2 2 2" xfId="7978"/>
    <cellStyle name="60% - 强调文字颜色 2 3 2 2 3 2" xfId="7979"/>
    <cellStyle name="60% - 强调文字颜色 2 3 2 2 4 2" xfId="7980"/>
    <cellStyle name="60% - 强调文字颜色 2 3 2 3" xfId="7981"/>
    <cellStyle name="标题 5 10 2" xfId="7982"/>
    <cellStyle name="60% - 强调文字颜色 2 3 2 3 2" xfId="7983"/>
    <cellStyle name="60% - 强调文字颜色 2 3 2 3 2 2" xfId="7984"/>
    <cellStyle name="60% - 强调文字颜色 2 3 2 3 3" xfId="7985"/>
    <cellStyle name="差 2 2 3 3 2" xfId="7986"/>
    <cellStyle name="60% - 强调文字颜色 2 3 2 3 3 2" xfId="7987"/>
    <cellStyle name="60% - 强调文字颜色 2 3 2 4 2" xfId="7988"/>
    <cellStyle name="60% - 强调文字颜色 2 3 2 4 2 2" xfId="7989"/>
    <cellStyle name="60% - 强调文字颜色 2 3 2 4 3 2" xfId="7990"/>
    <cellStyle name="60% - 强调文字颜色 2 3 2 5" xfId="7991"/>
    <cellStyle name="60% - 强调文字颜色 2 3 2 5 2" xfId="7992"/>
    <cellStyle name="60% - 强调文字颜色 2 3 2 5 3 2" xfId="7993"/>
    <cellStyle name="60% - 强调文字颜色 2 3 2 6" xfId="7994"/>
    <cellStyle name="60% - 强调文字颜色 2 3 2 6 2" xfId="7995"/>
    <cellStyle name="强调文字颜色 1 2 2 4 3 2" xfId="7996"/>
    <cellStyle name="60% - 强调文字颜色 2 3 2 7" xfId="7997"/>
    <cellStyle name="60% - 强调文字颜色 2 3 2 7 2" xfId="7998"/>
    <cellStyle name="强调文字颜色 2 3 2 7 2" xfId="7999"/>
    <cellStyle name="60% - 强调文字颜色 2 3 3" xfId="8000"/>
    <cellStyle name="60% - 强调文字颜色 4 5 2 3 2" xfId="8001"/>
    <cellStyle name="60% - 强调文字颜色 2 3 3 2" xfId="8002"/>
    <cellStyle name="60% - 强调文字颜色 4 2 4" xfId="8003"/>
    <cellStyle name="60% - 强调文字颜色 4 5 2 3 2 2" xfId="8004"/>
    <cellStyle name="60% - 强调文字颜色 2 3 3 2 2" xfId="8005"/>
    <cellStyle name="60% - 强调文字颜色 4 2 4 2" xfId="8006"/>
    <cellStyle name="60% - 强调文字颜色 2 3 3 2 2 2" xfId="8007"/>
    <cellStyle name="60% - 强调文字颜色 4 2 4 2 2" xfId="8008"/>
    <cellStyle name="60% - 强调文字颜色 2 3 3 2 2 2 2" xfId="8009"/>
    <cellStyle name="60% - 强调文字颜色 4 2 4 2 2 2" xfId="8010"/>
    <cellStyle name="60% - 强调文字颜色 2 3 3 2 2 3" xfId="8011"/>
    <cellStyle name="60% - 强调文字颜色 4 2 4 2 3" xfId="8012"/>
    <cellStyle name="标题 5 8 2 2" xfId="8013"/>
    <cellStyle name="60% - 强调文字颜色 2 3 3 2 2 3 2" xfId="8014"/>
    <cellStyle name="60% - 强调文字颜色 4 2 4 2 3 2" xfId="8015"/>
    <cellStyle name="60% - 强调文字颜色 2 3 3 2 3" xfId="8016"/>
    <cellStyle name="60% - 强调文字颜色 4 2 4 3" xfId="8017"/>
    <cellStyle name="差 2 2 4 2 2" xfId="8018"/>
    <cellStyle name="60% - 强调文字颜色 2 3 3 3 2 2" xfId="8019"/>
    <cellStyle name="60% - 强调文字颜色 4 2 5 2 2" xfId="8020"/>
    <cellStyle name="标题 6 4 2 2 2" xfId="8021"/>
    <cellStyle name="60% - 强调文字颜色 2 3 3 3 3" xfId="8022"/>
    <cellStyle name="60% - 强调文字颜色 4 2 5 3" xfId="8023"/>
    <cellStyle name="差 2 2 4 3 2" xfId="8024"/>
    <cellStyle name="强调文字颜色 2 3 2 5 3 2" xfId="8025"/>
    <cellStyle name="60% - 强调文字颜色 2 3 4" xfId="8026"/>
    <cellStyle name="60% - 强调文字颜色 4 5 2 3 3" xfId="8027"/>
    <cellStyle name="60% - 强调文字颜色 2 3 4 2" xfId="8028"/>
    <cellStyle name="60% - 强调文字颜色 4 3 4" xfId="8029"/>
    <cellStyle name="检查单元格 2 2 3" xfId="8030"/>
    <cellStyle name="60% - 强调文字颜色 4 5 2 3 3 2" xfId="8031"/>
    <cellStyle name="60% - 强调文字颜色 2 3 4 2 2" xfId="8032"/>
    <cellStyle name="60% - 强调文字颜色 4 3 4 2" xfId="8033"/>
    <cellStyle name="60% - 强调文字颜色 2 3 4 2 2 2" xfId="8034"/>
    <cellStyle name="60% - 强调文字颜色 4 3 4 2 2" xfId="8035"/>
    <cellStyle name="60% - 强调文字颜色 2 3 4 3 2" xfId="8036"/>
    <cellStyle name="60% - 强调文字颜色 4 3 5 2" xfId="8037"/>
    <cellStyle name="常规 2 3 2 2 2 3 3" xfId="8038"/>
    <cellStyle name="60% - 强调文字颜色 2 3 4 3 2 2" xfId="8039"/>
    <cellStyle name="60% - 强调文字颜色 4 3 5 2 2" xfId="8040"/>
    <cellStyle name="检查单元格 2 2 4 3" xfId="8041"/>
    <cellStyle name="标题 6 4 3 2 2" xfId="8042"/>
    <cellStyle name="60% - 强调文字颜色 2 3 4 3 3" xfId="8043"/>
    <cellStyle name="60% - 强调文字颜色 4 3 5 3" xfId="8044"/>
    <cellStyle name="差 2 2 5 3 2" xfId="8045"/>
    <cellStyle name="60% - 强调文字颜色 2 3 4 4" xfId="8046"/>
    <cellStyle name="60% - 强调文字颜色 4 3 6" xfId="8047"/>
    <cellStyle name="60% - 强调文字颜色 2 3 4 4 2" xfId="8048"/>
    <cellStyle name="60% - 强调文字颜色 4 3 6 2" xfId="8049"/>
    <cellStyle name="60% - 强调文字颜色 2 3 5" xfId="8050"/>
    <cellStyle name="60% - 强调文字颜色 2 3 5 2" xfId="8051"/>
    <cellStyle name="60% - 强调文字颜色 4 4 4" xfId="8052"/>
    <cellStyle name="标题 3 2 2 7" xfId="8053"/>
    <cellStyle name="60% - 强调文字颜色 2 3 5 4" xfId="8054"/>
    <cellStyle name="60% - 强调文字颜色 4 4 6" xfId="8055"/>
    <cellStyle name="60% - 强调文字颜色 2 3 6" xfId="8056"/>
    <cellStyle name="60% - 强调文字颜色 2 3 6 2" xfId="8057"/>
    <cellStyle name="60% - 强调文字颜色 4 5 4" xfId="8058"/>
    <cellStyle name="60% - 强调文字颜色 2 3 6 2 2" xfId="8059"/>
    <cellStyle name="60% - 强调文字颜色 4 5 4 2" xfId="8060"/>
    <cellStyle name="60% - 强调文字颜色 2 3 6 3" xfId="8061"/>
    <cellStyle name="60% - 强调文字颜色 4 5 5" xfId="8062"/>
    <cellStyle name="检查单元格 2 4 4" xfId="8063"/>
    <cellStyle name="标题 6 2 3 3 2" xfId="8064"/>
    <cellStyle name="60% - 强调文字颜色 2 3 6 3 2" xfId="8065"/>
    <cellStyle name="60% - 强调文字颜色 4 5 5 2" xfId="8066"/>
    <cellStyle name="计算 7 3 3" xfId="8067"/>
    <cellStyle name="60% - 强调文字颜色 2 4 2 2 2" xfId="8068"/>
    <cellStyle name="60% - 强调文字颜色 2 4 2 2 3" xfId="8069"/>
    <cellStyle name="差 2 3 3 2 2" xfId="8070"/>
    <cellStyle name="60% - 强调文字颜色 2 4 2 2 3 2" xfId="8071"/>
    <cellStyle name="60% - 强调文字颜色 3 5 2 5" xfId="8072"/>
    <cellStyle name="60% - 强调文字颜色 2 4 2 3 2 2" xfId="8073"/>
    <cellStyle name="60% - 强调文字颜色 2 4 2 3 3" xfId="8074"/>
    <cellStyle name="差 2 3 3 3 2" xfId="8075"/>
    <cellStyle name="60% - 强调文字颜色 2 4 2 3 3 2" xfId="8076"/>
    <cellStyle name="常规 7 2 5 3" xfId="8077"/>
    <cellStyle name="60% - 强调文字颜色 2 4 2 4 2 2" xfId="8078"/>
    <cellStyle name="常规 7 2 6 3" xfId="8079"/>
    <cellStyle name="常规 3 2 2 5 2 2 2" xfId="8080"/>
    <cellStyle name="60% - 强调文字颜色 2 4 2 4 3 2" xfId="8081"/>
    <cellStyle name="60% - 强调文字颜色 2 4 2 5" xfId="8082"/>
    <cellStyle name="60% - 强调文字颜色 2 4 2 5 2" xfId="8083"/>
    <cellStyle name="60% - 强调文字颜色 2 4 2 6" xfId="8084"/>
    <cellStyle name="60% - 强调文字颜色 2 4 2 6 2" xfId="8085"/>
    <cellStyle name="60% - 强调文字颜色 2 4 3 2 2" xfId="8086"/>
    <cellStyle name="60% - 强调文字颜色 5 2 4 2" xfId="8087"/>
    <cellStyle name="60% - 强调文字颜色 2 4 4 2 2" xfId="8088"/>
    <cellStyle name="60% - 强调文字颜色 5 3 4 2" xfId="8089"/>
    <cellStyle name="解释性文本 2 3 2 2" xfId="8090"/>
    <cellStyle name="60% - 强调文字颜色 2 4 4 3 2" xfId="8091"/>
    <cellStyle name="60% - 强调文字颜色 5 3 5 2" xfId="8092"/>
    <cellStyle name="60% - 强调文字颜色 2 4 5 2" xfId="8093"/>
    <cellStyle name="60% - 强调文字颜色 5 4 4" xfId="8094"/>
    <cellStyle name="标题 3 3 2 7" xfId="8095"/>
    <cellStyle name="60% - 强调文字颜色 2 4 5 2 2" xfId="8096"/>
    <cellStyle name="60% - 强调文字颜色 5 4 4 2" xfId="8097"/>
    <cellStyle name="标题 3 3 2 7 2" xfId="8098"/>
    <cellStyle name="强调文字颜色 4 3 2 2 2 3" xfId="8099"/>
    <cellStyle name="解释性文本 2 4 2 2" xfId="8100"/>
    <cellStyle name="60% - 强调文字颜色 2 4 5 3 2" xfId="8101"/>
    <cellStyle name="60% - 强调文字颜色 5 4 5 2" xfId="8102"/>
    <cellStyle name="60% - 强调文字颜色 2 4 6" xfId="8103"/>
    <cellStyle name="60% - 强调文字颜色 2 4 6 2" xfId="8104"/>
    <cellStyle name="60% - 强调文字颜色 5 5 4" xfId="8105"/>
    <cellStyle name="60% - 强调文字颜色 2 5" xfId="8106"/>
    <cellStyle name="60% - 强调文字颜色 2 5 2" xfId="8107"/>
    <cellStyle name="60% - 强调文字颜色 2 5 2 2" xfId="8108"/>
    <cellStyle name="60% - 强调文字颜色 2 5 2 2 2" xfId="8109"/>
    <cellStyle name="60% - 强调文字颜色 2 5 2 2 2 2" xfId="8110"/>
    <cellStyle name="60% - 强调文字颜色 2 5 2 2 3" xfId="8111"/>
    <cellStyle name="差 2 4 3 2 2" xfId="8112"/>
    <cellStyle name="60% - 强调文字颜色 2 5 2 2 3 2" xfId="8113"/>
    <cellStyle name="60% - 强调文字颜色 2 5 2 3 2" xfId="8114"/>
    <cellStyle name="60% - 强调文字颜色 2 5 2 3 2 2" xfId="8115"/>
    <cellStyle name="60% - 强调文字颜色 2 5 2 3 3" xfId="8116"/>
    <cellStyle name="差 2 4 3 3 2" xfId="8117"/>
    <cellStyle name="60% - 强调文字颜色 2 5 2 3 3 2" xfId="8118"/>
    <cellStyle name="60% - 强调文字颜色 2 5 2 4" xfId="8119"/>
    <cellStyle name="输出 3 2 2 4" xfId="8120"/>
    <cellStyle name="强调文字颜色 2 2 3" xfId="8121"/>
    <cellStyle name="常规 2 2 2 5 2 3" xfId="8122"/>
    <cellStyle name="60% - 强调文字颜色 2 5 2 4 2" xfId="8123"/>
    <cellStyle name="60% - 强调文字颜色 2 5 2 5" xfId="8124"/>
    <cellStyle name="好 2 2 2" xfId="8125"/>
    <cellStyle name="差 2 3 2 2 2 2" xfId="8126"/>
    <cellStyle name="强调文字颜色 2 3 3" xfId="8127"/>
    <cellStyle name="60% - 强调文字颜色 2 5 2 5 2" xfId="8128"/>
    <cellStyle name="60% - 强调文字颜色 2 5 3 2" xfId="8129"/>
    <cellStyle name="60% - 强调文字颜色 6 2 4" xfId="8130"/>
    <cellStyle name="60% - 强调文字颜色 2 5 3 2 2" xfId="8131"/>
    <cellStyle name="60% - 强调文字颜色 6 2 4 2" xfId="8132"/>
    <cellStyle name="解释性文本 3 2 2 2" xfId="8133"/>
    <cellStyle name="60% - 强调文字颜色 2 5 3 3 2" xfId="8134"/>
    <cellStyle name="60% - 强调文字颜色 6 2 5 2" xfId="8135"/>
    <cellStyle name="60% - 强调文字颜色 2 5 4" xfId="8136"/>
    <cellStyle name="60% - 强调文字颜色 2 5 4 2" xfId="8137"/>
    <cellStyle name="60% - 强调文字颜色 6 3 4" xfId="8138"/>
    <cellStyle name="60% - 强调文字颜色 2 5 4 2 2" xfId="8139"/>
    <cellStyle name="60% - 强调文字颜色 6 3 4 2" xfId="8140"/>
    <cellStyle name="解释性文本 3 3 2 2" xfId="8141"/>
    <cellStyle name="货币 3 2 13" xfId="8142"/>
    <cellStyle name="60% - 强调文字颜色 2 5 4 3 2" xfId="8143"/>
    <cellStyle name="60% - 强调文字颜色 6 3 5 2" xfId="8144"/>
    <cellStyle name="60% - 强调文字颜色 2 5 5 2" xfId="8145"/>
    <cellStyle name="60% - 强调文字颜色 6 4 4" xfId="8146"/>
    <cellStyle name="60% - 强调文字颜色 2 5 5 2 2" xfId="8147"/>
    <cellStyle name="60% - 强调文字颜色 6 4 4 2" xfId="8148"/>
    <cellStyle name="解释性文本 3 4 2" xfId="8149"/>
    <cellStyle name="60% - 强调文字颜色 2 5 5 3" xfId="8150"/>
    <cellStyle name="60% - 强调文字颜色 6 4 5" xfId="8151"/>
    <cellStyle name="标题 6 2 5 2 2" xfId="8152"/>
    <cellStyle name="强调文字颜色 4 3 3 2 2 3" xfId="8153"/>
    <cellStyle name="解释性文本 3 4 2 2" xfId="8154"/>
    <cellStyle name="60% - 强调文字颜色 2 5 5 3 2" xfId="8155"/>
    <cellStyle name="60% - 强调文字颜色 6 4 5 2" xfId="8156"/>
    <cellStyle name="常规 6 6 5 3 2" xfId="8157"/>
    <cellStyle name="60% - 强调文字颜色 2 5 6" xfId="8158"/>
    <cellStyle name="60% - 强调文字颜色 2 5 6 2" xfId="8159"/>
    <cellStyle name="60% - 强调文字颜色 6 5 4" xfId="8160"/>
    <cellStyle name="常规 3 6 2 2 2 2" xfId="8161"/>
    <cellStyle name="60% - 强调文字颜色 2 6" xfId="8162"/>
    <cellStyle name="60% - 强调文字颜色 2 6 2" xfId="8163"/>
    <cellStyle name="60% - 强调文字颜色 2 6 2 2" xfId="8164"/>
    <cellStyle name="强调文字颜色 2 2 11" xfId="8165"/>
    <cellStyle name="60% - 强调文字颜色 2 6 2 2 2" xfId="8166"/>
    <cellStyle name="60% - 强调文字颜色 2 6 2 2 2 2" xfId="8167"/>
    <cellStyle name="60% - 强调文字颜色 2 6 2 2 3" xfId="8168"/>
    <cellStyle name="60% - 强调文字颜色 2 6 2 2 3 2" xfId="8169"/>
    <cellStyle name="60% - 强调文字颜色 2 6 2 3 2" xfId="8170"/>
    <cellStyle name="60% - 强调文字颜色 2 6 2 4" xfId="8171"/>
    <cellStyle name="常规 2 2 3 5 2 3" xfId="8172"/>
    <cellStyle name="60% - 强调文字颜色 2 6 2 4 2" xfId="8173"/>
    <cellStyle name="解释性文本 4 2 2 2" xfId="8174"/>
    <cellStyle name="常规 3 6" xfId="8175"/>
    <cellStyle name="60% - 强调文字颜色 2 6 3 3 2" xfId="8176"/>
    <cellStyle name="60% - 强调文字颜色 2 6 4" xfId="8177"/>
    <cellStyle name="60% - 强调文字颜色 2 6 5" xfId="8178"/>
    <cellStyle name="60% - 强调文字颜色 2 6 5 2" xfId="8179"/>
    <cellStyle name="60% - 强调文字颜色 2 7" xfId="8180"/>
    <cellStyle name="标题 3 3 3 2" xfId="8181"/>
    <cellStyle name="60% - 强调文字颜色 2 7 2" xfId="8182"/>
    <cellStyle name="标题 3 3 3 2 2" xfId="8183"/>
    <cellStyle name="60% - 强调文字颜色 2 7 2 2" xfId="8184"/>
    <cellStyle name="标题 3 3 3 2 2 2" xfId="8185"/>
    <cellStyle name="60% - 强调文字颜色 2 7 2 2 2" xfId="8186"/>
    <cellStyle name="标题 3 3 3 2 2 2 2" xfId="8187"/>
    <cellStyle name="60% - 强调文字颜色 2 7 2 3 2" xfId="8188"/>
    <cellStyle name="标题 3 3 3 2 2 3 2" xfId="8189"/>
    <cellStyle name="60% - 强调文字颜色 2 7 3" xfId="8190"/>
    <cellStyle name="标题 3 3 3 2 3" xfId="8191"/>
    <cellStyle name="标题 3 3 3 2 3 2" xfId="8192"/>
    <cellStyle name="60% - 强调文字颜色 2 7 3 2" xfId="8193"/>
    <cellStyle name="60% - 强调文字颜色 3 3 3 2 2 3" xfId="8194"/>
    <cellStyle name="60% - 强调文字颜色 2 7 3 2 2" xfId="8195"/>
    <cellStyle name="60% - 强调文字颜色 2 7 3 3" xfId="8196"/>
    <cellStyle name="解释性文本 5 2 2" xfId="8197"/>
    <cellStyle name="60% - 强调文字颜色 2 7 3 3 2" xfId="8198"/>
    <cellStyle name="解释性文本 5 2 2 2" xfId="8199"/>
    <cellStyle name="标题 3 3 3 2 4" xfId="8200"/>
    <cellStyle name="60% - 强调文字颜色 2 7 4" xfId="8201"/>
    <cellStyle name="标题 3 3 3 2 4 2" xfId="8202"/>
    <cellStyle name="60% - 强调文字颜色 2 7 4 2" xfId="8203"/>
    <cellStyle name="常规 2 5 2 2 2 3" xfId="8204"/>
    <cellStyle name="60% - 强调文字颜色 2 7 5" xfId="8205"/>
    <cellStyle name="60% - 强调文字颜色 2 7 5 2" xfId="8206"/>
    <cellStyle name="标题 3 3 3 3" xfId="8207"/>
    <cellStyle name="60% - 强调文字颜色 2 8" xfId="8208"/>
    <cellStyle name="标题 3 3 3 3 2" xfId="8209"/>
    <cellStyle name="60% - 强调文字颜色 2 8 2" xfId="8210"/>
    <cellStyle name="标题 3 3 3 3 2 2" xfId="8211"/>
    <cellStyle name="60% - 强调文字颜色 2 8 2 2" xfId="8212"/>
    <cellStyle name="60% - 强调文字颜色 2 8 2 2 2" xfId="8213"/>
    <cellStyle name="60% - 强调文字颜色 2 8 2 3" xfId="8214"/>
    <cellStyle name="60% - 强调文字颜色 2 8 2 3 2" xfId="8215"/>
    <cellStyle name="标题 3 3 3 3 3" xfId="8216"/>
    <cellStyle name="60% - 强调文字颜色 2 8 3" xfId="8217"/>
    <cellStyle name="标题 3 3 3 3 3 2" xfId="8218"/>
    <cellStyle name="60% - 强调文字颜色 2 8 3 2" xfId="8219"/>
    <cellStyle name="60% - 强调文字颜色 2 8 4" xfId="8220"/>
    <cellStyle name="60% - 强调文字颜色 2 8 4 2" xfId="8221"/>
    <cellStyle name="标题 3 3 3 4 2" xfId="8222"/>
    <cellStyle name="60% - 强调文字颜色 2 9 2" xfId="8223"/>
    <cellStyle name="60% - 强调文字颜色 2 9 2 2" xfId="8224"/>
    <cellStyle name="60% - 强调文字颜色 2 9 3 2" xfId="8225"/>
    <cellStyle name="常规 2 2 2 2 5 2 2" xfId="8226"/>
    <cellStyle name="60% - 强调文字颜色 3 10" xfId="8227"/>
    <cellStyle name="常规 5 2 3 4 3" xfId="8228"/>
    <cellStyle name="注释 5 2 4" xfId="8229"/>
    <cellStyle name="60% - 强调文字颜色 3 10 2" xfId="8230"/>
    <cellStyle name="常规 5 2 3 4 3 2" xfId="8231"/>
    <cellStyle name="60% - 强调文字颜色 3 10 2 2" xfId="8232"/>
    <cellStyle name="60% - 强调文字颜色 3 10 3" xfId="8233"/>
    <cellStyle name="常规 7 3 2 6 2" xfId="8234"/>
    <cellStyle name="60% - 强调文字颜色 3 10 3 2" xfId="8235"/>
    <cellStyle name="60% - 强调文字颜色 3 2" xfId="8236"/>
    <cellStyle name="60% - 强调文字颜色 6 2 3 4 3 2" xfId="8237"/>
    <cellStyle name="60% - 强调文字颜色 3 2 10 2" xfId="8238"/>
    <cellStyle name="适中 3 3 4" xfId="8239"/>
    <cellStyle name="60% - 强调文字颜色 3 2 2" xfId="8240"/>
    <cellStyle name="常规 3 2 12" xfId="8241"/>
    <cellStyle name="60% - 强调文字颜色 3 2 2 2" xfId="8242"/>
    <cellStyle name="常规 3 2 12 2" xfId="8243"/>
    <cellStyle name="60% - 强调文字颜色 3 2 2 2 2" xfId="8244"/>
    <cellStyle name="常规 3 2 12 2 2" xfId="8245"/>
    <cellStyle name="60% - 强调文字颜色 3 2 2 2 2 2" xfId="8246"/>
    <cellStyle name="标题 10 3 2" xfId="8247"/>
    <cellStyle name="60% - 强调文字颜色 3 2 2 2 3" xfId="8248"/>
    <cellStyle name="标题 10 3 2 2" xfId="8249"/>
    <cellStyle name="60% - 强调文字颜色 3 2 2 2 3 2" xfId="8250"/>
    <cellStyle name="标题 10 3 3" xfId="8251"/>
    <cellStyle name="60% - 强调文字颜色 3 2 2 2 4" xfId="8252"/>
    <cellStyle name="标题 10 3 3 2" xfId="8253"/>
    <cellStyle name="60% - 强调文字颜色 3 2 2 2 4 2" xfId="8254"/>
    <cellStyle name="60% - 强调文字颜色 3 2 2 3 2" xfId="8255"/>
    <cellStyle name="常规 3 2 12 3 2" xfId="8256"/>
    <cellStyle name="60% - 强调文字颜色 3 2 2 4" xfId="8257"/>
    <cellStyle name="60% - 强调文字颜色 3 2 2 4 2" xfId="8258"/>
    <cellStyle name="60% - 强调文字颜色 3 2 2 4 2 2" xfId="8259"/>
    <cellStyle name="60% - 强调文字颜色 3 2 2 5" xfId="8260"/>
    <cellStyle name="标题 3 2 3" xfId="8261"/>
    <cellStyle name="60% - 强调文字颜色 3 2 2 5 2" xfId="8262"/>
    <cellStyle name="标题 3 2 3 2" xfId="8263"/>
    <cellStyle name="60% - 强调文字颜色 3 2 2 5 2 2" xfId="8264"/>
    <cellStyle name="标题 3 2 4" xfId="8265"/>
    <cellStyle name="60% - 强调文字颜色 3 2 2 5 3" xfId="8266"/>
    <cellStyle name="强调文字颜色 4 2 4 3 2" xfId="8267"/>
    <cellStyle name="60% - 强调文字颜色 3 2 2 6" xfId="8268"/>
    <cellStyle name="标题 3 3 3" xfId="8269"/>
    <cellStyle name="60% - 强调文字颜色 3 2 2 6 2" xfId="8270"/>
    <cellStyle name="60% - 强调文字颜色 3 2 2 7" xfId="8271"/>
    <cellStyle name="常规 2 4 7 2" xfId="8272"/>
    <cellStyle name="强调文字颜色 1 2 3 3 3 2" xfId="8273"/>
    <cellStyle name="标题 3 4 3" xfId="8274"/>
    <cellStyle name="60% - 强调文字颜色 3 2 2 7 2" xfId="8275"/>
    <cellStyle name="常规 2 4 7 2 2" xfId="8276"/>
    <cellStyle name="60% - 强调文字颜色 4 5 3 2 2" xfId="8277"/>
    <cellStyle name="60% - 强调文字颜色 3 2 3" xfId="8278"/>
    <cellStyle name="常规 3 2 13" xfId="8279"/>
    <cellStyle name="60% - 强调文字颜色 3 2 3 2" xfId="8280"/>
    <cellStyle name="常规 3 2 13 2" xfId="8281"/>
    <cellStyle name="60% - 强调文字颜色 3 2 3 2 2" xfId="8282"/>
    <cellStyle name="好 9 3" xfId="8283"/>
    <cellStyle name="60% - 强调文字颜色 3 2 3 2 2 2" xfId="8284"/>
    <cellStyle name="60% - 强调文字颜色 3 2 3 2 2 2 2" xfId="8285"/>
    <cellStyle name="标题 3 2 2 2 2 2 2" xfId="8286"/>
    <cellStyle name="标题 11 3 2" xfId="8287"/>
    <cellStyle name="60% - 强调文字颜色 3 2 3 2 3" xfId="8288"/>
    <cellStyle name="好 9 4" xfId="8289"/>
    <cellStyle name="60% - 强调文字颜色 3 2 3 2 3 2" xfId="8290"/>
    <cellStyle name="60% - 强调文字颜色 3 2 3 2 4" xfId="8291"/>
    <cellStyle name="60% - 强调文字颜色 3 2 3 2 4 2" xfId="8292"/>
    <cellStyle name="60% - 强调文字颜色 3 2 3 3" xfId="8293"/>
    <cellStyle name="60% - 强调文字颜色 3 2 3 3 2" xfId="8294"/>
    <cellStyle name="60% - 强调文字颜色 3 2 3 3 2 2" xfId="8295"/>
    <cellStyle name="标题 3 2 2 2 2 3 2" xfId="8296"/>
    <cellStyle name="标题 11 4 2" xfId="8297"/>
    <cellStyle name="60% - 强调文字颜色 3 2 3 3 3" xfId="8298"/>
    <cellStyle name="60% - 强调文字颜色 3 2 3 4" xfId="8299"/>
    <cellStyle name="60% - 强调文字颜色 3 2 3 4 2" xfId="8300"/>
    <cellStyle name="60% - 强调文字颜色 3 2 3 4 2 2" xfId="8301"/>
    <cellStyle name="标题 4 2 3 2 2 2 2" xfId="8302"/>
    <cellStyle name="60% - 强调文字颜色 3 2 3 4 3" xfId="8303"/>
    <cellStyle name="强调文字颜色 4 2 5 2 2" xfId="8304"/>
    <cellStyle name="60% - 强调文字颜色 3 2 3 5" xfId="8305"/>
    <cellStyle name="标题 4 2 3" xfId="8306"/>
    <cellStyle name="60% - 强调文字颜色 3 2 3 5 2" xfId="8307"/>
    <cellStyle name="60% - 强调文字颜色 3 2 3 6" xfId="8308"/>
    <cellStyle name="标题 4 3 3" xfId="8309"/>
    <cellStyle name="60% - 强调文字颜色 3 2 3 6 2" xfId="8310"/>
    <cellStyle name="60% - 强调文字颜色 3 2 4 3 2 2" xfId="8311"/>
    <cellStyle name="60% - 强调文字颜色 3 2 4 3 3" xfId="8312"/>
    <cellStyle name="60% - 强调文字颜色 3 2 4 5" xfId="8313"/>
    <cellStyle name="标题 5 2 3" xfId="8314"/>
    <cellStyle name="60% - 强调文字颜色 3 2 4 5 2" xfId="8315"/>
    <cellStyle name="60% - 强调文字颜色 3 2 5 2 2 2" xfId="8316"/>
    <cellStyle name="常规 2 2 5 6 2" xfId="8317"/>
    <cellStyle name="60% - 强调文字颜色 3 2 5 2 3 2" xfId="8318"/>
    <cellStyle name="常规 2 2 5 7 2" xfId="8319"/>
    <cellStyle name="标题 6 3 2 2 3" xfId="8320"/>
    <cellStyle name="60% - 强调文字颜色 3 2 5 4" xfId="8321"/>
    <cellStyle name="汇总 10" xfId="8322"/>
    <cellStyle name="60% - 强调文字颜色 3 3 2 2 2" xfId="8323"/>
    <cellStyle name="标题 3 8 2 3" xfId="8324"/>
    <cellStyle name="60% - 强调文字颜色 3 3 2 2 2 2" xfId="8325"/>
    <cellStyle name="常规 2 5" xfId="8326"/>
    <cellStyle name="标题 3 8 2 3 2" xfId="8327"/>
    <cellStyle name="常规 3 2 7 2 3" xfId="8328"/>
    <cellStyle name="60% - 强调文字颜色 3 3 2 2 2 2 2" xfId="8329"/>
    <cellStyle name="常规 2 5 2" xfId="8330"/>
    <cellStyle name="60% - 强调文字颜色 3 3 2 2 2 3 2" xfId="8331"/>
    <cellStyle name="常规 2 6 2" xfId="8332"/>
    <cellStyle name="60% - 强调文字颜色 3 3 2 2 3 2" xfId="8333"/>
    <cellStyle name="常规 3 5" xfId="8334"/>
    <cellStyle name="60% - 强调文字颜色 3 3 2 2 4 2" xfId="8335"/>
    <cellStyle name="常规 2 2 3 6 2 2" xfId="8336"/>
    <cellStyle name="常规 4 5" xfId="8337"/>
    <cellStyle name="60% - 强调文字颜色 3 3 2 3" xfId="8338"/>
    <cellStyle name="60% - 强调文字颜色 3 3 2 3 2" xfId="8339"/>
    <cellStyle name="差 3 2 3 3 2" xfId="8340"/>
    <cellStyle name="60% - 强调文字颜色 3 3 2 3 3" xfId="8341"/>
    <cellStyle name="60% - 强调文字颜色 3 3 2 3 3 2" xfId="8342"/>
    <cellStyle name="60% - 强调文字颜色 3 3 2 4" xfId="8343"/>
    <cellStyle name="60% - 强调文字颜色 3 3 2 4 2" xfId="8344"/>
    <cellStyle name="60% - 强调文字颜色 3 3 2 4 2 2" xfId="8345"/>
    <cellStyle name="60% - 强调文字颜色 3 3 2 4 3 2" xfId="8346"/>
    <cellStyle name="60% - 强调文字颜色 3 3 2 5" xfId="8347"/>
    <cellStyle name="60% - 强调文字颜色 3 3 2 5 2" xfId="8348"/>
    <cellStyle name="60% - 强调文字颜色 3 3 2 5 2 2" xfId="8349"/>
    <cellStyle name="60% - 强调文字颜色 3 3 2 5 3 2" xfId="8350"/>
    <cellStyle name="60% - 强调文字颜色 3 3 2 6" xfId="8351"/>
    <cellStyle name="60% - 强调文字颜色 3 3 2 6 2" xfId="8352"/>
    <cellStyle name="60% - 强调文字颜色 3 3 2 7" xfId="8353"/>
    <cellStyle name="常规 2 5 7 2" xfId="8354"/>
    <cellStyle name="强调文字颜色 1 2 3 4 3 2" xfId="8355"/>
    <cellStyle name="60% - 强调文字颜色 3 3 3 2 4 2" xfId="8356"/>
    <cellStyle name="常规 2 2 4 6 2 2" xfId="8357"/>
    <cellStyle name="60% - 强调文字颜色 3 3 3 3 2 2" xfId="8358"/>
    <cellStyle name="差 3 2 4 3 2" xfId="8359"/>
    <cellStyle name="60% - 强调文字颜色 3 3 3 3 3" xfId="8360"/>
    <cellStyle name="60% - 强调文字颜色 3 3 3 3 3 2" xfId="8361"/>
    <cellStyle name="60% - 强调文字颜色 3 3 3 5 2" xfId="8362"/>
    <cellStyle name="60% - 强调文字颜色 3 3 4 2 2 2" xfId="8363"/>
    <cellStyle name="强调文字颜色 2 7 5 2" xfId="8364"/>
    <cellStyle name="差 3 2 5 2 2" xfId="8365"/>
    <cellStyle name="60% - 强调文字颜色 3 3 4 2 3" xfId="8366"/>
    <cellStyle name="60% - 强调文字颜色 3 3 4 2 3 2" xfId="8367"/>
    <cellStyle name="60% - 强调文字颜色 3 3 4 3 2 2" xfId="8368"/>
    <cellStyle name="差 3 2 5 3 2" xfId="8369"/>
    <cellStyle name="60% - 强调文字颜色 3 3 4 3 3" xfId="8370"/>
    <cellStyle name="60% - 强调文字颜色 3 3 4 3 3 2" xfId="8371"/>
    <cellStyle name="60% - 强调文字颜色 3 3 4 4 2" xfId="8372"/>
    <cellStyle name="60% - 强调文字颜色 3 3 4 5 2" xfId="8373"/>
    <cellStyle name="60% - 强调文字颜色 3 3 5 2 2 2" xfId="8374"/>
    <cellStyle name="常规 3 2 5 6 2" xfId="8375"/>
    <cellStyle name="强调文字颜色 3 7 5 2" xfId="8376"/>
    <cellStyle name="60% - 强调文字颜色 3 3 5 2 3" xfId="8377"/>
    <cellStyle name="60% - 强调文字颜色 3 3 5 2 3 2" xfId="8378"/>
    <cellStyle name="计算 2 2 7" xfId="8379"/>
    <cellStyle name="60% - 强调文字颜色 3 3 6 2 2" xfId="8380"/>
    <cellStyle name="强调文字颜色 4 7 5" xfId="8381"/>
    <cellStyle name="标题 6 3 3 3 2" xfId="8382"/>
    <cellStyle name="60% - 强调文字颜色 3 3 6 3" xfId="8383"/>
    <cellStyle name="60% - 强调文字颜色 3 4 2 2 2" xfId="8384"/>
    <cellStyle name="60% - 强调文字颜色 3 4 2 2 2 2" xfId="8385"/>
    <cellStyle name="差 3 3 3 2 2" xfId="8386"/>
    <cellStyle name="60% - 强调文字颜色 3 4 2 2 3" xfId="8387"/>
    <cellStyle name="60% - 强调文字颜色 3 4 2 2 3 2" xfId="8388"/>
    <cellStyle name="好 2 2 4" xfId="8389"/>
    <cellStyle name="60% - 强调文字颜色 3 4 2 3 2 2" xfId="8390"/>
    <cellStyle name="差 3 3 3 3 2" xfId="8391"/>
    <cellStyle name="60% - 强调文字颜色 3 4 2 3 3" xfId="8392"/>
    <cellStyle name="60% - 强调文字颜色 3 4 2 3 3 2" xfId="8393"/>
    <cellStyle name="好 3 2 4" xfId="8394"/>
    <cellStyle name="常规 11 4" xfId="8395"/>
    <cellStyle name="60% - 强调文字颜色 3 4 2 4 2 2" xfId="8396"/>
    <cellStyle name="常规 6 2 5 5" xfId="8397"/>
    <cellStyle name="常规 12 4" xfId="8398"/>
    <cellStyle name="60% - 强调文字颜色 3 4 2 4 3 2" xfId="8399"/>
    <cellStyle name="常规 6 2 6 5" xfId="8400"/>
    <cellStyle name="好 4 2 4" xfId="8401"/>
    <cellStyle name="60% - 强调文字颜色 3 4 2 5" xfId="8402"/>
    <cellStyle name="60% - 强调文字颜色 3 4 2 5 2" xfId="8403"/>
    <cellStyle name="标题 9 2 2 2 2" xfId="8404"/>
    <cellStyle name="60% - 强调文字颜色 3 4 2 6" xfId="8405"/>
    <cellStyle name="60% - 强调文字颜色 3 4 2 6 2" xfId="8406"/>
    <cellStyle name="60% - 强调文字颜色 3 4 3 2 2" xfId="8407"/>
    <cellStyle name="60% - 强调文字颜色 3 4 3 3 2" xfId="8408"/>
    <cellStyle name="60% - 强调文字颜色 3 4 5 3" xfId="8409"/>
    <cellStyle name="60% - 强调文字颜色 3 5 2 2" xfId="8410"/>
    <cellStyle name="60% - 强调文字颜色 3 5 2 2 2" xfId="8411"/>
    <cellStyle name="60% - 强调文字颜色 3 5 2 2 2 2" xfId="8412"/>
    <cellStyle name="60% - 强调文字颜色 3 5 2 3 2" xfId="8413"/>
    <cellStyle name="60% - 强调文字颜色 3 5 2 3 2 2" xfId="8414"/>
    <cellStyle name="60% - 强调文字颜色 3 5 2 4" xfId="8415"/>
    <cellStyle name="60% - 强调文字颜色 3 5 2 4 2" xfId="8416"/>
    <cellStyle name="常规 2 3 2 5 2 3" xfId="8417"/>
    <cellStyle name="60% - 强调文字颜色 3 5 2 5 2" xfId="8418"/>
    <cellStyle name="常规 2 3 2 5 3 3" xfId="8419"/>
    <cellStyle name="60% - 强调文字颜色 3 5 3 2" xfId="8420"/>
    <cellStyle name="60% - 强调文字颜色 3 5 3 2 2" xfId="8421"/>
    <cellStyle name="60% - 强调文字颜色 3 5 3 3" xfId="8422"/>
    <cellStyle name="差 2 5" xfId="8423"/>
    <cellStyle name="60% - 强调文字颜色 3 5 3 3 2" xfId="8424"/>
    <cellStyle name="60% - 强调文字颜色 3 5 4 2 2" xfId="8425"/>
    <cellStyle name="60% - 强调文字颜色 3 5 4 3" xfId="8426"/>
    <cellStyle name="60% - 强调文字颜色 3 5 4 3 2" xfId="8427"/>
    <cellStyle name="常规 5 14" xfId="8428"/>
    <cellStyle name="60% - 强调文字颜色 3 5 5 2 2" xfId="8429"/>
    <cellStyle name="60% - 强调文字颜色 3 5 5 3" xfId="8430"/>
    <cellStyle name="60% - 强调文字颜色 3 5 6" xfId="8431"/>
    <cellStyle name="60% - 强调文字颜色 3 5 6 2" xfId="8432"/>
    <cellStyle name="60% - 强调文字颜色 3 6 2 2" xfId="8433"/>
    <cellStyle name="60% - 强调文字颜色 3 6 2 2 2" xfId="8434"/>
    <cellStyle name="标题 1 2 2 3 3" xfId="8435"/>
    <cellStyle name="60% - 强调文字颜色 3 6 2 2 2 2" xfId="8436"/>
    <cellStyle name="60% - 强调文字颜色 3 6 2 3 2" xfId="8437"/>
    <cellStyle name="60% - 强调文字颜色 3 6 2 4" xfId="8438"/>
    <cellStyle name="60% - 强调文字颜色 3 6 3" xfId="8439"/>
    <cellStyle name="60% - 强调文字颜色 3 6 3 3 2" xfId="8440"/>
    <cellStyle name="好 2 2 5" xfId="8441"/>
    <cellStyle name="标题 3 3 4 2" xfId="8442"/>
    <cellStyle name="60% - 强调文字颜色 3 7" xfId="8443"/>
    <cellStyle name="标题 3 3 4 2 2" xfId="8444"/>
    <cellStyle name="60% - 强调文字颜色 3 7 2" xfId="8445"/>
    <cellStyle name="标题 3 3 4 2 2 2" xfId="8446"/>
    <cellStyle name="60% - 强调文字颜色 3 7 2 2" xfId="8447"/>
    <cellStyle name="60% - 强调文字颜色 3 7 2 2 2" xfId="8448"/>
    <cellStyle name="60% - 强调文字颜色 3 7 2 3 2" xfId="8449"/>
    <cellStyle name="标题 3 3 4 2 3" xfId="8450"/>
    <cellStyle name="60% - 强调文字颜色 3 7 3" xfId="8451"/>
    <cellStyle name="标题 3 3 4 2 3 2" xfId="8452"/>
    <cellStyle name="60% - 强调文字颜色 3 7 3 2" xfId="8453"/>
    <cellStyle name="60% - 强调文字颜色 3 7 3 2 2" xfId="8454"/>
    <cellStyle name="60% - 强调文字颜色 3 7 3 3" xfId="8455"/>
    <cellStyle name="60% - 强调文字颜色 3 7 3 3 2" xfId="8456"/>
    <cellStyle name="标题 3 3 4 3" xfId="8457"/>
    <cellStyle name="60% - 强调文字颜色 3 8" xfId="8458"/>
    <cellStyle name="标题 3 3 4 3 2" xfId="8459"/>
    <cellStyle name="60% - 强调文字颜色 3 8 2" xfId="8460"/>
    <cellStyle name="标题 3 3 4 3 2 2" xfId="8461"/>
    <cellStyle name="60% - 强调文字颜色 3 8 2 2" xfId="8462"/>
    <cellStyle name="60% - 强调文字颜色 3 8 2 2 2" xfId="8463"/>
    <cellStyle name="60% - 强调文字颜色 3 8 2 3" xfId="8464"/>
    <cellStyle name="60% - 强调文字颜色 3 8 2 3 2" xfId="8465"/>
    <cellStyle name="标题 3 3 4 3 3" xfId="8466"/>
    <cellStyle name="60% - 强调文字颜色 3 8 3" xfId="8467"/>
    <cellStyle name="标题 3 3 4 3 3 2" xfId="8468"/>
    <cellStyle name="60% - 强调文字颜色 3 8 3 2" xfId="8469"/>
    <cellStyle name="标题 3 3 4 4" xfId="8470"/>
    <cellStyle name="60% - 强调文字颜色 3 9" xfId="8471"/>
    <cellStyle name="标题 3 3 4 4 2" xfId="8472"/>
    <cellStyle name="60% - 强调文字颜色 3 9 2" xfId="8473"/>
    <cellStyle name="60% - 强调文字颜色 3 9 2 2" xfId="8474"/>
    <cellStyle name="链接单元格 15" xfId="8475"/>
    <cellStyle name="60% - 强调文字颜色 3 9 3" xfId="8476"/>
    <cellStyle name="60% - 强调文字颜色 3 9 3 2" xfId="8477"/>
    <cellStyle name="60% - 强调文字颜色 4 10 2 2" xfId="8478"/>
    <cellStyle name="60% - 强调文字颜色 4 10 3" xfId="8479"/>
    <cellStyle name="检查单元格 5 7" xfId="8480"/>
    <cellStyle name="60% - 强调文字颜色 4 10 3 2" xfId="8481"/>
    <cellStyle name="60% - 强调文字颜色 4 2" xfId="8482"/>
    <cellStyle name="60% - 强调文字颜色 4 2 2" xfId="8483"/>
    <cellStyle name="60% - 强调文字颜色 4 2 2 2" xfId="8484"/>
    <cellStyle name="60% - 强调文字颜色 4 2 2 2 2" xfId="8485"/>
    <cellStyle name="60% - 强调文字颜色 4 2 2 2 2 3 2" xfId="8486"/>
    <cellStyle name="标题 5 6 2 2" xfId="8487"/>
    <cellStyle name="60% - 强调文字颜色 4 2 2 2 3" xfId="8488"/>
    <cellStyle name="60% - 强调文字颜色 4 2 2 2 3 2" xfId="8489"/>
    <cellStyle name="60% - 强调文字颜色 4 2 2 2 4" xfId="8490"/>
    <cellStyle name="强调文字颜色 2 5 5 2" xfId="8491"/>
    <cellStyle name="60% - 强调文字颜色 4 2 2 2 4 2" xfId="8492"/>
    <cellStyle name="60% - 强调文字颜色 4 2 2 3" xfId="8493"/>
    <cellStyle name="60% - 强调文字颜色 4 2 2 3 2" xfId="8494"/>
    <cellStyle name="标题 3 6" xfId="8495"/>
    <cellStyle name="货币 3 2 2 7 2" xfId="8496"/>
    <cellStyle name="60% - 强调文字颜色 4 2 2 3 2 2" xfId="8497"/>
    <cellStyle name="标题 5 6 3 2" xfId="8498"/>
    <cellStyle name="货币 3 2 2 8" xfId="8499"/>
    <cellStyle name="60% - 强调文字颜色 4 2 2 3 3" xfId="8500"/>
    <cellStyle name="标题 4 6" xfId="8501"/>
    <cellStyle name="60% - 强调文字颜色 4 2 2 3 3 2" xfId="8502"/>
    <cellStyle name="60% - 强调文字颜色 4 2 2 4 2 2" xfId="8503"/>
    <cellStyle name="标题 4 10 2 2" xfId="8504"/>
    <cellStyle name="60% - 强调文字颜色 4 2 2 4 3" xfId="8505"/>
    <cellStyle name="强调文字颜色 5 2 4 2 2" xfId="8506"/>
    <cellStyle name="60% - 强调文字颜色 4 2 2 4 3 2" xfId="8507"/>
    <cellStyle name="标题 2 2 3 4" xfId="8508"/>
    <cellStyle name="60% - 强调文字颜色 4 2 2 5 2 2" xfId="8509"/>
    <cellStyle name="货币 2 8" xfId="8510"/>
    <cellStyle name="标题 4 10 3 2" xfId="8511"/>
    <cellStyle name="60% - 强调文字颜色 4 2 2 5 3" xfId="8512"/>
    <cellStyle name="强调文字颜色 5 2 4 3 2" xfId="8513"/>
    <cellStyle name="标题 2 2 4 4" xfId="8514"/>
    <cellStyle name="60% - 强调文字颜色 4 2 2 5 3 2" xfId="8515"/>
    <cellStyle name="货币 3 8" xfId="8516"/>
    <cellStyle name="60% - 强调文字颜色 4 2 2 6" xfId="8517"/>
    <cellStyle name="60% - 强调文字颜色 4 2 2 6 2" xfId="8518"/>
    <cellStyle name="60% - 强调文字颜色 4 2 2 7" xfId="8519"/>
    <cellStyle name="常规 3 4 7 2" xfId="8520"/>
    <cellStyle name="强调文字颜色 1 2 4 3 3 2" xfId="8521"/>
    <cellStyle name="60% - 强调文字颜色 4 2 2 7 2" xfId="8522"/>
    <cellStyle name="常规 3 4 7 2 2" xfId="8523"/>
    <cellStyle name="60% - 强调文字颜色 4 5 4 2 2" xfId="8524"/>
    <cellStyle name="60% - 强调文字颜色 4 2 3" xfId="8525"/>
    <cellStyle name="60% - 强调文字颜色 4 2 3 2" xfId="8526"/>
    <cellStyle name="60% - 强调文字颜色 4 2 3 2 2" xfId="8527"/>
    <cellStyle name="标题 5 7 2 2" xfId="8528"/>
    <cellStyle name="标题 3 2 3 2 2 2 2" xfId="8529"/>
    <cellStyle name="60% - 强调文字颜色 4 2 3 2 3" xfId="8530"/>
    <cellStyle name="60% - 强调文字颜色 4 2 3 2 3 2" xfId="8531"/>
    <cellStyle name="60% - 强调文字颜色 4 2 3 2 4" xfId="8532"/>
    <cellStyle name="强调文字颜色 2 6 5 2" xfId="8533"/>
    <cellStyle name="60% - 强调文字颜色 4 2 3 2 4 2" xfId="8534"/>
    <cellStyle name="60% - 强调文字颜色 4 2 3 3" xfId="8535"/>
    <cellStyle name="60% - 强调文字颜色 4 2 3 4 3" xfId="8536"/>
    <cellStyle name="强调文字颜色 5 2 5 2 2" xfId="8537"/>
    <cellStyle name="输出 6 2 2 2" xfId="8538"/>
    <cellStyle name="60% - 强调文字颜色 4 2 3 4 3 2" xfId="8539"/>
    <cellStyle name="60% - 强调文字颜色 4 2 3 5" xfId="8540"/>
    <cellStyle name="链接单元格 2 7 3" xfId="8541"/>
    <cellStyle name="60% - 强调文字颜色 4 2 3 6" xfId="8542"/>
    <cellStyle name="60% - 强调文字颜色 4 2 4 5" xfId="8543"/>
    <cellStyle name="链接单元格 2 8 3" xfId="8544"/>
    <cellStyle name="60% - 强调文字颜色 4 2 5 2 2 2" xfId="8545"/>
    <cellStyle name="60% - 强调文字颜色 4 2 5 2 3 2" xfId="8546"/>
    <cellStyle name="60% - 强调文字颜色 4 2 6 2 2" xfId="8547"/>
    <cellStyle name="差 2 4 4" xfId="8548"/>
    <cellStyle name="60% - 强调文字颜色 4 3 2 2" xfId="8549"/>
    <cellStyle name="差 2 4 4 2" xfId="8550"/>
    <cellStyle name="60% - 强调文字颜色 4 3 2 2 2" xfId="8551"/>
    <cellStyle name="60% - 强调文字颜色 6 2 4 3" xfId="8552"/>
    <cellStyle name="60% - 强调文字颜色 4 3 2 2 2 2" xfId="8553"/>
    <cellStyle name="60% - 强调文字颜色 6 2 5 3" xfId="8554"/>
    <cellStyle name="60% - 强调文字颜色 4 3 2 2 3 2" xfId="8555"/>
    <cellStyle name="解释性文本 3 2 2 3" xfId="8556"/>
    <cellStyle name="60% - 强调文字颜色 6 2 6 3" xfId="8557"/>
    <cellStyle name="60% - 强调文字颜色 4 3 2 2 4 2" xfId="8558"/>
    <cellStyle name="常规 3 2 3 6 2 2" xfId="8559"/>
    <cellStyle name="解释性文本 3 2 3 3" xfId="8560"/>
    <cellStyle name="强调文字颜色 3 2 4" xfId="8561"/>
    <cellStyle name="差 2 4 5" xfId="8562"/>
    <cellStyle name="60% - 强调文字颜色 4 3 2 3" xfId="8563"/>
    <cellStyle name="差 2 4 5 2" xfId="8564"/>
    <cellStyle name="60% - 强调文字颜色 4 3 2 3 2" xfId="8565"/>
    <cellStyle name="60% - 强调文字颜色 6 3 4 3" xfId="8566"/>
    <cellStyle name="60% - 强调文字颜色 4 3 2 3 2 2" xfId="8567"/>
    <cellStyle name="差 4 2 3 3 2" xfId="8568"/>
    <cellStyle name="60% - 强调文字颜色 4 3 2 3 3" xfId="8569"/>
    <cellStyle name="标题 6 6 3 2" xfId="8570"/>
    <cellStyle name="60% - 强调文字颜色 6 3 5 3" xfId="8571"/>
    <cellStyle name="60% - 强调文字颜色 4 3 2 3 3 2" xfId="8572"/>
    <cellStyle name="货币 3 2 14" xfId="8573"/>
    <cellStyle name="解释性文本 3 3 2 3" xfId="8574"/>
    <cellStyle name="常规 2" xfId="8575"/>
    <cellStyle name="好 10" xfId="8576"/>
    <cellStyle name="60% - 强调文字颜色 6 4 4 3" xfId="8577"/>
    <cellStyle name="60% - 强调文字颜色 4 3 2 4 2 2" xfId="8578"/>
    <cellStyle name="60% - 强调文字颜色 6 4 5 3" xfId="8579"/>
    <cellStyle name="60% - 强调文字颜色 4 3 2 4 3 2" xfId="8580"/>
    <cellStyle name="解释性文本 3 4 2 3" xfId="8581"/>
    <cellStyle name="60% - 强调文字颜色 5 2 2 3 2" xfId="8582"/>
    <cellStyle name="60% - 强调文字颜色 4 3 2 5" xfId="8583"/>
    <cellStyle name="链接单元格 3 6 3" xfId="8584"/>
    <cellStyle name="适中 2 2" xfId="8585"/>
    <cellStyle name="60% - 强调文字颜色 5 2 2 3 2 2" xfId="8586"/>
    <cellStyle name="60% - 强调文字颜色 4 3 2 5 2" xfId="8587"/>
    <cellStyle name="适中 2 2 2" xfId="8588"/>
    <cellStyle name="60% - 强调文字颜色 6 5 4 3" xfId="8589"/>
    <cellStyle name="60% - 强调文字颜色 4 3 2 5 2 2" xfId="8590"/>
    <cellStyle name="适中 2 2 2 2" xfId="8591"/>
    <cellStyle name="60% - 强调文字颜色 6 5 5 3" xfId="8592"/>
    <cellStyle name="60% - 强调文字颜色 4 3 2 5 3 2" xfId="8593"/>
    <cellStyle name="解释性文本 3 5 2 3" xfId="8594"/>
    <cellStyle name="适中 2 2 3 2" xfId="8595"/>
    <cellStyle name="60% - 强调文字颜色 5 2 2 3 3" xfId="8596"/>
    <cellStyle name="60% - 强调文字颜色 4 3 2 6" xfId="8597"/>
    <cellStyle name="适中 2 3" xfId="8598"/>
    <cellStyle name="60% - 强调文字颜色 5 2 2 3 3 2" xfId="8599"/>
    <cellStyle name="60% - 强调文字颜色 4 3 2 6 2" xfId="8600"/>
    <cellStyle name="适中 2 3 2" xfId="8601"/>
    <cellStyle name="60% - 强调文字颜色 4 5 4 3 2" xfId="8602"/>
    <cellStyle name="检查单元格 2 2 2" xfId="8603"/>
    <cellStyle name="60% - 强调文字颜色 4 3 3" xfId="8604"/>
    <cellStyle name="60% - 强调文字颜色 4 3 3 2 2 2" xfId="8605"/>
    <cellStyle name="常规 2 7" xfId="8606"/>
    <cellStyle name="60% - 强调文字颜色 4 3 3 2 2 3" xfId="8607"/>
    <cellStyle name="常规 2 8" xfId="8608"/>
    <cellStyle name="输入 2" xfId="8609"/>
    <cellStyle name="差 4 2 4 2 2" xfId="8610"/>
    <cellStyle name="60% - 强调文字颜色 4 3 3 2 3" xfId="8611"/>
    <cellStyle name="标题 6 7 2 2" xfId="8612"/>
    <cellStyle name="检查单元格 2 2 2 2 3" xfId="8613"/>
    <cellStyle name="60% - 强调文字颜色 4 3 3 2 3 2" xfId="8614"/>
    <cellStyle name="常规 3 7" xfId="8615"/>
    <cellStyle name="解释性文本 4 2 2 3" xfId="8616"/>
    <cellStyle name="60% - 强调文字颜色 4 3 3 2 4 2" xfId="8617"/>
    <cellStyle name="常规 4 7" xfId="8618"/>
    <cellStyle name="解释性文本 4 2 3 3" xfId="8619"/>
    <cellStyle name="60% - 强调文字颜色 4 3 4 2 2 2" xfId="8620"/>
    <cellStyle name="60% - 强调文字颜色 4 3 4 2 3" xfId="8621"/>
    <cellStyle name="60% - 强调文字颜色 4 3 4 2 3 2" xfId="8622"/>
    <cellStyle name="解释性文本 5 2 2 3" xfId="8623"/>
    <cellStyle name="60% - 强调文字颜色 4 3 4 4" xfId="8624"/>
    <cellStyle name="标题 1 2 3 6" xfId="8625"/>
    <cellStyle name="60% - 强调文字颜色 5 2 2 5 2 2" xfId="8626"/>
    <cellStyle name="60% - 强调文字颜色 4 3 4 5 2" xfId="8627"/>
    <cellStyle name="计算 2 4 5" xfId="8628"/>
    <cellStyle name="适中 4 2 2" xfId="8629"/>
    <cellStyle name="60% - 强调文字颜色 4 3 5 2 2 2" xfId="8630"/>
    <cellStyle name="常规 2 3 2 2 2 3 3 2" xfId="8631"/>
    <cellStyle name="60% - 强调文字颜色 4 3 5 2 3" xfId="8632"/>
    <cellStyle name="60% - 强调文字颜色 4 3 5 2 3 2" xfId="8633"/>
    <cellStyle name="解释性文本 6 2 2 3" xfId="8634"/>
    <cellStyle name="60% - 强调文字颜色 4 3 5 4" xfId="8635"/>
    <cellStyle name="60% - 强调文字颜色 4 3 6 2 2" xfId="8636"/>
    <cellStyle name="常规 2 3 2 2 3 3 3" xfId="8637"/>
    <cellStyle name="60% - 强调文字颜色 4 5" xfId="8638"/>
    <cellStyle name="强调文字颜色 3 2 3 4 3 2" xfId="8639"/>
    <cellStyle name="标题 3 2 3 5" xfId="8640"/>
    <cellStyle name="60% - 强调文字颜色 4 5 2" xfId="8641"/>
    <cellStyle name="标题 8 7" xfId="8642"/>
    <cellStyle name="强调文字颜色 2 3 2 6" xfId="8643"/>
    <cellStyle name="标题 3 2 3 5 2" xfId="8644"/>
    <cellStyle name="60% - 强调文字颜色 4 5 2 2" xfId="8645"/>
    <cellStyle name="标题 3 2 3 6 2" xfId="8646"/>
    <cellStyle name="60% - 强调文字颜色 4 5 3 2" xfId="8647"/>
    <cellStyle name="60% - 强调文字颜色 4 5 3 3" xfId="8648"/>
    <cellStyle name="60% - 强调文字颜色 4 5 4 3" xfId="8649"/>
    <cellStyle name="检查单元格 2 2" xfId="8650"/>
    <cellStyle name="60% - 强调文字颜色 5 2 3" xfId="8651"/>
    <cellStyle name="60% - 强调文字颜色 4 5 5 2 2" xfId="8652"/>
    <cellStyle name="常规 2 3 2 4 2 3 3" xfId="8653"/>
    <cellStyle name="60% - 强调文字颜色 4 5 5 3" xfId="8654"/>
    <cellStyle name="检查单元格 3 2" xfId="8655"/>
    <cellStyle name="60% - 强调文字颜色 5 3 3" xfId="8656"/>
    <cellStyle name="60% - 强调文字颜色 4 5 5 3 2" xfId="8657"/>
    <cellStyle name="检查单元格 3 2 2" xfId="8658"/>
    <cellStyle name="60% - 强调文字颜色 4 5 6" xfId="8659"/>
    <cellStyle name="60% - 强调文字颜色 4 5 6 2" xfId="8660"/>
    <cellStyle name="60% - 强调文字颜色 4 6" xfId="8661"/>
    <cellStyle name="标题 3 2 4 5" xfId="8662"/>
    <cellStyle name="60% - 强调文字颜色 4 6 2" xfId="8663"/>
    <cellStyle name="标题 3 2 4 5 2" xfId="8664"/>
    <cellStyle name="60% - 强调文字颜色 4 6 2 2" xfId="8665"/>
    <cellStyle name="60% - 强调文字颜色 4 6 2 2 2" xfId="8666"/>
    <cellStyle name="60% - 强调文字颜色 4 6 2 2 2 2" xfId="8667"/>
    <cellStyle name="60% - 强调文字颜色 4 6 2 2 3" xfId="8668"/>
    <cellStyle name="解释性文本 9 2" xfId="8669"/>
    <cellStyle name="60% - 强调文字颜色 4 6 2 2 3 2" xfId="8670"/>
    <cellStyle name="60% - 强调文字颜色 4 6 2 3 2" xfId="8671"/>
    <cellStyle name="60% - 强调文字颜色 4 6 3" xfId="8672"/>
    <cellStyle name="60% - 强调文字颜色 4 6 3 2" xfId="8673"/>
    <cellStyle name="60% - 强调文字颜色 4 6 3 2 2" xfId="8674"/>
    <cellStyle name="60% - 强调文字颜色 4 6 3 3" xfId="8675"/>
    <cellStyle name="标题 3 3 5 2" xfId="8676"/>
    <cellStyle name="60% - 强调文字颜色 4 7" xfId="8677"/>
    <cellStyle name="标题 3 3 5 2 2" xfId="8678"/>
    <cellStyle name="60% - 强调文字颜色 4 7 2" xfId="8679"/>
    <cellStyle name="标题 3 3 5 2 2 2" xfId="8680"/>
    <cellStyle name="60% - 强调文字颜色 4 7 2 2" xfId="8681"/>
    <cellStyle name="60% - 强调文字颜色 4 7 2 2 2" xfId="8682"/>
    <cellStyle name="60% - 强调文字颜色 4 7 2 3 2" xfId="8683"/>
    <cellStyle name="标题 3 3 5 2 3" xfId="8684"/>
    <cellStyle name="60% - 强调文字颜色 4 7 3" xfId="8685"/>
    <cellStyle name="标题 3 3 5 2 3 2" xfId="8686"/>
    <cellStyle name="60% - 强调文字颜色 4 7 3 2" xfId="8687"/>
    <cellStyle name="60% - 强调文字颜色 4 7 3 2 2" xfId="8688"/>
    <cellStyle name="60% - 强调文字颜色 4 7 3 3" xfId="8689"/>
    <cellStyle name="60% - 强调文字颜色 4 7 3 3 2" xfId="8690"/>
    <cellStyle name="标题 3 3 5 3" xfId="8691"/>
    <cellStyle name="60% - 强调文字颜色 4 8" xfId="8692"/>
    <cellStyle name="标题 3 3 5 3 2" xfId="8693"/>
    <cellStyle name="60% - 强调文字颜色 4 8 2" xfId="8694"/>
    <cellStyle name="60% - 强调文字颜色 4 8 2 2" xfId="8695"/>
    <cellStyle name="60% - 强调文字颜色 4 8 2 2 2" xfId="8696"/>
    <cellStyle name="60% - 强调文字颜色 4 8 2 3" xfId="8697"/>
    <cellStyle name="标题 1 7 2 3" xfId="8698"/>
    <cellStyle name="60% - 强调文字颜色 4 8 2 3 2" xfId="8699"/>
    <cellStyle name="60% - 强调文字颜色 4 8 3" xfId="8700"/>
    <cellStyle name="60% - 强调文字颜色 4 8 3 2" xfId="8701"/>
    <cellStyle name="标题 3 3 5 4" xfId="8702"/>
    <cellStyle name="60% - 强调文字颜色 4 9" xfId="8703"/>
    <cellStyle name="标题 3 3 5 4 2" xfId="8704"/>
    <cellStyle name="60% - 强调文字颜色 4 9 2" xfId="8705"/>
    <cellStyle name="60% - 强调文字颜色 4 9 2 2" xfId="8706"/>
    <cellStyle name="60% - 强调文字颜色 4 9 3" xfId="8707"/>
    <cellStyle name="60% - 强调文字颜色 4 9 3 2" xfId="8708"/>
    <cellStyle name="标题 1 3 2 4 2" xfId="8709"/>
    <cellStyle name="60% - 强调文字颜色 5 10" xfId="8710"/>
    <cellStyle name="标题 1 3 2 4 2 2" xfId="8711"/>
    <cellStyle name="60% - 强调文字颜色 5 10 2" xfId="8712"/>
    <cellStyle name="链接单元格 11" xfId="8713"/>
    <cellStyle name="60% - 强调文字颜色 5 10 2 2" xfId="8714"/>
    <cellStyle name="常规 4 2 4 2 3" xfId="8715"/>
    <cellStyle name="常规 8 4 3" xfId="8716"/>
    <cellStyle name="60% - 强调文字颜色 5 10 3" xfId="8717"/>
    <cellStyle name="链接单元格 12" xfId="8718"/>
    <cellStyle name="60% - 强调文字颜色 5 10 3 2" xfId="8719"/>
    <cellStyle name="常规 4 2 4 3 3" xfId="8720"/>
    <cellStyle name="常规 8 5 3" xfId="8721"/>
    <cellStyle name="60% - 强调文字颜色 5 2 2 2" xfId="8722"/>
    <cellStyle name="60% - 强调文字颜色 5 2 2 2 2" xfId="8723"/>
    <cellStyle name="60% - 强调文字颜色 5 2 2 2 2 2" xfId="8724"/>
    <cellStyle name="60% - 强调文字颜色 5 5 4 3" xfId="8725"/>
    <cellStyle name="60% - 强调文字颜色 5 2 2 2 2 2 2" xfId="8726"/>
    <cellStyle name="检查单元格 3 4 3 3" xfId="8727"/>
    <cellStyle name="60% - 强调文字颜色 5 5 5 3" xfId="8728"/>
    <cellStyle name="解释性文本 2 5 2 3" xfId="8729"/>
    <cellStyle name="60% - 强调文字颜色 5 2 2 2 2 3 2" xfId="8730"/>
    <cellStyle name="常规 10 2 3 3 2" xfId="8731"/>
    <cellStyle name="链接单元格 3 5 4" xfId="8732"/>
    <cellStyle name="60% - 强调文字颜色 5 2 2 2 3" xfId="8733"/>
    <cellStyle name="警告文本 3 7 2" xfId="8734"/>
    <cellStyle name="60% - 强调文字颜色 5 2 2 2 3 2" xfId="8735"/>
    <cellStyle name="60% - 强调文字颜色 5 2 2 2 4" xfId="8736"/>
    <cellStyle name="警告文本 3 7 3" xfId="8737"/>
    <cellStyle name="60% - 强调文字颜色 5 2 2 2 4 2" xfId="8738"/>
    <cellStyle name="60% - 强调文字颜色 5 2 2 3" xfId="8739"/>
    <cellStyle name="常规 2 3 2 2 7 3 2" xfId="8740"/>
    <cellStyle name="60% - 强调文字颜色 5 2 2 4 3" xfId="8741"/>
    <cellStyle name="强调文字颜色 6 2 4 2 2" xfId="8742"/>
    <cellStyle name="60% - 强调文字颜色 5 2 2 5 3" xfId="8743"/>
    <cellStyle name="强调文字颜色 6 2 4 3 2" xfId="8744"/>
    <cellStyle name="60% - 强调文字颜色 5 2 2 5 3 2" xfId="8745"/>
    <cellStyle name="差 5 2 2 3 2" xfId="8746"/>
    <cellStyle name="常规 2 3 2 10" xfId="8747"/>
    <cellStyle name="适中 5" xfId="8748"/>
    <cellStyle name="60% - 强调文字颜色 5 2 2 6" xfId="8749"/>
    <cellStyle name="60% - 强调文字颜色 5 2 2 6 2" xfId="8750"/>
    <cellStyle name="60% - 强调文字颜色 5 2 2 7 2" xfId="8751"/>
    <cellStyle name="60% - 强调文字颜色 5 2 3 2" xfId="8752"/>
    <cellStyle name="计算 8 2 3" xfId="8753"/>
    <cellStyle name="60% - 强调文字颜色 5 2 3 2 2" xfId="8754"/>
    <cellStyle name="60% - 强调文字颜色 5 2 3 2 2 2" xfId="8755"/>
    <cellStyle name="60% - 强调文字颜色 5 2 3 2 2 2 2" xfId="8756"/>
    <cellStyle name="60% - 强调文字颜色 5 2 3 2 2 3" xfId="8757"/>
    <cellStyle name="60% - 强调文字颜色 5 2 3 2 3" xfId="8758"/>
    <cellStyle name="60% - 强调文字颜色 5 2 3 2 3 2" xfId="8759"/>
    <cellStyle name="60% - 强调文字颜色 5 2 3 2 4" xfId="8760"/>
    <cellStyle name="标题 3 2 2 2 3" xfId="8761"/>
    <cellStyle name="60% - 强调文字颜色 5 2 3 2 4 2" xfId="8762"/>
    <cellStyle name="60% - 强调文字颜色 5 2 3 3" xfId="8763"/>
    <cellStyle name="60% - 强调文字颜色 5 2 3 4 3" xfId="8764"/>
    <cellStyle name="强调文字颜色 6 2 5 2 2" xfId="8765"/>
    <cellStyle name="60% - 强调文字颜色 5 2 3 4 3 2" xfId="8766"/>
    <cellStyle name="60% - 强调文字颜色 5 2 3 5" xfId="8767"/>
    <cellStyle name="60% - 强调文字颜色 5 2 4 2 2" xfId="8768"/>
    <cellStyle name="60% - 强调文字颜色 5 2 4 2 3" xfId="8769"/>
    <cellStyle name="差 2 3 4 2 2" xfId="8770"/>
    <cellStyle name="60% - 强调文字颜色 5 2 4 3" xfId="8771"/>
    <cellStyle name="60% - 强调文字颜色 5 3 2 2 2 2" xfId="8772"/>
    <cellStyle name="60% - 强调文字颜色 5 2 4 5" xfId="8773"/>
    <cellStyle name="60% - 强调文字颜色 5 2 5 2 2" xfId="8774"/>
    <cellStyle name="解释性文本 2 2 2 2 2" xfId="8775"/>
    <cellStyle name="60% - 强调文字颜色 5 2 5 2 2 2" xfId="8776"/>
    <cellStyle name="60% - 强调文字颜色 5 2 5 2 3" xfId="8777"/>
    <cellStyle name="常规 2 4 3 2 2 3 2" xfId="8778"/>
    <cellStyle name="解释性文本 2 2 2 2 3" xfId="8779"/>
    <cellStyle name="60% - 强调文字颜色 5 2 5 2 3 2" xfId="8780"/>
    <cellStyle name="差 2 3 4 3 2" xfId="8781"/>
    <cellStyle name="60% - 强调文字颜色 5 2 5 3" xfId="8782"/>
    <cellStyle name="解释性文本 2 2 2 3" xfId="8783"/>
    <cellStyle name="标题 6 5 2 2 2" xfId="8784"/>
    <cellStyle name="60% - 强调文字颜色 5 2 5 4" xfId="8785"/>
    <cellStyle name="解释性文本 2 2 2 4" xfId="8786"/>
    <cellStyle name="60% - 强调文字颜色 5 2 6 2 2" xfId="8787"/>
    <cellStyle name="常规 8 2 5 3" xfId="8788"/>
    <cellStyle name="60% - 强调文字颜色 5 3 2 2" xfId="8789"/>
    <cellStyle name="60% - 强调文字颜色 5 3 2 2 2" xfId="8790"/>
    <cellStyle name="60% - 强调文字颜色 5 3 2 2 2 3 2" xfId="8791"/>
    <cellStyle name="60% - 强调文字颜色 5 3 2 2 3 2" xfId="8792"/>
    <cellStyle name="60% - 强调文字颜色 5 3 2 2 4 2" xfId="8793"/>
    <cellStyle name="60% - 强调文字颜色 5 3 2 3" xfId="8794"/>
    <cellStyle name="60% - 强调文字颜色 5 3 2 5" xfId="8795"/>
    <cellStyle name="60% - 强调文字颜色 5 3 2 3 2" xfId="8796"/>
    <cellStyle name="60% - 强调文字颜色 5 3 4 5" xfId="8797"/>
    <cellStyle name="60% - 强调文字颜色 5 3 2 3 2 2" xfId="8798"/>
    <cellStyle name="60% - 强调文字颜色 5 3 2 5 2" xfId="8799"/>
    <cellStyle name="差 5 2 3 3 2" xfId="8800"/>
    <cellStyle name="60% - 强调文字颜色 5 3 2 3 3" xfId="8801"/>
    <cellStyle name="60% - 强调文字颜色 5 3 2 6" xfId="8802"/>
    <cellStyle name="60% - 强调文字颜色 5 3 2 6 2" xfId="8803"/>
    <cellStyle name="60% - 强调文字颜色 5 3 2 3 3 2" xfId="8804"/>
    <cellStyle name="60% - 强调文字颜色 5 3 3 5" xfId="8805"/>
    <cellStyle name="60% - 强调文字颜色 5 3 2 4 2" xfId="8806"/>
    <cellStyle name="60% - 强调文字颜色 5 3 4 5 2" xfId="8807"/>
    <cellStyle name="60% - 强调文字颜色 5 3 2 5 2 2" xfId="8808"/>
    <cellStyle name="60% - 强调文字颜色 5 3 2 5 3 2" xfId="8809"/>
    <cellStyle name="60% - 强调文字颜色 6 2 10 2" xfId="8810"/>
    <cellStyle name="60% - 强调文字颜色 5 3 2 7 2" xfId="8811"/>
    <cellStyle name="60% - 强调文字颜色 5 3 3 2" xfId="8812"/>
    <cellStyle name="60% - 强调文字颜色 5 3 3 2 2" xfId="8813"/>
    <cellStyle name="60% - 强调文字颜色 6 2 4 5" xfId="8814"/>
    <cellStyle name="60% - 强调文字颜色 5 3 3 2 2 2" xfId="8815"/>
    <cellStyle name="60% - 强调文字颜色 5 3 3 2 2 3" xfId="8816"/>
    <cellStyle name="60% - 强调文字颜色 5 3 3 2 3" xfId="8817"/>
    <cellStyle name="60% - 强调文字颜色 5 3 3 2 3 2" xfId="8818"/>
    <cellStyle name="标题 4 2 2 2 3" xfId="8819"/>
    <cellStyle name="60% - 强调文字颜色 5 3 3 2 4 2" xfId="8820"/>
    <cellStyle name="强调文字颜色 3 2 6" xfId="8821"/>
    <cellStyle name="60% - 强调文字颜色 5 3 4 2 2" xfId="8822"/>
    <cellStyle name="60% - 强调文字颜色 5 3 4 2 2 2" xfId="8823"/>
    <cellStyle name="常规 2 9" xfId="8824"/>
    <cellStyle name="输入 3" xfId="8825"/>
    <cellStyle name="60% - 强调文字颜色 5 3 4 2 3" xfId="8826"/>
    <cellStyle name="60% - 强调文字颜色 5 3 4 2 3 2" xfId="8827"/>
    <cellStyle name="常规 3 9" xfId="8828"/>
    <cellStyle name="60% - 强调文字颜色 5 3 4 4" xfId="8829"/>
    <cellStyle name="60% - 强调文字颜色 5 3 5 3" xfId="8830"/>
    <cellStyle name="解释性文本 2 3 2 3" xfId="8831"/>
    <cellStyle name="60% - 强调文字颜色 5 3 6" xfId="8832"/>
    <cellStyle name="解释性文本 2 3 3" xfId="8833"/>
    <cellStyle name="链接单元格 3 2 2 2 3" xfId="8834"/>
    <cellStyle name="60% - 强调文字颜色 5 3 6 2" xfId="8835"/>
    <cellStyle name="解释性文本 2 3 3 2" xfId="8836"/>
    <cellStyle name="60% - 强调文字颜色 5 3 6 3" xfId="8837"/>
    <cellStyle name="常规 3 2 2 7 2 2" xfId="8838"/>
    <cellStyle name="解释性文本 2 3 3 3" xfId="8839"/>
    <cellStyle name="标题 3 3 2 5 2" xfId="8840"/>
    <cellStyle name="60% - 强调文字颜色 5 4 2 2" xfId="8841"/>
    <cellStyle name="标题 3 3 2 5 2 2" xfId="8842"/>
    <cellStyle name="60% - 强调文字颜色 5 4 2 2 2" xfId="8843"/>
    <cellStyle name="60% - 强调文字颜色 5 4 2 2 2 2" xfId="8844"/>
    <cellStyle name="常规 2 3 4 6 3" xfId="8845"/>
    <cellStyle name="60% - 强调文字颜色 5 4 2 2 3" xfId="8846"/>
    <cellStyle name="60% - 强调文字颜色 5 4 2 2 3 2" xfId="8847"/>
    <cellStyle name="常规 2 3 4 7 3" xfId="8848"/>
    <cellStyle name="标题 3 3 2 5 3 2" xfId="8849"/>
    <cellStyle name="60% - 强调文字颜色 5 4 2 3 2" xfId="8850"/>
    <cellStyle name="60% - 强调文字颜色 6 3 2 5" xfId="8851"/>
    <cellStyle name="强调文字颜色 3 2 2 7 2" xfId="8852"/>
    <cellStyle name="60% - 强调文字颜色 6 3 2 5 2" xfId="8853"/>
    <cellStyle name="60% - 强调文字颜色 5 4 2 3 2 2" xfId="8854"/>
    <cellStyle name="常规 2 3 5 6 3" xfId="8855"/>
    <cellStyle name="60% - 强调文字颜色 6 3 2 6" xfId="8856"/>
    <cellStyle name="60% - 强调文字颜色 5 4 2 3 3" xfId="8857"/>
    <cellStyle name="60% - 强调文字颜色 6 3 2 6 2" xfId="8858"/>
    <cellStyle name="60% - 强调文字颜色 5 4 2 3 3 2" xfId="8859"/>
    <cellStyle name="标题 3 3 2 6" xfId="8860"/>
    <cellStyle name="60% - 强调文字颜色 5 4 3" xfId="8861"/>
    <cellStyle name="标题 3 3 2 6 2" xfId="8862"/>
    <cellStyle name="60% - 强调文字颜色 5 4 3 2" xfId="8863"/>
    <cellStyle name="标题 3 12" xfId="8864"/>
    <cellStyle name="60% - 强调文字颜色 5 4 3 2 2" xfId="8865"/>
    <cellStyle name="60% - 强调文字颜色 5 4 3 3" xfId="8866"/>
    <cellStyle name="60% - 强调文字颜色 5 4 4 2 2" xfId="8867"/>
    <cellStyle name="60% - 强调文字颜色 5 4 4 3" xfId="8868"/>
    <cellStyle name="60% - 强调文字颜色 6 5 2 5" xfId="8869"/>
    <cellStyle name="60% - 强调文字颜色 5 4 4 3 2" xfId="8870"/>
    <cellStyle name="60% - 强调文字颜色 5 4 5 3" xfId="8871"/>
    <cellStyle name="解释性文本 2 4 2 3" xfId="8872"/>
    <cellStyle name="强调文字颜色 5 3 3 2 2 2" xfId="8873"/>
    <cellStyle name="60% - 强调文字颜色 5 4 6" xfId="8874"/>
    <cellStyle name="解释性文本 2 4 3" xfId="8875"/>
    <cellStyle name="60% - 强调文字颜色 5 4 6 2" xfId="8876"/>
    <cellStyle name="解释性文本 2 4 3 2" xfId="8877"/>
    <cellStyle name="标题 3 3 3 5" xfId="8878"/>
    <cellStyle name="60% - 强调文字颜色 5 5 2" xfId="8879"/>
    <cellStyle name="标题 3 3 3 5 2" xfId="8880"/>
    <cellStyle name="60% - 强调文字颜色 5 5 2 2" xfId="8881"/>
    <cellStyle name="60% - 强调文字颜色 5 5 2 2 2" xfId="8882"/>
    <cellStyle name="60% - 强调文字颜色 5 5 2 2 3" xfId="8883"/>
    <cellStyle name="60% - 强调文字颜色 5 5 2 3 2" xfId="8884"/>
    <cellStyle name="60% - 强调文字颜色 5 5 2 3 3" xfId="8885"/>
    <cellStyle name="解释性文本 8 2 2" xfId="8886"/>
    <cellStyle name="60% - 强调文字颜色 5 5 3" xfId="8887"/>
    <cellStyle name="60% - 强调文字颜色 5 5 3 2" xfId="8888"/>
    <cellStyle name="60% - 强调文字颜色 5 5 3 2 2" xfId="8889"/>
    <cellStyle name="60% - 强调文字颜色 5 5 3 3" xfId="8890"/>
    <cellStyle name="60% - 强调文字颜色 5 5 4 2" xfId="8891"/>
    <cellStyle name="60% - 强调文字颜色 5 5 4 2 2" xfId="8892"/>
    <cellStyle name="60% - 强调文字颜色 5 5 4 3 2" xfId="8893"/>
    <cellStyle name="标题 6 2 4 3 2" xfId="8894"/>
    <cellStyle name="检查单元格 3 4 4" xfId="8895"/>
    <cellStyle name="60% - 强调文字颜色 5 5 5" xfId="8896"/>
    <cellStyle name="解释性文本 2 5 2" xfId="8897"/>
    <cellStyle name="60% - 强调文字颜色 5 5 5 2" xfId="8898"/>
    <cellStyle name="解释性文本 2 5 2 2" xfId="8899"/>
    <cellStyle name="60% - 强调文字颜色 5 5 6" xfId="8900"/>
    <cellStyle name="解释性文本 2 5 3" xfId="8901"/>
    <cellStyle name="60% - 强调文字颜色 5 5 6 2" xfId="8902"/>
    <cellStyle name="60% - 强调文字颜色 5 6" xfId="8903"/>
    <cellStyle name="标题 3 3 4 5" xfId="8904"/>
    <cellStyle name="60% - 强调文字颜色 5 6 2" xfId="8905"/>
    <cellStyle name="标题 3 3 4 5 2" xfId="8906"/>
    <cellStyle name="60% - 强调文字颜色 5 6 2 2" xfId="8907"/>
    <cellStyle name="60% - 强调文字颜色 5 6 2 2 2" xfId="8908"/>
    <cellStyle name="标题 3 15" xfId="8909"/>
    <cellStyle name="60% - 强调文字颜色 5 6 2 2 2 2" xfId="8910"/>
    <cellStyle name="60% - 强调文字颜色 5 6 2 2 3" xfId="8911"/>
    <cellStyle name="60% - 强调文字颜色 5 6 2 2 3 2" xfId="8912"/>
    <cellStyle name="60% - 强调文字颜色 5 6 2 3" xfId="8913"/>
    <cellStyle name="60% - 强调文字颜色 5 6 2 3 2" xfId="8914"/>
    <cellStyle name="60% - 强调文字颜色 5 6 3" xfId="8915"/>
    <cellStyle name="60% - 强调文字颜色 5 6 3 2" xfId="8916"/>
    <cellStyle name="60% - 强调文字颜色 5 6 3 2 2" xfId="8917"/>
    <cellStyle name="60% - 强调文字颜色 5 6 3 3" xfId="8918"/>
    <cellStyle name="标题 3 3 6 2" xfId="8919"/>
    <cellStyle name="60% - 强调文字颜色 5 7" xfId="8920"/>
    <cellStyle name="标题 3 3 6 2 2" xfId="8921"/>
    <cellStyle name="60% - 强调文字颜色 5 7 2" xfId="8922"/>
    <cellStyle name="60% - 强调文字颜色 5 7 2 2" xfId="8923"/>
    <cellStyle name="60% - 强调文字颜色 5 7 2 2 2" xfId="8924"/>
    <cellStyle name="60% - 强调文字颜色 5 7 2 3" xfId="8925"/>
    <cellStyle name="60% - 强调文字颜色 5 7 2 3 2" xfId="8926"/>
    <cellStyle name="60% - 强调文字颜色 5 7 3" xfId="8927"/>
    <cellStyle name="60% - 强调文字颜色 5 7 3 2" xfId="8928"/>
    <cellStyle name="60% - 强调文字颜色 5 7 3 2 2" xfId="8929"/>
    <cellStyle name="60% - 强调文字颜色 5 7 3 3" xfId="8930"/>
    <cellStyle name="标题 3 3 6 3" xfId="8931"/>
    <cellStyle name="60% - 强调文字颜色 5 8" xfId="8932"/>
    <cellStyle name="标题 3 3 6 3 2" xfId="8933"/>
    <cellStyle name="60% - 强调文字颜色 5 8 2" xfId="8934"/>
    <cellStyle name="60% - 强调文字颜色 5 8 2 2" xfId="8935"/>
    <cellStyle name="60% - 强调文字颜色 5 8 2 2 2" xfId="8936"/>
    <cellStyle name="60% - 强调文字颜色 5 8 2 3" xfId="8937"/>
    <cellStyle name="60% - 强调文字颜色 5 8 2 3 2" xfId="8938"/>
    <cellStyle name="60% - 强调文字颜色 5 8 3" xfId="8939"/>
    <cellStyle name="60% - 强调文字颜色 5 8 3 2" xfId="8940"/>
    <cellStyle name="60% - 强调文字颜色 5 9" xfId="8941"/>
    <cellStyle name="60% - 强调文字颜色 5 9 2" xfId="8942"/>
    <cellStyle name="60% - 强调文字颜色 5 9 2 2" xfId="8943"/>
    <cellStyle name="60% - 强调文字颜色 5 9 3" xfId="8944"/>
    <cellStyle name="60% - 强调文字颜色 5 9 3 2" xfId="8945"/>
    <cellStyle name="60% - 强调文字颜色 6 10" xfId="8946"/>
    <cellStyle name="60% - 强调文字颜色 6 10 2" xfId="8947"/>
    <cellStyle name="解释性文本 5 6" xfId="8948"/>
    <cellStyle name="60% - 强调文字颜色 6 10 3" xfId="8949"/>
    <cellStyle name="常规 2 2 3 4 3 3 2" xfId="8950"/>
    <cellStyle name="解释性文本 5 7" xfId="8951"/>
    <cellStyle name="60% - 强调文字颜色 6 2" xfId="8952"/>
    <cellStyle name="60% - 强调文字颜色 6 2 2" xfId="8953"/>
    <cellStyle name="60% - 强调文字颜色 6 2 2 2" xfId="8954"/>
    <cellStyle name="60% - 强调文字颜色 6 2 2 2 2" xfId="8955"/>
    <cellStyle name="差 12" xfId="8956"/>
    <cellStyle name="60% - 强调文字颜色 6 2 2 2 2 2" xfId="8957"/>
    <cellStyle name="差 12 2" xfId="8958"/>
    <cellStyle name="60% - 强调文字颜色 6 2 2 2 2 2 2" xfId="8959"/>
    <cellStyle name="计算 2 6 3" xfId="8960"/>
    <cellStyle name="标题 1 2 5 4" xfId="8961"/>
    <cellStyle name="强调文字颜色 5 2 3 3 3 2" xfId="8962"/>
    <cellStyle name="60% - 强调文字颜色 6 2 2 2 2 3 2" xfId="8963"/>
    <cellStyle name="计算 2 7 3" xfId="8964"/>
    <cellStyle name="常规 11 2 3 3 2" xfId="8965"/>
    <cellStyle name="60% - 强调文字颜色 6 2 2 2 3" xfId="8966"/>
    <cellStyle name="60% - 强调文字颜色 6 2 2 2 3 2" xfId="8967"/>
    <cellStyle name="60% - 强调文字颜色 6 2 2 2 4 2" xfId="8968"/>
    <cellStyle name="60% - 强调文字颜色 6 2 2 3" xfId="8969"/>
    <cellStyle name="输出 10" xfId="8970"/>
    <cellStyle name="60% - 强调文字颜色 6 2 2 3 2" xfId="8971"/>
    <cellStyle name="输出 10 2" xfId="8972"/>
    <cellStyle name="60% - 强调文字颜色 6 2 2 3 2 2" xfId="8973"/>
    <cellStyle name="60% - 强调文字颜色 6 2 2 3 3" xfId="8974"/>
    <cellStyle name="输出 10 3" xfId="8975"/>
    <cellStyle name="60% - 强调文字颜色 6 2 2 3 3 2" xfId="8976"/>
    <cellStyle name="60% - 强调文字颜色 6 2 2 4 2" xfId="8977"/>
    <cellStyle name="60% - 强调文字颜色 6 2 2 4 2 2" xfId="8978"/>
    <cellStyle name="60% - 强调文字颜色 6 2 2 4 3" xfId="8979"/>
    <cellStyle name="60% - 强调文字颜色 6 2 2 4 3 2" xfId="8980"/>
    <cellStyle name="60% - 强调文字颜色 6 2 2 5 2" xfId="8981"/>
    <cellStyle name="60% - 强调文字颜色 6 2 2 5 2 2" xfId="8982"/>
    <cellStyle name="60% - 强调文字颜色 6 2 2 5 3" xfId="8983"/>
    <cellStyle name="60% - 强调文字颜色 6 2 2 5 3 2" xfId="8984"/>
    <cellStyle name="60% - 强调文字颜色 6 2 2 6" xfId="8985"/>
    <cellStyle name="输出 13" xfId="8986"/>
    <cellStyle name="60% - 强调文字颜色 6 2 2 6 2" xfId="8987"/>
    <cellStyle name="60% - 强调文字颜色 6 2 2 7 2" xfId="8988"/>
    <cellStyle name="60% - 强调文字颜色 6 2 3" xfId="8989"/>
    <cellStyle name="60% - 强调文字颜色 6 2 3 2" xfId="8990"/>
    <cellStyle name="60% - 强调文字颜色 6 2 3 2 2" xfId="8991"/>
    <cellStyle name="60% - 强调文字颜色 6 2 3 2 2 2" xfId="8992"/>
    <cellStyle name="60% - 强调文字颜色 6 2 3 2 2 2 2" xfId="8993"/>
    <cellStyle name="60% - 强调文字颜色 6 2 3 2 2 3" xfId="8994"/>
    <cellStyle name="60% - 强调文字颜色 6 2 3 2 3" xfId="8995"/>
    <cellStyle name="货币 3 6 2 4 2" xfId="8996"/>
    <cellStyle name="60% - 强调文字颜色 6 2 3 2 3 2" xfId="8997"/>
    <cellStyle name="60% - 强调文字颜色 6 2 3 2 4" xfId="8998"/>
    <cellStyle name="60% - 强调文字颜色 6 2 3 2 4 2" xfId="8999"/>
    <cellStyle name="60% - 强调文字颜色 6 2 3 3" xfId="9000"/>
    <cellStyle name="60% - 强调文字颜色 6 2 3 5" xfId="9001"/>
    <cellStyle name="60% - 强调文字颜色 6 2 3 6" xfId="9002"/>
    <cellStyle name="60% - 强调文字颜色 6 2 4 2 2" xfId="9003"/>
    <cellStyle name="60% - 强调文字颜色 6 2 4 2 2 2" xfId="9004"/>
    <cellStyle name="60% - 强调文字颜色 6 2 4 2 3" xfId="9005"/>
    <cellStyle name="60% - 强调文字颜色 6 2 4 2 3 2" xfId="9006"/>
    <cellStyle name="链接单元格 4 2 3" xfId="9007"/>
    <cellStyle name="60% - 强调文字颜色 6 2 5 2 2" xfId="9008"/>
    <cellStyle name="解释性文本 3 2 2 2 2" xfId="9009"/>
    <cellStyle name="60% - 强调文字颜色 6 2 5 2 3" xfId="9010"/>
    <cellStyle name="解释性文本 3 2 2 2 3" xfId="9011"/>
    <cellStyle name="60% - 强调文字颜色 6 2 5 4" xfId="9012"/>
    <cellStyle name="解释性文本 3 2 2 4" xfId="9013"/>
    <cellStyle name="60% - 强调文字颜色 6 2 6" xfId="9014"/>
    <cellStyle name="解释性文本 3 2 3" xfId="9015"/>
    <cellStyle name="60% - 强调文字颜色 6 2 6 2" xfId="9016"/>
    <cellStyle name="解释性文本 3 2 3 2" xfId="9017"/>
    <cellStyle name="强调文字颜色 3 2 3" xfId="9018"/>
    <cellStyle name="输出 3 3 2 4" xfId="9019"/>
    <cellStyle name="60% - 强调文字颜色 6 2 6 2 2" xfId="9020"/>
    <cellStyle name="强调文字颜色 3 2 3 2" xfId="9021"/>
    <cellStyle name="60% - 强调文字颜色 6 3 2 2" xfId="9022"/>
    <cellStyle name="60% - 强调文字颜色 6 3 2 2 2" xfId="9023"/>
    <cellStyle name="常规 3 4 9" xfId="9024"/>
    <cellStyle name="60% - 强调文字颜色 6 3 2 2 2 2" xfId="9025"/>
    <cellStyle name="常规 3 4 9 2" xfId="9026"/>
    <cellStyle name="60% - 强调文字颜色 6 3 2 2 2 2 2" xfId="9027"/>
    <cellStyle name="60% - 强调文字颜色 6 3 2 2 2 3 2" xfId="9028"/>
    <cellStyle name="60% - 强调文字颜色 6 3 2 2 3 2" xfId="9029"/>
    <cellStyle name="60% - 强调文字颜色 6 3 2 2 4" xfId="9030"/>
    <cellStyle name="常规 5 2 3 6 2" xfId="9031"/>
    <cellStyle name="注释 5 4 3" xfId="9032"/>
    <cellStyle name="60% - 强调文字颜色 6 3 2 2 4 2" xfId="9033"/>
    <cellStyle name="注释 5 4 3 2" xfId="9034"/>
    <cellStyle name="60% - 强调文字颜色 6 3 2 3" xfId="9035"/>
    <cellStyle name="60% - 强调文字颜色 6 3 2 3 2" xfId="9036"/>
    <cellStyle name="60% - 强调文字颜色 6 3 2 3 2 2" xfId="9037"/>
    <cellStyle name="适中 4 4" xfId="9038"/>
    <cellStyle name="60% - 强调文字颜色 6 3 2 3 3" xfId="9039"/>
    <cellStyle name="注释 5 5 2" xfId="9040"/>
    <cellStyle name="60% - 强调文字颜色 6 3 2 3 3 2" xfId="9041"/>
    <cellStyle name="适中 5 4" xfId="9042"/>
    <cellStyle name="60% - 强调文字颜色 6 3 2 4" xfId="9043"/>
    <cellStyle name="60% - 强调文字颜色 6 3 2 4 2" xfId="9044"/>
    <cellStyle name="60% - 强调文字颜色 6 3 2 4 2 2" xfId="9045"/>
    <cellStyle name="60% - 强调文字颜色 6 3 2 4 3" xfId="9046"/>
    <cellStyle name="60% - 强调文字颜色 6 3 2 4 3 2" xfId="9047"/>
    <cellStyle name="60% - 强调文字颜色 6 3 2 5 2 2" xfId="9048"/>
    <cellStyle name="检查单元格 2 6" xfId="9049"/>
    <cellStyle name="60% - 强调文字颜色 6 3 2 7 2" xfId="9050"/>
    <cellStyle name="60% - 强调文字颜色 6 3 3" xfId="9051"/>
    <cellStyle name="60% - 强调文字颜色 6 3 3 2" xfId="9052"/>
    <cellStyle name="60% - 强调文字颜色 6 3 3 2 2" xfId="9053"/>
    <cellStyle name="60% - 强调文字颜色 6 3 3 2 2 2" xfId="9054"/>
    <cellStyle name="60% - 强调文字颜色 6 3 3 2 2 2 2" xfId="9055"/>
    <cellStyle name="60% - 强调文字颜色 6 3 3 2 2 3" xfId="9056"/>
    <cellStyle name="常规 7 4 4 3 2" xfId="9057"/>
    <cellStyle name="60% - 强调文字颜色 6 3 3 2 3" xfId="9058"/>
    <cellStyle name="60% - 强调文字颜色 6 3 3 2 3 2" xfId="9059"/>
    <cellStyle name="60% - 强调文字颜色 6 3 3 2 4" xfId="9060"/>
    <cellStyle name="60% - 强调文字颜色 6 3 3 2 4 2" xfId="9061"/>
    <cellStyle name="60% - 强调文字颜色 6 3 3 3" xfId="9062"/>
    <cellStyle name="60% - 强调文字颜色 6 3 4 2 2" xfId="9063"/>
    <cellStyle name="60% - 强调文字颜色 6 3 4 2 2 2" xfId="9064"/>
    <cellStyle name="60% - 强调文字颜色 6 3 4 2 3" xfId="9065"/>
    <cellStyle name="60% - 强调文字颜色 6 3 4 2 3 2" xfId="9066"/>
    <cellStyle name="60% - 强调文字颜色 6 3 4 5 2" xfId="9067"/>
    <cellStyle name="60% - 强调文字颜色 6 3 5 2 2" xfId="9068"/>
    <cellStyle name="常规 6 4 9" xfId="9069"/>
    <cellStyle name="货币 3 2 13 2" xfId="9070"/>
    <cellStyle name="解释性文本 3 3 2 2 2" xfId="9071"/>
    <cellStyle name="60% - 强调文字颜色 6 3 5 2 2 2" xfId="9072"/>
    <cellStyle name="常规 6 4 9 2" xfId="9073"/>
    <cellStyle name="输入 5" xfId="9074"/>
    <cellStyle name="60% - 强调文字颜色 6 3 5 2 3" xfId="9075"/>
    <cellStyle name="解释性文本 3 3 2 2 3" xfId="9076"/>
    <cellStyle name="注释 8 4 2" xfId="9077"/>
    <cellStyle name="60% - 强调文字颜色 6 3 5 2 3 2" xfId="9078"/>
    <cellStyle name="60% - 强调文字颜色 6 3 5 4" xfId="9079"/>
    <cellStyle name="解释性文本 3 3 2 4" xfId="9080"/>
    <cellStyle name="60% - 强调文字颜色 6 3 6" xfId="9081"/>
    <cellStyle name="解释性文本 3 3 3" xfId="9082"/>
    <cellStyle name="60% - 强调文字颜色 6 3 6 2" xfId="9083"/>
    <cellStyle name="解释性文本 3 3 3 2" xfId="9084"/>
    <cellStyle name="强调文字颜色 4 2 3" xfId="9085"/>
    <cellStyle name="60% - 强调文字颜色 6 3 6 2 2" xfId="9086"/>
    <cellStyle name="强调文字颜色 4 2 3 2" xfId="9087"/>
    <cellStyle name="60% - 强调文字颜色 6 3 6 3" xfId="9088"/>
    <cellStyle name="解释性文本 3 3 3 3" xfId="9089"/>
    <cellStyle name="强调文字颜色 4 2 4" xfId="9090"/>
    <cellStyle name="标题 3 4 2 5 2" xfId="9091"/>
    <cellStyle name="60% - 强调文字颜色 6 4 2 2" xfId="9092"/>
    <cellStyle name="标题 1 5 4" xfId="9093"/>
    <cellStyle name="60% - 强调文字颜色 6 4 2 2 2" xfId="9094"/>
    <cellStyle name="强调文字颜色 2 15" xfId="9095"/>
    <cellStyle name="标题 1 5 4 2" xfId="9096"/>
    <cellStyle name="60% - 强调文字颜色 6 4 2 2 2 2" xfId="9097"/>
    <cellStyle name="标题 1 5 5" xfId="9098"/>
    <cellStyle name="60% - 强调文字颜色 6 4 2 2 3" xfId="9099"/>
    <cellStyle name="强调文字颜色 2 16" xfId="9100"/>
    <cellStyle name="标题 1 5 5 2" xfId="9101"/>
    <cellStyle name="60% - 强调文字颜色 6 4 2 2 3 2" xfId="9102"/>
    <cellStyle name="标题 1 6 4" xfId="9103"/>
    <cellStyle name="强调文字颜色 4 2 2 7 2" xfId="9104"/>
    <cellStyle name="60% - 强调文字颜色 6 4 2 3 2" xfId="9105"/>
    <cellStyle name="标题 1 6 4 2" xfId="9106"/>
    <cellStyle name="60% - 强调文字颜色 6 4 2 3 2 2" xfId="9107"/>
    <cellStyle name="标题 1 6 5" xfId="9108"/>
    <cellStyle name="60% - 强调文字颜色 6 4 2 3 3" xfId="9109"/>
    <cellStyle name="标题 1 6 5 2" xfId="9110"/>
    <cellStyle name="60% - 强调文字颜色 6 4 2 3 3 2" xfId="9111"/>
    <cellStyle name="标题 1 7 4 2" xfId="9112"/>
    <cellStyle name="60% - 强调文字颜色 6 4 2 4 2 2" xfId="9113"/>
    <cellStyle name="输出 2 2 2 2" xfId="9114"/>
    <cellStyle name="标题 1 7 5" xfId="9115"/>
    <cellStyle name="60% - 强调文字颜色 6 4 2 4 3" xfId="9116"/>
    <cellStyle name="输出 2 2 3" xfId="9117"/>
    <cellStyle name="标题 1 7 5 2" xfId="9118"/>
    <cellStyle name="60% - 强调文字颜色 6 4 2 4 3 2" xfId="9119"/>
    <cellStyle name="输出 2 2 3 2" xfId="9120"/>
    <cellStyle name="60% - 强调文字颜色 6 4 2 6" xfId="9121"/>
    <cellStyle name="输出 2 4" xfId="9122"/>
    <cellStyle name="60% - 强调文字颜色 6 4 2 6 2" xfId="9123"/>
    <cellStyle name="输出 2 4 2" xfId="9124"/>
    <cellStyle name="标题 3 4 2 6" xfId="9125"/>
    <cellStyle name="60% - 强调文字颜色 6 4 3" xfId="9126"/>
    <cellStyle name="标题 3 4 2 6 2" xfId="9127"/>
    <cellStyle name="60% - 强调文字颜色 6 4 3 2" xfId="9128"/>
    <cellStyle name="标题 2 5 4" xfId="9129"/>
    <cellStyle name="强调文字颜色 4 2 3 6 2" xfId="9130"/>
    <cellStyle name="60% - 强调文字颜色 6 4 3 2 2" xfId="9131"/>
    <cellStyle name="60% - 强调文字颜色 6 4 3 3" xfId="9132"/>
    <cellStyle name="标题 3 5 4" xfId="9133"/>
    <cellStyle name="60% - 强调文字颜色 6 4 4 2 2" xfId="9134"/>
    <cellStyle name="常规 2 2" xfId="9135"/>
    <cellStyle name="标题 3 6 4" xfId="9136"/>
    <cellStyle name="好 10 2" xfId="9137"/>
    <cellStyle name="60% - 强调文字颜色 6 4 4 3 2" xfId="9138"/>
    <cellStyle name="标题 4 5 4" xfId="9139"/>
    <cellStyle name="60% - 强调文字颜色 6 4 5 2 2" xfId="9140"/>
    <cellStyle name="强调文字颜色 4 3 3 2 2 3 2" xfId="9141"/>
    <cellStyle name="标题 4 6 4" xfId="9142"/>
    <cellStyle name="60% - 强调文字颜色 6 4 5 3 2" xfId="9143"/>
    <cellStyle name="60% - 强调文字颜色 6 4 6" xfId="9144"/>
    <cellStyle name="解释性文本 3 4 3" xfId="9145"/>
    <cellStyle name="60% - 强调文字颜色 6 4 6 2" xfId="9146"/>
    <cellStyle name="解释性文本 3 4 3 2" xfId="9147"/>
    <cellStyle name="强调文字颜色 5 2 3" xfId="9148"/>
    <cellStyle name="60% - 强调文字颜色 6 5 2" xfId="9149"/>
    <cellStyle name="60% - 强调文字颜色 6 5 2 2" xfId="9150"/>
    <cellStyle name="60% - 强调文字颜色 6 5 2 2 2" xfId="9151"/>
    <cellStyle name="60% - 强调文字颜色 6 5 2 2 2 2" xfId="9152"/>
    <cellStyle name="60% - 强调文字颜色 6 5 2 2 3" xfId="9153"/>
    <cellStyle name="60% - 强调文字颜色 6 5 2 2 3 2" xfId="9154"/>
    <cellStyle name="60% - 强调文字颜色 6 5 2 3" xfId="9155"/>
    <cellStyle name="60% - 强调文字颜色 6 5 2 3 2" xfId="9156"/>
    <cellStyle name="汇总 2 2 5" xfId="9157"/>
    <cellStyle name="60% - 强调文字颜色 6 5 2 3 2 2" xfId="9158"/>
    <cellStyle name="汇总 2 2 5 2" xfId="9159"/>
    <cellStyle name="60% - 强调文字颜色 6 5 2 3 3" xfId="9160"/>
    <cellStyle name="汇总 2 2 6" xfId="9161"/>
    <cellStyle name="60% - 强调文字颜色 6 5 2 3 3 2" xfId="9162"/>
    <cellStyle name="60% - 强调文字颜色 6 5 2 4 2" xfId="9163"/>
    <cellStyle name="汇总 2 3 5" xfId="9164"/>
    <cellStyle name="货币 2 2 2 6" xfId="9165"/>
    <cellStyle name="60% - 强调文字颜色 6 5 3" xfId="9166"/>
    <cellStyle name="60% - 强调文字颜色 6 5 3 2" xfId="9167"/>
    <cellStyle name="60% - 强调文字颜色 6 5 3 2 2" xfId="9168"/>
    <cellStyle name="60% - 强调文字颜色 6 5 3 3" xfId="9169"/>
    <cellStyle name="60% - 强调文字颜色 6 5 4 2" xfId="9170"/>
    <cellStyle name="60% - 强调文字颜色 6 5 4 2 2" xfId="9171"/>
    <cellStyle name="60% - 强调文字颜色 6 5 4 3 2" xfId="9172"/>
    <cellStyle name="汇总 4 2 5" xfId="9173"/>
    <cellStyle name="适中 2 2 2 2 2" xfId="9174"/>
    <cellStyle name="标题 6 2 5 3 2" xfId="9175"/>
    <cellStyle name="60% - 强调文字颜色 6 5 5" xfId="9176"/>
    <cellStyle name="解释性文本 3 5 2" xfId="9177"/>
    <cellStyle name="60% - 强调文字颜色 6 5 5 2" xfId="9178"/>
    <cellStyle name="解释性文本 3 5 2 2" xfId="9179"/>
    <cellStyle name="60% - 强调文字颜色 6 5 5 2 2" xfId="9180"/>
    <cellStyle name="60% - 强调文字颜色 6 5 5 3 2" xfId="9181"/>
    <cellStyle name="汇总 5 2 5" xfId="9182"/>
    <cellStyle name="60% - 强调文字颜色 6 5 6" xfId="9183"/>
    <cellStyle name="解释性文本 3 5 3" xfId="9184"/>
    <cellStyle name="60% - 强调文字颜色 6 5 6 2" xfId="9185"/>
    <cellStyle name="强调文字颜色 6 2 3" xfId="9186"/>
    <cellStyle name="60% - 强调文字颜色 6 6" xfId="9187"/>
    <cellStyle name="60% - 强调文字颜色 6 6 2" xfId="9188"/>
    <cellStyle name="60% - 强调文字颜色 6 6 2 2" xfId="9189"/>
    <cellStyle name="60% - 强调文字颜色 6 6 2 2 2" xfId="9190"/>
    <cellStyle name="输入 2 3 6" xfId="9191"/>
    <cellStyle name="60% - 强调文字颜色 6 6 2 2 3" xfId="9192"/>
    <cellStyle name="60% - 强调文字颜色 6 6 2 3" xfId="9193"/>
    <cellStyle name="60% - 强调文字颜色 6 6 2 3 2" xfId="9194"/>
    <cellStyle name="60% - 强调文字颜色 6 6 3" xfId="9195"/>
    <cellStyle name="60% - 强调文字颜色 6 6 3 2" xfId="9196"/>
    <cellStyle name="60% - 强调文字颜色 6 6 3 2 2" xfId="9197"/>
    <cellStyle name="60% - 强调文字颜色 6 6 3 3" xfId="9198"/>
    <cellStyle name="标题 3 3 7 2" xfId="9199"/>
    <cellStyle name="60% - 强调文字颜色 6 7" xfId="9200"/>
    <cellStyle name="标题 3 3 7 2 2" xfId="9201"/>
    <cellStyle name="60% - 强调文字颜色 6 7 2" xfId="9202"/>
    <cellStyle name="60% - 强调文字颜色 6 7 2 2" xfId="9203"/>
    <cellStyle name="60% - 强调文字颜色 6 7 2 2 2" xfId="9204"/>
    <cellStyle name="60% - 强调文字颜色 6 7 2 3" xfId="9205"/>
    <cellStyle name="60% - 强调文字颜色 6 7 2 3 2" xfId="9206"/>
    <cellStyle name="60% - 强调文字颜色 6 7 3" xfId="9207"/>
    <cellStyle name="60% - 强调文字颜色 6 7 3 2" xfId="9208"/>
    <cellStyle name="60% - 强调文字颜色 6 7 3 2 2" xfId="9209"/>
    <cellStyle name="60% - 强调文字颜色 6 7 3 3" xfId="9210"/>
    <cellStyle name="60% - 强调文字颜色 6 7 3 3 2" xfId="9211"/>
    <cellStyle name="常规 12 2 2 2 2" xfId="9212"/>
    <cellStyle name="常规 3 2 4 2 4" xfId="9213"/>
    <cellStyle name="常规 6 12 2" xfId="9214"/>
    <cellStyle name="标题 3 3 7 3" xfId="9215"/>
    <cellStyle name="60% - 强调文字颜色 6 8" xfId="9216"/>
    <cellStyle name="差 2 10" xfId="9217"/>
    <cellStyle name="常规 3 2 4 2 4 2" xfId="9218"/>
    <cellStyle name="常规 6 12 2 2" xfId="9219"/>
    <cellStyle name="标题 3 3 7 3 2" xfId="9220"/>
    <cellStyle name="60% - 强调文字颜色 6 8 2" xfId="9221"/>
    <cellStyle name="差 2 10 2" xfId="9222"/>
    <cellStyle name="60% - 强调文字颜色 6 8 2 2" xfId="9223"/>
    <cellStyle name="常规 6 2 2 6 3" xfId="9224"/>
    <cellStyle name="60% - 强调文字颜色 6 8 2 2 2" xfId="9225"/>
    <cellStyle name="常规 6 2 2 6 3 2" xfId="9226"/>
    <cellStyle name="60% - 强调文字颜色 6 8 2 3" xfId="9227"/>
    <cellStyle name="60% - 强调文字颜色 6 8 2 3 2" xfId="9228"/>
    <cellStyle name="60% - 强调文字颜色 6 8 3" xfId="9229"/>
    <cellStyle name="60% - 强调文字颜色 6 8 3 2" xfId="9230"/>
    <cellStyle name="常规 6 2 2 7 3" xfId="9231"/>
    <cellStyle name="60% - 强调文字颜色 6 9" xfId="9232"/>
    <cellStyle name="60% - 强调文字颜色 6 9 2" xfId="9233"/>
    <cellStyle name="60% - 强调文字颜色 6 9 2 2" xfId="9234"/>
    <cellStyle name="60% - 强调文字颜色 6 9 3" xfId="9235"/>
    <cellStyle name="60% - 强调文字颜色 6 9 3 2" xfId="9236"/>
    <cellStyle name="百分比 2" xfId="9237"/>
    <cellStyle name="检查单元格 6 3" xfId="9238"/>
    <cellStyle name="标题 2 5 2 2 2 2" xfId="9239"/>
    <cellStyle name="标题 1 11" xfId="9240"/>
    <cellStyle name="标题 1 11 2" xfId="9241"/>
    <cellStyle name="标题 1 12" xfId="9242"/>
    <cellStyle name="常规 3 5 2 3 2" xfId="9243"/>
    <cellStyle name="强调文字颜色 6 4 2 2" xfId="9244"/>
    <cellStyle name="标题 1 12 2" xfId="9245"/>
    <cellStyle name="货币 3 15" xfId="9246"/>
    <cellStyle name="强调文字颜色 6 4 2 2 2" xfId="9247"/>
    <cellStyle name="标题 1 13" xfId="9248"/>
    <cellStyle name="常规 3 5 2 3 3" xfId="9249"/>
    <cellStyle name="强调文字颜色 6 4 2 3" xfId="9250"/>
    <cellStyle name="标题 1 15" xfId="9251"/>
    <cellStyle name="常规 2 3 11 3" xfId="9252"/>
    <cellStyle name="强调文字颜色 6 4 2 5" xfId="9253"/>
    <cellStyle name="标题 1 2 2 2" xfId="9254"/>
    <cellStyle name="标题 1 2 2 2 2" xfId="9255"/>
    <cellStyle name="标题 1 2 2 2 2 2" xfId="9256"/>
    <cellStyle name="警告文本 4 3" xfId="9257"/>
    <cellStyle name="标题 1 2 2 2 2 2 2" xfId="9258"/>
    <cellStyle name="警告文本 4 3 2" xfId="9259"/>
    <cellStyle name="标题 1 2 2 2 2 3" xfId="9260"/>
    <cellStyle name="警告文本 4 4" xfId="9261"/>
    <cellStyle name="标题 1 2 2 2 2 3 2" xfId="9262"/>
    <cellStyle name="警告文本 4 4 2" xfId="9263"/>
    <cellStyle name="标题 1 2 2 2 3" xfId="9264"/>
    <cellStyle name="标题 1 2 2 2 3 2" xfId="9265"/>
    <cellStyle name="警告文本 5 3" xfId="9266"/>
    <cellStyle name="标题 1 2 2 2 4" xfId="9267"/>
    <cellStyle name="标题 1 2 2 2 4 2" xfId="9268"/>
    <cellStyle name="警告文本 6 3" xfId="9269"/>
    <cellStyle name="标题 1 2 2 3" xfId="9270"/>
    <cellStyle name="标题 1 2 2 3 2" xfId="9271"/>
    <cellStyle name="标题 1 2 2 3 2 2" xfId="9272"/>
    <cellStyle name="标题 1 2 2 3 3 2" xfId="9273"/>
    <cellStyle name="标题 1 2 2 4 2" xfId="9274"/>
    <cellStyle name="强调文字颜色 6 2 2 7" xfId="9275"/>
    <cellStyle name="标题 1 2 2 4 2 2" xfId="9276"/>
    <cellStyle name="强调文字颜色 6 2 2 7 2" xfId="9277"/>
    <cellStyle name="标题 1 2 2 7" xfId="9278"/>
    <cellStyle name="标题 1 2 2 7 2" xfId="9279"/>
    <cellStyle name="标题 1 2 3" xfId="9280"/>
    <cellStyle name="标题 1 2 3 2" xfId="9281"/>
    <cellStyle name="标题 1 2 3 2 2" xfId="9282"/>
    <cellStyle name="标题 1 2 3 2 2 2" xfId="9283"/>
    <cellStyle name="标题 1 2 3 2 2 2 2" xfId="9284"/>
    <cellStyle name="解释性文本 15" xfId="9285"/>
    <cellStyle name="标题 1 2 3 2 2 3" xfId="9286"/>
    <cellStyle name="标题 1 2 3 2 2 3 2" xfId="9287"/>
    <cellStyle name="标题 1 2 3 2 3" xfId="9288"/>
    <cellStyle name="标题 1 2 3 2 3 2" xfId="9289"/>
    <cellStyle name="标题 1 2 3 2 4" xfId="9290"/>
    <cellStyle name="标题 10 2 3" xfId="9291"/>
    <cellStyle name="标题 1 2 3 2 4 2" xfId="9292"/>
    <cellStyle name="标题 1 2 3 3" xfId="9293"/>
    <cellStyle name="标题 1 2 3 3 2" xfId="9294"/>
    <cellStyle name="标题 1 2 3 3 2 2" xfId="9295"/>
    <cellStyle name="标题 1 2 3 3 3" xfId="9296"/>
    <cellStyle name="标题 1 2 3 3 3 2" xfId="9297"/>
    <cellStyle name="差 10 2" xfId="9298"/>
    <cellStyle name="计算 2 4 3" xfId="9299"/>
    <cellStyle name="标题 1 2 3 4" xfId="9300"/>
    <cellStyle name="差 10 2 2" xfId="9301"/>
    <cellStyle name="计算 2 4 3 2" xfId="9302"/>
    <cellStyle name="标题 1 2 3 4 2" xfId="9303"/>
    <cellStyle name="强调文字颜色 6 3 2 7" xfId="9304"/>
    <cellStyle name="标题 1 2 3 4 2 2" xfId="9305"/>
    <cellStyle name="强调文字颜色 6 3 2 7 2" xfId="9306"/>
    <cellStyle name="差 10 3 2" xfId="9307"/>
    <cellStyle name="标题 1 2 3 5 2" xfId="9308"/>
    <cellStyle name="标题 1 2 3 6 2" xfId="9309"/>
    <cellStyle name="标题 1 2 4" xfId="9310"/>
    <cellStyle name="强调文字颜色 4 2 2 3 2" xfId="9311"/>
    <cellStyle name="标题 1 2 4 2" xfId="9312"/>
    <cellStyle name="标题 1 2 4 2 2" xfId="9313"/>
    <cellStyle name="标题 1 2 4 2 2 2" xfId="9314"/>
    <cellStyle name="标题 1 2 4 3" xfId="9315"/>
    <cellStyle name="标题 1 2 4 3 2" xfId="9316"/>
    <cellStyle name="标题 1 2 4 3 2 2" xfId="9317"/>
    <cellStyle name="差 11 2" xfId="9318"/>
    <cellStyle name="计算 2 5 3" xfId="9319"/>
    <cellStyle name="标题 1 2 4 4" xfId="9320"/>
    <cellStyle name="标题 1 2 4 4 2" xfId="9321"/>
    <cellStyle name="标题 1 2 4 5 2" xfId="9322"/>
    <cellStyle name="标题 1 2 5" xfId="9323"/>
    <cellStyle name="强调文字颜色 4 2 2 3 3" xfId="9324"/>
    <cellStyle name="标题 1 2 5 2" xfId="9325"/>
    <cellStyle name="强调文字颜色 4 2 2 3 3 2" xfId="9326"/>
    <cellStyle name="标题 1 2 5 2 2" xfId="9327"/>
    <cellStyle name="标题 1 2 5 2 2 2" xfId="9328"/>
    <cellStyle name="标题 1 2 5 3" xfId="9329"/>
    <cellStyle name="标题 1 2 5 3 2" xfId="9330"/>
    <cellStyle name="标题 1 2 5 4 2" xfId="9331"/>
    <cellStyle name="标题 1 2 6" xfId="9332"/>
    <cellStyle name="标题 1 2 6 2" xfId="9333"/>
    <cellStyle name="标题 1 2 6 2 2" xfId="9334"/>
    <cellStyle name="标题 1 2 6 3" xfId="9335"/>
    <cellStyle name="标题 1 2 6 3 2" xfId="9336"/>
    <cellStyle name="标题 1 2 7" xfId="9337"/>
    <cellStyle name="标题 1 2 7 2" xfId="9338"/>
    <cellStyle name="标题 1 2 7 2 2" xfId="9339"/>
    <cellStyle name="标题 1 2 7 3" xfId="9340"/>
    <cellStyle name="标题 1 2 7 3 2" xfId="9341"/>
    <cellStyle name="货币 2 2 3 2 2 3" xfId="9342"/>
    <cellStyle name="标题 1 2 8" xfId="9343"/>
    <cellStyle name="常规 5 3 2 3 3 2" xfId="9344"/>
    <cellStyle name="标题 1 3 2 2 2 3" xfId="9345"/>
    <cellStyle name="标题 1 2 8 2" xfId="9346"/>
    <cellStyle name="标题 1 3 2 2 2 3 2" xfId="9347"/>
    <cellStyle name="标题 1 2 8 2 2" xfId="9348"/>
    <cellStyle name="标题 2 3 3 2 2 2" xfId="9349"/>
    <cellStyle name="标题 1 2 8 3" xfId="9350"/>
    <cellStyle name="标题 2 3 3 2 2 2 2" xfId="9351"/>
    <cellStyle name="标题 1 2 8 3 2" xfId="9352"/>
    <cellStyle name="标题 1 2 9" xfId="9353"/>
    <cellStyle name="标题 1 2 9 2" xfId="9354"/>
    <cellStyle name="标题 1 3 2 2 2" xfId="9355"/>
    <cellStyle name="标题 1 3 2 2 2 2" xfId="9356"/>
    <cellStyle name="标题 1 3 2 2 2 2 2" xfId="9357"/>
    <cellStyle name="标题 1 3 2 2 3" xfId="9358"/>
    <cellStyle name="标题 1 3 2 2 3 2" xfId="9359"/>
    <cellStyle name="标题 1 3 2 2 4" xfId="9360"/>
    <cellStyle name="标题 1 3 2 2 4 2" xfId="9361"/>
    <cellStyle name="标题 1 3 2 3" xfId="9362"/>
    <cellStyle name="标题 1 3 2 3 2" xfId="9363"/>
    <cellStyle name="常规 2 2 10 3" xfId="9364"/>
    <cellStyle name="标题 1 3 2 3 2 2" xfId="9365"/>
    <cellStyle name="标题 1 3 2 3 3" xfId="9366"/>
    <cellStyle name="常规 2 2 11 3" xfId="9367"/>
    <cellStyle name="标题 1 3 2 3 3 2" xfId="9368"/>
    <cellStyle name="标题 1 3 2 4" xfId="9369"/>
    <cellStyle name="标题 1 3 2 7" xfId="9370"/>
    <cellStyle name="标题 1 3 2 7 2" xfId="9371"/>
    <cellStyle name="标题 1 3 3 2 2" xfId="9372"/>
    <cellStyle name="标题 1 3 3 2 2 2" xfId="9373"/>
    <cellStyle name="标题 2 2 8 2" xfId="9374"/>
    <cellStyle name="标题 1 3 3 2 2 3" xfId="9375"/>
    <cellStyle name="标题 2 2 8 2 2" xfId="9376"/>
    <cellStyle name="标题 1 3 3 2 2 3 2" xfId="9377"/>
    <cellStyle name="标题 1 3 3 2 3" xfId="9378"/>
    <cellStyle name="好 2 2 4 2" xfId="9379"/>
    <cellStyle name="标题 1 3 3 2 3 2" xfId="9380"/>
    <cellStyle name="好 2 2 4 2 2" xfId="9381"/>
    <cellStyle name="标题 1 3 3 2 4" xfId="9382"/>
    <cellStyle name="好 2 2 4 3" xfId="9383"/>
    <cellStyle name="标题 1 3 3 2 4 2" xfId="9384"/>
    <cellStyle name="好 2 2 4 3 2" xfId="9385"/>
    <cellStyle name="标题 1 3 3 3" xfId="9386"/>
    <cellStyle name="标题 1 3 3 3 2" xfId="9387"/>
    <cellStyle name="标题 1 3 3 3 2 2" xfId="9388"/>
    <cellStyle name="标题 1 3 3 3 3" xfId="9389"/>
    <cellStyle name="好 2 2 5 2" xfId="9390"/>
    <cellStyle name="标题 1 3 3 3 3 2" xfId="9391"/>
    <cellStyle name="好 2 2 5 2 2" xfId="9392"/>
    <cellStyle name="标题 1 3 3 4" xfId="9393"/>
    <cellStyle name="标题 1 3 3 4 2" xfId="9394"/>
    <cellStyle name="标题 1 3 3 5 2" xfId="9395"/>
    <cellStyle name="常规 2 12" xfId="9396"/>
    <cellStyle name="强调文字颜色 3 5" xfId="9397"/>
    <cellStyle name="标题 1 3 4 2" xfId="9398"/>
    <cellStyle name="常规 2 12 2" xfId="9399"/>
    <cellStyle name="常规 3 2 3 3" xfId="9400"/>
    <cellStyle name="强调文字颜色 3 5 2" xfId="9401"/>
    <cellStyle name="标题 1 3 4 2 2" xfId="9402"/>
    <cellStyle name="常规 2 12 2 2" xfId="9403"/>
    <cellStyle name="常规 3 2 3 3 2" xfId="9404"/>
    <cellStyle name="强调文字颜色 3 5 2 2" xfId="9405"/>
    <cellStyle name="标题 1 3 4 2 2 2" xfId="9406"/>
    <cellStyle name="常规 2 13" xfId="9407"/>
    <cellStyle name="计算 3 5 2" xfId="9408"/>
    <cellStyle name="强调文字颜色 3 6" xfId="9409"/>
    <cellStyle name="标题 1 3 4 3" xfId="9410"/>
    <cellStyle name="常规 2 13 2" xfId="9411"/>
    <cellStyle name="常规 3 2 4 3" xfId="9412"/>
    <cellStyle name="计算 3 5 2 2" xfId="9413"/>
    <cellStyle name="强调文字颜色 3 6 2" xfId="9414"/>
    <cellStyle name="标题 1 3 4 3 2" xfId="9415"/>
    <cellStyle name="常规 2 13 2 2" xfId="9416"/>
    <cellStyle name="常规 3 2 4 3 2" xfId="9417"/>
    <cellStyle name="强调文字颜色 3 6 2 2" xfId="9418"/>
    <cellStyle name="标题 1 3 4 3 2 2" xfId="9419"/>
    <cellStyle name="常规 2 14" xfId="9420"/>
    <cellStyle name="计算 3 5 3" xfId="9421"/>
    <cellStyle name="强调文字颜色 3 7" xfId="9422"/>
    <cellStyle name="标题 1 3 4 4" xfId="9423"/>
    <cellStyle name="常规 2 14 2" xfId="9424"/>
    <cellStyle name="常规 3 2 5 3" xfId="9425"/>
    <cellStyle name="强调文字颜色 3 7 2" xfId="9426"/>
    <cellStyle name="标题 1 3 4 4 2" xfId="9427"/>
    <cellStyle name="常规 2 15 2" xfId="9428"/>
    <cellStyle name="常规 3 2 6 3" xfId="9429"/>
    <cellStyle name="强调文字颜色 3 8 2" xfId="9430"/>
    <cellStyle name="标题 1 3 4 5 2" xfId="9431"/>
    <cellStyle name="标题 1 3 5" xfId="9432"/>
    <cellStyle name="强调文字颜色 4 2 2 4 3" xfId="9433"/>
    <cellStyle name="标题 1 3 5 2" xfId="9434"/>
    <cellStyle name="强调文字颜色 4 2 2 4 3 2" xfId="9435"/>
    <cellStyle name="标题 1 3 5 2 2" xfId="9436"/>
    <cellStyle name="标题 1 3 5 3" xfId="9437"/>
    <cellStyle name="标题 1 3 5 3 2" xfId="9438"/>
    <cellStyle name="标题 1 3 5 4" xfId="9439"/>
    <cellStyle name="强调文字颜色 5 2 3 4 3 2" xfId="9440"/>
    <cellStyle name="标题 1 3 5 4 2" xfId="9441"/>
    <cellStyle name="标题 1 3 6" xfId="9442"/>
    <cellStyle name="标题 1 3 6 2" xfId="9443"/>
    <cellStyle name="标题 1 3 6 2 2" xfId="9444"/>
    <cellStyle name="警告文本 2 4 4" xfId="9445"/>
    <cellStyle name="标题 1 3 6 3" xfId="9446"/>
    <cellStyle name="标题 1 3 6 3 2" xfId="9447"/>
    <cellStyle name="警告文本 2 5 4" xfId="9448"/>
    <cellStyle name="标题 1 3 7" xfId="9449"/>
    <cellStyle name="标题 1 3 7 2" xfId="9450"/>
    <cellStyle name="标题 1 3 7 2 2" xfId="9451"/>
    <cellStyle name="警告文本 3 4 4" xfId="9452"/>
    <cellStyle name="标题 1 3 7 3" xfId="9453"/>
    <cellStyle name="标题 1 3 7 3 2" xfId="9454"/>
    <cellStyle name="警告文本 3 5 4" xfId="9455"/>
    <cellStyle name="标题 1 3 8" xfId="9456"/>
    <cellStyle name="常规 2 2 10 4" xfId="9457"/>
    <cellStyle name="标题 1 3 8 2" xfId="9458"/>
    <cellStyle name="标题 2 3 2 2 2 2" xfId="9459"/>
    <cellStyle name="标题 1 3 9" xfId="9460"/>
    <cellStyle name="常规 2 3 2 4 5 2 2" xfId="9461"/>
    <cellStyle name="标题 2 3 2 2 2 2 2" xfId="9462"/>
    <cellStyle name="常规 3 12" xfId="9463"/>
    <cellStyle name="强调文字颜色 1 6 3 3" xfId="9464"/>
    <cellStyle name="标题 1 3 9 2" xfId="9465"/>
    <cellStyle name="标题 1 4 2 2" xfId="9466"/>
    <cellStyle name="标题 1 4 2 2 2" xfId="9467"/>
    <cellStyle name="常规 2 5 3" xfId="9468"/>
    <cellStyle name="标题 1 4 2 2 2 2" xfId="9469"/>
    <cellStyle name="常规 2 5 3 2" xfId="9470"/>
    <cellStyle name="标题 1 4 2 2 3" xfId="9471"/>
    <cellStyle name="常规 2 5 4" xfId="9472"/>
    <cellStyle name="标题 1 4 2 2 3 2" xfId="9473"/>
    <cellStyle name="常规 2 5 4 2" xfId="9474"/>
    <cellStyle name="标题 1 4 2 3" xfId="9475"/>
    <cellStyle name="标题 1 4 2 3 2" xfId="9476"/>
    <cellStyle name="常规 2 6 3" xfId="9477"/>
    <cellStyle name="标题 1 4 2 3 2 2" xfId="9478"/>
    <cellStyle name="常规 2 6 3 2" xfId="9479"/>
    <cellStyle name="标题 1 4 2 3 3 2" xfId="9480"/>
    <cellStyle name="常规 2 6 4 2" xfId="9481"/>
    <cellStyle name="标题 1 4 2 4" xfId="9482"/>
    <cellStyle name="标题 1 4 2 4 3 2" xfId="9483"/>
    <cellStyle name="常规 2 7 4 2" xfId="9484"/>
    <cellStyle name="标题 1 4 2 5 2" xfId="9485"/>
    <cellStyle name="常规 2 8 3" xfId="9486"/>
    <cellStyle name="输入 2 3" xfId="9487"/>
    <cellStyle name="标题 1 4 2 6" xfId="9488"/>
    <cellStyle name="标题 1 4 2 6 2" xfId="9489"/>
    <cellStyle name="常规 2 9 3" xfId="9490"/>
    <cellStyle name="输入 3 3" xfId="9491"/>
    <cellStyle name="标题 1 4 3" xfId="9492"/>
    <cellStyle name="常规 2 4 5 2 2" xfId="9493"/>
    <cellStyle name="标题 1 4 3 2" xfId="9494"/>
    <cellStyle name="常规 2 4 5 2 2 2" xfId="9495"/>
    <cellStyle name="标题 1 4 3 2 2" xfId="9496"/>
    <cellStyle name="常规 3 5 3" xfId="9497"/>
    <cellStyle name="标题 1 4 3 3" xfId="9498"/>
    <cellStyle name="标题 1 4 3 3 2" xfId="9499"/>
    <cellStyle name="常规 3 6 3" xfId="9500"/>
    <cellStyle name="标题 1 4 4 2" xfId="9501"/>
    <cellStyle name="常规 2 4 5 2 3 2" xfId="9502"/>
    <cellStyle name="标题 1 4 4 2 2" xfId="9503"/>
    <cellStyle name="常规 4 5 3" xfId="9504"/>
    <cellStyle name="标题 1 4 4 3" xfId="9505"/>
    <cellStyle name="标题 1 4 4 3 2" xfId="9506"/>
    <cellStyle name="常规 4 6 3" xfId="9507"/>
    <cellStyle name="标题 1 4 5" xfId="9508"/>
    <cellStyle name="强调文字颜色 4 2 2 5 3" xfId="9509"/>
    <cellStyle name="标题 1 4 5 2" xfId="9510"/>
    <cellStyle name="强调文字颜色 4 2 2 5 3 2" xfId="9511"/>
    <cellStyle name="强调文字颜色 5 10" xfId="9512"/>
    <cellStyle name="标题 1 4 5 2 2" xfId="9513"/>
    <cellStyle name="常规 5 5 3" xfId="9514"/>
    <cellStyle name="强调文字颜色 5 10 2" xfId="9515"/>
    <cellStyle name="标题 1 4 5 3" xfId="9516"/>
    <cellStyle name="强调文字颜色 5 11" xfId="9517"/>
    <cellStyle name="标题 1 4 6" xfId="9518"/>
    <cellStyle name="标题 1 4 6 2" xfId="9519"/>
    <cellStyle name="标题 1 4 7" xfId="9520"/>
    <cellStyle name="标题 1 4 7 2" xfId="9521"/>
    <cellStyle name="标题 1 5 2 2" xfId="9522"/>
    <cellStyle name="标题 1 5 2 3" xfId="9523"/>
    <cellStyle name="标题 1 5 2 4" xfId="9524"/>
    <cellStyle name="标题 1 5 3" xfId="9525"/>
    <cellStyle name="常规 2 4 5 3 2" xfId="9526"/>
    <cellStyle name="标题 1 5 3 2" xfId="9527"/>
    <cellStyle name="标题 1 5 4 2 2" xfId="9528"/>
    <cellStyle name="标题 1 5 4 3 2" xfId="9529"/>
    <cellStyle name="标题 1 5 5 2 2" xfId="9530"/>
    <cellStyle name="标题 1 5 5 3" xfId="9531"/>
    <cellStyle name="标题 1 5 6" xfId="9532"/>
    <cellStyle name="标题 1 5 6 2" xfId="9533"/>
    <cellStyle name="标题 1 5 7" xfId="9534"/>
    <cellStyle name="标题 1 5 7 2" xfId="9535"/>
    <cellStyle name="标题 1 6" xfId="9536"/>
    <cellStyle name="货币 3 2 2 5 2" xfId="9537"/>
    <cellStyle name="标题 1 6 2" xfId="9538"/>
    <cellStyle name="货币 3 2 2 5 2 2" xfId="9539"/>
    <cellStyle name="标题 1 6 2 2" xfId="9540"/>
    <cellStyle name="标题 1 6 2 2 2" xfId="9541"/>
    <cellStyle name="常规 2 2 2 2 3 3" xfId="9542"/>
    <cellStyle name="标题 1 6 2 2 2 2" xfId="9543"/>
    <cellStyle name="标题 1 6 2 2 3" xfId="9544"/>
    <cellStyle name="常规 2 2 2 2 4 3" xfId="9545"/>
    <cellStyle name="标题 1 6 2 2 3 2" xfId="9546"/>
    <cellStyle name="差 8 2 3" xfId="9547"/>
    <cellStyle name="标题 1 6 2 3" xfId="9548"/>
    <cellStyle name="标题 1 6 2 3 2" xfId="9549"/>
    <cellStyle name="标题 1 6 2 4" xfId="9550"/>
    <cellStyle name="标题 1 6 2 4 2" xfId="9551"/>
    <cellStyle name="标题 1 6 3" xfId="9552"/>
    <cellStyle name="常规 2 4 5 4 2" xfId="9553"/>
    <cellStyle name="货币 3 2 2 5 2 3" xfId="9554"/>
    <cellStyle name="标题 1 6 3 2" xfId="9555"/>
    <cellStyle name="货币 3 2 2 5 2 3 2" xfId="9556"/>
    <cellStyle name="标题 1 6 3 2 2" xfId="9557"/>
    <cellStyle name="标题 1 6 3 3" xfId="9558"/>
    <cellStyle name="标题 1 6 3 3 2" xfId="9559"/>
    <cellStyle name="标题 1 7" xfId="9560"/>
    <cellStyle name="货币 3 2 2 5 3" xfId="9561"/>
    <cellStyle name="标题 1 7 2" xfId="9562"/>
    <cellStyle name="标题 1 7 2 2" xfId="9563"/>
    <cellStyle name="标题 1 7 2 2 2" xfId="9564"/>
    <cellStyle name="标题 1 7 2 3 2" xfId="9565"/>
    <cellStyle name="标题 1 7 3" xfId="9566"/>
    <cellStyle name="标题 1 7 3 2" xfId="9567"/>
    <cellStyle name="标题 1 7 3 2 2" xfId="9568"/>
    <cellStyle name="标题 1 7 3 3" xfId="9569"/>
    <cellStyle name="标题 1 7 3 3 2" xfId="9570"/>
    <cellStyle name="标题 1 8 2 2 2" xfId="9571"/>
    <cellStyle name="链接单元格 5 3 3" xfId="9572"/>
    <cellStyle name="标题 1 8 2 3" xfId="9573"/>
    <cellStyle name="标题 1 8 2 3 2" xfId="9574"/>
    <cellStyle name="链接单元格 5 4 3" xfId="9575"/>
    <cellStyle name="标题 1 9 2 2" xfId="9576"/>
    <cellStyle name="标题 1 9 3 2" xfId="9577"/>
    <cellStyle name="标题 10" xfId="9578"/>
    <cellStyle name="标题 10 2" xfId="9579"/>
    <cellStyle name="输入 2 2 3 3" xfId="9580"/>
    <cellStyle name="标题 10 2 2" xfId="9581"/>
    <cellStyle name="标题 10 2 2 2" xfId="9582"/>
    <cellStyle name="输出 3 6" xfId="9583"/>
    <cellStyle name="标题 10 2 3 2" xfId="9584"/>
    <cellStyle name="输出 4 6" xfId="9585"/>
    <cellStyle name="注释 14" xfId="9586"/>
    <cellStyle name="标题 10 3" xfId="9587"/>
    <cellStyle name="标题 11" xfId="9588"/>
    <cellStyle name="标题 11 2" xfId="9589"/>
    <cellStyle name="输入 2 2 4 3" xfId="9590"/>
    <cellStyle name="标题 11 2 2" xfId="9591"/>
    <cellStyle name="好 8 4" xfId="9592"/>
    <cellStyle name="标题 11 2 2 2" xfId="9593"/>
    <cellStyle name="标题 11 2 3" xfId="9594"/>
    <cellStyle name="好 8 5" xfId="9595"/>
    <cellStyle name="标题 11 2 3 2" xfId="9596"/>
    <cellStyle name="标题 3 2 2 2 2 2" xfId="9597"/>
    <cellStyle name="标题 11 3" xfId="9598"/>
    <cellStyle name="标题 12 2 2" xfId="9599"/>
    <cellStyle name="标题 3 2 2 2 3 2" xfId="9600"/>
    <cellStyle name="标题 12 3" xfId="9601"/>
    <cellStyle name="标题 14" xfId="9602"/>
    <cellStyle name="标题 14 2" xfId="9603"/>
    <cellStyle name="标题 17" xfId="9604"/>
    <cellStyle name="标题 2 10" xfId="9605"/>
    <cellStyle name="标题 2 11" xfId="9606"/>
    <cellStyle name="标题 2 11 2" xfId="9607"/>
    <cellStyle name="标题 2 12" xfId="9608"/>
    <cellStyle name="强调文字颜色 6 4 7 2" xfId="9609"/>
    <cellStyle name="标题 2 13" xfId="9610"/>
    <cellStyle name="标题 2 14" xfId="9611"/>
    <cellStyle name="标题 2 2 2 2 2 2" xfId="9612"/>
    <cellStyle name="输入 3 2 4 2" xfId="9613"/>
    <cellStyle name="标题 2 2 2 2 2 2 2" xfId="9614"/>
    <cellStyle name="标题 2 2 2 2 2 3" xfId="9615"/>
    <cellStyle name="常规 3 2 5 2 3 3 2" xfId="9616"/>
    <cellStyle name="输入 3 2 4 3" xfId="9617"/>
    <cellStyle name="标题 2 2 2 2 2 3 2" xfId="9618"/>
    <cellStyle name="标题 2 2 2 2 3" xfId="9619"/>
    <cellStyle name="输入 3 2 5" xfId="9620"/>
    <cellStyle name="标题 2 2 2 2 3 2" xfId="9621"/>
    <cellStyle name="输入 3 2 5 2" xfId="9622"/>
    <cellStyle name="标题 2 2 2 2 4" xfId="9623"/>
    <cellStyle name="输入 3 2 6" xfId="9624"/>
    <cellStyle name="标题 2 2 2 3" xfId="9625"/>
    <cellStyle name="标题 2 2 2 3 2" xfId="9626"/>
    <cellStyle name="输入 3 3 4" xfId="9627"/>
    <cellStyle name="标题 2 2 2 3 2 2" xfId="9628"/>
    <cellStyle name="标题 2 2 2 3 3" xfId="9629"/>
    <cellStyle name="输入 3 3 5" xfId="9630"/>
    <cellStyle name="标题 2 2 2 3 3 2" xfId="9631"/>
    <cellStyle name="标题 2 2 2 4" xfId="9632"/>
    <cellStyle name="标题 2 2 2 4 2" xfId="9633"/>
    <cellStyle name="输入 3 4 4" xfId="9634"/>
    <cellStyle name="标题 2 2 2 4 2 2" xfId="9635"/>
    <cellStyle name="标题 2 2 2 5 2" xfId="9636"/>
    <cellStyle name="货币 3 3 2 4" xfId="9637"/>
    <cellStyle name="输入 3 5 4" xfId="9638"/>
    <cellStyle name="标题 2 2 2 5 2 2" xfId="9639"/>
    <cellStyle name="货币 3 3 2 4 2" xfId="9640"/>
    <cellStyle name="标题 2 2 2 5 3 2" xfId="9641"/>
    <cellStyle name="货币 3 3 2 5 2" xfId="9642"/>
    <cellStyle name="标题 2 2 3" xfId="9643"/>
    <cellStyle name="标题 2 2 3 2" xfId="9644"/>
    <cellStyle name="货币 2 6" xfId="9645"/>
    <cellStyle name="标题 2 2 3 2 2" xfId="9646"/>
    <cellStyle name="货币 2 6 2" xfId="9647"/>
    <cellStyle name="输入 4 2 4" xfId="9648"/>
    <cellStyle name="标题 2 2 3 2 2 2" xfId="9649"/>
    <cellStyle name="货币 2 6 2 2" xfId="9650"/>
    <cellStyle name="警告文本 4 5" xfId="9651"/>
    <cellStyle name="输入 4 2 4 2" xfId="9652"/>
    <cellStyle name="标题 2 2 3 2 2 2 2" xfId="9653"/>
    <cellStyle name="警告文本 4 5 2" xfId="9654"/>
    <cellStyle name="常规 10 2 4 2" xfId="9655"/>
    <cellStyle name="强调文字颜色 1 3 2 2 2 2" xfId="9656"/>
    <cellStyle name="标题 2 2 3 2 2 3" xfId="9657"/>
    <cellStyle name="汇总 6 3 2" xfId="9658"/>
    <cellStyle name="货币 2 6 2 3" xfId="9659"/>
    <cellStyle name="警告文本 4 6" xfId="9660"/>
    <cellStyle name="输入 4 2 4 3" xfId="9661"/>
    <cellStyle name="标题 2 2 3 2 2 3 2" xfId="9662"/>
    <cellStyle name="货币 2 6 2 3 2" xfId="9663"/>
    <cellStyle name="标题 2 2 3 2 3" xfId="9664"/>
    <cellStyle name="货币 2 6 3" xfId="9665"/>
    <cellStyle name="输入 4 2 5" xfId="9666"/>
    <cellStyle name="标题 2 2 3 2 3 2" xfId="9667"/>
    <cellStyle name="货币 2 6 3 2" xfId="9668"/>
    <cellStyle name="警告文本 5 5" xfId="9669"/>
    <cellStyle name="标题 2 2 3 2 4" xfId="9670"/>
    <cellStyle name="货币 2 6 4" xfId="9671"/>
    <cellStyle name="输入 4 2 6" xfId="9672"/>
    <cellStyle name="标题 2 2 3 2 4 2" xfId="9673"/>
    <cellStyle name="警告文本 6 5" xfId="9674"/>
    <cellStyle name="强调文字颜色 5 2 11" xfId="9675"/>
    <cellStyle name="标题 2 2 3 3" xfId="9676"/>
    <cellStyle name="货币 2 7" xfId="9677"/>
    <cellStyle name="标题 2 2 3 3 2" xfId="9678"/>
    <cellStyle name="货币 2 7 2" xfId="9679"/>
    <cellStyle name="标题 2 2 3 3 3" xfId="9680"/>
    <cellStyle name="货币 2 7 3" xfId="9681"/>
    <cellStyle name="标题 2 2 3 4 2" xfId="9682"/>
    <cellStyle name="货币 2 8 2" xfId="9683"/>
    <cellStyle name="标题 2 2 3 4 2 2" xfId="9684"/>
    <cellStyle name="标题 2 2 3 5" xfId="9685"/>
    <cellStyle name="货币 2 9" xfId="9686"/>
    <cellStyle name="标题 2 2 3 5 2" xfId="9687"/>
    <cellStyle name="货币 2 9 2" xfId="9688"/>
    <cellStyle name="货币 3 4 2 4" xfId="9689"/>
    <cellStyle name="标题 2 2 3 6 2" xfId="9690"/>
    <cellStyle name="标题 2 2 4" xfId="9691"/>
    <cellStyle name="强调文字颜色 4 2 3 3 2" xfId="9692"/>
    <cellStyle name="标题 2 2 4 2" xfId="9693"/>
    <cellStyle name="货币 3 6" xfId="9694"/>
    <cellStyle name="标题 2 2 4 2 2" xfId="9695"/>
    <cellStyle name="货币 3 6 2" xfId="9696"/>
    <cellStyle name="输入 5 2 4" xfId="9697"/>
    <cellStyle name="输入 6 5" xfId="9698"/>
    <cellStyle name="标题 2 2 4 2 2 2" xfId="9699"/>
    <cellStyle name="货币 3 6 2 2" xfId="9700"/>
    <cellStyle name="标题 2 2 4 2 3" xfId="9701"/>
    <cellStyle name="常规 2 3 4 5 2 2 2" xfId="9702"/>
    <cellStyle name="货币 3 6 3" xfId="9703"/>
    <cellStyle name="输入 5 2 5" xfId="9704"/>
    <cellStyle name="标题 2 2 4 2 3 2" xfId="9705"/>
    <cellStyle name="货币 3 6 3 2" xfId="9706"/>
    <cellStyle name="标题 2 2 4 3" xfId="9707"/>
    <cellStyle name="货币 3 7" xfId="9708"/>
    <cellStyle name="标题 2 2 4 3 2" xfId="9709"/>
    <cellStyle name="货币 3 7 2" xfId="9710"/>
    <cellStyle name="输入 7 5" xfId="9711"/>
    <cellStyle name="注释 6" xfId="9712"/>
    <cellStyle name="标题 2 2 4 3 2 2" xfId="9713"/>
    <cellStyle name="货币 3 7 2 2" xfId="9714"/>
    <cellStyle name="注释 6 2" xfId="9715"/>
    <cellStyle name="标题 2 2 4 3 3" xfId="9716"/>
    <cellStyle name="常规 2 3 4 5 2 3 2" xfId="9717"/>
    <cellStyle name="货币 3 7 3" xfId="9718"/>
    <cellStyle name="注释 7" xfId="9719"/>
    <cellStyle name="标题 2 2 4 4 2" xfId="9720"/>
    <cellStyle name="货币 3 8 2" xfId="9721"/>
    <cellStyle name="标题 2 2 4 5" xfId="9722"/>
    <cellStyle name="货币 3 9" xfId="9723"/>
    <cellStyle name="标题 2 2 4 5 2" xfId="9724"/>
    <cellStyle name="货币 3 5 2 4" xfId="9725"/>
    <cellStyle name="货币 3 9 2" xfId="9726"/>
    <cellStyle name="标题 2 2 5" xfId="9727"/>
    <cellStyle name="强调文字颜色 4 2 3 3 3" xfId="9728"/>
    <cellStyle name="标题 2 2 5 2" xfId="9729"/>
    <cellStyle name="强调文字颜色 4 2 3 3 3 2" xfId="9730"/>
    <cellStyle name="标题 2 2 5 2 2" xfId="9731"/>
    <cellStyle name="输入 6 2 4" xfId="9732"/>
    <cellStyle name="标题 2 2 5 2 2 2" xfId="9733"/>
    <cellStyle name="标题 2 2 5 2 3" xfId="9734"/>
    <cellStyle name="常规 2 3 4 5 3 2 2" xfId="9735"/>
    <cellStyle name="标题 2 2 5 2 3 2" xfId="9736"/>
    <cellStyle name="标题 2 2 5 3" xfId="9737"/>
    <cellStyle name="常规 11 2 2 3" xfId="9738"/>
    <cellStyle name="标题 2 2 5 3 2" xfId="9739"/>
    <cellStyle name="标题 2 2 5 4" xfId="9740"/>
    <cellStyle name="强调文字颜色 5 2 4 3 3 2" xfId="9741"/>
    <cellStyle name="常规 11 2 3 3" xfId="9742"/>
    <cellStyle name="标题 2 2 5 4 2" xfId="9743"/>
    <cellStyle name="标题 2 2 6 2" xfId="9744"/>
    <cellStyle name="差 6 2 2" xfId="9745"/>
    <cellStyle name="标题 2 2 6 3" xfId="9746"/>
    <cellStyle name="标题 2 2 7" xfId="9747"/>
    <cellStyle name="强调文字颜色 2 8 2 3 2" xfId="9748"/>
    <cellStyle name="标题 2 2 7 2" xfId="9749"/>
    <cellStyle name="警告文本 10" xfId="9750"/>
    <cellStyle name="差 6 3 2" xfId="9751"/>
    <cellStyle name="标题 2 2 7 3" xfId="9752"/>
    <cellStyle name="警告文本 11" xfId="9753"/>
    <cellStyle name="标题 2 2 8" xfId="9754"/>
    <cellStyle name="常规 5 3 2 4 3 2" xfId="9755"/>
    <cellStyle name="差 6 4 2" xfId="9756"/>
    <cellStyle name="标题 2 3 4 2 2 2" xfId="9757"/>
    <cellStyle name="标题 2 2 8 3" xfId="9758"/>
    <cellStyle name="标题 2 2 8 3 2" xfId="9759"/>
    <cellStyle name="标题 2 2 9" xfId="9760"/>
    <cellStyle name="标题 2 2 9 2" xfId="9761"/>
    <cellStyle name="好 2 2 4 2 3" xfId="9762"/>
    <cellStyle name="标题 2 3 2 2 2 3" xfId="9763"/>
    <cellStyle name="标题 2 3 2 2 2 3 2" xfId="9764"/>
    <cellStyle name="标题 2 3 2 2 3" xfId="9765"/>
    <cellStyle name="标题 2 3 2 2 3 2" xfId="9766"/>
    <cellStyle name="标题 2 3 2 2 4 2" xfId="9767"/>
    <cellStyle name="标题 2 3 2 3" xfId="9768"/>
    <cellStyle name="注释 2 5 4" xfId="9769"/>
    <cellStyle name="标题 2 3 2 3 2" xfId="9770"/>
    <cellStyle name="注释 2 5 4 2" xfId="9771"/>
    <cellStyle name="标题 2 3 9" xfId="9772"/>
    <cellStyle name="标题 2 3 2 3 2 2" xfId="9773"/>
    <cellStyle name="标题 2 3 2 3 3" xfId="9774"/>
    <cellStyle name="标题 2 3 2 3 3 2" xfId="9775"/>
    <cellStyle name="标题 2 3 2 4" xfId="9776"/>
    <cellStyle name="标题 2 3 2 4 2" xfId="9777"/>
    <cellStyle name="标题 3 3 9" xfId="9778"/>
    <cellStyle name="标题 2 3 2 4 2 2" xfId="9779"/>
    <cellStyle name="标题 2 3 2 4 3 2" xfId="9780"/>
    <cellStyle name="标题 2 3 2 5 2" xfId="9781"/>
    <cellStyle name="标题 4 3 9" xfId="9782"/>
    <cellStyle name="标题 2 3 2 5 2 2" xfId="9783"/>
    <cellStyle name="标题 2 3 2 5 3 2" xfId="9784"/>
    <cellStyle name="标题 2 3 3" xfId="9785"/>
    <cellStyle name="标题 2 3 3 2" xfId="9786"/>
    <cellStyle name="注释 2 6 3" xfId="9787"/>
    <cellStyle name="标题 2 3 3 2 2" xfId="9788"/>
    <cellStyle name="注释 2 6 3 2" xfId="9789"/>
    <cellStyle name="标题 2 3 3 2 2 3" xfId="9790"/>
    <cellStyle name="标题 2 3 3 2 2 3 2" xfId="9791"/>
    <cellStyle name="标题 2 3 3 2 3" xfId="9792"/>
    <cellStyle name="标题 2 3 3 2 3 2" xfId="9793"/>
    <cellStyle name="标题 2 3 3 2 4" xfId="9794"/>
    <cellStyle name="标题 2 3 3 2 4 2" xfId="9795"/>
    <cellStyle name="标题 2 3 3 3" xfId="9796"/>
    <cellStyle name="标题 2 3 3 3 2" xfId="9797"/>
    <cellStyle name="标题 2 3 3 3 2 2" xfId="9798"/>
    <cellStyle name="标题 2 3 3 3 3" xfId="9799"/>
    <cellStyle name="标题 2 3 3 3 3 2" xfId="9800"/>
    <cellStyle name="标题 2 3 3 4" xfId="9801"/>
    <cellStyle name="标题 2 3 3 4 2" xfId="9802"/>
    <cellStyle name="标题 2 3 3 5" xfId="9803"/>
    <cellStyle name="标题 2 3 3 5 2" xfId="9804"/>
    <cellStyle name="标题 2 3 4 2" xfId="9805"/>
    <cellStyle name="注释 2 7 3" xfId="9806"/>
    <cellStyle name="差 6 4" xfId="9807"/>
    <cellStyle name="标题 2 3 4 2 2" xfId="9808"/>
    <cellStyle name="注释 2 7 3 2" xfId="9809"/>
    <cellStyle name="差 6 5" xfId="9810"/>
    <cellStyle name="标题 2 3 4 2 3" xfId="9811"/>
    <cellStyle name="差 6 5 2" xfId="9812"/>
    <cellStyle name="标题 2 3 4 2 3 2" xfId="9813"/>
    <cellStyle name="标题 2 3 4 3" xfId="9814"/>
    <cellStyle name="差 7 4" xfId="9815"/>
    <cellStyle name="标题 2 3 4 3 2" xfId="9816"/>
    <cellStyle name="差 7 4 2" xfId="9817"/>
    <cellStyle name="标题 2 3 4 3 2 2" xfId="9818"/>
    <cellStyle name="差 7 5" xfId="9819"/>
    <cellStyle name="标题 2 3 4 3 3" xfId="9820"/>
    <cellStyle name="差 7 5 2" xfId="9821"/>
    <cellStyle name="标题 2 3 4 3 3 2" xfId="9822"/>
    <cellStyle name="标题 2 3 4 4" xfId="9823"/>
    <cellStyle name="常规 2 2 2 2 6" xfId="9824"/>
    <cellStyle name="差 8 4" xfId="9825"/>
    <cellStyle name="标题 2 3 4 4 2" xfId="9826"/>
    <cellStyle name="标题 2 3 4 5" xfId="9827"/>
    <cellStyle name="常规 2 2 2 3 6" xfId="9828"/>
    <cellStyle name="计算 3 2 2" xfId="9829"/>
    <cellStyle name="标题 2 3 4 5 2" xfId="9830"/>
    <cellStyle name="标题 2 3 5" xfId="9831"/>
    <cellStyle name="强调文字颜色 4 2 3 4 3" xfId="9832"/>
    <cellStyle name="标题 2 3 5 2" xfId="9833"/>
    <cellStyle name="强调文字颜色 4 2 3 4 3 2" xfId="9834"/>
    <cellStyle name="注释 2 8 3" xfId="9835"/>
    <cellStyle name="标题 2 3 5 2 2" xfId="9836"/>
    <cellStyle name="常规 4 11 3" xfId="9837"/>
    <cellStyle name="注释 2 8 3 2" xfId="9838"/>
    <cellStyle name="标题 3 2 8 3" xfId="9839"/>
    <cellStyle name="标题 2 3 5 2 2 2" xfId="9840"/>
    <cellStyle name="常规 4 11 3 2" xfId="9841"/>
    <cellStyle name="标题 2 3 5 2 3" xfId="9842"/>
    <cellStyle name="标题 2 3 5 2 3 2" xfId="9843"/>
    <cellStyle name="标题 2 3 5 3" xfId="9844"/>
    <cellStyle name="常规 12 2 2 3" xfId="9845"/>
    <cellStyle name="常规 6 13" xfId="9846"/>
    <cellStyle name="好 4 2 2 2 3" xfId="9847"/>
    <cellStyle name="标题 2 3 5 3 2" xfId="9848"/>
    <cellStyle name="标题 2 3 5 4" xfId="9849"/>
    <cellStyle name="标题 2 3 5 4 2" xfId="9850"/>
    <cellStyle name="强调文字颜色 4 11" xfId="9851"/>
    <cellStyle name="标题 2 3 6 2" xfId="9852"/>
    <cellStyle name="标题 2 3 7" xfId="9853"/>
    <cellStyle name="计算 3 2 2 2 2" xfId="9854"/>
    <cellStyle name="标题 2 3 7 2" xfId="9855"/>
    <cellStyle name="标题 2 3 8" xfId="9856"/>
    <cellStyle name="计算 3 2 2 2 3" xfId="9857"/>
    <cellStyle name="标题 2 3 8 2" xfId="9858"/>
    <cellStyle name="标题 2 3 9 2" xfId="9859"/>
    <cellStyle name="好 2 2 5 2 3" xfId="9860"/>
    <cellStyle name="标题 2 4 2 3" xfId="9861"/>
    <cellStyle name="注释 3 5 4" xfId="9862"/>
    <cellStyle name="标题 2 4 2 4" xfId="9863"/>
    <cellStyle name="标题 2 4 3" xfId="9864"/>
    <cellStyle name="常规 2 4 6 2 2" xfId="9865"/>
    <cellStyle name="标题 2 4 3 2" xfId="9866"/>
    <cellStyle name="注释 3 6 3" xfId="9867"/>
    <cellStyle name="标题 2 4 3 3" xfId="9868"/>
    <cellStyle name="标题 2 4 4 2" xfId="9869"/>
    <cellStyle name="注释 3 7 3" xfId="9870"/>
    <cellStyle name="常规 2 2 2 2 2 2" xfId="9871"/>
    <cellStyle name="常规 8 4 3 3 2" xfId="9872"/>
    <cellStyle name="标题 2 4 4 3" xfId="9873"/>
    <cellStyle name="标题 2 4 5" xfId="9874"/>
    <cellStyle name="标题 2 4 5 2" xfId="9875"/>
    <cellStyle name="货币 2 2 8" xfId="9876"/>
    <cellStyle name="常规 2 2 2 2 3 2" xfId="9877"/>
    <cellStyle name="标题 2 4 5 3" xfId="9878"/>
    <cellStyle name="货币 2 2 9" xfId="9879"/>
    <cellStyle name="标题 2 4 6" xfId="9880"/>
    <cellStyle name="标题 2 4 6 2" xfId="9881"/>
    <cellStyle name="标题 2 4 7" xfId="9882"/>
    <cellStyle name="标题 2 4 7 2" xfId="9883"/>
    <cellStyle name="标题 4 4 2 4 3 2" xfId="9884"/>
    <cellStyle name="标题 2 5 2 2" xfId="9885"/>
    <cellStyle name="常规 5 2 2 7 2" xfId="9886"/>
    <cellStyle name="注释 4 5 3" xfId="9887"/>
    <cellStyle name="标题 2 5 2 2 2" xfId="9888"/>
    <cellStyle name="注释 4 5 3 2" xfId="9889"/>
    <cellStyle name="标题 2 5 2 2 3" xfId="9890"/>
    <cellStyle name="标题 2 5 2 2 3 2" xfId="9891"/>
    <cellStyle name="标题 2 5 2 3" xfId="9892"/>
    <cellStyle name="标题 2 5 2 3 3" xfId="9893"/>
    <cellStyle name="标题 2 5 2 3 3 2" xfId="9894"/>
    <cellStyle name="强调文字颜色 2 4 2 4 3" xfId="9895"/>
    <cellStyle name="标题 2 5 2 4" xfId="9896"/>
    <cellStyle name="标题 2 5 2 5" xfId="9897"/>
    <cellStyle name="标题 2 5 2 5 2" xfId="9898"/>
    <cellStyle name="标题 2 5 3" xfId="9899"/>
    <cellStyle name="常规 2 4 6 3 2" xfId="9900"/>
    <cellStyle name="标题 2 5 3 2" xfId="9901"/>
    <cellStyle name="标题 2 5 3 2 2" xfId="9902"/>
    <cellStyle name="标题 2 5 3 3" xfId="9903"/>
    <cellStyle name="标题 2 5 3 3 2" xfId="9904"/>
    <cellStyle name="标题 2 5 4 2" xfId="9905"/>
    <cellStyle name="标题 2 5 4 2 2" xfId="9906"/>
    <cellStyle name="常规 2 2 2 3 2 2" xfId="9907"/>
    <cellStyle name="标题 2 5 4 3" xfId="9908"/>
    <cellStyle name="常规 2 2 2 3 2 2 2" xfId="9909"/>
    <cellStyle name="标题 2 5 4 3 2" xfId="9910"/>
    <cellStyle name="标题 2 5 5" xfId="9911"/>
    <cellStyle name="标题 2 5 5 2" xfId="9912"/>
    <cellStyle name="货币 3 2 8" xfId="9913"/>
    <cellStyle name="标题 2 5 5 2 2" xfId="9914"/>
    <cellStyle name="货币 3 2 8 2" xfId="9915"/>
    <cellStyle name="常规 2 2 2 3 3 2" xfId="9916"/>
    <cellStyle name="标题 2 5 5 3" xfId="9917"/>
    <cellStyle name="货币 3 2 9" xfId="9918"/>
    <cellStyle name="常规 2 2 2 3 3 2 2" xfId="9919"/>
    <cellStyle name="标题 2 5 5 3 2" xfId="9920"/>
    <cellStyle name="货币 3 2 9 2" xfId="9921"/>
    <cellStyle name="标题 2 5 6" xfId="9922"/>
    <cellStyle name="标题 2 5 6 2" xfId="9923"/>
    <cellStyle name="货币 3 3 8" xfId="9924"/>
    <cellStyle name="标题 2 5 7" xfId="9925"/>
    <cellStyle name="标题 2 5 7 2" xfId="9926"/>
    <cellStyle name="标题 2 6 2 2" xfId="9927"/>
    <cellStyle name="注释 5 5 3" xfId="9928"/>
    <cellStyle name="标题 2 6 2 2 2" xfId="9929"/>
    <cellStyle name="适中 6 4" xfId="9930"/>
    <cellStyle name="注释 5 5 3 2" xfId="9931"/>
    <cellStyle name="标题 2 6 2 2 2 2" xfId="9932"/>
    <cellStyle name="常规 3 2 2 2 3 3" xfId="9933"/>
    <cellStyle name="标题 2 6 2 2 3" xfId="9934"/>
    <cellStyle name="适中 6 5" xfId="9935"/>
    <cellStyle name="标题 2 6 2 2 3 2" xfId="9936"/>
    <cellStyle name="常规 3 2 2 2 4 3" xfId="9937"/>
    <cellStyle name="标题 2 6 2 3" xfId="9938"/>
    <cellStyle name="标题 2 6 2 4" xfId="9939"/>
    <cellStyle name="标题 2 6 2 4 2" xfId="9940"/>
    <cellStyle name="适中 8 4" xfId="9941"/>
    <cellStyle name="标题 2 6 3 2 2" xfId="9942"/>
    <cellStyle name="标题 2 6 3 3" xfId="9943"/>
    <cellStyle name="标题 2 6 3 3 2" xfId="9944"/>
    <cellStyle name="标题 2 6 5" xfId="9945"/>
    <cellStyle name="标题 2 6 5 2" xfId="9946"/>
    <cellStyle name="标题 2 7 2" xfId="9947"/>
    <cellStyle name="货币 3 2 2 6 3 2" xfId="9948"/>
    <cellStyle name="标题 2 7 2 2" xfId="9949"/>
    <cellStyle name="标题 2 7 2 2 2" xfId="9950"/>
    <cellStyle name="标题 2 7 2 3" xfId="9951"/>
    <cellStyle name="标题 2 7 3 2 2" xfId="9952"/>
    <cellStyle name="标题 2 7 3 3" xfId="9953"/>
    <cellStyle name="标题 2 7 3 3 2" xfId="9954"/>
    <cellStyle name="标题 2 7 5" xfId="9955"/>
    <cellStyle name="标题 2 7 5 2" xfId="9956"/>
    <cellStyle name="标题 2 8 2 2" xfId="9957"/>
    <cellStyle name="标题 2 8 2 2 2" xfId="9958"/>
    <cellStyle name="强调文字颜色 4 2 8" xfId="9959"/>
    <cellStyle name="标题 2 8 2 3" xfId="9960"/>
    <cellStyle name="标题 3 4 2 4 3 2" xfId="9961"/>
    <cellStyle name="标题 3 10 2" xfId="9962"/>
    <cellStyle name="标题 3 10 2 2" xfId="9963"/>
    <cellStyle name="标题 3 10 3" xfId="9964"/>
    <cellStyle name="标题 3 10 3 2" xfId="9965"/>
    <cellStyle name="标题 3 11" xfId="9966"/>
    <cellStyle name="标题 3 11 2" xfId="9967"/>
    <cellStyle name="标题 3 12 2" xfId="9968"/>
    <cellStyle name="标题 3 13" xfId="9969"/>
    <cellStyle name="标题 3 2" xfId="9970"/>
    <cellStyle name="标题 3 2 2" xfId="9971"/>
    <cellStyle name="标题 3 2 2 2" xfId="9972"/>
    <cellStyle name="标题 3 2 2 2 2" xfId="9973"/>
    <cellStyle name="标题 3 2 2 2 4" xfId="9974"/>
    <cellStyle name="链接单元格 4 3 2" xfId="9975"/>
    <cellStyle name="标题 3 2 2 3" xfId="9976"/>
    <cellStyle name="差 3 2 4" xfId="9977"/>
    <cellStyle name="标题 3 2 2 3 2" xfId="9978"/>
    <cellStyle name="差 3 2 4 2" xfId="9979"/>
    <cellStyle name="标题 3 2 2 3 2 2" xfId="9980"/>
    <cellStyle name="差 3 2 5" xfId="9981"/>
    <cellStyle name="标题 3 2 2 3 3" xfId="9982"/>
    <cellStyle name="差 3 2 5 2" xfId="9983"/>
    <cellStyle name="标题 3 2 2 3 3 2" xfId="9984"/>
    <cellStyle name="差 3 3 4" xfId="9985"/>
    <cellStyle name="标题 3 2 2 4 2" xfId="9986"/>
    <cellStyle name="差 3 3 4 2" xfId="9987"/>
    <cellStyle name="标题 3 2 2 4 2 2" xfId="9988"/>
    <cellStyle name="标题 5 7" xfId="9989"/>
    <cellStyle name="标题 3 2 3 2 2" xfId="9990"/>
    <cellStyle name="标题 5 7 2" xfId="9991"/>
    <cellStyle name="标题 3 2 3 2 2 2" xfId="9992"/>
    <cellStyle name="标题 5 8" xfId="9993"/>
    <cellStyle name="标题 3 2 3 2 3" xfId="9994"/>
    <cellStyle name="标题 5 8 2" xfId="9995"/>
    <cellStyle name="标题 3 2 3 2 3 2" xfId="9996"/>
    <cellStyle name="标题 5 9" xfId="9997"/>
    <cellStyle name="标题 3 2 3 2 4" xfId="9998"/>
    <cellStyle name="链接单元格 5 3 2" xfId="9999"/>
    <cellStyle name="强调文字颜色 3 2 10 2" xfId="10000"/>
    <cellStyle name="标题 3 2 3 3" xfId="10001"/>
    <cellStyle name="差 4 2 4" xfId="10002"/>
    <cellStyle name="标题 3 2 3 3 2" xfId="10003"/>
    <cellStyle name="标题 6 7" xfId="10004"/>
    <cellStyle name="差 4 2 4 2" xfId="10005"/>
    <cellStyle name="标题 3 2 3 3 2 2" xfId="10006"/>
    <cellStyle name="标题 6 7 2" xfId="10007"/>
    <cellStyle name="差 4 2 5" xfId="10008"/>
    <cellStyle name="标题 3 2 3 3 3" xfId="10009"/>
    <cellStyle name="标题 6 8" xfId="10010"/>
    <cellStyle name="差 4 2 5 2" xfId="10011"/>
    <cellStyle name="标题 3 2 3 3 3 2" xfId="10012"/>
    <cellStyle name="标题 6 8 2" xfId="10013"/>
    <cellStyle name="标题 7 7" xfId="10014"/>
    <cellStyle name="标题 3 2 3 4 2" xfId="10015"/>
    <cellStyle name="标题 3 2 4 2 2 2" xfId="10016"/>
    <cellStyle name="汇总 6 3 3" xfId="10017"/>
    <cellStyle name="警告文本 4 7" xfId="10018"/>
    <cellStyle name="标题 3 2 4 2 3" xfId="10019"/>
    <cellStyle name="强调文字颜色 6 2 5 2 3 2" xfId="10020"/>
    <cellStyle name="标题 3 2 4 2 3 2" xfId="10021"/>
    <cellStyle name="警告文本 5 7" xfId="10022"/>
    <cellStyle name="标题 3 2 4 3" xfId="10023"/>
    <cellStyle name="差 5 2 4" xfId="10024"/>
    <cellStyle name="标题 3 2 4 3 2" xfId="10025"/>
    <cellStyle name="差 5 2 4 2" xfId="10026"/>
    <cellStyle name="标题 3 2 4 3 2 2" xfId="10027"/>
    <cellStyle name="汇总 7 3 3" xfId="10028"/>
    <cellStyle name="差 5 2 5" xfId="10029"/>
    <cellStyle name="标题 3 2 4 3 3" xfId="10030"/>
    <cellStyle name="差 5 2 5 2" xfId="10031"/>
    <cellStyle name="标题 3 2 4 3 3 2" xfId="10032"/>
    <cellStyle name="标题 3 2 4 4" xfId="10033"/>
    <cellStyle name="标题 3 2 4 4 2" xfId="10034"/>
    <cellStyle name="标题 3 2 5" xfId="10035"/>
    <cellStyle name="强调文字颜色 4 2 4 3 3" xfId="10036"/>
    <cellStyle name="标题 3 2 5 2" xfId="10037"/>
    <cellStyle name="强调文字颜色 4 2 4 3 3 2" xfId="10038"/>
    <cellStyle name="标题 3 2 5 2 2" xfId="10039"/>
    <cellStyle name="标题 3 2 5 2 2 2" xfId="10040"/>
    <cellStyle name="货币 3 6 2 4" xfId="10041"/>
    <cellStyle name="标题 3 2 5 2 3" xfId="10042"/>
    <cellStyle name="标题 3 2 5 2 3 2" xfId="10043"/>
    <cellStyle name="标题 3 2 5 3" xfId="10044"/>
    <cellStyle name="差 6 2 4" xfId="10045"/>
    <cellStyle name="标题 3 2 5 3 2" xfId="10046"/>
    <cellStyle name="标题 3 2 5 4" xfId="10047"/>
    <cellStyle name="标题 3 2 5 4 2" xfId="10048"/>
    <cellStyle name="警告文本 13" xfId="10049"/>
    <cellStyle name="标题 3 2 6 2" xfId="10050"/>
    <cellStyle name="标题 3 2 6 2 2" xfId="10051"/>
    <cellStyle name="标题 3 2 6 3" xfId="10052"/>
    <cellStyle name="标题 3 2 6 3 2" xfId="10053"/>
    <cellStyle name="标题 3 2 7" xfId="10054"/>
    <cellStyle name="标题 3 2 7 2" xfId="10055"/>
    <cellStyle name="标题 3 2 7 2 2" xfId="10056"/>
    <cellStyle name="标题 3 2 7 3" xfId="10057"/>
    <cellStyle name="常规 4 11 2 2" xfId="10058"/>
    <cellStyle name="标题 3 2 7 3 2" xfId="10059"/>
    <cellStyle name="标题 3 2 8" xfId="10060"/>
    <cellStyle name="标题 3 2 8 2" xfId="10061"/>
    <cellStyle name="标题 3 2 8 2 2" xfId="10062"/>
    <cellStyle name="标题 3 2 8 3 2" xfId="10063"/>
    <cellStyle name="标题 3 2 9" xfId="10064"/>
    <cellStyle name="标题 3 3 4" xfId="10065"/>
    <cellStyle name="标题 3 3 5" xfId="10066"/>
    <cellStyle name="标题 3 3 6" xfId="10067"/>
    <cellStyle name="标题 3 3 7" xfId="10068"/>
    <cellStyle name="标题 3 3 8" xfId="10069"/>
    <cellStyle name="标题 3 3 8 2" xfId="10070"/>
    <cellStyle name="标题 3 4 2 2" xfId="10071"/>
    <cellStyle name="标题 3 4 2 2 2" xfId="10072"/>
    <cellStyle name="标题 3 4 2 2 2 2" xfId="10073"/>
    <cellStyle name="标题 3 4 2 2 3" xfId="10074"/>
    <cellStyle name="标题 3 4 2 3" xfId="10075"/>
    <cellStyle name="标题 3 4 2 3 2" xfId="10076"/>
    <cellStyle name="标题 3 4 2 3 2 2" xfId="10077"/>
    <cellStyle name="标题 3 4 2 3 3" xfId="10078"/>
    <cellStyle name="标题 3 4 2 3 3 2" xfId="10079"/>
    <cellStyle name="标题 3 4 2 4" xfId="10080"/>
    <cellStyle name="标题 3 4 3 2" xfId="10081"/>
    <cellStyle name="标题 3 4 3 2 2" xfId="10082"/>
    <cellStyle name="标题 3 4 3 3" xfId="10083"/>
    <cellStyle name="标题 3 4 3 3 2" xfId="10084"/>
    <cellStyle name="标题 3 4 4" xfId="10085"/>
    <cellStyle name="强调文字颜色 4 2 4 5 2" xfId="10086"/>
    <cellStyle name="标题 3 4 4 2" xfId="10087"/>
    <cellStyle name="标题 3 4 4 2 2" xfId="10088"/>
    <cellStyle name="标题 3 4 4 3" xfId="10089"/>
    <cellStyle name="标题 3 4 4 3 2" xfId="10090"/>
    <cellStyle name="标题 3 4 5" xfId="10091"/>
    <cellStyle name="标题 3 4 5 2" xfId="10092"/>
    <cellStyle name="标题 3 4 5 2 2" xfId="10093"/>
    <cellStyle name="标题 3 4 5 3" xfId="10094"/>
    <cellStyle name="标题 3 4 6" xfId="10095"/>
    <cellStyle name="标题 3 4 6 2" xfId="10096"/>
    <cellStyle name="标题 3 4 7" xfId="10097"/>
    <cellStyle name="标题 3 4 7 2" xfId="10098"/>
    <cellStyle name="标题 3 5 2" xfId="10099"/>
    <cellStyle name="标题 3 5 2 2" xfId="10100"/>
    <cellStyle name="标题 3 5 2 2 2" xfId="10101"/>
    <cellStyle name="标题 3 5 2 2 2 2" xfId="10102"/>
    <cellStyle name="警告文本 2 3 4 3" xfId="10103"/>
    <cellStyle name="标题 3 5 2 2 3" xfId="10104"/>
    <cellStyle name="标题 3 5 2 2 3 2" xfId="10105"/>
    <cellStyle name="标题 3 5 2 3" xfId="10106"/>
    <cellStyle name="标题 3 5 2 3 2" xfId="10107"/>
    <cellStyle name="标题 3 5 2 3 2 2" xfId="10108"/>
    <cellStyle name="标题 3 5 2 3 3" xfId="10109"/>
    <cellStyle name="标题 3 5 2 3 3 2" xfId="10110"/>
    <cellStyle name="标题 3 5 2 4" xfId="10111"/>
    <cellStyle name="常规 6 3 3 2 2 3 2" xfId="10112"/>
    <cellStyle name="标题 3 5 2 5" xfId="10113"/>
    <cellStyle name="标题 3 5 2 5 2" xfId="10114"/>
    <cellStyle name="标题 3 5 3" xfId="10115"/>
    <cellStyle name="常规 2 4 7 3 2" xfId="10116"/>
    <cellStyle name="标题 3 5 3 2" xfId="10117"/>
    <cellStyle name="标题 3 5 3 2 2" xfId="10118"/>
    <cellStyle name="标题 3 5 3 3" xfId="10119"/>
    <cellStyle name="标题 3 5 3 3 2" xfId="10120"/>
    <cellStyle name="标题 3 5 4 2" xfId="10121"/>
    <cellStyle name="标题 3 5 4 2 2" xfId="10122"/>
    <cellStyle name="标题 3 5 4 3" xfId="10123"/>
    <cellStyle name="标题 3 5 4 3 2" xfId="10124"/>
    <cellStyle name="标题 3 5 5" xfId="10125"/>
    <cellStyle name="标题 3 5 5 2" xfId="10126"/>
    <cellStyle name="标题 3 5 5 3" xfId="10127"/>
    <cellStyle name="标题 3 5 5 3 2" xfId="10128"/>
    <cellStyle name="标题 3 5 6" xfId="10129"/>
    <cellStyle name="标题 3 5 6 2" xfId="10130"/>
    <cellStyle name="标题 3 5 7" xfId="10131"/>
    <cellStyle name="标题 3 5 7 2" xfId="10132"/>
    <cellStyle name="标题 3 6 2" xfId="10133"/>
    <cellStyle name="标题 3 6 2 2" xfId="10134"/>
    <cellStyle name="标题 3 6 2 2 2" xfId="10135"/>
    <cellStyle name="标题 3 6 2 2 2 2" xfId="10136"/>
    <cellStyle name="常规 6 4 3 3" xfId="10137"/>
    <cellStyle name="标题 3 6 2 2 3 2" xfId="10138"/>
    <cellStyle name="常规 6 4 4 3" xfId="10139"/>
    <cellStyle name="标题 3 6 2 3" xfId="10140"/>
    <cellStyle name="标题 3 6 2 3 2" xfId="10141"/>
    <cellStyle name="标题 3 6 2 4" xfId="10142"/>
    <cellStyle name="标题 3 6 2 4 2" xfId="10143"/>
    <cellStyle name="标题 3 6 3 2" xfId="10144"/>
    <cellStyle name="输出 2 2 4" xfId="10145"/>
    <cellStyle name="标题 3 6 3 2 2" xfId="10146"/>
    <cellStyle name="输出 2 2 4 2" xfId="10147"/>
    <cellStyle name="标题 3 6 3 3" xfId="10148"/>
    <cellStyle name="输出 2 2 5" xfId="10149"/>
    <cellStyle name="标题 3 6 3 3 2" xfId="10150"/>
    <cellStyle name="输出 2 2 5 2" xfId="10151"/>
    <cellStyle name="标题 3 6 5" xfId="10152"/>
    <cellStyle name="常规 2 3" xfId="10153"/>
    <cellStyle name="好 10 3" xfId="10154"/>
    <cellStyle name="标题 3 6 5 2" xfId="10155"/>
    <cellStyle name="常规 2 3 2" xfId="10156"/>
    <cellStyle name="输出 2 4 4" xfId="10157"/>
    <cellStyle name="标题 3 7 2" xfId="10158"/>
    <cellStyle name="货币 3 2 2 7 3 2" xfId="10159"/>
    <cellStyle name="标题 3 7 2 2" xfId="10160"/>
    <cellStyle name="标题 3 7 2 2 2" xfId="10161"/>
    <cellStyle name="标题 3 7 2 3" xfId="10162"/>
    <cellStyle name="标题 3 7 2 3 2" xfId="10163"/>
    <cellStyle name="标题 3 7 3 2" xfId="10164"/>
    <cellStyle name="输出 3 2 4" xfId="10165"/>
    <cellStyle name="标题 3 7 3 2 2" xfId="10166"/>
    <cellStyle name="输出 3 2 4 2" xfId="10167"/>
    <cellStyle name="标题 3 7 3 3" xfId="10168"/>
    <cellStyle name="输出 3 2 5" xfId="10169"/>
    <cellStyle name="标题 3 7 3 3 2" xfId="10170"/>
    <cellStyle name="输出 3 2 5 2" xfId="10171"/>
    <cellStyle name="标题 3 7 4 2" xfId="10172"/>
    <cellStyle name="常规 3 2 2" xfId="10173"/>
    <cellStyle name="输出 3 3 4" xfId="10174"/>
    <cellStyle name="差 2 2 2 2 2 2" xfId="10175"/>
    <cellStyle name="标题 3 7 5" xfId="10176"/>
    <cellStyle name="常规 3 3" xfId="10177"/>
    <cellStyle name="好 11 3" xfId="10178"/>
    <cellStyle name="标题 3 7 5 2" xfId="10179"/>
    <cellStyle name="常规 3 3 2" xfId="10180"/>
    <cellStyle name="输出 3 4 4" xfId="10181"/>
    <cellStyle name="标题 3 8 2" xfId="10182"/>
    <cellStyle name="标题 3 8 2 2" xfId="10183"/>
    <cellStyle name="标题 3 8 2 2 2" xfId="10184"/>
    <cellStyle name="标题 3 8 3 2" xfId="10185"/>
    <cellStyle name="输出 4 2 4" xfId="10186"/>
    <cellStyle name="标题 3 8 4 2" xfId="10187"/>
    <cellStyle name="常规 4 2 2" xfId="10188"/>
    <cellStyle name="好 12 2 2" xfId="10189"/>
    <cellStyle name="标题 3 9" xfId="10190"/>
    <cellStyle name="常规 3 4 2 5 3 2" xfId="10191"/>
    <cellStyle name="强调文字颜色 5 4 4 3 2" xfId="10192"/>
    <cellStyle name="标题 4 10 2" xfId="10193"/>
    <cellStyle name="标题 4 10 3" xfId="10194"/>
    <cellStyle name="标题 4 2 4 2 2 2" xfId="10195"/>
    <cellStyle name="强调文字颜色 5 2 5 2" xfId="10196"/>
    <cellStyle name="输出 6 2 2" xfId="10197"/>
    <cellStyle name="标题 4 11 2" xfId="10198"/>
    <cellStyle name="强调文字颜色 2 3 2 2 2 3" xfId="10199"/>
    <cellStyle name="标题 4 2 4 2 3" xfId="10200"/>
    <cellStyle name="强调文字颜色 5 2 6" xfId="10201"/>
    <cellStyle name="强调文字颜色 6 3 5 2 3 2" xfId="10202"/>
    <cellStyle name="输出 6 3" xfId="10203"/>
    <cellStyle name="标题 4 12" xfId="10204"/>
    <cellStyle name="标题 4 2 4 2 3 2" xfId="10205"/>
    <cellStyle name="强调文字颜色 5 2 6 2" xfId="10206"/>
    <cellStyle name="输出 6 3 2" xfId="10207"/>
    <cellStyle name="标题 4 12 2" xfId="10208"/>
    <cellStyle name="标题 4 13" xfId="10209"/>
    <cellStyle name="标题 4 14" xfId="10210"/>
    <cellStyle name="标题 4 15" xfId="10211"/>
    <cellStyle name="标题 4 2" xfId="10212"/>
    <cellStyle name="强调文字颜色 5 6 2 2 3 2" xfId="10213"/>
    <cellStyle name="标题 4 2 10 2" xfId="10214"/>
    <cellStyle name="标题 4 2 2" xfId="10215"/>
    <cellStyle name="标题 4 2 2 2" xfId="10216"/>
    <cellStyle name="标题 4 2 2 2 2" xfId="10217"/>
    <cellStyle name="强调文字颜色 3 2 5" xfId="10218"/>
    <cellStyle name="标题 6 3 2 3" xfId="10219"/>
    <cellStyle name="标题 4 2 2 2 2 2" xfId="10220"/>
    <cellStyle name="强调文字颜色 3 2 5 2" xfId="10221"/>
    <cellStyle name="标题 6 3 2 4" xfId="10222"/>
    <cellStyle name="标题 4 2 2 2 2 3" xfId="10223"/>
    <cellStyle name="强调文字颜色 3 2 5 3" xfId="10224"/>
    <cellStyle name="标题 6 3 3 3" xfId="10225"/>
    <cellStyle name="标题 4 2 2 2 3 2" xfId="10226"/>
    <cellStyle name="强调文字颜色 3 2 6 2" xfId="10227"/>
    <cellStyle name="标题 4 2 2 2 4" xfId="10228"/>
    <cellStyle name="强调文字颜色 3 2 7" xfId="10229"/>
    <cellStyle name="标题 4 2 2 2 4 2" xfId="10230"/>
    <cellStyle name="链接单元格 3 3 2 4" xfId="10231"/>
    <cellStyle name="强调文字颜色 3 2 7 2" xfId="10232"/>
    <cellStyle name="标题 4 2 2 3" xfId="10233"/>
    <cellStyle name="标题 4 2 3 2" xfId="10234"/>
    <cellStyle name="标题 4 2 3 2 2" xfId="10235"/>
    <cellStyle name="强调文字颜色 4 2 5" xfId="10236"/>
    <cellStyle name="标题 4 2 3 2 2 2" xfId="10237"/>
    <cellStyle name="强调文字颜色 4 2 5 2" xfId="10238"/>
    <cellStyle name="标题 4 2 3 2 2 3" xfId="10239"/>
    <cellStyle name="强调文字颜色 4 2 5 3" xfId="10240"/>
    <cellStyle name="标题 4 2 4" xfId="10241"/>
    <cellStyle name="标题 4 2 3 2 2 3 2" xfId="10242"/>
    <cellStyle name="标题 4 2 3 2 3" xfId="10243"/>
    <cellStyle name="强调文字颜色 4 2 6" xfId="10244"/>
    <cellStyle name="标题 4 2 3 2 3 2" xfId="10245"/>
    <cellStyle name="强调文字颜色 4 2 6 2" xfId="10246"/>
    <cellStyle name="标题 4 2 3 2 4" xfId="10247"/>
    <cellStyle name="强调文字颜色 4 2 7" xfId="10248"/>
    <cellStyle name="标题 4 2 3 2 4 2" xfId="10249"/>
    <cellStyle name="常规 3 4 2 2 2 3" xfId="10250"/>
    <cellStyle name="强调文字颜色 4 2 7 2" xfId="10251"/>
    <cellStyle name="标题 4 2 3 3" xfId="10252"/>
    <cellStyle name="标题 4 2 3 5" xfId="10253"/>
    <cellStyle name="标题 4 2 3 6" xfId="10254"/>
    <cellStyle name="标题 4 2 4 3" xfId="10255"/>
    <cellStyle name="输出 7" xfId="10256"/>
    <cellStyle name="标题 4 2 4 4" xfId="10257"/>
    <cellStyle name="输出 8" xfId="10258"/>
    <cellStyle name="标题 4 2 4 4 2" xfId="10259"/>
    <cellStyle name="常规 3 4 2 6" xfId="10260"/>
    <cellStyle name="强调文字颜色 5 4 5" xfId="10261"/>
    <cellStyle name="输出 8 2" xfId="10262"/>
    <cellStyle name="标题 4 2 4 5" xfId="10263"/>
    <cellStyle name="输出 9" xfId="10264"/>
    <cellStyle name="标题 4 2 4 5 2" xfId="10265"/>
    <cellStyle name="强调文字颜色 5 5 5" xfId="10266"/>
    <cellStyle name="输出 9 2" xfId="10267"/>
    <cellStyle name="标题 4 2 5" xfId="10268"/>
    <cellStyle name="标题 4 2 5 2" xfId="10269"/>
    <cellStyle name="标题 4 2 5 2 2" xfId="10270"/>
    <cellStyle name="强调文字颜色 6 2 5" xfId="10271"/>
    <cellStyle name="适中 2 2 4 3" xfId="10272"/>
    <cellStyle name="标题 4 2 5 2 2 2" xfId="10273"/>
    <cellStyle name="强调文字颜色 6 2 5 2" xfId="10274"/>
    <cellStyle name="标题 4 2 5 2 3" xfId="10275"/>
    <cellStyle name="强调文字颜色 6 2 6" xfId="10276"/>
    <cellStyle name="标题 4 2 5 2 3 2" xfId="10277"/>
    <cellStyle name="强调文字颜色 6 2 6 2" xfId="10278"/>
    <cellStyle name="标题 4 2 5 3" xfId="10279"/>
    <cellStyle name="标题 4 2 5 4" xfId="10280"/>
    <cellStyle name="标题 4 2 5 4 2" xfId="10281"/>
    <cellStyle name="强调文字颜色 6 4 5" xfId="10282"/>
    <cellStyle name="标题 4 2 7" xfId="10283"/>
    <cellStyle name="标题 4 2 8" xfId="10284"/>
    <cellStyle name="标题 4 2 9" xfId="10285"/>
    <cellStyle name="标题 4 3 2" xfId="10286"/>
    <cellStyle name="标题 4 3 2 2" xfId="10287"/>
    <cellStyle name="标题 4 3 2 2 2" xfId="10288"/>
    <cellStyle name="常规 4 8" xfId="10289"/>
    <cellStyle name="标题 4 3 2 4" xfId="10290"/>
    <cellStyle name="标题 4 3 2 5" xfId="10291"/>
    <cellStyle name="标题 4 3 2 6" xfId="10292"/>
    <cellStyle name="标题 4 3 3 2" xfId="10293"/>
    <cellStyle name="标题 4 3 3 2 2" xfId="10294"/>
    <cellStyle name="标题 4 3 3 2 2 2 2" xfId="10295"/>
    <cellStyle name="标题 4 3 3 2 2 3 2" xfId="10296"/>
    <cellStyle name="标题 4 3 3 2 3" xfId="10297"/>
    <cellStyle name="标题 4 3 3 2 3 2" xfId="10298"/>
    <cellStyle name="标题 4 3 3 2 4" xfId="10299"/>
    <cellStyle name="标题 4 3 3 2 4 2" xfId="10300"/>
    <cellStyle name="常规 3 5 2 2 2 3" xfId="10301"/>
    <cellStyle name="标题 4 3 3 4" xfId="10302"/>
    <cellStyle name="标题 4 3 3 5" xfId="10303"/>
    <cellStyle name="标题 4 3 4" xfId="10304"/>
    <cellStyle name="强调文字颜色 4 2 5 4 2" xfId="10305"/>
    <cellStyle name="标题 4 3 4 2" xfId="10306"/>
    <cellStyle name="标题 4 3 4 2 2" xfId="10307"/>
    <cellStyle name="标题 4 3 4 2 2 2" xfId="10308"/>
    <cellStyle name="标题 4 3 4 2 3" xfId="10309"/>
    <cellStyle name="标题 4 3 4 2 3 2" xfId="10310"/>
    <cellStyle name="解释性文本 5 2 3" xfId="10311"/>
    <cellStyle name="标题 4 3 4 3" xfId="10312"/>
    <cellStyle name="标题 4 3 4 4" xfId="10313"/>
    <cellStyle name="常规 6 2 2 2 2" xfId="10314"/>
    <cellStyle name="标题 4 3 4 4 2" xfId="10315"/>
    <cellStyle name="常规 6 2 2 2 2 2" xfId="10316"/>
    <cellStyle name="标题 4 3 4 5" xfId="10317"/>
    <cellStyle name="常规 6 2 2 2 3" xfId="10318"/>
    <cellStyle name="标题 4 3 4 5 2" xfId="10319"/>
    <cellStyle name="常规 6 2 2 2 3 2" xfId="10320"/>
    <cellStyle name="警告文本 6" xfId="10321"/>
    <cellStyle name="标题 4 3 5" xfId="10322"/>
    <cellStyle name="标题 4 3 5 2" xfId="10323"/>
    <cellStyle name="标题 4 3 5 2 2" xfId="10324"/>
    <cellStyle name="适中 3 2 4 3" xfId="10325"/>
    <cellStyle name="标题 4 3 5 2 2 2" xfId="10326"/>
    <cellStyle name="标题 4 3 5 2 3" xfId="10327"/>
    <cellStyle name="标题 4 3 5 2 3 2" xfId="10328"/>
    <cellStyle name="标题 4 3 5 3" xfId="10329"/>
    <cellStyle name="标题 4 3 5 4" xfId="10330"/>
    <cellStyle name="常规 6 2 2 3 2" xfId="10331"/>
    <cellStyle name="标题 4 3 5 4 2" xfId="10332"/>
    <cellStyle name="常规 6 2 2 3 2 2" xfId="10333"/>
    <cellStyle name="标题 4 4" xfId="10334"/>
    <cellStyle name="标题 4 4 2" xfId="10335"/>
    <cellStyle name="标题 4 4 2 2" xfId="10336"/>
    <cellStyle name="标题 4 4 2 2 2" xfId="10337"/>
    <cellStyle name="标题 4 4 2 3" xfId="10338"/>
    <cellStyle name="常规 13 2 4" xfId="10339"/>
    <cellStyle name="好 4 3 2 4" xfId="10340"/>
    <cellStyle name="强调文字颜色 1 3 5 2 2" xfId="10341"/>
    <cellStyle name="标题 4 4 2 3 2" xfId="10342"/>
    <cellStyle name="标题 4 4 2 4" xfId="10343"/>
    <cellStyle name="标题 4 4 2 4 2" xfId="10344"/>
    <cellStyle name="常规 5 2 2 6" xfId="10345"/>
    <cellStyle name="标题 4 4 2 4 2 2" xfId="10346"/>
    <cellStyle name="注释 4 4 3" xfId="10347"/>
    <cellStyle name="标题 4 4 2 5" xfId="10348"/>
    <cellStyle name="标题 4 4 2 5 2" xfId="10349"/>
    <cellStyle name="常规 5 2 3 6" xfId="10350"/>
    <cellStyle name="标题 4 4 2 6" xfId="10351"/>
    <cellStyle name="标题 4 4 2 6 2" xfId="10352"/>
    <cellStyle name="标题 4 4 3" xfId="10353"/>
    <cellStyle name="标题 4 4 3 2" xfId="10354"/>
    <cellStyle name="标题 4 4 3 2 2" xfId="10355"/>
    <cellStyle name="标题 4 4 3 3" xfId="10356"/>
    <cellStyle name="标题 4 4 3 3 2" xfId="10357"/>
    <cellStyle name="标题 4 4 4" xfId="10358"/>
    <cellStyle name="标题 4 4 4 2" xfId="10359"/>
    <cellStyle name="标题 4 4 4 2 2" xfId="10360"/>
    <cellStyle name="标题 4 4 4 3" xfId="10361"/>
    <cellStyle name="标题 4 4 4 3 2" xfId="10362"/>
    <cellStyle name="标题 4 4 5" xfId="10363"/>
    <cellStyle name="标题 4 4 5 2" xfId="10364"/>
    <cellStyle name="标题 4 4 5 3" xfId="10365"/>
    <cellStyle name="常规 16 2 4" xfId="10366"/>
    <cellStyle name="常规 2 2 4 2 3 2 2" xfId="10367"/>
    <cellStyle name="标题 4 4 5 3 2" xfId="10368"/>
    <cellStyle name="标题 4 5 2" xfId="10369"/>
    <cellStyle name="常规 6 2 3 2 2 3" xfId="10370"/>
    <cellStyle name="标题 4 5 2 2" xfId="10371"/>
    <cellStyle name="常规 6 2 3 2 2 3 2" xfId="10372"/>
    <cellStyle name="标题 4 5 2 2 2" xfId="10373"/>
    <cellStyle name="标题 4 5 2 2 2 2" xfId="10374"/>
    <cellStyle name="标题 4 5 2 2 3 2" xfId="10375"/>
    <cellStyle name="标题 4 5 2 3" xfId="10376"/>
    <cellStyle name="标题 4 5 2 3 2" xfId="10377"/>
    <cellStyle name="标题 4 5 2 4" xfId="10378"/>
    <cellStyle name="标题 4 5 2 4 2" xfId="10379"/>
    <cellStyle name="常规 6 2 2 6" xfId="10380"/>
    <cellStyle name="标题 4 5 2 5" xfId="10381"/>
    <cellStyle name="标题 4 5 2 5 2" xfId="10382"/>
    <cellStyle name="常规 6 2 3 6" xfId="10383"/>
    <cellStyle name="标题 4 5 3" xfId="10384"/>
    <cellStyle name="标题 4 5 3 2" xfId="10385"/>
    <cellStyle name="标题 4 5 3 2 2" xfId="10386"/>
    <cellStyle name="标题 4 5 3 3" xfId="10387"/>
    <cellStyle name="标题 4 5 4 2" xfId="10388"/>
    <cellStyle name="标题 4 5 4 2 2" xfId="10389"/>
    <cellStyle name="标题 4 5 4 3" xfId="10390"/>
    <cellStyle name="标题 4 5 5" xfId="10391"/>
    <cellStyle name="标题 4 5 5 2" xfId="10392"/>
    <cellStyle name="标题 4 5 5 2 2" xfId="10393"/>
    <cellStyle name="标题 4 5 5 3" xfId="10394"/>
    <cellStyle name="标题 4 5 5 3 2" xfId="10395"/>
    <cellStyle name="标题 4 6 2" xfId="10396"/>
    <cellStyle name="常规 6 2 3 2 3 3" xfId="10397"/>
    <cellStyle name="标题 4 6 2 2" xfId="10398"/>
    <cellStyle name="常规 6 2 3 2 3 3 2" xfId="10399"/>
    <cellStyle name="汇总 2 2 7" xfId="10400"/>
    <cellStyle name="标题 4 6 2 2 2" xfId="10401"/>
    <cellStyle name="标题 4 6 2 2 2 2" xfId="10402"/>
    <cellStyle name="常规 2 2 11" xfId="10403"/>
    <cellStyle name="标题 4 6 2 2 3 2" xfId="10404"/>
    <cellStyle name="标题 4 6 2 3" xfId="10405"/>
    <cellStyle name="标题 4 6 2 3 2" xfId="10406"/>
    <cellStyle name="标题 4 6 2 4" xfId="10407"/>
    <cellStyle name="标题 4 6 2 4 2" xfId="10408"/>
    <cellStyle name="常规 7 2 2 6" xfId="10409"/>
    <cellStyle name="标题 4 6 3 2" xfId="10410"/>
    <cellStyle name="标题 4 6 3 2 2" xfId="10411"/>
    <cellStyle name="标题 4 6 3 3" xfId="10412"/>
    <cellStyle name="标题 4 6 3 3 2" xfId="10413"/>
    <cellStyle name="标题 4 6 4 2" xfId="10414"/>
    <cellStyle name="标题 4 6 5" xfId="10415"/>
    <cellStyle name="标题 4 6 5 2" xfId="10416"/>
    <cellStyle name="标题 4 7" xfId="10417"/>
    <cellStyle name="常规 2 2 13" xfId="10418"/>
    <cellStyle name="标题 4 7 2" xfId="10419"/>
    <cellStyle name="常规 6 2 3 2 4 3" xfId="10420"/>
    <cellStyle name="常规 2 2 13 2" xfId="10421"/>
    <cellStyle name="标题 4 7 2 2" xfId="10422"/>
    <cellStyle name="常规 6 2 3 2 4 3 2" xfId="10423"/>
    <cellStyle name="汇总 3 2 7" xfId="10424"/>
    <cellStyle name="标题 4 7 2 2 2" xfId="10425"/>
    <cellStyle name="标题 4 7 2 3" xfId="10426"/>
    <cellStyle name="标题 4 7 2 3 2" xfId="10427"/>
    <cellStyle name="标题 8 2 2 2 2" xfId="10428"/>
    <cellStyle name="标题 4 7 3 2" xfId="10429"/>
    <cellStyle name="标题 4 7 3 2 2" xfId="10430"/>
    <cellStyle name="标题 4 7 3 3" xfId="10431"/>
    <cellStyle name="标题 4 7 3 3 2" xfId="10432"/>
    <cellStyle name="计算 2 8" xfId="10433"/>
    <cellStyle name="常规 2 2 15" xfId="10434"/>
    <cellStyle name="标题 8 2 2 3" xfId="10435"/>
    <cellStyle name="标题 4 7 4" xfId="10436"/>
    <cellStyle name="标题 8 2 2 3 2" xfId="10437"/>
    <cellStyle name="标题 4 7 4 2" xfId="10438"/>
    <cellStyle name="标题 4 7 5" xfId="10439"/>
    <cellStyle name="标题 4 7 5 2" xfId="10440"/>
    <cellStyle name="标题 8 2 3 2 2" xfId="10441"/>
    <cellStyle name="标题 4 8 3 2" xfId="10442"/>
    <cellStyle name="标题 8 2 3 3" xfId="10443"/>
    <cellStyle name="标题 4 8 4" xfId="10444"/>
    <cellStyle name="标题 8 2 3 3 2" xfId="10445"/>
    <cellStyle name="标题 4 8 4 2" xfId="10446"/>
    <cellStyle name="标题 4 9" xfId="10447"/>
    <cellStyle name="标题 5" xfId="10448"/>
    <cellStyle name="强调文字颜色 6 3 7 3" xfId="10449"/>
    <cellStyle name="标题 5 2" xfId="10450"/>
    <cellStyle name="强调文字颜色 6 3 7 3 2" xfId="10451"/>
    <cellStyle name="标题 5 2 2" xfId="10452"/>
    <cellStyle name="标题 5 2 2 2" xfId="10453"/>
    <cellStyle name="差 3 7" xfId="10454"/>
    <cellStyle name="标题 5 2 2 2 2" xfId="10455"/>
    <cellStyle name="差 3 8" xfId="10456"/>
    <cellStyle name="标题 5 2 2 2 3" xfId="10457"/>
    <cellStyle name="标题 5 2 2 3" xfId="10458"/>
    <cellStyle name="差 4 7" xfId="10459"/>
    <cellStyle name="标题 5 2 2 3 2" xfId="10460"/>
    <cellStyle name="标题 5 2 2 4" xfId="10461"/>
    <cellStyle name="差 5 7" xfId="10462"/>
    <cellStyle name="标题 5 2 2 4 2" xfId="10463"/>
    <cellStyle name="标题 5 2 3 3" xfId="10464"/>
    <cellStyle name="标题 5 2 3 3 2" xfId="10465"/>
    <cellStyle name="标题 5 2 4" xfId="10466"/>
    <cellStyle name="强调文字颜色 4 2 6 3 2" xfId="10467"/>
    <cellStyle name="标题 5 2 4 3" xfId="10468"/>
    <cellStyle name="常规 2 3 11 2 2 2" xfId="10469"/>
    <cellStyle name="标题 5 2 4 3 2" xfId="10470"/>
    <cellStyle name="警告文本 5 2 2 3" xfId="10471"/>
    <cellStyle name="标题 5 2 5" xfId="10472"/>
    <cellStyle name="标题 5 2 5 2" xfId="10473"/>
    <cellStyle name="标题 5 2 5 2 2" xfId="10474"/>
    <cellStyle name="标题 5 2 5 3" xfId="10475"/>
    <cellStyle name="常规 2 3 11 2 3 2" xfId="10476"/>
    <cellStyle name="强调文字颜色 6 4 2 4 3 2" xfId="10477"/>
    <cellStyle name="标题 5 2 5 3 2" xfId="10478"/>
    <cellStyle name="标题 8 2 5" xfId="10479"/>
    <cellStyle name="标题 5 2 6 2" xfId="10480"/>
    <cellStyle name="警告文本 2 4 2 3" xfId="10481"/>
    <cellStyle name="标题 5 2 7" xfId="10482"/>
    <cellStyle name="标题 5 2 7 2" xfId="10483"/>
    <cellStyle name="警告文本 2 4 3 3" xfId="10484"/>
    <cellStyle name="标题 5 3 5" xfId="10485"/>
    <cellStyle name="标题 5 3 5 2" xfId="10486"/>
    <cellStyle name="标题 5 4" xfId="10487"/>
    <cellStyle name="标题 5 4 2" xfId="10488"/>
    <cellStyle name="标题 5 4 2 2" xfId="10489"/>
    <cellStyle name="标题 5 4 2 3" xfId="10490"/>
    <cellStyle name="标题 5 4 2 3 2" xfId="10491"/>
    <cellStyle name="标题 5 4 3" xfId="10492"/>
    <cellStyle name="标题 5 4 3 2" xfId="10493"/>
    <cellStyle name="标题 5 4 3 3" xfId="10494"/>
    <cellStyle name="标题 5 4 3 3 2" xfId="10495"/>
    <cellStyle name="标题 5 4 4" xfId="10496"/>
    <cellStyle name="标题 5 4 4 2" xfId="10497"/>
    <cellStyle name="标题 5 4 5" xfId="10498"/>
    <cellStyle name="标题 5 4 5 2" xfId="10499"/>
    <cellStyle name="标题 5 5" xfId="10500"/>
    <cellStyle name="标题 5 5 2" xfId="10501"/>
    <cellStyle name="标题 5 5 2 2" xfId="10502"/>
    <cellStyle name="标题 5 5 2 2 2" xfId="10503"/>
    <cellStyle name="标题 5 5 2 3" xfId="10504"/>
    <cellStyle name="标题 5 5 2 3 2" xfId="10505"/>
    <cellStyle name="标题 5 5 3" xfId="10506"/>
    <cellStyle name="标题 5 5 3 2" xfId="10507"/>
    <cellStyle name="标题 5 5 4" xfId="10508"/>
    <cellStyle name="标题 5 5 4 2" xfId="10509"/>
    <cellStyle name="标题 5 6" xfId="10510"/>
    <cellStyle name="货币 3 2 2 9 2" xfId="10511"/>
    <cellStyle name="标题 5 6 2" xfId="10512"/>
    <cellStyle name="标题 8 3 3 2" xfId="10513"/>
    <cellStyle name="标题 5 8 3" xfId="10514"/>
    <cellStyle name="标题 6" xfId="10515"/>
    <cellStyle name="标题 6 2" xfId="10516"/>
    <cellStyle name="标题 6 2 2 4" xfId="10517"/>
    <cellStyle name="标题 6 2 3 3" xfId="10518"/>
    <cellStyle name="标题 6 2 4 3" xfId="10519"/>
    <cellStyle name="警告文本 2 2 2 2 3" xfId="10520"/>
    <cellStyle name="标题 6 2 5" xfId="10521"/>
    <cellStyle name="警告文本 2 2 2 3" xfId="10522"/>
    <cellStyle name="标题 6 2 5 2" xfId="10523"/>
    <cellStyle name="标题 6 2 5 3" xfId="10524"/>
    <cellStyle name="标题 6 2 6" xfId="10525"/>
    <cellStyle name="常规 2 3 7 2 2 3 2" xfId="10526"/>
    <cellStyle name="警告文本 2 2 2 4" xfId="10527"/>
    <cellStyle name="标题 6 2 6 2" xfId="10528"/>
    <cellStyle name="警告文本 3 4 2 3" xfId="10529"/>
    <cellStyle name="标题 6 2 7" xfId="10530"/>
    <cellStyle name="标题 6 2 7 2" xfId="10531"/>
    <cellStyle name="警告文本 3 4 3 3" xfId="10532"/>
    <cellStyle name="标题 6 3 4" xfId="10533"/>
    <cellStyle name="警告文本 2 2 3 2" xfId="10534"/>
    <cellStyle name="标题 6 3 4 2" xfId="10535"/>
    <cellStyle name="标题 6 3 5" xfId="10536"/>
    <cellStyle name="警告文本 2 2 3 3" xfId="10537"/>
    <cellStyle name="标题 6 3 5 2" xfId="10538"/>
    <cellStyle name="标题 6 4" xfId="10539"/>
    <cellStyle name="标题 6 4 3" xfId="10540"/>
    <cellStyle name="差 2 2 5 3" xfId="10541"/>
    <cellStyle name="标题 6 4 3 2" xfId="10542"/>
    <cellStyle name="标题 6 4 4" xfId="10543"/>
    <cellStyle name="警告文本 2 2 4 2" xfId="10544"/>
    <cellStyle name="标题 6 4 4 2" xfId="10545"/>
    <cellStyle name="标题 6 4 5" xfId="10546"/>
    <cellStyle name="警告文本 2 2 4 3" xfId="10547"/>
    <cellStyle name="标题 6 4 5 2" xfId="10548"/>
    <cellStyle name="差 4 2 2" xfId="10549"/>
    <cellStyle name="标题 6 5" xfId="10550"/>
    <cellStyle name="差 4 2 2 3" xfId="10551"/>
    <cellStyle name="标题 6 5 3" xfId="10552"/>
    <cellStyle name="差 4 2 2 3 2" xfId="10553"/>
    <cellStyle name="标题 6 5 3 2" xfId="10554"/>
    <cellStyle name="差 4 2 3" xfId="10555"/>
    <cellStyle name="标题 6 6" xfId="10556"/>
    <cellStyle name="差 4 2 3 3" xfId="10557"/>
    <cellStyle name="标题 6 6 3" xfId="10558"/>
    <cellStyle name="差 4 2 4 3" xfId="10559"/>
    <cellStyle name="标题 8 4 2 2" xfId="10560"/>
    <cellStyle name="标题 6 7 3" xfId="10561"/>
    <cellStyle name="差 4 2 6 2" xfId="10562"/>
    <cellStyle name="标题 6 9 2" xfId="10563"/>
    <cellStyle name="标题 7" xfId="10564"/>
    <cellStyle name="标题 7 2" xfId="10565"/>
    <cellStyle name="标题 7 2 3 2 2" xfId="10566"/>
    <cellStyle name="标题 7 2 3 3" xfId="10567"/>
    <cellStyle name="标题 7 2 3 3 2" xfId="10568"/>
    <cellStyle name="标题 7 2 4 3" xfId="10569"/>
    <cellStyle name="警告文本 2 3 2 2 3" xfId="10570"/>
    <cellStyle name="标题 7 2 5" xfId="10571"/>
    <cellStyle name="警告文本 2 3 2 3" xfId="10572"/>
    <cellStyle name="标题 7 2 5 2" xfId="10573"/>
    <cellStyle name="标题 7 2 6" xfId="10574"/>
    <cellStyle name="警告文本 2 3 2 4" xfId="10575"/>
    <cellStyle name="标题 7 2 6 2" xfId="10576"/>
    <cellStyle name="标题 7 3" xfId="10577"/>
    <cellStyle name="标题 7 4" xfId="10578"/>
    <cellStyle name="标题 7 4 3" xfId="10579"/>
    <cellStyle name="差 3 2 5 3" xfId="10580"/>
    <cellStyle name="标题 7 4 3 2" xfId="10581"/>
    <cellStyle name="差 4 3 2" xfId="10582"/>
    <cellStyle name="标题 7 5" xfId="10583"/>
    <cellStyle name="标题 7 5 3" xfId="10584"/>
    <cellStyle name="标题 7 5 3 2" xfId="10585"/>
    <cellStyle name="差 4 3 3" xfId="10586"/>
    <cellStyle name="标题 7 6" xfId="10587"/>
    <cellStyle name="差 4 3 3 2" xfId="10588"/>
    <cellStyle name="标题 7 6 2" xfId="10589"/>
    <cellStyle name="常规 16 2 2" xfId="10590"/>
    <cellStyle name="标题 8" xfId="10591"/>
    <cellStyle name="常规 21 2 2" xfId="10592"/>
    <cellStyle name="常规 16 2 2 2" xfId="10593"/>
    <cellStyle name="标题 8 2" xfId="10594"/>
    <cellStyle name="常规 21 2 2 2" xfId="10595"/>
    <cellStyle name="标题 8 2 5 2" xfId="10596"/>
    <cellStyle name="常规 16 2 2 3" xfId="10597"/>
    <cellStyle name="标题 8 3" xfId="10598"/>
    <cellStyle name="强调文字颜色 2 3 2 2" xfId="10599"/>
    <cellStyle name="标题 8 4" xfId="10600"/>
    <cellStyle name="强调文字颜色 2 3 2 3" xfId="10601"/>
    <cellStyle name="标题 8 4 2" xfId="10602"/>
    <cellStyle name="强调文字颜色 2 3 2 3 2" xfId="10603"/>
    <cellStyle name="标题 8 4 3 2" xfId="10604"/>
    <cellStyle name="强调文字颜色 2 3 2 3 3 2" xfId="10605"/>
    <cellStyle name="差 4 4 2" xfId="10606"/>
    <cellStyle name="标题 8 5" xfId="10607"/>
    <cellStyle name="常规 2 3 2 6 3 2 2" xfId="10608"/>
    <cellStyle name="强调文字颜色 2 3 2 4" xfId="10609"/>
    <cellStyle name="差 4 4 2 2" xfId="10610"/>
    <cellStyle name="汇总 3 2 2 2 3" xfId="10611"/>
    <cellStyle name="货币 3 3 2 2 4" xfId="10612"/>
    <cellStyle name="标题 8 5 2" xfId="10613"/>
    <cellStyle name="强调文字颜色 2 3 2 4 2" xfId="10614"/>
    <cellStyle name="标题 8 5 3" xfId="10615"/>
    <cellStyle name="强调文字颜色 2 3 2 4 3" xfId="10616"/>
    <cellStyle name="差 4 4 3" xfId="10617"/>
    <cellStyle name="标题 8 6" xfId="10618"/>
    <cellStyle name="强调文字颜色 2 3 2 5" xfId="10619"/>
    <cellStyle name="差 4 4 3 2" xfId="10620"/>
    <cellStyle name="标题 8 6 2" xfId="10621"/>
    <cellStyle name="强调文字颜色 2 3 2 5 2" xfId="10622"/>
    <cellStyle name="常规 16 2 3" xfId="10623"/>
    <cellStyle name="标题 9" xfId="10624"/>
    <cellStyle name="常规 21 2 3" xfId="10625"/>
    <cellStyle name="常规 16 2 3 2" xfId="10626"/>
    <cellStyle name="标题 9 2" xfId="10627"/>
    <cellStyle name="标题 9 2 2 3" xfId="10628"/>
    <cellStyle name="标题 9 2 2 3 2" xfId="10629"/>
    <cellStyle name="标题 9 3" xfId="10630"/>
    <cellStyle name="强调文字颜色 2 3 3 2" xfId="10631"/>
    <cellStyle name="标题 9 3 3 2" xfId="10632"/>
    <cellStyle name="标题 9 4" xfId="10633"/>
    <cellStyle name="强调文字颜色 2 3 3 3" xfId="10634"/>
    <cellStyle name="标题 9 4 2" xfId="10635"/>
    <cellStyle name="强调文字颜色 2 3 3 3 2" xfId="10636"/>
    <cellStyle name="差 4 5 2" xfId="10637"/>
    <cellStyle name="好 2 2 2 2 4" xfId="10638"/>
    <cellStyle name="标题 9 5" xfId="10639"/>
    <cellStyle name="常规 2 3 2 6 3 3 2" xfId="10640"/>
    <cellStyle name="强调文字颜色 2 3 3 4" xfId="10641"/>
    <cellStyle name="差 4 5 2 2" xfId="10642"/>
    <cellStyle name="货币 3 3 3 2 4" xfId="10643"/>
    <cellStyle name="标题 9 5 2" xfId="10644"/>
    <cellStyle name="差 10" xfId="10645"/>
    <cellStyle name="差 11" xfId="10646"/>
    <cellStyle name="差 14" xfId="10647"/>
    <cellStyle name="常规 6 3 4 3 3" xfId="10648"/>
    <cellStyle name="差 15" xfId="10649"/>
    <cellStyle name="强调文字颜色 1 4 2 2 2" xfId="10650"/>
    <cellStyle name="常规 17 2 3 2" xfId="10651"/>
    <cellStyle name="差 2 2 2 3" xfId="10652"/>
    <cellStyle name="差 2 2 2 3 2" xfId="10653"/>
    <cellStyle name="差 2 2 3" xfId="10654"/>
    <cellStyle name="强调文字颜色 2 5 4 3 2" xfId="10655"/>
    <cellStyle name="差 2 2 4" xfId="10656"/>
    <cellStyle name="差 2 2 4 2" xfId="10657"/>
    <cellStyle name="差 2 2 5" xfId="10658"/>
    <cellStyle name="差 2 2 6" xfId="10659"/>
    <cellStyle name="链接单元格 3 4 2" xfId="10660"/>
    <cellStyle name="差 2 2 7 2" xfId="10661"/>
    <cellStyle name="检查单元格 2" xfId="10662"/>
    <cellStyle name="链接单元格 3 4 3 2" xfId="10663"/>
    <cellStyle name="常规 11 7 2" xfId="10664"/>
    <cellStyle name="差 2 3" xfId="10665"/>
    <cellStyle name="差 2 3 2 3" xfId="10666"/>
    <cellStyle name="好 3" xfId="10667"/>
    <cellStyle name="输入 3 3 2 2 2" xfId="10668"/>
    <cellStyle name="差 2 3 2 3 2" xfId="10669"/>
    <cellStyle name="好 3 2" xfId="10670"/>
    <cellStyle name="差 2 3 3" xfId="10671"/>
    <cellStyle name="差 2 3 3 2" xfId="10672"/>
    <cellStyle name="差 2 3 4" xfId="10673"/>
    <cellStyle name="差 2 3 4 2" xfId="10674"/>
    <cellStyle name="差 2 3 5" xfId="10675"/>
    <cellStyle name="差 2 3 6" xfId="10676"/>
    <cellStyle name="链接单元格 3 5 2" xfId="10677"/>
    <cellStyle name="差 2 3 6 2" xfId="10678"/>
    <cellStyle name="链接单元格 3 5 2 2" xfId="10679"/>
    <cellStyle name="差 3 3 2 2 2 2" xfId="10680"/>
    <cellStyle name="差 2 4" xfId="10681"/>
    <cellStyle name="差 2 4 2" xfId="10682"/>
    <cellStyle name="差 2 4 2 2" xfId="10683"/>
    <cellStyle name="差 2 4 2 2 2" xfId="10684"/>
    <cellStyle name="差 2 4 2 3" xfId="10685"/>
    <cellStyle name="差 2 4 2 3 2" xfId="10686"/>
    <cellStyle name="差 2 4 3" xfId="10687"/>
    <cellStyle name="差 2 4 3 2" xfId="10688"/>
    <cellStyle name="差 2 5 2" xfId="10689"/>
    <cellStyle name="差 2 5 2 2" xfId="10690"/>
    <cellStyle name="差 2 5 2 2 2" xfId="10691"/>
    <cellStyle name="差 2 5 2 3" xfId="10692"/>
    <cellStyle name="差 2 5 2 3 2" xfId="10693"/>
    <cellStyle name="差 2 6 2 2" xfId="10694"/>
    <cellStyle name="差 2 6 3 2" xfId="10695"/>
    <cellStyle name="差 2 7 2 2" xfId="10696"/>
    <cellStyle name="差 2 7 3 2" xfId="10697"/>
    <cellStyle name="常规 2 3 2 2 2 2 3" xfId="10698"/>
    <cellStyle name="差 2 8" xfId="10699"/>
    <cellStyle name="差 2 8 2" xfId="10700"/>
    <cellStyle name="差 2 8 2 2" xfId="10701"/>
    <cellStyle name="差 2 8 3" xfId="10702"/>
    <cellStyle name="差 2 8 3 2" xfId="10703"/>
    <cellStyle name="常规 2 3 2 2 3 2 3" xfId="10704"/>
    <cellStyle name="常规 6 16" xfId="10705"/>
    <cellStyle name="差 2 9" xfId="10706"/>
    <cellStyle name="差 2 9 2" xfId="10707"/>
    <cellStyle name="差 3 2 2" xfId="10708"/>
    <cellStyle name="差 3 2 2 2 2 2" xfId="10709"/>
    <cellStyle name="差 3 2 2 3" xfId="10710"/>
    <cellStyle name="常规 2 3 4 2 4 3 2" xfId="10711"/>
    <cellStyle name="差 3 2 2 3 2" xfId="10712"/>
    <cellStyle name="差 3 2 3" xfId="10713"/>
    <cellStyle name="强调文字颜色 2 5 5 3 2" xfId="10714"/>
    <cellStyle name="差 3 2 6" xfId="10715"/>
    <cellStyle name="链接单元格 4 4 2" xfId="10716"/>
    <cellStyle name="差 3 2 6 2" xfId="10717"/>
    <cellStyle name="差 3 2 7" xfId="10718"/>
    <cellStyle name="链接单元格 4 4 3" xfId="10719"/>
    <cellStyle name="差 3 2 7 2" xfId="10720"/>
    <cellStyle name="差 3 3" xfId="10721"/>
    <cellStyle name="差 3 3 2" xfId="10722"/>
    <cellStyle name="差 3 4" xfId="10723"/>
    <cellStyle name="差 3 3 2 2 3 2" xfId="10724"/>
    <cellStyle name="常规 2 3 2 6 2 2" xfId="10725"/>
    <cellStyle name="差 3 3 2 3" xfId="10726"/>
    <cellStyle name="常规 2 3 4 2 5 3 2" xfId="10727"/>
    <cellStyle name="差 3 3 2 3 2" xfId="10728"/>
    <cellStyle name="差 3 3 3" xfId="10729"/>
    <cellStyle name="差 3 3 3 2" xfId="10730"/>
    <cellStyle name="差 3 5" xfId="10731"/>
    <cellStyle name="差 3 9" xfId="10732"/>
    <cellStyle name="差 4 3" xfId="10733"/>
    <cellStyle name="差 4 4" xfId="10734"/>
    <cellStyle name="差 4 5" xfId="10735"/>
    <cellStyle name="差 4 5 3" xfId="10736"/>
    <cellStyle name="差 4 5 3 2" xfId="10737"/>
    <cellStyle name="解释性文本 9" xfId="10738"/>
    <cellStyle name="差 4 6 2" xfId="10739"/>
    <cellStyle name="差 4 7 2" xfId="10740"/>
    <cellStyle name="差 5" xfId="10741"/>
    <cellStyle name="差 5 2" xfId="10742"/>
    <cellStyle name="差 5 2 2" xfId="10743"/>
    <cellStyle name="差 5 2 2 3" xfId="10744"/>
    <cellStyle name="差 5 2 3" xfId="10745"/>
    <cellStyle name="差 5 2 3 3" xfId="10746"/>
    <cellStyle name="差 5 3" xfId="10747"/>
    <cellStyle name="差 5 3 2" xfId="10748"/>
    <cellStyle name="差 5 3 3 2" xfId="10749"/>
    <cellStyle name="汇总 8 2 3" xfId="10750"/>
    <cellStyle name="差 5 4" xfId="10751"/>
    <cellStyle name="差 5 4 2" xfId="10752"/>
    <cellStyle name="差 5 4 2 2" xfId="10753"/>
    <cellStyle name="汇总 3 3 2 2 3" xfId="10754"/>
    <cellStyle name="差 5 4 3 2" xfId="10755"/>
    <cellStyle name="差 5 5" xfId="10756"/>
    <cellStyle name="差 5 5 2" xfId="10757"/>
    <cellStyle name="好 2 2 3 2 4" xfId="10758"/>
    <cellStyle name="差 5 5 2 2" xfId="10759"/>
    <cellStyle name="差 5 5 3 2" xfId="10760"/>
    <cellStyle name="差 5 6" xfId="10761"/>
    <cellStyle name="差 5 6 2" xfId="10762"/>
    <cellStyle name="差 5 7 2" xfId="10763"/>
    <cellStyle name="差 6" xfId="10764"/>
    <cellStyle name="差 6 2" xfId="10765"/>
    <cellStyle name="差 6 2 2 3" xfId="10766"/>
    <cellStyle name="注释 4 5" xfId="10767"/>
    <cellStyle name="差 6 2 2 3 2" xfId="10768"/>
    <cellStyle name="注释 4 5 2" xfId="10769"/>
    <cellStyle name="差 6 2 3" xfId="10770"/>
    <cellStyle name="差 6 2 4 2" xfId="10771"/>
    <cellStyle name="注释 6 4" xfId="10772"/>
    <cellStyle name="差 6 3" xfId="10773"/>
    <cellStyle name="差 6 3 3" xfId="10774"/>
    <cellStyle name="警告文本 12" xfId="10775"/>
    <cellStyle name="差 6 3 3 2" xfId="10776"/>
    <cellStyle name="差 7 2 3" xfId="10777"/>
    <cellStyle name="差 7 3 3" xfId="10778"/>
    <cellStyle name="差 7 3 3 2" xfId="10779"/>
    <cellStyle name="差 8" xfId="10780"/>
    <cellStyle name="常规 2 2 2 2 4" xfId="10781"/>
    <cellStyle name="差 8 2" xfId="10782"/>
    <cellStyle name="常规 2 2 2 2 4 2" xfId="10783"/>
    <cellStyle name="差 8 2 2" xfId="10784"/>
    <cellStyle name="常规 2 2 2 2 4 2 2" xfId="10785"/>
    <cellStyle name="常规 17 4" xfId="10786"/>
    <cellStyle name="差 8 2 2 2" xfId="10787"/>
    <cellStyle name="常规 5 2 2 4 3" xfId="10788"/>
    <cellStyle name="注释 4 2 4" xfId="10789"/>
    <cellStyle name="常规 2 2 2 2 4 3 2" xfId="10790"/>
    <cellStyle name="常规 2 3 4 2 6" xfId="10791"/>
    <cellStyle name="差 8 2 3 2" xfId="10792"/>
    <cellStyle name="常规 5 2 2 5 3" xfId="10793"/>
    <cellStyle name="常规 2 2 2 2 5" xfId="10794"/>
    <cellStyle name="常规 6 2 6 2 3 2" xfId="10795"/>
    <cellStyle name="差 8 3" xfId="10796"/>
    <cellStyle name="常规 2 2 2 2 5 2" xfId="10797"/>
    <cellStyle name="差 8 3 2" xfId="10798"/>
    <cellStyle name="常规 2 2 2 2 6 2" xfId="10799"/>
    <cellStyle name="差 8 4 2" xfId="10800"/>
    <cellStyle name="常规 2 2 2 3 4" xfId="10801"/>
    <cellStyle name="差 9 2" xfId="10802"/>
    <cellStyle name="常规 2 2 2 3 5" xfId="10803"/>
    <cellStyle name="差 9 3" xfId="10804"/>
    <cellStyle name="常规 2 2 2 3 5 2" xfId="10805"/>
    <cellStyle name="差 9 3 2" xfId="10806"/>
    <cellStyle name="常规 10 2 2" xfId="10807"/>
    <cellStyle name="常规 6 2 4 3 2" xfId="10808"/>
    <cellStyle name="常规 10 2 2 2" xfId="10809"/>
    <cellStyle name="常规 10 2 2 2 2" xfId="10810"/>
    <cellStyle name="链接单元格 2 4 4" xfId="10811"/>
    <cellStyle name="常规 10 2 2 3" xfId="10812"/>
    <cellStyle name="常规 10 2 2 3 2" xfId="10813"/>
    <cellStyle name="链接单元格 2 5 4" xfId="10814"/>
    <cellStyle name="常规 10 2 3" xfId="10815"/>
    <cellStyle name="常规 6 2 4 3 3" xfId="10816"/>
    <cellStyle name="常规 10 2 3 2" xfId="10817"/>
    <cellStyle name="常规 6 2 4 3 3 2" xfId="10818"/>
    <cellStyle name="常规 10 2 3 2 2" xfId="10819"/>
    <cellStyle name="链接单元格 3 4 4" xfId="10820"/>
    <cellStyle name="常规 10 2 3 3" xfId="10821"/>
    <cellStyle name="常规 10 2 4" xfId="10822"/>
    <cellStyle name="强调文字颜色 1 3 2 2 2" xfId="10823"/>
    <cellStyle name="常规 10 3" xfId="10824"/>
    <cellStyle name="常规 6 2 4 4" xfId="10825"/>
    <cellStyle name="货币 2 4 5 3 2" xfId="10826"/>
    <cellStyle name="常规 10 4" xfId="10827"/>
    <cellStyle name="常规 6 2 4 5" xfId="10828"/>
    <cellStyle name="常规 10 5" xfId="10829"/>
    <cellStyle name="常规 6 2 4 6" xfId="10830"/>
    <cellStyle name="常规 10 5 3" xfId="10831"/>
    <cellStyle name="常规 10 5 3 2" xfId="10832"/>
    <cellStyle name="常规 11 2 2" xfId="10833"/>
    <cellStyle name="常规 6 2 5 3 2" xfId="10834"/>
    <cellStyle name="常规 11 2 2 2" xfId="10835"/>
    <cellStyle name="常规 11 2 2 2 2" xfId="10836"/>
    <cellStyle name="常规 2 2 4 2 4" xfId="10837"/>
    <cellStyle name="强调文字颜色 1 3 9" xfId="10838"/>
    <cellStyle name="常规 11 2 2 3 2" xfId="10839"/>
    <cellStyle name="常规 11 2 3" xfId="10840"/>
    <cellStyle name="常规 6 2 5 3 3" xfId="10841"/>
    <cellStyle name="常规 11 2 3 2" xfId="10842"/>
    <cellStyle name="常规 6 2 5 3 3 2" xfId="10843"/>
    <cellStyle name="常规 11 2 3 2 2" xfId="10844"/>
    <cellStyle name="常规 2 2 5 2 4" xfId="10845"/>
    <cellStyle name="强调文字颜色 2 3 9" xfId="10846"/>
    <cellStyle name="常规 11 2 4" xfId="10847"/>
    <cellStyle name="强调文字颜色 1 3 3 2 2" xfId="10848"/>
    <cellStyle name="常规 11 2 4 2" xfId="10849"/>
    <cellStyle name="强调文字颜色 1 3 3 2 2 2" xfId="10850"/>
    <cellStyle name="常规 11 3" xfId="10851"/>
    <cellStyle name="常规 6 2 5 4" xfId="10852"/>
    <cellStyle name="常规 11 5 3" xfId="10853"/>
    <cellStyle name="常规 11 5 3 2" xfId="10854"/>
    <cellStyle name="常规 12 2 2" xfId="10855"/>
    <cellStyle name="常规 6 2 6 3 2" xfId="10856"/>
    <cellStyle name="好 4 2 2 2" xfId="10857"/>
    <cellStyle name="常规 12 2 2 2" xfId="10858"/>
    <cellStyle name="常规 6 12" xfId="10859"/>
    <cellStyle name="好 4 2 2 2 2" xfId="10860"/>
    <cellStyle name="常规 12 2 2 3 2" xfId="10861"/>
    <cellStyle name="常规 6 13 2" xfId="10862"/>
    <cellStyle name="强调文字颜色 3 6 2 4" xfId="10863"/>
    <cellStyle name="常规 12 2 3" xfId="10864"/>
    <cellStyle name="常规 6 2 6 3 3" xfId="10865"/>
    <cellStyle name="好 4 2 2 3" xfId="10866"/>
    <cellStyle name="常规 12 2 3 2" xfId="10867"/>
    <cellStyle name="常规 2 2 3 2 5" xfId="10868"/>
    <cellStyle name="常规 6 2 6 3 3 2" xfId="10869"/>
    <cellStyle name="常规 12 2 4" xfId="10870"/>
    <cellStyle name="好 4 2 2 4" xfId="10871"/>
    <cellStyle name="强调文字颜色 1 3 4 2 2" xfId="10872"/>
    <cellStyle name="常规 12 2 4 2" xfId="10873"/>
    <cellStyle name="常规 2 2 3 3 5" xfId="10874"/>
    <cellStyle name="常规 12 3" xfId="10875"/>
    <cellStyle name="常规 6 2 6 4" xfId="10876"/>
    <cellStyle name="好 4 2 3" xfId="10877"/>
    <cellStyle name="常规 13 2 2" xfId="10878"/>
    <cellStyle name="好 4 3 2 2" xfId="10879"/>
    <cellStyle name="常规 13 2 3" xfId="10880"/>
    <cellStyle name="好 4 3 2 3" xfId="10881"/>
    <cellStyle name="常规 13 3" xfId="10882"/>
    <cellStyle name="常规 6 2 7 4" xfId="10883"/>
    <cellStyle name="好 4 3 3" xfId="10884"/>
    <cellStyle name="常规 13 3 2" xfId="10885"/>
    <cellStyle name="常规 6 2 7 4 2" xfId="10886"/>
    <cellStyle name="好 4 3 3 2" xfId="10887"/>
    <cellStyle name="常规 17 3" xfId="10888"/>
    <cellStyle name="常规 13 3 2 2" xfId="10889"/>
    <cellStyle name="好 4 7 3" xfId="10890"/>
    <cellStyle name="常规 13 3 3" xfId="10891"/>
    <cellStyle name="好 4 3 3 3" xfId="10892"/>
    <cellStyle name="常规 18 3" xfId="10893"/>
    <cellStyle name="常规 13 3 3 2" xfId="10894"/>
    <cellStyle name="常规 2 3 4 2 5" xfId="10895"/>
    <cellStyle name="常规 13 4" xfId="10896"/>
    <cellStyle name="好 4 3 4" xfId="10897"/>
    <cellStyle name="常规 13 4 2" xfId="10898"/>
    <cellStyle name="常规 13 5" xfId="10899"/>
    <cellStyle name="好 4 3 5" xfId="10900"/>
    <cellStyle name="常规 13 5 2" xfId="10901"/>
    <cellStyle name="常规 14 2" xfId="10902"/>
    <cellStyle name="常规 6 2 8 3" xfId="10903"/>
    <cellStyle name="好 4 4 2" xfId="10904"/>
    <cellStyle name="常规 14 2 2" xfId="10905"/>
    <cellStyle name="常规 6 2 8 3 2" xfId="10906"/>
    <cellStyle name="好 4 4 2 2" xfId="10907"/>
    <cellStyle name="常规 14 2 2 2" xfId="10908"/>
    <cellStyle name="常规 14 2 3" xfId="10909"/>
    <cellStyle name="好 4 4 2 3" xfId="10910"/>
    <cellStyle name="常规 14 2 3 2" xfId="10911"/>
    <cellStyle name="常规 14 3" xfId="10912"/>
    <cellStyle name="好 4 4 3" xfId="10913"/>
    <cellStyle name="常规 14 3 2" xfId="10914"/>
    <cellStyle name="好 4 4 3 2" xfId="10915"/>
    <cellStyle name="常规 14 4" xfId="10916"/>
    <cellStyle name="好 4 4 4" xfId="10917"/>
    <cellStyle name="常规 14 4 2" xfId="10918"/>
    <cellStyle name="常规 15" xfId="10919"/>
    <cellStyle name="常规 20" xfId="10920"/>
    <cellStyle name="常规 7 6 2 3" xfId="10921"/>
    <cellStyle name="好 4 5" xfId="10922"/>
    <cellStyle name="常规 15 2" xfId="10923"/>
    <cellStyle name="常规 20 2" xfId="10924"/>
    <cellStyle name="常规 6 2 9 3" xfId="10925"/>
    <cellStyle name="常规 7 6 2 3 2" xfId="10926"/>
    <cellStyle name="好 4 5 2" xfId="10927"/>
    <cellStyle name="常规 15 2 2" xfId="10928"/>
    <cellStyle name="常规 6 2 9 3 2" xfId="10929"/>
    <cellStyle name="好 4 5 2 2" xfId="10930"/>
    <cellStyle name="常规 15 2 2 2" xfId="10931"/>
    <cellStyle name="常规 15 2 3" xfId="10932"/>
    <cellStyle name="好 4 5 2 3" xfId="10933"/>
    <cellStyle name="常规 15 2 3 2" xfId="10934"/>
    <cellStyle name="常规 15 3" xfId="10935"/>
    <cellStyle name="好 4 5 3" xfId="10936"/>
    <cellStyle name="常规 15 3 2" xfId="10937"/>
    <cellStyle name="常规 15 4" xfId="10938"/>
    <cellStyle name="好 4 5 4" xfId="10939"/>
    <cellStyle name="常规 15 4 2" xfId="10940"/>
    <cellStyle name="常规 16" xfId="10941"/>
    <cellStyle name="常规 21" xfId="10942"/>
    <cellStyle name="好 4 6" xfId="10943"/>
    <cellStyle name="常规 16 2" xfId="10944"/>
    <cellStyle name="常规 21 2" xfId="10945"/>
    <cellStyle name="好 4 6 2" xfId="10946"/>
    <cellStyle name="常规 16 2 4 2" xfId="10947"/>
    <cellStyle name="常规 16 3" xfId="10948"/>
    <cellStyle name="常规 21 3" xfId="10949"/>
    <cellStyle name="好 4 6 3" xfId="10950"/>
    <cellStyle name="常规 16 4" xfId="10951"/>
    <cellStyle name="常规 21 4" xfId="10952"/>
    <cellStyle name="常规 16 4 2" xfId="10953"/>
    <cellStyle name="常规 16 5" xfId="10954"/>
    <cellStyle name="货币 3 2 7 2 2" xfId="10955"/>
    <cellStyle name="常规 16 5 2" xfId="10956"/>
    <cellStyle name="常规 17" xfId="10957"/>
    <cellStyle name="常规 22" xfId="10958"/>
    <cellStyle name="常规 7 4 2 5 2" xfId="10959"/>
    <cellStyle name="好 4 7" xfId="10960"/>
    <cellStyle name="常规 17 2 2 2" xfId="10961"/>
    <cellStyle name="常规 17 2 3" xfId="10962"/>
    <cellStyle name="常规 17 3 2" xfId="10963"/>
    <cellStyle name="常规 17 4 2" xfId="10964"/>
    <cellStyle name="常规 18 2 2" xfId="10965"/>
    <cellStyle name="常规 2 3 4 2 4 2" xfId="10966"/>
    <cellStyle name="常规 18 3 2" xfId="10967"/>
    <cellStyle name="常规 2 3 4 2 5 2" xfId="10968"/>
    <cellStyle name="常规 2 10 2 2" xfId="10969"/>
    <cellStyle name="强调文字颜色 3 3 2 2" xfId="10970"/>
    <cellStyle name="常规 2 10 2 2 2" xfId="10971"/>
    <cellStyle name="强调文字颜色 3 3 2 2 2" xfId="10972"/>
    <cellStyle name="常规 2 10 2 3" xfId="10973"/>
    <cellStyle name="强调文字颜色 3 3 2 3" xfId="10974"/>
    <cellStyle name="常规 2 10 2 3 2" xfId="10975"/>
    <cellStyle name="强调文字颜色 3 3 2 3 2" xfId="10976"/>
    <cellStyle name="常规 2 11" xfId="10977"/>
    <cellStyle name="强调文字颜色 3 4" xfId="10978"/>
    <cellStyle name="常规 2 11 2" xfId="10979"/>
    <cellStyle name="常规 3 2 2 3" xfId="10980"/>
    <cellStyle name="强调文字颜色 3 4 2" xfId="10981"/>
    <cellStyle name="常规 2 11 2 2" xfId="10982"/>
    <cellStyle name="常规 3 2 2 3 2" xfId="10983"/>
    <cellStyle name="强调文字颜色 3 4 2 2" xfId="10984"/>
    <cellStyle name="常规 2 16" xfId="10985"/>
    <cellStyle name="常规 2 3 2 10 3 2" xfId="10986"/>
    <cellStyle name="强调文字颜色 3 9" xfId="10987"/>
    <cellStyle name="适中 5 3 2" xfId="10988"/>
    <cellStyle name="常规 2 17" xfId="10989"/>
    <cellStyle name="常规 7 3 2 2" xfId="10990"/>
    <cellStyle name="适中 5 3 3" xfId="10991"/>
    <cellStyle name="常规 2 19" xfId="10992"/>
    <cellStyle name="常规 7 3 2 4" xfId="10993"/>
    <cellStyle name="常规 2 2 10 2 2" xfId="10994"/>
    <cellStyle name="警告文本 4 2 4" xfId="10995"/>
    <cellStyle name="常规 2 2 10 2 2 2" xfId="10996"/>
    <cellStyle name="警告文本 4 2 4 2" xfId="10997"/>
    <cellStyle name="常规 2 2 10 3 2" xfId="10998"/>
    <cellStyle name="常规 2 2 10 4 2" xfId="10999"/>
    <cellStyle name="常规 2 2 11 2" xfId="11000"/>
    <cellStyle name="常规 2 2 11 2 2" xfId="11001"/>
    <cellStyle name="警告文本 5 2 4" xfId="11002"/>
    <cellStyle name="常规 2 2 11 3 2" xfId="11003"/>
    <cellStyle name="常规 2 2 12" xfId="11004"/>
    <cellStyle name="常规 6 2 3 2 4 2" xfId="11005"/>
    <cellStyle name="常规 2 2 12 2" xfId="11006"/>
    <cellStyle name="常规 2 2 2 2 2" xfId="11007"/>
    <cellStyle name="常规 8 4 3 3" xfId="11008"/>
    <cellStyle name="常规 2 2 2 2 2 3" xfId="11009"/>
    <cellStyle name="常规 2 2 2 2 2 4" xfId="11010"/>
    <cellStyle name="常规 3 2 3 2 2 2" xfId="11011"/>
    <cellStyle name="常规 2 2 2 2 3" xfId="11012"/>
    <cellStyle name="常规 5 2 5 2 3 2" xfId="11013"/>
    <cellStyle name="常规 2 2 2 2 5 3" xfId="11014"/>
    <cellStyle name="常规 2 2 2 2 5 3 2" xfId="11015"/>
    <cellStyle name="常规 2 3 5 2 6" xfId="11016"/>
    <cellStyle name="常规 2 2 2 2 7 2" xfId="11017"/>
    <cellStyle name="常规 2 2 2 3 2" xfId="11018"/>
    <cellStyle name="常规 2 2 2 3 2 2 2 2" xfId="11019"/>
    <cellStyle name="常规 2 2 2 3 2 2 3" xfId="11020"/>
    <cellStyle name="常规 2 2 2 3 2 2 3 2" xfId="11021"/>
    <cellStyle name="常规 2 2 2 3 2 3" xfId="11022"/>
    <cellStyle name="常规 2 2 2 3 2 3 2" xfId="11023"/>
    <cellStyle name="常规 2 2 2 3 2 4" xfId="11024"/>
    <cellStyle name="常规 3 2 3 3 2 2" xfId="11025"/>
    <cellStyle name="强调文字颜色 3 5 2 2 2" xfId="11026"/>
    <cellStyle name="常规 2 2 2 3 2 4 2" xfId="11027"/>
    <cellStyle name="常规 2 2 2 3 3" xfId="11028"/>
    <cellStyle name="常规 2 2 2 3 3 3" xfId="11029"/>
    <cellStyle name="常规 2 2 2 3 3 3 2" xfId="11030"/>
    <cellStyle name="常规 2 2 2 3 4 2 2" xfId="11031"/>
    <cellStyle name="常规 2 2 2 3 4 3" xfId="11032"/>
    <cellStyle name="常规 2 2 2 3 4 3 2" xfId="11033"/>
    <cellStyle name="常规 2 2 2 3 6 2" xfId="11034"/>
    <cellStyle name="计算 3 2 2 2" xfId="11035"/>
    <cellStyle name="常规 2 2 2 4 2 2" xfId="11036"/>
    <cellStyle name="强调文字颜色 1 2 2" xfId="11037"/>
    <cellStyle name="常规 2 2 2 4 2 2 2" xfId="11038"/>
    <cellStyle name="强调文字颜色 1 2 2 2" xfId="11039"/>
    <cellStyle name="常规 2 2 2 4 3" xfId="11040"/>
    <cellStyle name="强调文字颜色 1 3" xfId="11041"/>
    <cellStyle name="常规 2 2 2 4 3 2" xfId="11042"/>
    <cellStyle name="强调文字颜色 1 3 2" xfId="11043"/>
    <cellStyle name="常规 2 2 2 4 3 2 2" xfId="11044"/>
    <cellStyle name="强调文字颜色 1 3 2 2" xfId="11045"/>
    <cellStyle name="常规 2 2 2 4 3 3" xfId="11046"/>
    <cellStyle name="强调文字颜色 1 3 3" xfId="11047"/>
    <cellStyle name="常规 2 2 2 4 3 3 2" xfId="11048"/>
    <cellStyle name="强调文字颜色 1 3 3 2" xfId="11049"/>
    <cellStyle name="常规 2 2 2 4 4" xfId="11050"/>
    <cellStyle name="强调文字颜色 1 4" xfId="11051"/>
    <cellStyle name="常规 2 2 2 4 4 2" xfId="11052"/>
    <cellStyle name="强调文字颜色 1 4 2" xfId="11053"/>
    <cellStyle name="常规 2 2 2 4 5" xfId="11054"/>
    <cellStyle name="强调文字颜色 1 5" xfId="11055"/>
    <cellStyle name="常规 2 2 2 4 5 2" xfId="11056"/>
    <cellStyle name="强调文字颜色 1 5 2" xfId="11057"/>
    <cellStyle name="常规 2 2 2 5 2 2" xfId="11058"/>
    <cellStyle name="强调文字颜色 2 2 2" xfId="11059"/>
    <cellStyle name="输出 3 2 2 3" xfId="11060"/>
    <cellStyle name="常规 2 2 2 5 3" xfId="11061"/>
    <cellStyle name="强调文字颜色 2 3" xfId="11062"/>
    <cellStyle name="常规 2 2 2 5 3 2" xfId="11063"/>
    <cellStyle name="强调文字颜色 2 3 2" xfId="11064"/>
    <cellStyle name="输出 3 2 3 3" xfId="11065"/>
    <cellStyle name="常规 2 2 2 5 4" xfId="11066"/>
    <cellStyle name="强调文字颜色 2 4" xfId="11067"/>
    <cellStyle name="常规 2 2 2 5 4 2" xfId="11068"/>
    <cellStyle name="强调文字颜色 2 4 2" xfId="11069"/>
    <cellStyle name="输出 3 2 4 3" xfId="11070"/>
    <cellStyle name="常规 2 2 2 7 2" xfId="11071"/>
    <cellStyle name="强调文字颜色 4 2" xfId="11072"/>
    <cellStyle name="常规 2 2 2 7 2 2" xfId="11073"/>
    <cellStyle name="强调文字颜色 4 2 2" xfId="11074"/>
    <cellStyle name="输出 3 4 2 3" xfId="11075"/>
    <cellStyle name="常规 2 2 2 7 3" xfId="11076"/>
    <cellStyle name="强调文字颜色 4 3" xfId="11077"/>
    <cellStyle name="常规 2 2 2 7 3 2" xfId="11078"/>
    <cellStyle name="强调文字颜色 4 3 2" xfId="11079"/>
    <cellStyle name="输出 3 4 3 3" xfId="11080"/>
    <cellStyle name="常规 2 2 2 8 2" xfId="11081"/>
    <cellStyle name="强调文字颜色 4 3 3 2 3" xfId="11082"/>
    <cellStyle name="强调文字颜色 5 2" xfId="11083"/>
    <cellStyle name="常规 2 2 2 9 2" xfId="11084"/>
    <cellStyle name="强调文字颜色 4 3 3 3 3" xfId="11085"/>
    <cellStyle name="强调文字颜色 6 2" xfId="11086"/>
    <cellStyle name="常规 2 2 3 2" xfId="11087"/>
    <cellStyle name="常规 2 2 3 2 2" xfId="11088"/>
    <cellStyle name="常规 2 2 3 2 2 2" xfId="11089"/>
    <cellStyle name="常规 2 2 3 2 2 2 2" xfId="11090"/>
    <cellStyle name="常规 2 2 3 2 2 2 2 2" xfId="11091"/>
    <cellStyle name="常规 2 2 3 2 2 2 3" xfId="11092"/>
    <cellStyle name="常规 2 2 3 2 2 2 3 2" xfId="11093"/>
    <cellStyle name="常规 2 2 3 2 2 3" xfId="11094"/>
    <cellStyle name="常规 2 2 3 2 2 3 2" xfId="11095"/>
    <cellStyle name="常规 3 3 2 2 6" xfId="11096"/>
    <cellStyle name="常规 2 2 3 2 2 4" xfId="11097"/>
    <cellStyle name="常规 3 2 4 2 2 2" xfId="11098"/>
    <cellStyle name="常规 2 2 3 2 2 4 2" xfId="11099"/>
    <cellStyle name="常规 3 2 4 2 2 2 2" xfId="11100"/>
    <cellStyle name="强调文字颜色 4 4 2 6" xfId="11101"/>
    <cellStyle name="常规 2 2 3 2 3" xfId="11102"/>
    <cellStyle name="常规 2 2 3 2 3 2" xfId="11103"/>
    <cellStyle name="常规 2 2 3 2 3 2 2" xfId="11104"/>
    <cellStyle name="常规 2 2 3 2 3 3" xfId="11105"/>
    <cellStyle name="常规 2 2 3 2 3 3 2" xfId="11106"/>
    <cellStyle name="常规 2 2 3 2 4" xfId="11107"/>
    <cellStyle name="常规 2 2 3 2 4 2" xfId="11108"/>
    <cellStyle name="常规 2 2 3 2 4 2 2" xfId="11109"/>
    <cellStyle name="常规 2 2 3 2 4 3" xfId="11110"/>
    <cellStyle name="常规 2 2 3 2 4 3 2" xfId="11111"/>
    <cellStyle name="常规 2 2 3 2 5 2" xfId="11112"/>
    <cellStyle name="常规 3 2 5 2 4" xfId="11113"/>
    <cellStyle name="常规 2 2 3 2 5 2 2" xfId="11114"/>
    <cellStyle name="常规 3 2 5 2 4 2" xfId="11115"/>
    <cellStyle name="常规 2 2 3 2 5 3" xfId="11116"/>
    <cellStyle name="常规 3 2 5 2 5" xfId="11117"/>
    <cellStyle name="常规 2 2 3 2 5 3 2" xfId="11118"/>
    <cellStyle name="常规 3 2 5 2 5 2" xfId="11119"/>
    <cellStyle name="常规 2 2 3 2 6" xfId="11120"/>
    <cellStyle name="常规 2 2 3 2 6 2" xfId="11121"/>
    <cellStyle name="汇总 7" xfId="11122"/>
    <cellStyle name="常规 2 2 3 2 7" xfId="11123"/>
    <cellStyle name="常规 2 2 3 2 7 2" xfId="11124"/>
    <cellStyle name="常规 2 2 3 3" xfId="11125"/>
    <cellStyle name="常规 2 2 3 3 2" xfId="11126"/>
    <cellStyle name="常规 2 2 3 3 2 2" xfId="11127"/>
    <cellStyle name="常规 2 2 3 3 2 2 2" xfId="11128"/>
    <cellStyle name="常规 2 2 3 3 2 2 2 2" xfId="11129"/>
    <cellStyle name="常规 2 2 3 3 2 2 3" xfId="11130"/>
    <cellStyle name="常规 2 2 3 3 2 2 3 2" xfId="11131"/>
    <cellStyle name="常规 2 2 3 3 2 3" xfId="11132"/>
    <cellStyle name="常规 2 2 3 3 2 3 2" xfId="11133"/>
    <cellStyle name="常规 2 2 3 3 2 4" xfId="11134"/>
    <cellStyle name="常规 3 2 4 3 2 2" xfId="11135"/>
    <cellStyle name="强调文字颜色 3 6 2 2 2" xfId="11136"/>
    <cellStyle name="常规 2 2 3 3 2 4 2" xfId="11137"/>
    <cellStyle name="强调文字颜色 5 4 2 6" xfId="11138"/>
    <cellStyle name="常规 2 2 3 3 3" xfId="11139"/>
    <cellStyle name="常规 2 2 3 3 3 2" xfId="11140"/>
    <cellStyle name="常规 2 2 3 3 3 2 2" xfId="11141"/>
    <cellStyle name="常规 2 2 3 3 3 3" xfId="11142"/>
    <cellStyle name="常规 2 2 3 3 4" xfId="11143"/>
    <cellStyle name="常规 2 2 3 3 4 2" xfId="11144"/>
    <cellStyle name="常规 2 2 3 3 5 2" xfId="11145"/>
    <cellStyle name="常规 2 2 3 4 2" xfId="11146"/>
    <cellStyle name="常规 2 2 3 4 2 2" xfId="11147"/>
    <cellStyle name="常规 2 2 3 4 2 2 2" xfId="11148"/>
    <cellStyle name="常规 2 2 3 4 2 3" xfId="11149"/>
    <cellStyle name="常规 2 2 3 4 2 3 2" xfId="11150"/>
    <cellStyle name="常规 2 2 3 4 3" xfId="11151"/>
    <cellStyle name="常规 2 2 3 4 3 2" xfId="11152"/>
    <cellStyle name="常规 2 2 3 4 3 2 2" xfId="11153"/>
    <cellStyle name="解释性文本 4 7" xfId="11154"/>
    <cellStyle name="常规 2 2 3 4 3 3" xfId="11155"/>
    <cellStyle name="常规 2 2 3 4 4" xfId="11156"/>
    <cellStyle name="常规 2 2 3 4 4 2" xfId="11157"/>
    <cellStyle name="常规 2 2 3 4 5" xfId="11158"/>
    <cellStyle name="强调文字颜色 1 3 4 2 3 2" xfId="11159"/>
    <cellStyle name="常规 2 2 3 4 5 2" xfId="11160"/>
    <cellStyle name="常规 2 2 3 5" xfId="11161"/>
    <cellStyle name="常规 2 2 3 5 2" xfId="11162"/>
    <cellStyle name="常规 2 2 3 5 2 2" xfId="11163"/>
    <cellStyle name="输出 4 2 2 3" xfId="11164"/>
    <cellStyle name="常规 2 2 3 5 2 2 2" xfId="11165"/>
    <cellStyle name="常规 2 2 3 5 2 3 2" xfId="11166"/>
    <cellStyle name="常规 2 2 3 5 3" xfId="11167"/>
    <cellStyle name="常规 2 2 3 5 3 2" xfId="11168"/>
    <cellStyle name="输出 4 2 3 3" xfId="11169"/>
    <cellStyle name="常规 2 2 3 5 3 2 2" xfId="11170"/>
    <cellStyle name="常规 2 2 3 5 3 3" xfId="11171"/>
    <cellStyle name="常规 2 2 3 5 3 3 2" xfId="11172"/>
    <cellStyle name="常规 2 2 3 5 4" xfId="11173"/>
    <cellStyle name="常规 2 2 3 5 4 2" xfId="11174"/>
    <cellStyle name="输出 4 2 4 3" xfId="11175"/>
    <cellStyle name="常规 2 2 3 5 5" xfId="11176"/>
    <cellStyle name="常规 2 2 3 5 5 2" xfId="11177"/>
    <cellStyle name="强调文字颜色 2 3 10" xfId="11178"/>
    <cellStyle name="常规 2 2 3 6" xfId="11179"/>
    <cellStyle name="常规 2 2 3 6 3" xfId="11180"/>
    <cellStyle name="常规 7 10" xfId="11181"/>
    <cellStyle name="常规 2 2 3 6 3 2" xfId="11182"/>
    <cellStyle name="常规 5 5" xfId="11183"/>
    <cellStyle name="常规 2 2 3 7" xfId="11184"/>
    <cellStyle name="常规 2 2 3 7 2" xfId="11185"/>
    <cellStyle name="常规 2 2 3 7 2 2" xfId="11186"/>
    <cellStyle name="常规 2 2 3 7 3" xfId="11187"/>
    <cellStyle name="常规 2 2 3 7 3 2" xfId="11188"/>
    <cellStyle name="常规 2 2 3 8" xfId="11189"/>
    <cellStyle name="常规 2 2 3 8 2" xfId="11190"/>
    <cellStyle name="强调文字颜色 4 3 4 2 3" xfId="11191"/>
    <cellStyle name="常规 2 2 3 9" xfId="11192"/>
    <cellStyle name="货币 3 12 2" xfId="11193"/>
    <cellStyle name="常规 2 2 3 9 2" xfId="11194"/>
    <cellStyle name="强调文字颜色 4 3 4 3 3" xfId="11195"/>
    <cellStyle name="常规 2 2 4" xfId="11196"/>
    <cellStyle name="输出 2 3 6" xfId="11197"/>
    <cellStyle name="常规 2 2 4 2" xfId="11198"/>
    <cellStyle name="常规 2 2 4 2 2" xfId="11199"/>
    <cellStyle name="强调文字颜色 1 3 7" xfId="11200"/>
    <cellStyle name="常规 2 2 4 2 2 2" xfId="11201"/>
    <cellStyle name="强调文字颜色 1 3 7 2" xfId="11202"/>
    <cellStyle name="常规 2 2 4 2 2 2 2" xfId="11203"/>
    <cellStyle name="常规 2 2 4 2 2 3" xfId="11204"/>
    <cellStyle name="强调文字颜色 1 3 7 3" xfId="11205"/>
    <cellStyle name="常规 2 2 4 2 2 3 2" xfId="11206"/>
    <cellStyle name="强调文字颜色 1 3 7 3 2" xfId="11207"/>
    <cellStyle name="常规 2 2 4 2 3" xfId="11208"/>
    <cellStyle name="强调文字颜色 1 3 8" xfId="11209"/>
    <cellStyle name="常规 2 2 4 2 3 2" xfId="11210"/>
    <cellStyle name="常规 2 2 4 2 3 3" xfId="11211"/>
    <cellStyle name="常规 2 2 4 2 3 3 2" xfId="11212"/>
    <cellStyle name="输入 3 2 2 3" xfId="11213"/>
    <cellStyle name="常规 2 2 4 2 4 2" xfId="11214"/>
    <cellStyle name="强调文字颜色 1 3 9 2" xfId="11215"/>
    <cellStyle name="常规 2 2 4 2 4 2 2" xfId="11216"/>
    <cellStyle name="常规 2 2 4 2 4 3" xfId="11217"/>
    <cellStyle name="常规 2 2 4 2 4 3 2" xfId="11218"/>
    <cellStyle name="输入 3 3 2 3" xfId="11219"/>
    <cellStyle name="常规 2 2 4 3" xfId="11220"/>
    <cellStyle name="计算 2 5 2 2" xfId="11221"/>
    <cellStyle name="常规 2 2 4 3 2" xfId="11222"/>
    <cellStyle name="强调文字颜色 1 4 7" xfId="11223"/>
    <cellStyle name="常规 2 2 4 3 2 2" xfId="11224"/>
    <cellStyle name="强调文字颜色 1 4 7 2" xfId="11225"/>
    <cellStyle name="常规 2 2 4 3 3" xfId="11226"/>
    <cellStyle name="常规 2 2 4 3 3 2" xfId="11227"/>
    <cellStyle name="常规 2 2 4 4" xfId="11228"/>
    <cellStyle name="计算 2 5 2 3" xfId="11229"/>
    <cellStyle name="常规 2 2 4 4 2" xfId="11230"/>
    <cellStyle name="强调文字颜色 1 5 7" xfId="11231"/>
    <cellStyle name="常规 2 2 4 4 2 2" xfId="11232"/>
    <cellStyle name="强调文字颜色 1 5 7 2" xfId="11233"/>
    <cellStyle name="常规 2 2 4 4 2 2 2" xfId="11234"/>
    <cellStyle name="输入 5 2 3" xfId="11235"/>
    <cellStyle name="输入 6 4" xfId="11236"/>
    <cellStyle name="常规 2 2 4 4 2 3" xfId="11237"/>
    <cellStyle name="常规 2 2 4 4 2 3 2" xfId="11238"/>
    <cellStyle name="输入 5 3 3" xfId="11239"/>
    <cellStyle name="输入 7 4" xfId="11240"/>
    <cellStyle name="注释 5" xfId="11241"/>
    <cellStyle name="常规 2 2 4 4 3" xfId="11242"/>
    <cellStyle name="常规 2 2 4 4 3 2" xfId="11243"/>
    <cellStyle name="常规 2 2 4 4 4" xfId="11244"/>
    <cellStyle name="常规 2 2 4 4 4 2" xfId="11245"/>
    <cellStyle name="常规 2 2 4 5 2" xfId="11246"/>
    <cellStyle name="常规 2 2 4 5 2 2" xfId="11247"/>
    <cellStyle name="输出 5 2 2 3" xfId="11248"/>
    <cellStyle name="常规 2 2 4 5 3" xfId="11249"/>
    <cellStyle name="常规 2 2 4 5 3 2" xfId="11250"/>
    <cellStyle name="常规 4 11" xfId="11251"/>
    <cellStyle name="输出 5 2 3 3" xfId="11252"/>
    <cellStyle name="常规 2 2 4 6" xfId="11253"/>
    <cellStyle name="常规 2 2 4 6 3 2" xfId="11254"/>
    <cellStyle name="常规 2 2 4 7 2" xfId="11255"/>
    <cellStyle name="常规 2 2 4 8" xfId="11256"/>
    <cellStyle name="常规 2 2 4 8 2" xfId="11257"/>
    <cellStyle name="强调文字颜色 4 3 5 2 3" xfId="11258"/>
    <cellStyle name="常规 2 2 5 2" xfId="11259"/>
    <cellStyle name="常规 2 2 5 2 2" xfId="11260"/>
    <cellStyle name="强调文字颜色 2 3 7" xfId="11261"/>
    <cellStyle name="常规 2 2 5 2 2 2" xfId="11262"/>
    <cellStyle name="强调文字颜色 2 3 7 2" xfId="11263"/>
    <cellStyle name="强调文字颜色 5 2 2 2 3" xfId="11264"/>
    <cellStyle name="常规 2 2 5 2 2 2 2" xfId="11265"/>
    <cellStyle name="常规 2 2 5 2 2 3" xfId="11266"/>
    <cellStyle name="强调文字颜色 2 3 7 3" xfId="11267"/>
    <cellStyle name="强调文字颜色 5 2 2 2 4" xfId="11268"/>
    <cellStyle name="常规 2 2 5 2 2 3 2" xfId="11269"/>
    <cellStyle name="强调文字颜色 2 3 7 3 2" xfId="11270"/>
    <cellStyle name="强调文字颜色 5 2 2 2 4 2" xfId="11271"/>
    <cellStyle name="常规 2 2 5 2 3" xfId="11272"/>
    <cellStyle name="强调文字颜色 2 3 8" xfId="11273"/>
    <cellStyle name="常规 2 2 5 2 3 2" xfId="11274"/>
    <cellStyle name="强调文字颜色 5 2 2 3 3" xfId="11275"/>
    <cellStyle name="常规 2 2 5 2 3 2 2" xfId="11276"/>
    <cellStyle name="强调文字颜色 5 2 2 3 3 2" xfId="11277"/>
    <cellStyle name="常规 2 2 5 2 3 3" xfId="11278"/>
    <cellStyle name="常规 2 2 5 2 3 3 2" xfId="11279"/>
    <cellStyle name="常规 2 2 5 2 4 2" xfId="11280"/>
    <cellStyle name="强调文字颜色 2 3 9 2" xfId="11281"/>
    <cellStyle name="强调文字颜色 5 2 2 4 3" xfId="11282"/>
    <cellStyle name="常规 2 2 5 2 5 2" xfId="11283"/>
    <cellStyle name="常规 3 4 5 2 4" xfId="11284"/>
    <cellStyle name="强调文字颜色 5 2 2 5 3" xfId="11285"/>
    <cellStyle name="常规 2 2 5 3" xfId="11286"/>
    <cellStyle name="常规 2 2 5 3 2" xfId="11287"/>
    <cellStyle name="强调文字颜色 2 4 7" xfId="11288"/>
    <cellStyle name="常规 2 2 5 3 2 2" xfId="11289"/>
    <cellStyle name="强调文字颜色 2 4 7 2" xfId="11290"/>
    <cellStyle name="强调文字颜色 5 2 3 2 3" xfId="11291"/>
    <cellStyle name="常规 2 2 5 3 3" xfId="11292"/>
    <cellStyle name="常规 2 2 5 3 3 2" xfId="11293"/>
    <cellStyle name="强调文字颜色 5 2 3 3 3" xfId="11294"/>
    <cellStyle name="常规 2 2 5 4 2" xfId="11295"/>
    <cellStyle name="强调文字颜色 2 5 7" xfId="11296"/>
    <cellStyle name="常规 2 2 5 4 2 2" xfId="11297"/>
    <cellStyle name="强调文字颜色 2 5 7 2" xfId="11298"/>
    <cellStyle name="强调文字颜色 5 2 4 2 3" xfId="11299"/>
    <cellStyle name="常规 2 2 5 4 3" xfId="11300"/>
    <cellStyle name="常规 2 2 5 4 3 2" xfId="11301"/>
    <cellStyle name="强调文字颜色 5 2 4 3 3" xfId="11302"/>
    <cellStyle name="常规 2 2 5 5 2" xfId="11303"/>
    <cellStyle name="常规 2 2 5 5 2 2" xfId="11304"/>
    <cellStyle name="强调文字颜色 5 2 5 2 3" xfId="11305"/>
    <cellStyle name="输出 6 2 2 3" xfId="11306"/>
    <cellStyle name="常规 2 2 5 5 3" xfId="11307"/>
    <cellStyle name="常规 2 2 5 5 3 2" xfId="11308"/>
    <cellStyle name="常规 2 2 6" xfId="11309"/>
    <cellStyle name="常规 2 2 6 2" xfId="11310"/>
    <cellStyle name="常规 2 2 6 2 2" xfId="11311"/>
    <cellStyle name="强调文字颜色 3 3 7" xfId="11312"/>
    <cellStyle name="常规 2 2 6 2 2 2" xfId="11313"/>
    <cellStyle name="强调文字颜色 3 3 7 2" xfId="11314"/>
    <cellStyle name="强调文字颜色 5 3 2 2 3" xfId="11315"/>
    <cellStyle name="常规 2 2 6 2 2 2 2" xfId="11316"/>
    <cellStyle name="常规 2 2 6 2 2 3" xfId="11317"/>
    <cellStyle name="强调文字颜色 3 3 7 3" xfId="11318"/>
    <cellStyle name="强调文字颜色 5 3 2 2 4" xfId="11319"/>
    <cellStyle name="常规 2 2 6 2 2 3 2" xfId="11320"/>
    <cellStyle name="强调文字颜色 3 3 7 3 2" xfId="11321"/>
    <cellStyle name="强调文字颜色 5 3 2 2 4 2" xfId="11322"/>
    <cellStyle name="常规 2 2 6 2 3" xfId="11323"/>
    <cellStyle name="强调文字颜色 3 3 8" xfId="11324"/>
    <cellStyle name="常规 2 2 6 2 3 2" xfId="11325"/>
    <cellStyle name="检查单元格 4" xfId="11326"/>
    <cellStyle name="强调文字颜色 5 3 2 3 3" xfId="11327"/>
    <cellStyle name="常规 2 2 6 2 4" xfId="11328"/>
    <cellStyle name="强调文字颜色 3 3 9" xfId="11329"/>
    <cellStyle name="常规 2 2 6 2 4 2" xfId="11330"/>
    <cellStyle name="强调文字颜色 3 3 9 2" xfId="11331"/>
    <cellStyle name="强调文字颜色 5 3 2 4 3" xfId="11332"/>
    <cellStyle name="常规 2 2 6 3" xfId="11333"/>
    <cellStyle name="常规 2 2 6 3 2" xfId="11334"/>
    <cellStyle name="常规 3 2 2 8" xfId="11335"/>
    <cellStyle name="强调文字颜色 3 4 7" xfId="11336"/>
    <cellStyle name="常规 2 2 6 3 2 2" xfId="11337"/>
    <cellStyle name="常规 3 2 2 8 2" xfId="11338"/>
    <cellStyle name="强调文字颜色 3 4 7 2" xfId="11339"/>
    <cellStyle name="强调文字颜色 5 3 3 2 3" xfId="11340"/>
    <cellStyle name="常规 2 2 6 3 3" xfId="11341"/>
    <cellStyle name="常规 3 2 2 9" xfId="11342"/>
    <cellStyle name="常规 2 2 6 3 3 2" xfId="11343"/>
    <cellStyle name="常规 3 2 2 9 2" xfId="11344"/>
    <cellStyle name="强调文字颜色 5 3 3 3 3" xfId="11345"/>
    <cellStyle name="常规 2 2 7" xfId="11346"/>
    <cellStyle name="常规 2 2 7 2" xfId="11347"/>
    <cellStyle name="常规 2 2 7 2 2" xfId="11348"/>
    <cellStyle name="强调文字颜色 4 3 7" xfId="11349"/>
    <cellStyle name="常规 2 2 7 2 2 2" xfId="11350"/>
    <cellStyle name="强调文字颜色 4 3 7 2" xfId="11351"/>
    <cellStyle name="强调文字颜色 5 4 2 2 3" xfId="11352"/>
    <cellStyle name="常规 2 2 7 2 3 2" xfId="11353"/>
    <cellStyle name="强调文字颜色 5 4 2 3 3" xfId="11354"/>
    <cellStyle name="常规 2 2 7 3" xfId="11355"/>
    <cellStyle name="常规 2 2 7 3 2" xfId="11356"/>
    <cellStyle name="强调文字颜色 4 4 7" xfId="11357"/>
    <cellStyle name="常规 2 2 7 3 2 2" xfId="11358"/>
    <cellStyle name="强调文字颜色 4 4 7 2" xfId="11359"/>
    <cellStyle name="常规 2 2 7 3 3" xfId="11360"/>
    <cellStyle name="常规 2 2 7 3 3 2" xfId="11361"/>
    <cellStyle name="常规 2 2 8 2" xfId="11362"/>
    <cellStyle name="常规 2 2 8 2 2" xfId="11363"/>
    <cellStyle name="强调文字颜色 5 3 7" xfId="11364"/>
    <cellStyle name="输出 7 4" xfId="11365"/>
    <cellStyle name="常规 2 2 8 2 2 2" xfId="11366"/>
    <cellStyle name="强调文字颜色 5 3 7 2" xfId="11367"/>
    <cellStyle name="强调文字颜色 5 5 2 2 3" xfId="11368"/>
    <cellStyle name="常规 2 2 8 2 3" xfId="11369"/>
    <cellStyle name="强调文字颜色 5 3 8" xfId="11370"/>
    <cellStyle name="输出 7 5" xfId="11371"/>
    <cellStyle name="常规 2 2 8 2 3 2" xfId="11372"/>
    <cellStyle name="强调文字颜色 5 5 2 3 3" xfId="11373"/>
    <cellStyle name="常规 2 2 8 3" xfId="11374"/>
    <cellStyle name="常规 7 2 2 2 2" xfId="11375"/>
    <cellStyle name="常规 2 2 8 3 2" xfId="11376"/>
    <cellStyle name="常规 7 2 2 2 2 2" xfId="11377"/>
    <cellStyle name="强调文字颜色 5 4 7" xfId="11378"/>
    <cellStyle name="输出 8 4" xfId="11379"/>
    <cellStyle name="常规 2 2 9" xfId="11380"/>
    <cellStyle name="常规 2 2 9 2" xfId="11381"/>
    <cellStyle name="常规 2 2 9 2 2" xfId="11382"/>
    <cellStyle name="强调文字颜色 6 3 7" xfId="11383"/>
    <cellStyle name="常规 2 2 9 3" xfId="11384"/>
    <cellStyle name="常规 7 2 2 3 2" xfId="11385"/>
    <cellStyle name="常规 2 2 9 3 2" xfId="11386"/>
    <cellStyle name="强调文字颜色 6 4 7" xfId="11387"/>
    <cellStyle name="常规 2 3 10 2 2" xfId="11388"/>
    <cellStyle name="常规 3 5 2 2 4 2" xfId="11389"/>
    <cellStyle name="常规 2 3 10 3" xfId="11390"/>
    <cellStyle name="常规 2 3 11 2 2" xfId="11391"/>
    <cellStyle name="强调文字颜色 6 4 2 4 2" xfId="11392"/>
    <cellStyle name="常规 2 3 11 2 3" xfId="11393"/>
    <cellStyle name="常规 2 3 7 2 4 2" xfId="11394"/>
    <cellStyle name="强调文字颜色 6 4 2 4 3" xfId="11395"/>
    <cellStyle name="常规 2 3 11 3 2" xfId="11396"/>
    <cellStyle name="常规 2 3 11 4" xfId="11397"/>
    <cellStyle name="强调文字颜色 6 4 2 6" xfId="11398"/>
    <cellStyle name="常规 2 3 11 4 2" xfId="11399"/>
    <cellStyle name="强调文字颜色 6 4 2 6 2" xfId="11400"/>
    <cellStyle name="常规 2 3 12" xfId="11401"/>
    <cellStyle name="强调文字颜色 2 6 2 2 3" xfId="11402"/>
    <cellStyle name="常规 2 3 12 2" xfId="11403"/>
    <cellStyle name="强调文字颜色 2 6 2 2 3 2" xfId="11404"/>
    <cellStyle name="常规 2 3 12 2 2" xfId="11405"/>
    <cellStyle name="常规 2 3 12 3" xfId="11406"/>
    <cellStyle name="常规 2 3 12 3 2" xfId="11407"/>
    <cellStyle name="常规 2 3 13" xfId="11408"/>
    <cellStyle name="常规 2 3 13 2" xfId="11409"/>
    <cellStyle name="常规 2 3 14" xfId="11410"/>
    <cellStyle name="常规 2 3 14 2" xfId="11411"/>
    <cellStyle name="常规 2 3 2 10 2" xfId="11412"/>
    <cellStyle name="适中 5 2" xfId="11413"/>
    <cellStyle name="常规 2 3 2 10 2 2" xfId="11414"/>
    <cellStyle name="计算 3 4 5" xfId="11415"/>
    <cellStyle name="强调文字颜色 2 9" xfId="11416"/>
    <cellStyle name="适中 5 2 2" xfId="11417"/>
    <cellStyle name="常规 2 3 2 10 3" xfId="11418"/>
    <cellStyle name="适中 5 3" xfId="11419"/>
    <cellStyle name="常规 2 3 2 11 2" xfId="11420"/>
    <cellStyle name="常规 6 9 2 2" xfId="11421"/>
    <cellStyle name="适中 6 2" xfId="11422"/>
    <cellStyle name="常规 2 3 2 11 2 2" xfId="11423"/>
    <cellStyle name="适中 6 2 2" xfId="11424"/>
    <cellStyle name="常规 2 3 2 11 3" xfId="11425"/>
    <cellStyle name="常规 6 9 2 3" xfId="11426"/>
    <cellStyle name="适中 6 3" xfId="11427"/>
    <cellStyle name="常规 2 3 2 11 3 2" xfId="11428"/>
    <cellStyle name="常规 3 2 2 2 2 3" xfId="11429"/>
    <cellStyle name="常规 6 9 2 3 2" xfId="11430"/>
    <cellStyle name="适中 6 3 2" xfId="11431"/>
    <cellStyle name="常规 2 3 2 12" xfId="11432"/>
    <cellStyle name="常规 6 9 3" xfId="11433"/>
    <cellStyle name="适中 7" xfId="11434"/>
    <cellStyle name="常规 2 3 2 12 2" xfId="11435"/>
    <cellStyle name="适中 7 2" xfId="11436"/>
    <cellStyle name="常规 2 3 2 13" xfId="11437"/>
    <cellStyle name="常规 6 9 4" xfId="11438"/>
    <cellStyle name="适中 8" xfId="11439"/>
    <cellStyle name="常规 2 3 2 2" xfId="11440"/>
    <cellStyle name="常规 2 3 2 2 2 2 2" xfId="11441"/>
    <cellStyle name="常规 2 3 2 2 2 2 2 2" xfId="11442"/>
    <cellStyle name="常规 2 3 2 2 2 2 2 2 2" xfId="11443"/>
    <cellStyle name="常规 2 3 2 2 2 2 2 3" xfId="11444"/>
    <cellStyle name="常规 2 3 2 2 2 2 2 3 2" xfId="11445"/>
    <cellStyle name="常规 2 3 2 2 2 2 3 2" xfId="11446"/>
    <cellStyle name="常规 2 3 2 2 2 2 4" xfId="11447"/>
    <cellStyle name="常规 2 3 2 2 2 2 4 2" xfId="11448"/>
    <cellStyle name="常规 2 3 2 2 2 3" xfId="11449"/>
    <cellStyle name="常规 2 3 2 2 2 3 2" xfId="11450"/>
    <cellStyle name="常规 2 3 2 2 2 3 2 2" xfId="11451"/>
    <cellStyle name="常规 2 3 2 2 2 4 2" xfId="11452"/>
    <cellStyle name="计算 3 2 4" xfId="11453"/>
    <cellStyle name="常规 2 3 2 2 2 4 2 2" xfId="11454"/>
    <cellStyle name="计算 3 2 4 2" xfId="11455"/>
    <cellStyle name="常规 2 3 2 2 2 4 3 2" xfId="11456"/>
    <cellStyle name="计算 3 2 5 2" xfId="11457"/>
    <cellStyle name="常规 2 3 2 2 2 5" xfId="11458"/>
    <cellStyle name="常规 3 3 3 2 2 3" xfId="11459"/>
    <cellStyle name="常规 2 3 2 2 2 5 2" xfId="11460"/>
    <cellStyle name="常规 3 3 3 2 2 3 2" xfId="11461"/>
    <cellStyle name="计算 3 3 4" xfId="11462"/>
    <cellStyle name="强调文字颜色 1 8" xfId="11463"/>
    <cellStyle name="常规 2 3 2 2 2 5 2 2" xfId="11464"/>
    <cellStyle name="强调文字颜色 1 8 2" xfId="11465"/>
    <cellStyle name="常规 2 3 2 2 2 5 3 2" xfId="11466"/>
    <cellStyle name="强调文字颜色 1 9 2" xfId="11467"/>
    <cellStyle name="常规 2 3 2 2 2 6 2" xfId="11468"/>
    <cellStyle name="计算 3 4 4" xfId="11469"/>
    <cellStyle name="强调文字颜色 2 8" xfId="11470"/>
    <cellStyle name="常规 2 3 2 2 2 7" xfId="11471"/>
    <cellStyle name="常规 2 3 2 2 3" xfId="11472"/>
    <cellStyle name="常规 2 3 2 2 3 2" xfId="11473"/>
    <cellStyle name="常规 2 3 2 2 3 2 2" xfId="11474"/>
    <cellStyle name="常规 6 15" xfId="11475"/>
    <cellStyle name="常规 2 3 2 2 3 2 2 2" xfId="11476"/>
    <cellStyle name="常规 2 3 2 2 3 2 2 2 2" xfId="11477"/>
    <cellStyle name="常规 2 3 2 2 3 2 2 3" xfId="11478"/>
    <cellStyle name="常规 2 3 2 2 3 2 2 3 2" xfId="11479"/>
    <cellStyle name="货币 2 2 4 2 3" xfId="11480"/>
    <cellStyle name="常规 2 3 2 2 3 2 3 2" xfId="11481"/>
    <cellStyle name="常规 6 16 2" xfId="11482"/>
    <cellStyle name="常规 2 3 2 2 3 2 4" xfId="11483"/>
    <cellStyle name="常规 6 17" xfId="11484"/>
    <cellStyle name="常规 2 3 2 2 3 2 4 2" xfId="11485"/>
    <cellStyle name="常规 2 3 2 2 3 3" xfId="11486"/>
    <cellStyle name="常规 2 3 2 2 3 3 2" xfId="11487"/>
    <cellStyle name="常规 2 3 2 2 3 3 2 2" xfId="11488"/>
    <cellStyle name="常规 2 3 2 2 3 3 3 2" xfId="11489"/>
    <cellStyle name="常规 2 3 2 2 3 4" xfId="11490"/>
    <cellStyle name="常规 3 3 3 2 3 2" xfId="11491"/>
    <cellStyle name="常规 2 3 2 2 3 4 2" xfId="11492"/>
    <cellStyle name="计算 4 2 4" xfId="11493"/>
    <cellStyle name="常规 2 3 2 2 3 5" xfId="11494"/>
    <cellStyle name="常规 3 3 3 2 3 3" xfId="11495"/>
    <cellStyle name="常规 2 3 2 2 3 5 2" xfId="11496"/>
    <cellStyle name="常规 3 3 3 2 3 3 2" xfId="11497"/>
    <cellStyle name="常规 2 3 2 2 4 2 2 2" xfId="11498"/>
    <cellStyle name="常规 2 3 2 2 4 2 3" xfId="11499"/>
    <cellStyle name="常规 2 3 2 2 4 2 3 2" xfId="11500"/>
    <cellStyle name="常规 2 3 2 2 4 3 2 2" xfId="11501"/>
    <cellStyle name="常规 2 3 2 2 4 3 3 2" xfId="11502"/>
    <cellStyle name="常规 2 3 2 2 4 4" xfId="11503"/>
    <cellStyle name="常规 2 3 2 2 4 4 2" xfId="11504"/>
    <cellStyle name="计算 5 2 4" xfId="11505"/>
    <cellStyle name="常规 2 3 2 2 4 5" xfId="11506"/>
    <cellStyle name="常规 2 3 2 2 4 5 2" xfId="11507"/>
    <cellStyle name="常规 2 3 2 2 5 2 2 2" xfId="11508"/>
    <cellStyle name="常规 2 3 2 2 5 4" xfId="11509"/>
    <cellStyle name="常规 3 3 3 2 5 2" xfId="11510"/>
    <cellStyle name="常规 2 3 2 2 5 4 2" xfId="11511"/>
    <cellStyle name="计算 6 2 4" xfId="11512"/>
    <cellStyle name="常规 2 3 2 2 6 2 2" xfId="11513"/>
    <cellStyle name="常规 2 3 2 2 6 3" xfId="11514"/>
    <cellStyle name="常规 2 7 4 3 2" xfId="11515"/>
    <cellStyle name="常规 2 3 2 2 6 3 2" xfId="11516"/>
    <cellStyle name="常规 2 3 2 2 7 2 2" xfId="11517"/>
    <cellStyle name="常规 2 3 2 2 7 3" xfId="11518"/>
    <cellStyle name="常规 2 3 2 2 8" xfId="11519"/>
    <cellStyle name="常规 2 3 2 3 2 3 2" xfId="11520"/>
    <cellStyle name="常规 2 3 2 2 8 2" xfId="11521"/>
    <cellStyle name="常规 2 3 2 3 2 3 2 2" xfId="11522"/>
    <cellStyle name="常规 2 3 2 2 9 2" xfId="11523"/>
    <cellStyle name="常规 2 3 2 3 2 3 3 2" xfId="11524"/>
    <cellStyle name="常规 2 3 2 3" xfId="11525"/>
    <cellStyle name="常规 2 3 2 3 2 2 2" xfId="11526"/>
    <cellStyle name="货币 3 2 5 3 3" xfId="11527"/>
    <cellStyle name="常规 2 3 2 3 2 2 2 2" xfId="11528"/>
    <cellStyle name="货币 3 2 5 3 3 2" xfId="11529"/>
    <cellStyle name="常规 2 3 2 3 2 2 3 2" xfId="11530"/>
    <cellStyle name="常规 2 3 2 3 2 3" xfId="11531"/>
    <cellStyle name="常规 2 3 2 3 2 4" xfId="11532"/>
    <cellStyle name="强调文字颜色 4 5 2 2 2" xfId="11533"/>
    <cellStyle name="常规 2 3 2 3 2 4 2" xfId="11534"/>
    <cellStyle name="常规 2 3 2 3 2 4 2 2" xfId="11535"/>
    <cellStyle name="常规 2 3 2 3 2 4 3 2" xfId="11536"/>
    <cellStyle name="常规 2 3 2 3 2 5" xfId="11537"/>
    <cellStyle name="强调文字颜色 4 5 2 2 3" xfId="11538"/>
    <cellStyle name="常规 2 3 2 3 2 5 2" xfId="11539"/>
    <cellStyle name="强调文字颜色 4 5 2 2 3 2" xfId="11540"/>
    <cellStyle name="常规 2 3 2 3 2 6" xfId="11541"/>
    <cellStyle name="计算 2" xfId="11542"/>
    <cellStyle name="常规 2 3 2 3 2 6 2" xfId="11543"/>
    <cellStyle name="计算 2 2" xfId="11544"/>
    <cellStyle name="常规 2 3 2 3 3" xfId="11545"/>
    <cellStyle name="常规 2 3 2 3 3 2" xfId="11546"/>
    <cellStyle name="常规 2 3 2 3 3 2 2" xfId="11547"/>
    <cellStyle name="货币 3 2 6 3 3" xfId="11548"/>
    <cellStyle name="常规 2 3 2 3 3 3" xfId="11549"/>
    <cellStyle name="常规 2 3 2 3 3 3 2" xfId="11550"/>
    <cellStyle name="常规 2 3 2 3 5 3" xfId="11551"/>
    <cellStyle name="常规 2 7 5 2 2" xfId="11552"/>
    <cellStyle name="常规 2 3 2 3 5 3 2" xfId="11553"/>
    <cellStyle name="常规 2 3 2 3 7 2" xfId="11554"/>
    <cellStyle name="常规 2 3 2 4 2 2 2" xfId="11555"/>
    <cellStyle name="常规 2 3 2 4 2 2 2 2" xfId="11556"/>
    <cellStyle name="常规 2 3 2 4 2 2 3" xfId="11557"/>
    <cellStyle name="常规 2 3 2 4 2 2 3 2" xfId="11558"/>
    <cellStyle name="常规 2 3 2 4 2 3" xfId="11559"/>
    <cellStyle name="常规 2 3 2 4 2 3 2" xfId="11560"/>
    <cellStyle name="常规 2 3 2 4 2 3 2 2" xfId="11561"/>
    <cellStyle name="常规 2 3 2 4 2 3 3 2" xfId="11562"/>
    <cellStyle name="常规 2 3 2 4 2 4" xfId="11563"/>
    <cellStyle name="常规 2 3 2 4 2 4 2" xfId="11564"/>
    <cellStyle name="常规 2 3 2 4 2 5" xfId="11565"/>
    <cellStyle name="常规 2 3 2 4 2 5 2" xfId="11566"/>
    <cellStyle name="常规 2 3 2 4 3" xfId="11567"/>
    <cellStyle name="常规 2 3 2 4 3 2" xfId="11568"/>
    <cellStyle name="常规 2 3 2 4 3 2 2" xfId="11569"/>
    <cellStyle name="常规 2 3 2 4 3 3" xfId="11570"/>
    <cellStyle name="常规 2 3 2 4 3 3 2" xfId="11571"/>
    <cellStyle name="常规 2 3 2 4 4 2 2" xfId="11572"/>
    <cellStyle name="常规 2 3 2 4 4 3" xfId="11573"/>
    <cellStyle name="常规 2 3 2 4 4 3 2" xfId="11574"/>
    <cellStyle name="常规 2 3 2 4 5 3" xfId="11575"/>
    <cellStyle name="常规 2 3 2 4 5 3 2" xfId="11576"/>
    <cellStyle name="常规 2 3 2 4 6" xfId="11577"/>
    <cellStyle name="常规 3 2 3 2 2 3 2" xfId="11578"/>
    <cellStyle name="常规 2 3 2 4 6 2" xfId="11579"/>
    <cellStyle name="常规 2 3 2 4 7" xfId="11580"/>
    <cellStyle name="常规 2 3 2 4 7 2" xfId="11581"/>
    <cellStyle name="常规 2 3 2 5" xfId="11582"/>
    <cellStyle name="常规 2 3 2 5 2" xfId="11583"/>
    <cellStyle name="常规 2 3 2 5 2 2" xfId="11584"/>
    <cellStyle name="常规 2 3 2 5 2 2 2" xfId="11585"/>
    <cellStyle name="强调文字颜色 1 2 2 4" xfId="11586"/>
    <cellStyle name="常规 2 3 2 5 2 2 2 2" xfId="11587"/>
    <cellStyle name="强调文字颜色 1 2 2 4 2" xfId="11588"/>
    <cellStyle name="常规 2 3 2 5 2 2 3" xfId="11589"/>
    <cellStyle name="强调文字颜色 1 2 2 5" xfId="11590"/>
    <cellStyle name="常规 2 3 2 5 2 2 3 2" xfId="11591"/>
    <cellStyle name="强调文字颜色 1 2 2 5 2" xfId="11592"/>
    <cellStyle name="常规 2 3 2 5 2 3 2" xfId="11593"/>
    <cellStyle name="强调文字颜色 1 2 3 4" xfId="11594"/>
    <cellStyle name="常规 2 3 2 5 2 4" xfId="11595"/>
    <cellStyle name="常规 2 3 2 5 2 4 2" xfId="11596"/>
    <cellStyle name="强调文字颜色 1 2 4 4" xfId="11597"/>
    <cellStyle name="常规 2 3 2 5 3" xfId="11598"/>
    <cellStyle name="常规 2 3 2 5 3 2" xfId="11599"/>
    <cellStyle name="适中 15" xfId="11600"/>
    <cellStyle name="常规 2 3 2 5 3 2 2" xfId="11601"/>
    <cellStyle name="强调文字颜色 1 3 2 4" xfId="11602"/>
    <cellStyle name="常规 2 3 2 5 3 3 2" xfId="11603"/>
    <cellStyle name="强调文字颜色 1 3 3 4" xfId="11604"/>
    <cellStyle name="常规 2 3 2 5 4" xfId="11605"/>
    <cellStyle name="常规 2 3 2 5 4 2" xfId="11606"/>
    <cellStyle name="常规 2 3 2 5 5" xfId="11607"/>
    <cellStyle name="常规 2 3 2 5 5 2" xfId="11608"/>
    <cellStyle name="计算 2 9" xfId="11609"/>
    <cellStyle name="常规 2 3 2 6" xfId="11610"/>
    <cellStyle name="常规 2 3 2 6 2 3" xfId="11611"/>
    <cellStyle name="常规 2 3 2 6 3" xfId="11612"/>
    <cellStyle name="常规 2 3 2 6 3 2" xfId="11613"/>
    <cellStyle name="常规 2 3 2 6 3 3" xfId="11614"/>
    <cellStyle name="常规 2 3 2 6 4" xfId="11615"/>
    <cellStyle name="常规 2 3 2 6 4 2" xfId="11616"/>
    <cellStyle name="常规 2 3 2 6 5" xfId="11617"/>
    <cellStyle name="常规 2 3 2 6 5 2" xfId="11618"/>
    <cellStyle name="常规 2 3 2 7" xfId="11619"/>
    <cellStyle name="常规 2 3 2 7 2" xfId="11620"/>
    <cellStyle name="常规 2 3 2 7 2 2" xfId="11621"/>
    <cellStyle name="常规 2 3 2 7 2 2 2" xfId="11622"/>
    <cellStyle name="强调文字颜色 3 2 2 4" xfId="11623"/>
    <cellStyle name="常规 2 3 2 7 2 3" xfId="11624"/>
    <cellStyle name="常规 2 3 2 7 2 3 2" xfId="11625"/>
    <cellStyle name="强调文字颜色 3 2 3 4" xfId="11626"/>
    <cellStyle name="常规 2 3 2 7 3" xfId="11627"/>
    <cellStyle name="常规 2 3 2 7 3 2" xfId="11628"/>
    <cellStyle name="常规 2 3 2 7 4" xfId="11629"/>
    <cellStyle name="常规 2 3 2 7 4 2" xfId="11630"/>
    <cellStyle name="常规 2 3 2 8" xfId="11631"/>
    <cellStyle name="常规 2 3 2 8 2" xfId="11632"/>
    <cellStyle name="常规 2 3 2 8 3" xfId="11633"/>
    <cellStyle name="常规 2 3 2 9" xfId="11634"/>
    <cellStyle name="常规 2 3 2 9 2" xfId="11635"/>
    <cellStyle name="常规 2 3 2 9 3" xfId="11636"/>
    <cellStyle name="常规 2 3 3 2" xfId="11637"/>
    <cellStyle name="常规 2 3 3 2 3" xfId="11638"/>
    <cellStyle name="常规 2 3 3 3" xfId="11639"/>
    <cellStyle name="常规 2 3 3 3 2" xfId="11640"/>
    <cellStyle name="常规 2 3 3 3 3" xfId="11641"/>
    <cellStyle name="常规 2 3 3 4 2" xfId="11642"/>
    <cellStyle name="常规 2 3 3 4 3" xfId="11643"/>
    <cellStyle name="常规 2 3 3 5" xfId="11644"/>
    <cellStyle name="常规 2 3 3 5 2" xfId="11645"/>
    <cellStyle name="常规 2 3 3 5 3" xfId="11646"/>
    <cellStyle name="常规 2 3 3 5 4" xfId="11647"/>
    <cellStyle name="货币 2 2 10" xfId="11648"/>
    <cellStyle name="常规 2 3 3 6" xfId="11649"/>
    <cellStyle name="常规 2 3 3 6 2" xfId="11650"/>
    <cellStyle name="常规 2 3 3 6 3" xfId="11651"/>
    <cellStyle name="常规 2 3 3 7" xfId="11652"/>
    <cellStyle name="常规 2 3 3 7 2" xfId="11653"/>
    <cellStyle name="常规 2 3 3 7 3" xfId="11654"/>
    <cellStyle name="常规 2 3 3 8" xfId="11655"/>
    <cellStyle name="常规 2 3 3 8 2" xfId="11656"/>
    <cellStyle name="常规 2 3 3 9" xfId="11657"/>
    <cellStyle name="常规 2 3 3 9 2" xfId="11658"/>
    <cellStyle name="常规 2 3 4" xfId="11659"/>
    <cellStyle name="常规 2 3 4 2" xfId="11660"/>
    <cellStyle name="常规 2 3 4 2 2 2 3" xfId="11661"/>
    <cellStyle name="常规 6 3 9" xfId="11662"/>
    <cellStyle name="常规 2 3 4 2 2 2 3 2" xfId="11663"/>
    <cellStyle name="常规 6 3 9 2" xfId="11664"/>
    <cellStyle name="常规 2 3 4 2 2 3" xfId="11665"/>
    <cellStyle name="常规 2 3 4 2 2 3 2" xfId="11666"/>
    <cellStyle name="常规 6 4 8" xfId="11667"/>
    <cellStyle name="常规 2 3 4 2 2 4 2" xfId="11668"/>
    <cellStyle name="常规 2 3 4 2 3 2" xfId="11669"/>
    <cellStyle name="常规 2 3 4 2 3 2 2" xfId="11670"/>
    <cellStyle name="常规 2 3 4 2 3 3" xfId="11671"/>
    <cellStyle name="常规 2 3 4 2 3 3 2" xfId="11672"/>
    <cellStyle name="常规 2 3 4 2 4 2 2" xfId="11673"/>
    <cellStyle name="常规 2 3 4 2 4 3" xfId="11674"/>
    <cellStyle name="常规 2 3 4 2 5 2 2" xfId="11675"/>
    <cellStyle name="常规 2 3 4 2 5 3" xfId="11676"/>
    <cellStyle name="输入 3 4 2 2" xfId="11677"/>
    <cellStyle name="常规 2 3 4 2 6 2" xfId="11678"/>
    <cellStyle name="常规 2 3 4 2 7" xfId="11679"/>
    <cellStyle name="货币 3 2 7 4 2" xfId="11680"/>
    <cellStyle name="常规 2 3 4 2 7 2" xfId="11681"/>
    <cellStyle name="常规 2 3 4 3" xfId="11682"/>
    <cellStyle name="常规 2 3 4 3 2" xfId="11683"/>
    <cellStyle name="常规 2 3 4 3 2 2" xfId="11684"/>
    <cellStyle name="常规 2 3 4 3 2 2 2" xfId="11685"/>
    <cellStyle name="常规 2 3 4 3 2 2 2 2" xfId="11686"/>
    <cellStyle name="常规 2 3 4 3 2 2 3" xfId="11687"/>
    <cellStyle name="常规 2 3 4 3 2 2 3 2" xfId="11688"/>
    <cellStyle name="常规 2 3 4 3 2 3" xfId="11689"/>
    <cellStyle name="常规 2 3 4 3 2 3 2" xfId="11690"/>
    <cellStyle name="常规 2 3 4 3 2 4" xfId="11691"/>
    <cellStyle name="常规 2 3 4 3 2 4 2" xfId="11692"/>
    <cellStyle name="常规 2 3 4 3 3 2" xfId="11693"/>
    <cellStyle name="常规 2 3 4 3 3 2 2" xfId="11694"/>
    <cellStyle name="常规 2 3 4 3 3 3" xfId="11695"/>
    <cellStyle name="常规 2 3 4 3 3 3 2" xfId="11696"/>
    <cellStyle name="常规 2 3 4 3 4 2" xfId="11697"/>
    <cellStyle name="常规 2 3 4 3 5" xfId="11698"/>
    <cellStyle name="常规 24 3" xfId="11699"/>
    <cellStyle name="常规 2 3 4 3 5 2" xfId="11700"/>
    <cellStyle name="常规 2 3 4 4" xfId="11701"/>
    <cellStyle name="常规 2 3 4 4 2" xfId="11702"/>
    <cellStyle name="常规 2 3 4 4 2 2" xfId="11703"/>
    <cellStyle name="常规 2 3 4 4 2 3" xfId="11704"/>
    <cellStyle name="常规 2 3 4 4 2 3 2" xfId="11705"/>
    <cellStyle name="常规 2 3 4 4 3" xfId="11706"/>
    <cellStyle name="常规 2 3 4 4 3 2" xfId="11707"/>
    <cellStyle name="常规 2 3 4 4 3 2 2" xfId="11708"/>
    <cellStyle name="常规 2 3 4 4 3 3" xfId="11709"/>
    <cellStyle name="常规 2 3 4 4 3 3 2" xfId="11710"/>
    <cellStyle name="警告文本 2 8" xfId="11711"/>
    <cellStyle name="常规 2 3 4 4 4" xfId="11712"/>
    <cellStyle name="常规 25 2" xfId="11713"/>
    <cellStyle name="常规 2 3 4 4 4 2" xfId="11714"/>
    <cellStyle name="常规 2 3 4 4 5" xfId="11715"/>
    <cellStyle name="常规 2 3 4 4 5 2" xfId="11716"/>
    <cellStyle name="常规 2 3 4 5 2" xfId="11717"/>
    <cellStyle name="常规 2 3 4 5 2 2" xfId="11718"/>
    <cellStyle name="常规 2 3 4 5 2 3" xfId="11719"/>
    <cellStyle name="常规 2 3 4 5 3" xfId="11720"/>
    <cellStyle name="常规 2 3 4 5 3 2" xfId="11721"/>
    <cellStyle name="常规 2 3 4 5 3 3" xfId="11722"/>
    <cellStyle name="常规 2 3 4 5 3 3 2" xfId="11723"/>
    <cellStyle name="常规 2 3 4 5 4 2" xfId="11724"/>
    <cellStyle name="常规 2 3 4 5 5" xfId="11725"/>
    <cellStyle name="常规 2 3 4 5 5 2" xfId="11726"/>
    <cellStyle name="常规 2 3 4 6" xfId="11727"/>
    <cellStyle name="常规 2 3 4 6 2" xfId="11728"/>
    <cellStyle name="常规 2 3 4 6 2 2" xfId="11729"/>
    <cellStyle name="常规 2 3 4 6 3 2" xfId="11730"/>
    <cellStyle name="常规 2 3 4 7" xfId="11731"/>
    <cellStyle name="常规 2 3 4 7 2" xfId="11732"/>
    <cellStyle name="常规 2 3 4 7 2 2" xfId="11733"/>
    <cellStyle name="常规 2 3 4 7 3 2" xfId="11734"/>
    <cellStyle name="汇总 2 9" xfId="11735"/>
    <cellStyle name="常规 2 3 4 8" xfId="11736"/>
    <cellStyle name="常规 2 3 4 8 2" xfId="11737"/>
    <cellStyle name="常规 2 3 4 9" xfId="11738"/>
    <cellStyle name="常规 2 3 4 9 2" xfId="11739"/>
    <cellStyle name="常规 2 3 5 2 2 2" xfId="11740"/>
    <cellStyle name="强调文字颜色 6 2 2 2 3" xfId="11741"/>
    <cellStyle name="常规 2 3 5 2 2 3" xfId="11742"/>
    <cellStyle name="强调文字颜色 6 2 2 2 4" xfId="11743"/>
    <cellStyle name="常规 2 3 5 2 3 2" xfId="11744"/>
    <cellStyle name="强调文字颜色 6 2 2 3 3" xfId="11745"/>
    <cellStyle name="常规 2 3 5 2 3 2 2" xfId="11746"/>
    <cellStyle name="强调文字颜色 6 2 2 3 3 2" xfId="11747"/>
    <cellStyle name="常规 2 3 5 2 3 3" xfId="11748"/>
    <cellStyle name="常规 2 3 5 2 3 3 2" xfId="11749"/>
    <cellStyle name="常规 2 3 5 2 4 2" xfId="11750"/>
    <cellStyle name="强调文字颜色 6 2 2 4 3" xfId="11751"/>
    <cellStyle name="常规 2 3 5 2 4 2 2" xfId="11752"/>
    <cellStyle name="强调文字颜色 6 2 2 4 3 2" xfId="11753"/>
    <cellStyle name="常规 2 3 5 2 4 3" xfId="11754"/>
    <cellStyle name="常规 2 3 5 2 4 3 2" xfId="11755"/>
    <cellStyle name="常规 2 3 5 2 5" xfId="11756"/>
    <cellStyle name="常规 2 3 5 2 5 2" xfId="11757"/>
    <cellStyle name="强调文字颜色 6 2 2 5 3" xfId="11758"/>
    <cellStyle name="常规 2 3 5 2 6 2" xfId="11759"/>
    <cellStyle name="常规 2 3 5 3" xfId="11760"/>
    <cellStyle name="常规 2 3 5 3 2" xfId="11761"/>
    <cellStyle name="常规 2 3 5 3 2 2" xfId="11762"/>
    <cellStyle name="强调文字颜色 6 2 3 2 3" xfId="11763"/>
    <cellStyle name="常规 2 3 5 3 3" xfId="11764"/>
    <cellStyle name="常规 2 3 5 3 3 2" xfId="11765"/>
    <cellStyle name="强调文字颜色 6 2 3 3 3" xfId="11766"/>
    <cellStyle name="常规 2 3 5 4 2" xfId="11767"/>
    <cellStyle name="常规 2 3 5 4 2 2" xfId="11768"/>
    <cellStyle name="强调文字颜色 6 2 4 2 3" xfId="11769"/>
    <cellStyle name="常规 2 3 5 4 2 2 2" xfId="11770"/>
    <cellStyle name="强调文字颜色 6 2 4 2 3 2" xfId="11771"/>
    <cellStyle name="常规 2 3 5 4 2 3" xfId="11772"/>
    <cellStyle name="常规 2 3 5 4 2 3 2" xfId="11773"/>
    <cellStyle name="常规 2 3 5 4 3" xfId="11774"/>
    <cellStyle name="常规 2 3 5 4 3 2" xfId="11775"/>
    <cellStyle name="强调文字颜色 6 2 4 3 3" xfId="11776"/>
    <cellStyle name="常规 2 3 5 4 4" xfId="11777"/>
    <cellStyle name="常规 2 3 5 4 4 2" xfId="11778"/>
    <cellStyle name="常规 2 3 5 5 2" xfId="11779"/>
    <cellStyle name="常规 2 3 5 5 2 2" xfId="11780"/>
    <cellStyle name="强调文字颜色 6 2 5 2 3" xfId="11781"/>
    <cellStyle name="常规 2 3 5 5 3" xfId="11782"/>
    <cellStyle name="常规 2 3 5 5 3 2" xfId="11783"/>
    <cellStyle name="常规 2 3 5 6 2" xfId="11784"/>
    <cellStyle name="常规 2 3 5 6 2 2" xfId="11785"/>
    <cellStyle name="常规 2 3 5 6 3 2" xfId="11786"/>
    <cellStyle name="常规 2 3 5 7" xfId="11787"/>
    <cellStyle name="常规 2 3 5 7 2" xfId="11788"/>
    <cellStyle name="常规 2 3 5 8" xfId="11789"/>
    <cellStyle name="常规 2 3 5 8 2" xfId="11790"/>
    <cellStyle name="常规 2 3 6 2" xfId="11791"/>
    <cellStyle name="强调文字颜色 1 2 3 2 2 2" xfId="11792"/>
    <cellStyle name="常规 2 3 6 2 2" xfId="11793"/>
    <cellStyle name="常规 2 3 6 2 2 2" xfId="11794"/>
    <cellStyle name="强调文字颜色 6 3 2 2 3" xfId="11795"/>
    <cellStyle name="常规 2 3 6 2 2 2 2" xfId="11796"/>
    <cellStyle name="常规 2 3 6 2 2 3" xfId="11797"/>
    <cellStyle name="强调文字颜色 6 3 2 2 4" xfId="11798"/>
    <cellStyle name="常规 2 3 6 2 2 3 2" xfId="11799"/>
    <cellStyle name="强调文字颜色 6 3 2 2 4 2" xfId="11800"/>
    <cellStyle name="常规 2 3 6 2 3 2" xfId="11801"/>
    <cellStyle name="强调文字颜色 6 3 2 3 3" xfId="11802"/>
    <cellStyle name="常规 2 3 6 2 3 2 2" xfId="11803"/>
    <cellStyle name="强调文字颜色 6 3 2 3 3 2" xfId="11804"/>
    <cellStyle name="常规 2 3 6 2 3 3" xfId="11805"/>
    <cellStyle name="常规 2 3 6 2 3 3 2" xfId="11806"/>
    <cellStyle name="常规 2 3 6 2 4" xfId="11807"/>
    <cellStyle name="常规 2 3 6 2 4 2" xfId="11808"/>
    <cellStyle name="强调文字颜色 6 3 2 4 3" xfId="11809"/>
    <cellStyle name="常规 2 3 6 2 5" xfId="11810"/>
    <cellStyle name="常规 2 3 6 2 5 2" xfId="11811"/>
    <cellStyle name="强调文字颜色 6 3 2 5 3" xfId="11812"/>
    <cellStyle name="常规 2 3 6 3" xfId="11813"/>
    <cellStyle name="强调文字颜色 1 2 3 2 2 3" xfId="11814"/>
    <cellStyle name="常规 2 3 6 3 2" xfId="11815"/>
    <cellStyle name="强调文字颜色 1 2 3 2 2 3 2" xfId="11816"/>
    <cellStyle name="常规 2 3 6 3 2 2" xfId="11817"/>
    <cellStyle name="强调文字颜色 6 3 3 2 3" xfId="11818"/>
    <cellStyle name="常规 2 3 6 3 3" xfId="11819"/>
    <cellStyle name="常规 2 3 6 3 3 2" xfId="11820"/>
    <cellStyle name="强调文字颜色 6 3 3 3 3" xfId="11821"/>
    <cellStyle name="常规 2 3 7" xfId="11822"/>
    <cellStyle name="强调文字颜色 1 2 3 2 3" xfId="11823"/>
    <cellStyle name="常规 2 3 7 2" xfId="11824"/>
    <cellStyle name="常规 2 3 7 2 2" xfId="11825"/>
    <cellStyle name="常规 2 3 7 2 2 2" xfId="11826"/>
    <cellStyle name="强调文字颜色 6 4 2 2 3" xfId="11827"/>
    <cellStyle name="常规 2 3 7 2 2 2 2" xfId="11828"/>
    <cellStyle name="强调文字颜色 6 4 2 2 3 2" xfId="11829"/>
    <cellStyle name="常规 2 3 7 2 2 3" xfId="11830"/>
    <cellStyle name="常规 2 3 7 2 3 2" xfId="11831"/>
    <cellStyle name="强调文字颜色 6 4 2 3 3" xfId="11832"/>
    <cellStyle name="常规 2 3 7 2 4" xfId="11833"/>
    <cellStyle name="常规 2 3 7 3" xfId="11834"/>
    <cellStyle name="常规 2 3 7 3 2" xfId="11835"/>
    <cellStyle name="常规 2 3 7 3 2 2" xfId="11836"/>
    <cellStyle name="常规 2 3 7 3 3" xfId="11837"/>
    <cellStyle name="常规 2 3 7 3 3 2" xfId="11838"/>
    <cellStyle name="解释性文本 14" xfId="11839"/>
    <cellStyle name="常规 2 3 8 2" xfId="11840"/>
    <cellStyle name="强调文字颜色 1 2 3 2 4 2" xfId="11841"/>
    <cellStyle name="常规 2 3 8 2 2" xfId="11842"/>
    <cellStyle name="常规 2 3 8 2 2 2" xfId="11843"/>
    <cellStyle name="解释性文本 6 3 3" xfId="11844"/>
    <cellStyle name="强调文字颜色 6 5 2 2 3" xfId="11845"/>
    <cellStyle name="常规 2 3 8 2 3" xfId="11846"/>
    <cellStyle name="常规 2 3 8 2 3 2" xfId="11847"/>
    <cellStyle name="强调文字颜色 6 5 2 3 3" xfId="11848"/>
    <cellStyle name="常规 2 3 8 3" xfId="11849"/>
    <cellStyle name="常规 7 2 3 2 2" xfId="11850"/>
    <cellStyle name="常规 2 3 8 3 2" xfId="11851"/>
    <cellStyle name="常规 6 2 2 2 2 4" xfId="11852"/>
    <cellStyle name="常规 7 2 3 2 2 2" xfId="11853"/>
    <cellStyle name="常规 2 3 8 3 2 2" xfId="11854"/>
    <cellStyle name="常规 6 2 2 2 2 4 2" xfId="11855"/>
    <cellStyle name="解释性文本 7 3 3" xfId="11856"/>
    <cellStyle name="常规 2 3 8 3 3" xfId="11857"/>
    <cellStyle name="常规 7 2 3 2 2 3" xfId="11858"/>
    <cellStyle name="常规 2 3 8 3 3 2" xfId="11859"/>
    <cellStyle name="常规 7 2 3 2 2 3 2" xfId="11860"/>
    <cellStyle name="常规 2 3 9" xfId="11861"/>
    <cellStyle name="常规 2 3 9 2" xfId="11862"/>
    <cellStyle name="常规 2 3 9 2 2" xfId="11863"/>
    <cellStyle name="常规 2 3 9 2 2 2" xfId="11864"/>
    <cellStyle name="强调文字颜色 1 15" xfId="11865"/>
    <cellStyle name="强调文字颜色 6 6 2 2 3" xfId="11866"/>
    <cellStyle name="常规 2 3 9 2 3" xfId="11867"/>
    <cellStyle name="常规 2 3 9 2 3 2" xfId="11868"/>
    <cellStyle name="常规 2 3 9 3" xfId="11869"/>
    <cellStyle name="常规 7 2 3 3 2" xfId="11870"/>
    <cellStyle name="常规 2 3 9 3 2" xfId="11871"/>
    <cellStyle name="常规 6 2 2 3 2 4" xfId="11872"/>
    <cellStyle name="常规 2 4" xfId="11873"/>
    <cellStyle name="好 10 4" xfId="11874"/>
    <cellStyle name="常规 2 4 2" xfId="11875"/>
    <cellStyle name="输出 2 5 4" xfId="11876"/>
    <cellStyle name="常规 2 4 2 2" xfId="11877"/>
    <cellStyle name="常规 6 4 2 3 3" xfId="11878"/>
    <cellStyle name="常规 2 4 2 2 2 2 2" xfId="11879"/>
    <cellStyle name="常规 2 4 2 2 3" xfId="11880"/>
    <cellStyle name="常规 2 4 2 2 3 2" xfId="11881"/>
    <cellStyle name="常规 2 4 2 3" xfId="11882"/>
    <cellStyle name="常规 2 4 2 3 3" xfId="11883"/>
    <cellStyle name="常规 2 4 2 3 3 2" xfId="11884"/>
    <cellStyle name="常规 2 4 2 4" xfId="11885"/>
    <cellStyle name="常规 2 4 2 4 3" xfId="11886"/>
    <cellStyle name="货币 3 2 2 2 2 4" xfId="11887"/>
    <cellStyle name="常规 2 4 2 4 3 2" xfId="11888"/>
    <cellStyle name="货币 3 2 2 2 2 4 2" xfId="11889"/>
    <cellStyle name="常规 2 4 2 5" xfId="11890"/>
    <cellStyle name="常规 2 4 2 5 2" xfId="11891"/>
    <cellStyle name="货币 3 2 2 2 3 3" xfId="11892"/>
    <cellStyle name="常规 2 4 2 5 3" xfId="11893"/>
    <cellStyle name="常规 2 4 2 5 3 2" xfId="11894"/>
    <cellStyle name="常规 2 4 2 6" xfId="11895"/>
    <cellStyle name="常规 2 4 2 6 2" xfId="11896"/>
    <cellStyle name="货币 3 2 2 2 4 3" xfId="11897"/>
    <cellStyle name="常规 2 4 2 7 2" xfId="11898"/>
    <cellStyle name="货币 3 2 2 2 5 3" xfId="11899"/>
    <cellStyle name="常规 2 4 3" xfId="11900"/>
    <cellStyle name="常规 2 4 3 2" xfId="11901"/>
    <cellStyle name="常规 6 4 2 4 3" xfId="11902"/>
    <cellStyle name="常规 2 4 3 2 2 2 2" xfId="11903"/>
    <cellStyle name="常规 2 4 3 2 3" xfId="11904"/>
    <cellStyle name="常规 2 4 3 2 3 2" xfId="11905"/>
    <cellStyle name="常规 2 4 3 2 4 2" xfId="11906"/>
    <cellStyle name="常规 2 4 3 3" xfId="11907"/>
    <cellStyle name="常规 2 4 3 3 2" xfId="11908"/>
    <cellStyle name="汇总 7 5" xfId="11909"/>
    <cellStyle name="常规 2 4 3 3 3" xfId="11910"/>
    <cellStyle name="常规 2 4 3 3 3 2" xfId="11911"/>
    <cellStyle name="常规 2 4 3 4" xfId="11912"/>
    <cellStyle name="常规 2 4 3 4 2" xfId="11913"/>
    <cellStyle name="货币 3 2 2 3 2 3" xfId="11914"/>
    <cellStyle name="常规 2 4 3 4 2 2" xfId="11915"/>
    <cellStyle name="常规 2 4 3 4 3" xfId="11916"/>
    <cellStyle name="货币 3 2 2 3 2 4" xfId="11917"/>
    <cellStyle name="常规 2 4 3 4 3 2" xfId="11918"/>
    <cellStyle name="货币 3 2 2 3 2 4 2" xfId="11919"/>
    <cellStyle name="常规 2 4 3 5" xfId="11920"/>
    <cellStyle name="常规 2 4 3 5 2" xfId="11921"/>
    <cellStyle name="货币 3 2 2 3 3 3" xfId="11922"/>
    <cellStyle name="常规 2 4 3 6" xfId="11923"/>
    <cellStyle name="常规 2 4 3 6 2" xfId="11924"/>
    <cellStyle name="常规 2 4 4" xfId="11925"/>
    <cellStyle name="常规 2 4 4 2" xfId="11926"/>
    <cellStyle name="常规 6 4 2 5 3" xfId="11927"/>
    <cellStyle name="常规 2 4 4 2 3 2" xfId="11928"/>
    <cellStyle name="常规 2 4 4 3" xfId="11929"/>
    <cellStyle name="常规 2 4 4 3 2" xfId="11930"/>
    <cellStyle name="常规 2 4 4 3 2 2" xfId="11931"/>
    <cellStyle name="注释 8 3" xfId="11932"/>
    <cellStyle name="常规 2 4 4 3 3 2" xfId="11933"/>
    <cellStyle name="注释 9 3" xfId="11934"/>
    <cellStyle name="常规 2 4 4 4" xfId="11935"/>
    <cellStyle name="常规 2 4 4 4 2" xfId="11936"/>
    <cellStyle name="货币 3 2 2 4 2 3" xfId="11937"/>
    <cellStyle name="常规 2 4 5" xfId="11938"/>
    <cellStyle name="常规 2 4 5 2" xfId="11939"/>
    <cellStyle name="常规 2 4 5 3" xfId="11940"/>
    <cellStyle name="常规 2 4 6 2" xfId="11941"/>
    <cellStyle name="常规 2 4 6 3" xfId="11942"/>
    <cellStyle name="常规 2 4 7" xfId="11943"/>
    <cellStyle name="强调文字颜色 1 2 3 3 3" xfId="11944"/>
    <cellStyle name="常规 2 4 7 3" xfId="11945"/>
    <cellStyle name="常规 2 4 8" xfId="11946"/>
    <cellStyle name="常规 2 4 8 2" xfId="11947"/>
    <cellStyle name="常规 2 4 9" xfId="11948"/>
    <cellStyle name="常规 2 4 9 2" xfId="11949"/>
    <cellStyle name="常规 2 5 2 2" xfId="11950"/>
    <cellStyle name="常规 6 4 3 3 3" xfId="11951"/>
    <cellStyle name="常规 2 5 2 2 2 2 2" xfId="11952"/>
    <cellStyle name="常规 2 5 2 2 2 3 2" xfId="11953"/>
    <cellStyle name="常规 2 5 2 2 3" xfId="11954"/>
    <cellStyle name="常规 2 5 2 2 3 2" xfId="11955"/>
    <cellStyle name="常规 2 5 2 2 4 2" xfId="11956"/>
    <cellStyle name="常规 2 5 2 3" xfId="11957"/>
    <cellStyle name="常规 2 5 2 3 3" xfId="11958"/>
    <cellStyle name="常规 2 5 2 3 3 2" xfId="11959"/>
    <cellStyle name="常规 2 5 2 4" xfId="11960"/>
    <cellStyle name="常规 2 5 2 4 3" xfId="11961"/>
    <cellStyle name="常规 2 5 2 4 3 2" xfId="11962"/>
    <cellStyle name="常规 2 5 2 5" xfId="11963"/>
    <cellStyle name="常规 2 5 2 5 2" xfId="11964"/>
    <cellStyle name="货币 3 2 3 2 3 3" xfId="11965"/>
    <cellStyle name="常规 2 5 2 5 3" xfId="11966"/>
    <cellStyle name="常规 2 5 2 5 3 2" xfId="11967"/>
    <cellStyle name="常规 2 5 2 6" xfId="11968"/>
    <cellStyle name="常规 2 5 2 6 2" xfId="11969"/>
    <cellStyle name="货币 3 2 3 2 4 3" xfId="11970"/>
    <cellStyle name="常规 2 5 2 7" xfId="11971"/>
    <cellStyle name="常规 2 5 2 7 2" xfId="11972"/>
    <cellStyle name="常规 2 5 3 2 2 2 2" xfId="11973"/>
    <cellStyle name="常规 2 5 3 2 2 3 2" xfId="11974"/>
    <cellStyle name="常规 2 5 3 2 3" xfId="11975"/>
    <cellStyle name="常规 2 5 3 2 3 2" xfId="11976"/>
    <cellStyle name="常规 2 5 3 2 4" xfId="11977"/>
    <cellStyle name="常规 2 5 3 2 4 2" xfId="11978"/>
    <cellStyle name="常规 2 5 3 3" xfId="11979"/>
    <cellStyle name="常规 2 5 3 3 2" xfId="11980"/>
    <cellStyle name="常规 2 5 3 3 2 2" xfId="11981"/>
    <cellStyle name="强调文字颜色 1 12" xfId="11982"/>
    <cellStyle name="常规 2 5 3 3 3" xfId="11983"/>
    <cellStyle name="常规 2 5 3 3 3 2" xfId="11984"/>
    <cellStyle name="常规 2 5 3 4" xfId="11985"/>
    <cellStyle name="常规 2 5 3 4 2" xfId="11986"/>
    <cellStyle name="常规 2 5 3 5" xfId="11987"/>
    <cellStyle name="常规 2 5 3 5 2" xfId="11988"/>
    <cellStyle name="常规 2 5 4 2 3 2" xfId="11989"/>
    <cellStyle name="常规 2 5 4 3" xfId="11990"/>
    <cellStyle name="常规 2 5 4 3 2" xfId="11991"/>
    <cellStyle name="常规 2 5 4 3 2 2" xfId="11992"/>
    <cellStyle name="常规 2 5 4 3 3" xfId="11993"/>
    <cellStyle name="常规 2 5 4 3 3 2" xfId="11994"/>
    <cellStyle name="常规 2 5 4 4" xfId="11995"/>
    <cellStyle name="常规 2 5 4 4 2" xfId="11996"/>
    <cellStyle name="常规 2 5 4 5 2" xfId="11997"/>
    <cellStyle name="常规 2 5 5" xfId="11998"/>
    <cellStyle name="常规 2 5 5 2" xfId="11999"/>
    <cellStyle name="常规 2 5 5 2 2" xfId="12000"/>
    <cellStyle name="常规 2 5 5 2 2 2" xfId="12001"/>
    <cellStyle name="常规 2 5 5 2 3 2" xfId="12002"/>
    <cellStyle name="常规 2 5 5 3" xfId="12003"/>
    <cellStyle name="常规 2 5 5 3 2" xfId="12004"/>
    <cellStyle name="常规 2 5 5 4" xfId="12005"/>
    <cellStyle name="常规 2 5 5 4 2" xfId="12006"/>
    <cellStyle name="常规 2 5 6" xfId="12007"/>
    <cellStyle name="强调文字颜色 1 2 3 4 2" xfId="12008"/>
    <cellStyle name="常规 2 5 6 2" xfId="12009"/>
    <cellStyle name="常规 2 5 6 2 2" xfId="12010"/>
    <cellStyle name="常规 2 5 6 3" xfId="12011"/>
    <cellStyle name="常规 2 5 6 3 2" xfId="12012"/>
    <cellStyle name="常规 6 2 2 8" xfId="12013"/>
    <cellStyle name="常规 2 5 7" xfId="12014"/>
    <cellStyle name="强调文字颜色 1 2 3 4 3" xfId="12015"/>
    <cellStyle name="常规 2 5 7 3" xfId="12016"/>
    <cellStyle name="常规 2 5 7 3 2" xfId="12017"/>
    <cellStyle name="常规 2 6 2 2" xfId="12018"/>
    <cellStyle name="常规 2 6 2 2 3" xfId="12019"/>
    <cellStyle name="常规 2 6 2 3" xfId="12020"/>
    <cellStyle name="强调文字颜色 1 5 2 2 2" xfId="12021"/>
    <cellStyle name="常规 2 6 2 3 3" xfId="12022"/>
    <cellStyle name="常规 2 6 2 4" xfId="12023"/>
    <cellStyle name="强调文字颜色 1 5 2 2 3" xfId="12024"/>
    <cellStyle name="常规 2 6 2 4 3" xfId="12025"/>
    <cellStyle name="常规 2 6 2 5" xfId="12026"/>
    <cellStyle name="常规 2 6 2 5 2" xfId="12027"/>
    <cellStyle name="货币 3 2 4 2 3 3" xfId="12028"/>
    <cellStyle name="常规 2 6 2 6" xfId="12029"/>
    <cellStyle name="常规 2 6 2 6 2" xfId="12030"/>
    <cellStyle name="常规 2 6 3 3" xfId="12031"/>
    <cellStyle name="强调文字颜色 1 5 2 3 2" xfId="12032"/>
    <cellStyle name="常规 2 6 3 3 2" xfId="12033"/>
    <cellStyle name="常规 2 6 4 3" xfId="12034"/>
    <cellStyle name="常规 2 6 4 3 2" xfId="12035"/>
    <cellStyle name="计算 14" xfId="12036"/>
    <cellStyle name="常规 2 6 5" xfId="12037"/>
    <cellStyle name="常规 2 6 5 2" xfId="12038"/>
    <cellStyle name="常规 2 6 5 2 2" xfId="12039"/>
    <cellStyle name="常规 2 6 5 3" xfId="12040"/>
    <cellStyle name="强调文字颜色 1 5 2 5 2" xfId="12041"/>
    <cellStyle name="常规 2 6 5 3 2" xfId="12042"/>
    <cellStyle name="常规 2 6 6" xfId="12043"/>
    <cellStyle name="常规 2 6 6 2" xfId="12044"/>
    <cellStyle name="常规 2 6 6 2 2" xfId="12045"/>
    <cellStyle name="常规 2 6 6 3" xfId="12046"/>
    <cellStyle name="常规 2 6 6 3 2" xfId="12047"/>
    <cellStyle name="常规 2 6 7" xfId="12048"/>
    <cellStyle name="常规 2 6 7 2" xfId="12049"/>
    <cellStyle name="常规 2 6 8 2" xfId="12050"/>
    <cellStyle name="常规 2 7 2 2" xfId="12051"/>
    <cellStyle name="常规 2 7 2 2 3" xfId="12052"/>
    <cellStyle name="常规 2 7 2 2 3 2" xfId="12053"/>
    <cellStyle name="常规 2 7 2 3" xfId="12054"/>
    <cellStyle name="常规 2 7 2 3 3" xfId="12055"/>
    <cellStyle name="常规 2 7 2 3 3 2" xfId="12056"/>
    <cellStyle name="常规 2 7 2 4" xfId="12057"/>
    <cellStyle name="常规 2 7 2 5" xfId="12058"/>
    <cellStyle name="货币 2 5 2 2 3 2" xfId="12059"/>
    <cellStyle name="常规 2 7 2 5 2" xfId="12060"/>
    <cellStyle name="常规 2 7 3 3" xfId="12061"/>
    <cellStyle name="强调文字颜色 1 5 3 3 2" xfId="12062"/>
    <cellStyle name="常规 2 7 3 3 2" xfId="12063"/>
    <cellStyle name="常规 2 7 4 3" xfId="12064"/>
    <cellStyle name="常规 2 7 5" xfId="12065"/>
    <cellStyle name="常规 2 7 5 2" xfId="12066"/>
    <cellStyle name="常规 2 7 5 3" xfId="12067"/>
    <cellStyle name="常规 2 7 5 3 2" xfId="12068"/>
    <cellStyle name="常规 2 7 6" xfId="12069"/>
    <cellStyle name="强调文字颜色 1 2 3 6 2" xfId="12070"/>
    <cellStyle name="常规 2 7 6 2" xfId="12071"/>
    <cellStyle name="常规 2 7 7" xfId="12072"/>
    <cellStyle name="常规 2 7 7 2" xfId="12073"/>
    <cellStyle name="常规 2 8 2 2" xfId="12074"/>
    <cellStyle name="好 6 2 2 3" xfId="12075"/>
    <cellStyle name="输入 2 2 2" xfId="12076"/>
    <cellStyle name="常规 2 8 2 2 3" xfId="12077"/>
    <cellStyle name="常规 7 4 6" xfId="12078"/>
    <cellStyle name="强调文字颜色 1 2 8 3 2" xfId="12079"/>
    <cellStyle name="输入 2 2 2 3" xfId="12080"/>
    <cellStyle name="常规 2 8 2 2 3 2" xfId="12081"/>
    <cellStyle name="常规 2 8 2 3" xfId="12082"/>
    <cellStyle name="输入 2 2 3" xfId="12083"/>
    <cellStyle name="常规 2 8 2 4" xfId="12084"/>
    <cellStyle name="输入 2 2 4" xfId="12085"/>
    <cellStyle name="常规 2 8 3 2" xfId="12086"/>
    <cellStyle name="好 6 2 3 3" xfId="12087"/>
    <cellStyle name="输入 2 3 2" xfId="12088"/>
    <cellStyle name="常规 2 8 3 3" xfId="12089"/>
    <cellStyle name="强调文字颜色 1 5 4 3 2" xfId="12090"/>
    <cellStyle name="输入 2 3 3" xfId="12091"/>
    <cellStyle name="常规 2 8 3 3 2" xfId="12092"/>
    <cellStyle name="输入 2 3 3 2" xfId="12093"/>
    <cellStyle name="常规 2 8 4" xfId="12094"/>
    <cellStyle name="输入 2 4" xfId="12095"/>
    <cellStyle name="常规 2 8 4 2" xfId="12096"/>
    <cellStyle name="输入 2 4 2" xfId="12097"/>
    <cellStyle name="常规 2 8 5" xfId="12098"/>
    <cellStyle name="货币 3 2 2" xfId="12099"/>
    <cellStyle name="输入 2 5" xfId="12100"/>
    <cellStyle name="常规 2 9 2 2 2" xfId="12101"/>
    <cellStyle name="输入 3 2 2 2" xfId="12102"/>
    <cellStyle name="常规 2 9 2 3" xfId="12103"/>
    <cellStyle name="输入 3 2 3" xfId="12104"/>
    <cellStyle name="常规 2 9 2 3 2" xfId="12105"/>
    <cellStyle name="输入 3 2 3 2" xfId="12106"/>
    <cellStyle name="常规 2 9 3 2" xfId="12107"/>
    <cellStyle name="输入 3 3 2" xfId="12108"/>
    <cellStyle name="常规 2 9 3 2 2" xfId="12109"/>
    <cellStyle name="输入 3 3 2 2" xfId="12110"/>
    <cellStyle name="常规 2 9 3 3" xfId="12111"/>
    <cellStyle name="强调文字颜色 1 5 5 3 2" xfId="12112"/>
    <cellStyle name="输入 3 3 3" xfId="12113"/>
    <cellStyle name="常规 2 9 3 3 2" xfId="12114"/>
    <cellStyle name="输入 3 3 3 2" xfId="12115"/>
    <cellStyle name="常规 2 9 4" xfId="12116"/>
    <cellStyle name="输入 3 4" xfId="12117"/>
    <cellStyle name="常规 2 9 4 2" xfId="12118"/>
    <cellStyle name="输入 3 4 2" xfId="12119"/>
    <cellStyle name="常规 2 9 5 2" xfId="12120"/>
    <cellStyle name="货币 3 3 2 2" xfId="12121"/>
    <cellStyle name="输入 3 5 2" xfId="12122"/>
    <cellStyle name="常规 21 3 2" xfId="12123"/>
    <cellStyle name="常规 25" xfId="12124"/>
    <cellStyle name="常规 30" xfId="12125"/>
    <cellStyle name="常规 27 2 2" xfId="12126"/>
    <cellStyle name="常规 27 3" xfId="12127"/>
    <cellStyle name="常规 28" xfId="12128"/>
    <cellStyle name="常规 28 2" xfId="12129"/>
    <cellStyle name="常规 29" xfId="12130"/>
    <cellStyle name="常规 3" xfId="12131"/>
    <cellStyle name="好 11" xfId="12132"/>
    <cellStyle name="常规 3 10" xfId="12133"/>
    <cellStyle name="常规 3 10 2" xfId="12134"/>
    <cellStyle name="常规 3 10 2 2" xfId="12135"/>
    <cellStyle name="常规 3 10 2 2 2" xfId="12136"/>
    <cellStyle name="常规 3 10 2 3" xfId="12137"/>
    <cellStyle name="常规 3 10 2 3 2" xfId="12138"/>
    <cellStyle name="常规 3 10 3" xfId="12139"/>
    <cellStyle name="注释 2 3 2 2" xfId="12140"/>
    <cellStyle name="常规 3 10 3 2" xfId="12141"/>
    <cellStyle name="注释 2 3 2 2 2" xfId="12142"/>
    <cellStyle name="常规 3 10 4" xfId="12143"/>
    <cellStyle name="注释 2 3 2 3" xfId="12144"/>
    <cellStyle name="常规 3 10 4 2" xfId="12145"/>
    <cellStyle name="常规 3 11" xfId="12146"/>
    <cellStyle name="强调文字颜色 1 6 3 2" xfId="12147"/>
    <cellStyle name="常规 3 11 2" xfId="12148"/>
    <cellStyle name="常规 3 7 2 3" xfId="12149"/>
    <cellStyle name="常规 3 11 3" xfId="12150"/>
    <cellStyle name="常规 3 7 2 4" xfId="12151"/>
    <cellStyle name="注释 2 3 3 2" xfId="12152"/>
    <cellStyle name="常规 3 11 3 2" xfId="12153"/>
    <cellStyle name="常规 3 7 2 4 2" xfId="12154"/>
    <cellStyle name="常规 3 12 2" xfId="12155"/>
    <cellStyle name="常规 3 7 3 3" xfId="12156"/>
    <cellStyle name="强调文字颜色 1 6 3 3 2" xfId="12157"/>
    <cellStyle name="常规 3 12 2 2" xfId="12158"/>
    <cellStyle name="常规 3 7 3 3 2" xfId="12159"/>
    <cellStyle name="常规 3 12 2 2 2" xfId="12160"/>
    <cellStyle name="常规 3 12 2 3" xfId="12161"/>
    <cellStyle name="常规 3 12 2 3 2" xfId="12162"/>
    <cellStyle name="常规 3 12 3" xfId="12163"/>
    <cellStyle name="注释 2 3 4 2" xfId="12164"/>
    <cellStyle name="常规 3 12 4" xfId="12165"/>
    <cellStyle name="注释 2 3 4 3" xfId="12166"/>
    <cellStyle name="常规 3 12 4 2" xfId="12167"/>
    <cellStyle name="注释 2 3 4 3 2" xfId="12168"/>
    <cellStyle name="常规 3 13" xfId="12169"/>
    <cellStyle name="常规 3 13 2" xfId="12170"/>
    <cellStyle name="常规 3 7 4 3" xfId="12171"/>
    <cellStyle name="常规 3 13 3" xfId="12172"/>
    <cellStyle name="常规 3 7 4 4" xfId="12173"/>
    <cellStyle name="常规 3 13 3 2" xfId="12174"/>
    <cellStyle name="常规 3 7 4 4 2" xfId="12175"/>
    <cellStyle name="常规 3 14" xfId="12176"/>
    <cellStyle name="强调文字颜色 1 4 2 3 3 2" xfId="12177"/>
    <cellStyle name="常规 3 14 2" xfId="12178"/>
    <cellStyle name="常规 3 7 5 3" xfId="12179"/>
    <cellStyle name="常规 3 15" xfId="12180"/>
    <cellStyle name="常规 3 15 2" xfId="12181"/>
    <cellStyle name="常规 3 16" xfId="12182"/>
    <cellStyle name="常规 3 2 10 2 2" xfId="12183"/>
    <cellStyle name="常规 3 18" xfId="12184"/>
    <cellStyle name="常规 3 18 2" xfId="12185"/>
    <cellStyle name="检查单元格 2 7" xfId="12186"/>
    <cellStyle name="常规 3 19" xfId="12187"/>
    <cellStyle name="常规 3 2 10 2" xfId="12188"/>
    <cellStyle name="常规 3 2 10 3" xfId="12189"/>
    <cellStyle name="常规 3 2 11" xfId="12190"/>
    <cellStyle name="常规 3 2 11 2" xfId="12191"/>
    <cellStyle name="常规 3 2 11 2 2" xfId="12192"/>
    <cellStyle name="常规 3 2 2 2" xfId="12193"/>
    <cellStyle name="常规 3 2 2 2 2" xfId="12194"/>
    <cellStyle name="常规 3 2 2 2 2 2" xfId="12195"/>
    <cellStyle name="常规 3 2 2 2 2 4" xfId="12196"/>
    <cellStyle name="常规 4 2 3 2 2 2" xfId="12197"/>
    <cellStyle name="常规 7 4 2 2" xfId="12198"/>
    <cellStyle name="适中 6 3 3" xfId="12199"/>
    <cellStyle name="常规 3 2 2 2 3" xfId="12200"/>
    <cellStyle name="常规 3 2 2 2 3 2" xfId="12201"/>
    <cellStyle name="常规 3 2 2 2 4" xfId="12202"/>
    <cellStyle name="常规 3 2 2 2 4 2" xfId="12203"/>
    <cellStyle name="常规 3 2 2 2 4 3 2" xfId="12204"/>
    <cellStyle name="常规 3 2 2 2 5" xfId="12205"/>
    <cellStyle name="常规 3 2 2 2 5 2" xfId="12206"/>
    <cellStyle name="常规 3 2 2 2 5 2 2" xfId="12207"/>
    <cellStyle name="常规 3 2 2 2 5 3" xfId="12208"/>
    <cellStyle name="常规 3 2 2 2 5 3 2" xfId="12209"/>
    <cellStyle name="常规 3 2 2 2 6" xfId="12210"/>
    <cellStyle name="常规 3 2 2 2 6 2" xfId="12211"/>
    <cellStyle name="常规 3 2 2 2 7" xfId="12212"/>
    <cellStyle name="常规 3 2 2 2 7 2" xfId="12213"/>
    <cellStyle name="常规 3 2 2 3 2 2" xfId="12214"/>
    <cellStyle name="强调文字颜色 3 4 2 2 2" xfId="12215"/>
    <cellStyle name="常规 3 2 2 3 2 2 2" xfId="12216"/>
    <cellStyle name="常规 5 2 6 3" xfId="12217"/>
    <cellStyle name="常规 3 2 2 3 2 2 2 2" xfId="12218"/>
    <cellStyle name="常规 5 2 6 3 2" xfId="12219"/>
    <cellStyle name="常规 3 2 2 3 2 3" xfId="12220"/>
    <cellStyle name="强调文字颜色 3 4 2 2 3" xfId="12221"/>
    <cellStyle name="适中 7 3 2" xfId="12222"/>
    <cellStyle name="常规 3 2 2 3 2 3 2" xfId="12223"/>
    <cellStyle name="常规 5 2 7 3" xfId="12224"/>
    <cellStyle name="强调文字颜色 3 4 2 2 3 2" xfId="12225"/>
    <cellStyle name="常规 3 2 2 3 2 4" xfId="12226"/>
    <cellStyle name="常规 4 2 3 3 2 2" xfId="12227"/>
    <cellStyle name="常规 7 5 2 2" xfId="12228"/>
    <cellStyle name="适中 7 3 3" xfId="12229"/>
    <cellStyle name="常规 3 2 2 3 2 4 2" xfId="12230"/>
    <cellStyle name="常规 7 5 2 2 2" xfId="12231"/>
    <cellStyle name="常规 3 2 2 3 3" xfId="12232"/>
    <cellStyle name="强调文字颜色 3 4 2 3" xfId="12233"/>
    <cellStyle name="常规 3 2 2 3 3 2" xfId="12234"/>
    <cellStyle name="强调文字颜色 3 4 2 3 2" xfId="12235"/>
    <cellStyle name="常规 3 2 2 3 3 3" xfId="12236"/>
    <cellStyle name="强调文字颜色 3 4 2 3 3" xfId="12237"/>
    <cellStyle name="常规 3 2 2 3 4" xfId="12238"/>
    <cellStyle name="强调文字颜色 3 4 2 4" xfId="12239"/>
    <cellStyle name="常规 3 2 2 3 4 2" xfId="12240"/>
    <cellStyle name="强调文字颜色 3 4 2 4 2" xfId="12241"/>
    <cellStyle name="常规 3 2 2 3 5" xfId="12242"/>
    <cellStyle name="强调文字颜色 3 4 2 5" xfId="12243"/>
    <cellStyle name="常规 3 2 2 3 5 2" xfId="12244"/>
    <cellStyle name="常规 3 2 2 4 3" xfId="12245"/>
    <cellStyle name="好 5" xfId="12246"/>
    <cellStyle name="强调文字颜色 3 4 3 3" xfId="12247"/>
    <cellStyle name="常规 3 2 2 4 3 2" xfId="12248"/>
    <cellStyle name="好 5 2" xfId="12249"/>
    <cellStyle name="强调文字颜色 3 4 3 3 2" xfId="12250"/>
    <cellStyle name="常规 3 2 2 4 3 3" xfId="12251"/>
    <cellStyle name="好 5 3" xfId="12252"/>
    <cellStyle name="常规 3 2 2 4 3 3 2" xfId="12253"/>
    <cellStyle name="常规 6 3 7 3" xfId="12254"/>
    <cellStyle name="好 5 3 2" xfId="12255"/>
    <cellStyle name="常规 3 2 2 4 4" xfId="12256"/>
    <cellStyle name="好 6" xfId="12257"/>
    <cellStyle name="常规 3 2 2 4 4 2" xfId="12258"/>
    <cellStyle name="好 6 2" xfId="12259"/>
    <cellStyle name="常规 3 2 2 4 5" xfId="12260"/>
    <cellStyle name="好 7" xfId="12261"/>
    <cellStyle name="常规 3 2 2 4 5 2" xfId="12262"/>
    <cellStyle name="好 7 2" xfId="12263"/>
    <cellStyle name="常规 3 2 2 5 2 3" xfId="12264"/>
    <cellStyle name="常规 3 2 2 5 2 3 2" xfId="12265"/>
    <cellStyle name="常规 7 2 7 3" xfId="12266"/>
    <cellStyle name="常规 3 2 2 5 3" xfId="12267"/>
    <cellStyle name="强调文字颜色 3 4 4 3" xfId="12268"/>
    <cellStyle name="常规 3 2 2 5 3 2" xfId="12269"/>
    <cellStyle name="强调文字颜色 3 4 4 3 2" xfId="12270"/>
    <cellStyle name="常规 3 2 2 5 4" xfId="12271"/>
    <cellStyle name="常规 3 2 2 5 4 2" xfId="12272"/>
    <cellStyle name="常规 3 2 2 6 3" xfId="12273"/>
    <cellStyle name="强调文字颜色 3 4 5 3" xfId="12274"/>
    <cellStyle name="常规 3 2 3 2" xfId="12275"/>
    <cellStyle name="常规 3 2 3 2 2" xfId="12276"/>
    <cellStyle name="常规 3 2 3 2 2 3" xfId="12277"/>
    <cellStyle name="常规 3 2 3 2 3" xfId="12278"/>
    <cellStyle name="常规 3 2 3 2 3 2" xfId="12279"/>
    <cellStyle name="常规 3 2 3 2 3 3" xfId="12280"/>
    <cellStyle name="常规 3 2 3 2 3 3 2" xfId="12281"/>
    <cellStyle name="常规 3 2 3 2 4" xfId="12282"/>
    <cellStyle name="强调文字颜色 1 3 10" xfId="12283"/>
    <cellStyle name="常规 3 2 3 2 4 2" xfId="12284"/>
    <cellStyle name="常规 3 2 3 2 4 2 2" xfId="12285"/>
    <cellStyle name="常规 3 2 3 2 4 3" xfId="12286"/>
    <cellStyle name="常规 3 2 3 2 4 3 2" xfId="12287"/>
    <cellStyle name="常规 3 2 3 2 5" xfId="12288"/>
    <cellStyle name="常规 3 2 3 2 5 2" xfId="12289"/>
    <cellStyle name="常规 3 2 3 2 6" xfId="12290"/>
    <cellStyle name="常规 3 2 3 2 6 2" xfId="12291"/>
    <cellStyle name="常规 3 2 3 3 3" xfId="12292"/>
    <cellStyle name="强调文字颜色 3 5 2 3" xfId="12293"/>
    <cellStyle name="常规 3 2 3 3 3 2" xfId="12294"/>
    <cellStyle name="强调文字颜色 3 5 2 3 2" xfId="12295"/>
    <cellStyle name="常规 3 2 3 4 3" xfId="12296"/>
    <cellStyle name="强调文字颜色 3 5 3 3" xfId="12297"/>
    <cellStyle name="常规 3 2 3 4 3 2" xfId="12298"/>
    <cellStyle name="强调文字颜色 1 3 4" xfId="12299"/>
    <cellStyle name="强调文字颜色 3 5 3 3 2" xfId="12300"/>
    <cellStyle name="常规 3 2 3 5" xfId="12301"/>
    <cellStyle name="强调文字颜色 3 5 4" xfId="12302"/>
    <cellStyle name="常规 3 2 3 5 2" xfId="12303"/>
    <cellStyle name="强调文字颜色 3 5 4 2" xfId="12304"/>
    <cellStyle name="常规 3 2 3 5 2 2" xfId="12305"/>
    <cellStyle name="强调文字颜色 2 2 4" xfId="12306"/>
    <cellStyle name="常规 3 2 3 5 3" xfId="12307"/>
    <cellStyle name="强调文字颜色 3 5 4 3" xfId="12308"/>
    <cellStyle name="常规 3 2 3 5 3 2" xfId="12309"/>
    <cellStyle name="强调文字颜色 2 3 4" xfId="12310"/>
    <cellStyle name="强调文字颜色 3 5 4 3 2" xfId="12311"/>
    <cellStyle name="常规 3 2 3 6 3" xfId="12312"/>
    <cellStyle name="强调文字颜色 3 5 5 3" xfId="12313"/>
    <cellStyle name="常规 3 2 4" xfId="12314"/>
    <cellStyle name="常规 3 2 4 2" xfId="12315"/>
    <cellStyle name="常规 3 2 4 2 2" xfId="12316"/>
    <cellStyle name="常规 3 2 4 2 2 3" xfId="12317"/>
    <cellStyle name="检查单元格 4 5 2" xfId="12318"/>
    <cellStyle name="常规 3 2 4 2 2 3 2" xfId="12319"/>
    <cellStyle name="常规 3 2 4 2 3" xfId="12320"/>
    <cellStyle name="常规 3 2 4 2 3 2" xfId="12321"/>
    <cellStyle name="常规 3 2 4 2 3 2 2" xfId="12322"/>
    <cellStyle name="常规 3 2 4 2 3 3" xfId="12323"/>
    <cellStyle name="常规 3 2 4 2 3 3 2" xfId="12324"/>
    <cellStyle name="常规 3 2 4 2 5" xfId="12325"/>
    <cellStyle name="常规 6 12 3" xfId="12326"/>
    <cellStyle name="常规 3 2 4 2 5 2" xfId="12327"/>
    <cellStyle name="常规 3 2 4 3 3" xfId="12328"/>
    <cellStyle name="强调文字颜色 3 6 2 3" xfId="12329"/>
    <cellStyle name="常规 3 2 4 3 3 2" xfId="12330"/>
    <cellStyle name="常规 3 2 4 4 2 2" xfId="12331"/>
    <cellStyle name="常规 3 2 4 4 3" xfId="12332"/>
    <cellStyle name="强调文字颜色 3 6 3 3" xfId="12333"/>
    <cellStyle name="常规 3 2 4 4 3 2" xfId="12334"/>
    <cellStyle name="强调文字颜色 3 6 3 3 2" xfId="12335"/>
    <cellStyle name="常规 3 2 4 5" xfId="12336"/>
    <cellStyle name="强调文字颜色 3 6 4" xfId="12337"/>
    <cellStyle name="常规 3 2 4 5 2" xfId="12338"/>
    <cellStyle name="常规 3 2 4 5 2 2" xfId="12339"/>
    <cellStyle name="常规 3 2 4 5 3" xfId="12340"/>
    <cellStyle name="常规 3 2 4 5 3 2" xfId="12341"/>
    <cellStyle name="常规 3 2 4 7" xfId="12342"/>
    <cellStyle name="常规 3 2 4 7 2" xfId="12343"/>
    <cellStyle name="常规 3 2 5" xfId="12344"/>
    <cellStyle name="常规 3 2 5 2" xfId="12345"/>
    <cellStyle name="常规 3 2 5 2 2" xfId="12346"/>
    <cellStyle name="常规 3 2 5 2 2 2" xfId="12347"/>
    <cellStyle name="常规 3 2 5 2 2 2 2" xfId="12348"/>
    <cellStyle name="常规 3 2 5 2 2 3" xfId="12349"/>
    <cellStyle name="常规 3 2 5 2 2 3 2" xfId="12350"/>
    <cellStyle name="常规 3 2 5 2 3" xfId="12351"/>
    <cellStyle name="常规 3 2 5 2 3 2" xfId="12352"/>
    <cellStyle name="常规 3 2 5 2 3 2 2" xfId="12353"/>
    <cellStyle name="输入 3 2 3 3" xfId="12354"/>
    <cellStyle name="常规 3 2 5 2 3 3" xfId="12355"/>
    <cellStyle name="常规 3 2 5 3 2" xfId="12356"/>
    <cellStyle name="汇总 5" xfId="12357"/>
    <cellStyle name="强调文字颜色 3 7 2 2" xfId="12358"/>
    <cellStyle name="常规 3 2 5 3 2 2" xfId="12359"/>
    <cellStyle name="汇总 5 2" xfId="12360"/>
    <cellStyle name="常规 3 2 5 3 3" xfId="12361"/>
    <cellStyle name="汇总 6" xfId="12362"/>
    <cellStyle name="强调文字颜色 3 7 2 3" xfId="12363"/>
    <cellStyle name="常规 3 2 5 3 3 2" xfId="12364"/>
    <cellStyle name="汇总 6 2" xfId="12365"/>
    <cellStyle name="强调文字颜色 3 7 2 3 2" xfId="12366"/>
    <cellStyle name="常规 3 2 5 4 2" xfId="12367"/>
    <cellStyle name="强调文字颜色 3 7 3 2" xfId="12368"/>
    <cellStyle name="常规 3 2 5 4 2 2" xfId="12369"/>
    <cellStyle name="常规 3 2 5 4 3" xfId="12370"/>
    <cellStyle name="强调文字颜色 3 7 3 3" xfId="12371"/>
    <cellStyle name="常规 3 2 5 4 3 2" xfId="12372"/>
    <cellStyle name="强调文字颜色 3 7 3 3 2" xfId="12373"/>
    <cellStyle name="常规 3 2 5 5" xfId="12374"/>
    <cellStyle name="强调文字颜色 3 7 4" xfId="12375"/>
    <cellStyle name="常规 3 2 5 5 2" xfId="12376"/>
    <cellStyle name="常规 3 2 6" xfId="12377"/>
    <cellStyle name="常规 3 2 6 2" xfId="12378"/>
    <cellStyle name="常规 3 2 6 2 2" xfId="12379"/>
    <cellStyle name="常规 3 2 6 2 2 2" xfId="12380"/>
    <cellStyle name="常规 3 2 6 2 3" xfId="12381"/>
    <cellStyle name="常规 3 2 6 2 3 2" xfId="12382"/>
    <cellStyle name="常规 3 2 6 3 2" xfId="12383"/>
    <cellStyle name="强调文字颜色 3 8 2 2" xfId="12384"/>
    <cellStyle name="常规 3 2 6 3 2 2" xfId="12385"/>
    <cellStyle name="常规 3 2 6 3 3" xfId="12386"/>
    <cellStyle name="强调文字颜色 3 8 2 3" xfId="12387"/>
    <cellStyle name="常规 3 2 6 3 3 2" xfId="12388"/>
    <cellStyle name="强调文字颜色 3 8 2 3 2" xfId="12389"/>
    <cellStyle name="常规 3 2 7" xfId="12390"/>
    <cellStyle name="常规 3 2 7 2" xfId="12391"/>
    <cellStyle name="常规 3 2 7 2 2" xfId="12392"/>
    <cellStyle name="常规 3 2 7 2 2 2" xfId="12393"/>
    <cellStyle name="常规 3 2 7 2 3 2" xfId="12394"/>
    <cellStyle name="检查单元格 6" xfId="12395"/>
    <cellStyle name="常规 3 2 7 3" xfId="12396"/>
    <cellStyle name="强调文字颜色 3 9 2" xfId="12397"/>
    <cellStyle name="常规 3 2 7 3 2" xfId="12398"/>
    <cellStyle name="常规 3 2 7 3 2 2" xfId="12399"/>
    <cellStyle name="常规 3 2 7 3 3" xfId="12400"/>
    <cellStyle name="常规 3 2 7 3 3 2" xfId="12401"/>
    <cellStyle name="常规 3 2 8" xfId="12402"/>
    <cellStyle name="强调文字颜色 6 5 2 5 2" xfId="12403"/>
    <cellStyle name="常规 3 2 8 2" xfId="12404"/>
    <cellStyle name="常规 3 2 8 2 2" xfId="12405"/>
    <cellStyle name="常规 3 2 8 2 2 2" xfId="12406"/>
    <cellStyle name="警告文本 3 2 3" xfId="12407"/>
    <cellStyle name="常规 3 2 8 2 3" xfId="12408"/>
    <cellStyle name="常规 3 2 8 2 3 2" xfId="12409"/>
    <cellStyle name="警告文本 3 3 3" xfId="12410"/>
    <cellStyle name="常规 3 2 8 3" xfId="12411"/>
    <cellStyle name="常规 7 3 2 2 2" xfId="12412"/>
    <cellStyle name="常规 3 2 8 3 2" xfId="12413"/>
    <cellStyle name="常规 3 2 9" xfId="12414"/>
    <cellStyle name="常规 3 2 9 2" xfId="12415"/>
    <cellStyle name="常规 3 2 9 2 2" xfId="12416"/>
    <cellStyle name="常规 7 3" xfId="12417"/>
    <cellStyle name="常规 3 2 9 3" xfId="12418"/>
    <cellStyle name="常规 7 3 2 3 2" xfId="12419"/>
    <cellStyle name="常规 3 2 9 3 2" xfId="12420"/>
    <cellStyle name="常规 8 3" xfId="12421"/>
    <cellStyle name="常规 3 3 2 2" xfId="12422"/>
    <cellStyle name="常规 3 3 2 2 2 3" xfId="12423"/>
    <cellStyle name="常规 3 3 2 2 2 4" xfId="12424"/>
    <cellStyle name="常规 3 3 2 2 3" xfId="12425"/>
    <cellStyle name="常规 3 3 2 2 3 2" xfId="12426"/>
    <cellStyle name="常规 3 3 2 2 3 3" xfId="12427"/>
    <cellStyle name="常规 3 3 2 2 4 3" xfId="12428"/>
    <cellStyle name="常规 3 3 2 2 6 2" xfId="12429"/>
    <cellStyle name="计算 15" xfId="12430"/>
    <cellStyle name="常规 3 3 2 3" xfId="12431"/>
    <cellStyle name="强调文字颜色 4 4 2" xfId="12432"/>
    <cellStyle name="常规 3 3 2 3 2" xfId="12433"/>
    <cellStyle name="强调文字颜色 4 4 2 2" xfId="12434"/>
    <cellStyle name="常规 3 3 2 3 2 2" xfId="12435"/>
    <cellStyle name="强调文字颜色 4 4 2 2 2" xfId="12436"/>
    <cellStyle name="常规 3 3 2 3 2 3" xfId="12437"/>
    <cellStyle name="强调文字颜色 4 4 2 2 3" xfId="12438"/>
    <cellStyle name="常规 3 3 2 3 3" xfId="12439"/>
    <cellStyle name="强调文字颜色 4 4 2 3" xfId="12440"/>
    <cellStyle name="常规 3 3 2 3 4 2" xfId="12441"/>
    <cellStyle name="强调文字颜色 4 4 2 4 2" xfId="12442"/>
    <cellStyle name="常规 3 3 2 4 3" xfId="12443"/>
    <cellStyle name="强调文字颜色 4 4 3 3" xfId="12444"/>
    <cellStyle name="常规 3 3 2 4 3 2" xfId="12445"/>
    <cellStyle name="强调文字颜色 4 4 3 3 2" xfId="12446"/>
    <cellStyle name="常规 3 3 2 5" xfId="12447"/>
    <cellStyle name="强调文字颜色 4 4 4" xfId="12448"/>
    <cellStyle name="常规 3 3 2 5 2" xfId="12449"/>
    <cellStyle name="强调文字颜色 4 4 4 2" xfId="12450"/>
    <cellStyle name="常规 3 3 2 5 3" xfId="12451"/>
    <cellStyle name="强调文字颜色 4 4 4 3" xfId="12452"/>
    <cellStyle name="常规 3 3 2 5 3 2" xfId="12453"/>
    <cellStyle name="强调文字颜色 4 4 4 3 2" xfId="12454"/>
    <cellStyle name="常规 3 3 3 2" xfId="12455"/>
    <cellStyle name="常规 3 3 3 2 3" xfId="12456"/>
    <cellStyle name="常规 3 3 3 2 5" xfId="12457"/>
    <cellStyle name="常规 3 3 3 3" xfId="12458"/>
    <cellStyle name="强调文字颜色 4 5 2" xfId="12459"/>
    <cellStyle name="常规 3 3 3 3 2" xfId="12460"/>
    <cellStyle name="强调文字颜色 4 5 2 2" xfId="12461"/>
    <cellStyle name="常规 3 3 3 3 3" xfId="12462"/>
    <cellStyle name="强调文字颜色 4 5 2 3" xfId="12463"/>
    <cellStyle name="常规 3 3 3 3 3 2" xfId="12464"/>
    <cellStyle name="强调文字颜色 4 5 2 3 2" xfId="12465"/>
    <cellStyle name="常规 3 3 3 4 2" xfId="12466"/>
    <cellStyle name="货币 3 2 2 2 6" xfId="12467"/>
    <cellStyle name="强调文字颜色 4 5 3 2" xfId="12468"/>
    <cellStyle name="常规 3 3 3 4 3" xfId="12469"/>
    <cellStyle name="货币 3 2 2 2 7" xfId="12470"/>
    <cellStyle name="强调文字颜色 4 5 3 3" xfId="12471"/>
    <cellStyle name="常规 3 3 3 4 3 2" xfId="12472"/>
    <cellStyle name="货币 3 2 2 2 7 2" xfId="12473"/>
    <cellStyle name="强调文字颜色 4 5 3 3 2" xfId="12474"/>
    <cellStyle name="常规 3 3 3 5" xfId="12475"/>
    <cellStyle name="强调文字颜色 4 5 4" xfId="12476"/>
    <cellStyle name="常规 3 3 3 6 2" xfId="12477"/>
    <cellStyle name="强调文字颜色 4 5 5 2" xfId="12478"/>
    <cellStyle name="常规 3 3 4" xfId="12479"/>
    <cellStyle name="好 3 2 2 2" xfId="12480"/>
    <cellStyle name="常规 3 3 4 2" xfId="12481"/>
    <cellStyle name="好 3 2 2 2 2" xfId="12482"/>
    <cellStyle name="常规 3 3 4 3" xfId="12483"/>
    <cellStyle name="好 3 2 2 2 3" xfId="12484"/>
    <cellStyle name="强调文字颜色 4 6 2" xfId="12485"/>
    <cellStyle name="常规 3 3 4 3 2" xfId="12486"/>
    <cellStyle name="强调文字颜色 4 6 2 2" xfId="12487"/>
    <cellStyle name="常规 3 3 4 4" xfId="12488"/>
    <cellStyle name="强调文字颜色 4 6 3" xfId="12489"/>
    <cellStyle name="常规 3 3 4 5" xfId="12490"/>
    <cellStyle name="强调文字颜色 4 6 4" xfId="12491"/>
    <cellStyle name="常规 3 3 4 5 2" xfId="12492"/>
    <cellStyle name="常规 3 3 5" xfId="12493"/>
    <cellStyle name="好 3 2 2 3" xfId="12494"/>
    <cellStyle name="常规 3 3 5 2" xfId="12495"/>
    <cellStyle name="常规 3 3 5 2 3 2" xfId="12496"/>
    <cellStyle name="常规 3 3 5 3" xfId="12497"/>
    <cellStyle name="强调文字颜色 4 7 2" xfId="12498"/>
    <cellStyle name="常规 3 3 5 3 2" xfId="12499"/>
    <cellStyle name="强调文字颜色 4 7 2 2" xfId="12500"/>
    <cellStyle name="常规 3 3 5 3 3" xfId="12501"/>
    <cellStyle name="强调文字颜色 4 7 2 3" xfId="12502"/>
    <cellStyle name="常规 3 3 5 3 3 2" xfId="12503"/>
    <cellStyle name="强调文字颜色 4 7 2 3 2" xfId="12504"/>
    <cellStyle name="常规 3 3 5 5" xfId="12505"/>
    <cellStyle name="强调文字颜色 4 7 4" xfId="12506"/>
    <cellStyle name="常规 3 3 5 5 2" xfId="12507"/>
    <cellStyle name="常规 3 3 6" xfId="12508"/>
    <cellStyle name="好 3 2 2 4" xfId="12509"/>
    <cellStyle name="强调文字颜色 1 2 4 2 2" xfId="12510"/>
    <cellStyle name="常规 3 3 6 2" xfId="12511"/>
    <cellStyle name="常规 3 3 6 2 3 2" xfId="12512"/>
    <cellStyle name="常规 3 3 6 3" xfId="12513"/>
    <cellStyle name="强调文字颜色 4 8 2" xfId="12514"/>
    <cellStyle name="输入 10 2" xfId="12515"/>
    <cellStyle name="常规 3 3 7" xfId="12516"/>
    <cellStyle name="强调文字颜色 1 2 4 2 3" xfId="12517"/>
    <cellStyle name="常规 3 3 7 2" xfId="12518"/>
    <cellStyle name="强调文字颜色 1 2 4 2 3 2" xfId="12519"/>
    <cellStyle name="常规 3 3 7 3" xfId="12520"/>
    <cellStyle name="强调文字颜色 4 9 2" xfId="12521"/>
    <cellStyle name="常规 3 3 7 3 2" xfId="12522"/>
    <cellStyle name="常规 3 3 8" xfId="12523"/>
    <cellStyle name="常规 3 3 9" xfId="12524"/>
    <cellStyle name="常规 3 3 9 2" xfId="12525"/>
    <cellStyle name="常规 3 4" xfId="12526"/>
    <cellStyle name="常规 3 4 2" xfId="12527"/>
    <cellStyle name="输出 3 5 4" xfId="12528"/>
    <cellStyle name="常规 3 4 2 2" xfId="12529"/>
    <cellStyle name="常规 6 5 2 3 3" xfId="12530"/>
    <cellStyle name="常规 3 4 2 2 2" xfId="12531"/>
    <cellStyle name="常规 6 5 2 3 3 2" xfId="12532"/>
    <cellStyle name="常规 3 4 2 2 2 2" xfId="12533"/>
    <cellStyle name="常规 3 4 2 2 3" xfId="12534"/>
    <cellStyle name="常规 3 4 2 2 3 2" xfId="12535"/>
    <cellStyle name="常规 3 4 2 3" xfId="12536"/>
    <cellStyle name="强调文字颜色 5 4 2" xfId="12537"/>
    <cellStyle name="常规 3 4 2 3 2" xfId="12538"/>
    <cellStyle name="强调文字颜色 5 4 2 2" xfId="12539"/>
    <cellStyle name="常规 3 4 2 3 2 2" xfId="12540"/>
    <cellStyle name="强调文字颜色 5 4 2 2 2" xfId="12541"/>
    <cellStyle name="常规 3 4 2 3 3" xfId="12542"/>
    <cellStyle name="强调文字颜色 5 4 2 3" xfId="12543"/>
    <cellStyle name="常规 3 4 2 3 3 2" xfId="12544"/>
    <cellStyle name="强调文字颜色 5 4 2 3 2" xfId="12545"/>
    <cellStyle name="常规 3 4 2 4" xfId="12546"/>
    <cellStyle name="强调文字颜色 5 4 3" xfId="12547"/>
    <cellStyle name="常规 3 4 2 4 2" xfId="12548"/>
    <cellStyle name="货币 3 3 2 2 2 3" xfId="12549"/>
    <cellStyle name="强调文字颜色 5 4 3 2" xfId="12550"/>
    <cellStyle name="常规 3 4 2 4 2 2" xfId="12551"/>
    <cellStyle name="货币 3 3 2 2 2 3 2" xfId="12552"/>
    <cellStyle name="常规 3 4 2 4 3" xfId="12553"/>
    <cellStyle name="强调文字颜色 5 4 3 3" xfId="12554"/>
    <cellStyle name="常规 3 4 2 4 3 2" xfId="12555"/>
    <cellStyle name="强调文字颜色 5 4 3 3 2" xfId="12556"/>
    <cellStyle name="常规 3 4 2 5 2" xfId="12557"/>
    <cellStyle name="强调文字颜色 5 4 4 2" xfId="12558"/>
    <cellStyle name="常规 3 4 2 5 3" xfId="12559"/>
    <cellStyle name="强调文字颜色 5 4 4 3" xfId="12560"/>
    <cellStyle name="常规 3 4 2 6 2" xfId="12561"/>
    <cellStyle name="强调文字颜色 5 4 5 2" xfId="12562"/>
    <cellStyle name="输出 8 2 2" xfId="12563"/>
    <cellStyle name="常规 3 4 2 7" xfId="12564"/>
    <cellStyle name="强调文字颜色 5 4 6" xfId="12565"/>
    <cellStyle name="输出 8 3" xfId="12566"/>
    <cellStyle name="常规 3 4 2 7 2" xfId="12567"/>
    <cellStyle name="常规 3 4 3" xfId="12568"/>
    <cellStyle name="常规 3 4 3 2" xfId="12569"/>
    <cellStyle name="链接单元格 2 2 5" xfId="12570"/>
    <cellStyle name="常规 3 4 3 2 2" xfId="12571"/>
    <cellStyle name="链接单元格 2 2 5 2" xfId="12572"/>
    <cellStyle name="常规 3 4 3 2 2 2" xfId="12573"/>
    <cellStyle name="常规 3 4 3 2 2 2 2" xfId="12574"/>
    <cellStyle name="常规 3 4 3 2 2 3" xfId="12575"/>
    <cellStyle name="强调文字颜色 5 2 7 2" xfId="12576"/>
    <cellStyle name="常规 3 4 3 2 2 3 2" xfId="12577"/>
    <cellStyle name="常规 3 4 3 2 3" xfId="12578"/>
    <cellStyle name="链接单元格 2 2 5 3" xfId="12579"/>
    <cellStyle name="常规 3 4 3 2 3 2" xfId="12580"/>
    <cellStyle name="常规 3 4 3 2 4 2" xfId="12581"/>
    <cellStyle name="常规 3 4 3 3" xfId="12582"/>
    <cellStyle name="链接单元格 2 2 6" xfId="12583"/>
    <cellStyle name="强调文字颜色 5 5 2" xfId="12584"/>
    <cellStyle name="常规 3 4 3 3 2" xfId="12585"/>
    <cellStyle name="强调文字颜色 5 5 2 2" xfId="12586"/>
    <cellStyle name="常规 3 4 3 3 2 2" xfId="12587"/>
    <cellStyle name="强调文字颜色 5 5 2 2 2" xfId="12588"/>
    <cellStyle name="常规 3 4 3 3 3" xfId="12589"/>
    <cellStyle name="强调文字颜色 5 5 2 3" xfId="12590"/>
    <cellStyle name="常规 3 4 3 3 3 2" xfId="12591"/>
    <cellStyle name="强调文字颜色 5 5 2 3 2" xfId="12592"/>
    <cellStyle name="常规 3 4 3 4" xfId="12593"/>
    <cellStyle name="链接单元格 2 2 7" xfId="12594"/>
    <cellStyle name="强调文字颜色 5 5 3" xfId="12595"/>
    <cellStyle name="常规 3 4 3 4 2" xfId="12596"/>
    <cellStyle name="强调文字颜色 5 5 3 2" xfId="12597"/>
    <cellStyle name="常规 3 4 3 5 2" xfId="12598"/>
    <cellStyle name="强调文字颜色 5 5 4 2" xfId="12599"/>
    <cellStyle name="常规 3 4 4" xfId="12600"/>
    <cellStyle name="好 3 2 3 2" xfId="12601"/>
    <cellStyle name="常规 3 4 4 2" xfId="12602"/>
    <cellStyle name="链接单元格 2 3 5" xfId="12603"/>
    <cellStyle name="常规 3 4 4 2 2" xfId="12604"/>
    <cellStyle name="常规 3 4 4 2 2 2" xfId="12605"/>
    <cellStyle name="常规 3 4 4 2 3 2" xfId="12606"/>
    <cellStyle name="常规 3 4 4 3" xfId="12607"/>
    <cellStyle name="链接单元格 2 3 6" xfId="12608"/>
    <cellStyle name="强调文字颜色 5 6 2" xfId="12609"/>
    <cellStyle name="常规 3 4 4 3 2" xfId="12610"/>
    <cellStyle name="强调文字颜色 5 6 2 2" xfId="12611"/>
    <cellStyle name="常规 3 4 4 3 3 2" xfId="12612"/>
    <cellStyle name="常规 3 4 4 4" xfId="12613"/>
    <cellStyle name="强调文字颜色 5 6 3" xfId="12614"/>
    <cellStyle name="常规 3 4 4 4 2" xfId="12615"/>
    <cellStyle name="强调文字颜色 5 6 3 2" xfId="12616"/>
    <cellStyle name="常规 3 4 4 5 2" xfId="12617"/>
    <cellStyle name="常规 3 4 5" xfId="12618"/>
    <cellStyle name="好 3 2 3 3" xfId="12619"/>
    <cellStyle name="常规 3 4 5 2" xfId="12620"/>
    <cellStyle name="链接单元格 2 4 5" xfId="12621"/>
    <cellStyle name="常规 3 4 5 2 2" xfId="12622"/>
    <cellStyle name="常规 3 4 5 2 2 2" xfId="12623"/>
    <cellStyle name="常规 3 4 5 2 2 3 2" xfId="12624"/>
    <cellStyle name="常规 3 4 5 2 3 2" xfId="12625"/>
    <cellStyle name="常规 3 4 5 2 4 2" xfId="12626"/>
    <cellStyle name="强调文字颜色 5 2 2 5 3 2" xfId="12627"/>
    <cellStyle name="常规 3 4 5 3" xfId="12628"/>
    <cellStyle name="强调文字颜色 5 7 2" xfId="12629"/>
    <cellStyle name="常规 3 4 5 3 2" xfId="12630"/>
    <cellStyle name="强调文字颜色 5 7 2 2" xfId="12631"/>
    <cellStyle name="常规 3 4 5 3 2 2" xfId="12632"/>
    <cellStyle name="常规 3 4 5 3 3" xfId="12633"/>
    <cellStyle name="强调文字颜色 5 7 2 3" xfId="12634"/>
    <cellStyle name="常规 3 4 5 3 3 2" xfId="12635"/>
    <cellStyle name="强调文字颜色 5 7 2 3 2" xfId="12636"/>
    <cellStyle name="常规 3 4 5 4" xfId="12637"/>
    <cellStyle name="强调文字颜色 5 7 3" xfId="12638"/>
    <cellStyle name="常规 3 4 5 5 2" xfId="12639"/>
    <cellStyle name="常规 3 4 6" xfId="12640"/>
    <cellStyle name="强调文字颜色 1 2 4 3 2" xfId="12641"/>
    <cellStyle name="常规 3 4 6 2" xfId="12642"/>
    <cellStyle name="常规 3 4 6 2 2" xfId="12643"/>
    <cellStyle name="常规 3 4 6 3" xfId="12644"/>
    <cellStyle name="强调文字颜色 5 8 2" xfId="12645"/>
    <cellStyle name="常规 3 4 6 3 2" xfId="12646"/>
    <cellStyle name="强调文字颜色 5 8 2 2" xfId="12647"/>
    <cellStyle name="常规 3 4 7" xfId="12648"/>
    <cellStyle name="强调文字颜色 1 2 4 3 3" xfId="12649"/>
    <cellStyle name="常规 3 4 7 3" xfId="12650"/>
    <cellStyle name="强调文字颜色 5 9 2" xfId="12651"/>
    <cellStyle name="常规 3 4 7 3 2" xfId="12652"/>
    <cellStyle name="常规 3 4 8" xfId="12653"/>
    <cellStyle name="常规 3 4 8 2" xfId="12654"/>
    <cellStyle name="常规 3 5 2" xfId="12655"/>
    <cellStyle name="常规 3 5 2 2" xfId="12656"/>
    <cellStyle name="常规 3 5 2 2 2" xfId="12657"/>
    <cellStyle name="常规 3 5 2 2 2 2" xfId="12658"/>
    <cellStyle name="常规 3 5 2 2 2 3 2" xfId="12659"/>
    <cellStyle name="常规 3 5 2 2 3" xfId="12660"/>
    <cellStyle name="常规 3 5 2 3" xfId="12661"/>
    <cellStyle name="强调文字颜色 6 4 2" xfId="12662"/>
    <cellStyle name="常规 3 5 2 3 3 2" xfId="12663"/>
    <cellStyle name="强调文字颜色 6 4 2 3 2" xfId="12664"/>
    <cellStyle name="常规 3 5 2 4" xfId="12665"/>
    <cellStyle name="强调文字颜色 6 4 3" xfId="12666"/>
    <cellStyle name="常规 3 5 2 5" xfId="12667"/>
    <cellStyle name="强调文字颜色 6 4 4" xfId="12668"/>
    <cellStyle name="常规 3 5 2 5 2" xfId="12669"/>
    <cellStyle name="强调文字颜色 6 4 4 2" xfId="12670"/>
    <cellStyle name="常规 3 5 3 2" xfId="12671"/>
    <cellStyle name="链接单元格 3 2 5" xfId="12672"/>
    <cellStyle name="常规 3 5 3 2 2" xfId="12673"/>
    <cellStyle name="解释性文本 5 3" xfId="12674"/>
    <cellStyle name="链接单元格 3 2 5 2" xfId="12675"/>
    <cellStyle name="常规 3 5 3 2 3" xfId="12676"/>
    <cellStyle name="解释性文本 5 4" xfId="12677"/>
    <cellStyle name="链接单元格 3 2 5 3" xfId="12678"/>
    <cellStyle name="常规 3 5 3 2 3 2" xfId="12679"/>
    <cellStyle name="解释性文本 5 4 2" xfId="12680"/>
    <cellStyle name="常规 3 5 3 3" xfId="12681"/>
    <cellStyle name="链接单元格 3 2 6" xfId="12682"/>
    <cellStyle name="强调文字颜色 6 5 2" xfId="12683"/>
    <cellStyle name="常规 3 5 3 3 2" xfId="12684"/>
    <cellStyle name="解释性文本 6 3" xfId="12685"/>
    <cellStyle name="强调文字颜色 6 5 2 2" xfId="12686"/>
    <cellStyle name="常规 3 5 3 3 3" xfId="12687"/>
    <cellStyle name="解释性文本 6 4" xfId="12688"/>
    <cellStyle name="强调文字颜色 6 5 2 3" xfId="12689"/>
    <cellStyle name="常规 3 5 3 3 3 2" xfId="12690"/>
    <cellStyle name="强调文字颜色 6 5 2 3 2" xfId="12691"/>
    <cellStyle name="常规 3 5 3 4" xfId="12692"/>
    <cellStyle name="链接单元格 3 2 7" xfId="12693"/>
    <cellStyle name="强调文字颜色 6 5 3" xfId="12694"/>
    <cellStyle name="常规 3 5 3 5" xfId="12695"/>
    <cellStyle name="强调文字颜色 6 5 4" xfId="12696"/>
    <cellStyle name="常规 3 5 3 5 2" xfId="12697"/>
    <cellStyle name="解释性文本 8 3" xfId="12698"/>
    <cellStyle name="强调文字颜色 6 5 4 2" xfId="12699"/>
    <cellStyle name="常规 3 5 4" xfId="12700"/>
    <cellStyle name="好 3 2 4 2" xfId="12701"/>
    <cellStyle name="常规 3 5 4 2" xfId="12702"/>
    <cellStyle name="链接单元格 3 3 5" xfId="12703"/>
    <cellStyle name="常规 3 5 4 2 2" xfId="12704"/>
    <cellStyle name="常规 3 5 4 2 3 2" xfId="12705"/>
    <cellStyle name="常规 3 5 4 3" xfId="12706"/>
    <cellStyle name="强调文字颜色 6 6 2" xfId="12707"/>
    <cellStyle name="常规 3 5 4 4" xfId="12708"/>
    <cellStyle name="强调文字颜色 6 6 3" xfId="12709"/>
    <cellStyle name="常规 3 5 4 4 2" xfId="12710"/>
    <cellStyle name="强调文字颜色 6 6 3 2" xfId="12711"/>
    <cellStyle name="常规 3 5 5" xfId="12712"/>
    <cellStyle name="好 3 2 4 3" xfId="12713"/>
    <cellStyle name="常规 3 5 5 2" xfId="12714"/>
    <cellStyle name="链接单元格 3 4 5" xfId="12715"/>
    <cellStyle name="常规 3 5 5 3" xfId="12716"/>
    <cellStyle name="强调文字颜色 6 7 2" xfId="12717"/>
    <cellStyle name="常规 3 5 5 3 2" xfId="12718"/>
    <cellStyle name="强调文字颜色 6 7 2 2" xfId="12719"/>
    <cellStyle name="常规 3 5 6" xfId="12720"/>
    <cellStyle name="常规 3 5 7" xfId="12721"/>
    <cellStyle name="常规 3 6 2" xfId="12722"/>
    <cellStyle name="常规 3 6 2 2" xfId="12723"/>
    <cellStyle name="常规 3 6 2 2 2" xfId="12724"/>
    <cellStyle name="常规 3 6 2 2 3" xfId="12725"/>
    <cellStyle name="常规 3 6 2 3" xfId="12726"/>
    <cellStyle name="强调文字颜色 1 6 2 2 2" xfId="12727"/>
    <cellStyle name="常规 3 6 2 3 2" xfId="12728"/>
    <cellStyle name="常规 3 6 2 3 2 2" xfId="12729"/>
    <cellStyle name="常规 3 6 2 3 3" xfId="12730"/>
    <cellStyle name="常规 3 6 2 3 3 2" xfId="12731"/>
    <cellStyle name="常规 3 6 2 4" xfId="12732"/>
    <cellStyle name="强调文字颜色 1 6 2 2 3" xfId="12733"/>
    <cellStyle name="注释 2 2 3 2" xfId="12734"/>
    <cellStyle name="常规 3 6 2 4 2" xfId="12735"/>
    <cellStyle name="强调文字颜色 1 6 2 2 3 2" xfId="12736"/>
    <cellStyle name="常规 3 6 2 5" xfId="12737"/>
    <cellStyle name="注释 2 2 3 3" xfId="12738"/>
    <cellStyle name="常规 3 6 2 5 2" xfId="12739"/>
    <cellStyle name="注释 2 2 3 3 2" xfId="12740"/>
    <cellStyle name="常规 3 6 3 2" xfId="12741"/>
    <cellStyle name="链接单元格 4 2 5" xfId="12742"/>
    <cellStyle name="常规 3 6 3 2 2" xfId="12743"/>
    <cellStyle name="常规 3 6 3 3" xfId="12744"/>
    <cellStyle name="链接单元格 4 2 6" xfId="12745"/>
    <cellStyle name="常规 3 6 3 3 2" xfId="12746"/>
    <cellStyle name="常规 3 6 4" xfId="12747"/>
    <cellStyle name="好 3 2 5 2" xfId="12748"/>
    <cellStyle name="常规 3 6 4 2" xfId="12749"/>
    <cellStyle name="常规 3 6 4 2 2" xfId="12750"/>
    <cellStyle name="常规 3 6 4 3" xfId="12751"/>
    <cellStyle name="强调文字颜色 1 6 2 4 2" xfId="12752"/>
    <cellStyle name="常规 3 6 4 3 2" xfId="12753"/>
    <cellStyle name="常规 3 6 5" xfId="12754"/>
    <cellStyle name="好 3 2 5 3" xfId="12755"/>
    <cellStyle name="常规 3 6 5 2" xfId="12756"/>
    <cellStyle name="常规 3 6 5 2 2" xfId="12757"/>
    <cellStyle name="常规 3 6 5 3" xfId="12758"/>
    <cellStyle name="常规 3 6 5 3 2" xfId="12759"/>
    <cellStyle name="常规 3 6 6" xfId="12760"/>
    <cellStyle name="强调文字颜色 1 2 4 5 2" xfId="12761"/>
    <cellStyle name="常规 3 6 6 2" xfId="12762"/>
    <cellStyle name="常规 3 6 7" xfId="12763"/>
    <cellStyle name="常规 3 6 7 2" xfId="12764"/>
    <cellStyle name="常规 3 7 2" xfId="12765"/>
    <cellStyle name="常规 3 7 2 2" xfId="12766"/>
    <cellStyle name="常规 3 7 2 2 2" xfId="12767"/>
    <cellStyle name="链接单元格 5" xfId="12768"/>
    <cellStyle name="常规 3 7 2 2 2 2" xfId="12769"/>
    <cellStyle name="链接单元格 5 2" xfId="12770"/>
    <cellStyle name="常规 3 7 2 2 3" xfId="12771"/>
    <cellStyle name="链接单元格 6" xfId="12772"/>
    <cellStyle name="常规 3 7 2 3 2" xfId="12773"/>
    <cellStyle name="常规 3 7 2 3 2 2" xfId="12774"/>
    <cellStyle name="常规 3 7 2 3 3" xfId="12775"/>
    <cellStyle name="常规 3 7 2 5" xfId="12776"/>
    <cellStyle name="注释 2 3 3 3" xfId="12777"/>
    <cellStyle name="常规 3 7 2 5 2" xfId="12778"/>
    <cellStyle name="注释 2 3 3 3 2" xfId="12779"/>
    <cellStyle name="常规 3 7 3" xfId="12780"/>
    <cellStyle name="常规 3 7 3 2" xfId="12781"/>
    <cellStyle name="链接单元格 5 2 5" xfId="12782"/>
    <cellStyle name="常规 3 7 3 2 2" xfId="12783"/>
    <cellStyle name="常规 3 7 4" xfId="12784"/>
    <cellStyle name="常规 3 7 4 2" xfId="12785"/>
    <cellStyle name="常规 3 7 4 2 2" xfId="12786"/>
    <cellStyle name="常规 3 7 4 2 2 2" xfId="12787"/>
    <cellStyle name="常规 3 7 4 2 3 2" xfId="12788"/>
    <cellStyle name="常规 3 7 5" xfId="12789"/>
    <cellStyle name="常规 3 7 5 2" xfId="12790"/>
    <cellStyle name="常规 3 7 5 2 2" xfId="12791"/>
    <cellStyle name="常规 3 7 5 3 2" xfId="12792"/>
    <cellStyle name="常规 3 7 6" xfId="12793"/>
    <cellStyle name="常规 3 7 6 2" xfId="12794"/>
    <cellStyle name="常规 3 7 7" xfId="12795"/>
    <cellStyle name="常规 3 7 7 2" xfId="12796"/>
    <cellStyle name="常规 3 8" xfId="12797"/>
    <cellStyle name="常规 3 8 2" xfId="12798"/>
    <cellStyle name="常规 3 8 2 2" xfId="12799"/>
    <cellStyle name="好 7 2 2 3" xfId="12800"/>
    <cellStyle name="常规 3 8 2 2 2" xfId="12801"/>
    <cellStyle name="常规 3 8 2 2 2 2" xfId="12802"/>
    <cellStyle name="常规 6 4 5 4" xfId="12803"/>
    <cellStyle name="常规 3 8 2 2 3" xfId="12804"/>
    <cellStyle name="强调文字颜色 2 2 8 3 2" xfId="12805"/>
    <cellStyle name="常规 3 8 2 2 3 2" xfId="12806"/>
    <cellStyle name="好 6 2 3" xfId="12807"/>
    <cellStyle name="常规 3 8 2 3" xfId="12808"/>
    <cellStyle name="常规 3 8 2 4" xfId="12809"/>
    <cellStyle name="注释 2 4 3 2" xfId="12810"/>
    <cellStyle name="常规 3 8 3" xfId="12811"/>
    <cellStyle name="常规 3 8 4" xfId="12812"/>
    <cellStyle name="常规 3 8 4 2" xfId="12813"/>
    <cellStyle name="常规 3 8 4 3" xfId="12814"/>
    <cellStyle name="常规 3 8 4 3 2" xfId="12815"/>
    <cellStyle name="常规 3 8 5" xfId="12816"/>
    <cellStyle name="常规 3 8 5 2" xfId="12817"/>
    <cellStyle name="常规 3 8 6" xfId="12818"/>
    <cellStyle name="常规 3 8 6 2" xfId="12819"/>
    <cellStyle name="常规 3 9 2" xfId="12820"/>
    <cellStyle name="常规 3 9 2 2" xfId="12821"/>
    <cellStyle name="常规 3 9 2 2 2" xfId="12822"/>
    <cellStyle name="常规 3 9 2 3" xfId="12823"/>
    <cellStyle name="常规 3 9 2 3 2" xfId="12824"/>
    <cellStyle name="常规 3 9 3" xfId="12825"/>
    <cellStyle name="常规 3 9 3 2" xfId="12826"/>
    <cellStyle name="常规 3 9 3 2 2" xfId="12827"/>
    <cellStyle name="常规 3 9 3 3" xfId="12828"/>
    <cellStyle name="常规 3 9 3 3 2" xfId="12829"/>
    <cellStyle name="常规 3 9 4" xfId="12830"/>
    <cellStyle name="常规 3 9 4 2" xfId="12831"/>
    <cellStyle name="常规 3 9 5 2" xfId="12832"/>
    <cellStyle name="常规 4 10" xfId="12833"/>
    <cellStyle name="输出 5 2 3 2" xfId="12834"/>
    <cellStyle name="常规 4 10 2" xfId="12835"/>
    <cellStyle name="常规 4 10 2 2" xfId="12836"/>
    <cellStyle name="常规 4 10 3" xfId="12837"/>
    <cellStyle name="常规 4 10 3 2" xfId="12838"/>
    <cellStyle name="常规 4 11 2" xfId="12839"/>
    <cellStyle name="常规 4 12" xfId="12840"/>
    <cellStyle name="常规 4 12 2" xfId="12841"/>
    <cellStyle name="输入 6 2 2 3" xfId="12842"/>
    <cellStyle name="常规 4 13" xfId="12843"/>
    <cellStyle name="常规 4 13 2" xfId="12844"/>
    <cellStyle name="强调文字颜色 4 10" xfId="12845"/>
    <cellStyle name="常规 4 14" xfId="12846"/>
    <cellStyle name="常规 4 2 2 2" xfId="12847"/>
    <cellStyle name="常规 6 4" xfId="12848"/>
    <cellStyle name="常规 4 2 2 2 2" xfId="12849"/>
    <cellStyle name="常规 6 4 2" xfId="12850"/>
    <cellStyle name="常规 4 2 2 2 2 2" xfId="12851"/>
    <cellStyle name="常规 6 4 2 2" xfId="12852"/>
    <cellStyle name="常规 4 2 2 2 2 2 2" xfId="12853"/>
    <cellStyle name="常规 6 4 2 2 2" xfId="12854"/>
    <cellStyle name="检查单元格 2 10" xfId="12855"/>
    <cellStyle name="常规 4 2 2 2 2 3" xfId="12856"/>
    <cellStyle name="常规 6 4 2 3" xfId="12857"/>
    <cellStyle name="常规 4 2 2 2 2 3 2" xfId="12858"/>
    <cellStyle name="常规 6 4 2 3 2" xfId="12859"/>
    <cellStyle name="常规 4 2 2 2 3" xfId="12860"/>
    <cellStyle name="常规 6 4 3" xfId="12861"/>
    <cellStyle name="常规 4 2 2 2 3 2" xfId="12862"/>
    <cellStyle name="常规 6 4 3 2" xfId="12863"/>
    <cellStyle name="常规 4 2 2 3" xfId="12864"/>
    <cellStyle name="常规 6 5" xfId="12865"/>
    <cellStyle name="常规 7 11 2" xfId="12866"/>
    <cellStyle name="常规 4 2 2 3 2" xfId="12867"/>
    <cellStyle name="常规 6 5 2" xfId="12868"/>
    <cellStyle name="常规 4 2 2 3 2 2" xfId="12869"/>
    <cellStyle name="常规 6 5 2 2" xfId="12870"/>
    <cellStyle name="强调文字颜色 3 3 2 2 4" xfId="12871"/>
    <cellStyle name="常规 4 2 2 3 3" xfId="12872"/>
    <cellStyle name="常规 6 5 3" xfId="12873"/>
    <cellStyle name="常规 4 2 2 3 3 2" xfId="12874"/>
    <cellStyle name="常规 6 5 3 2" xfId="12875"/>
    <cellStyle name="常规 4 2 2 4" xfId="12876"/>
    <cellStyle name="常规 6 6" xfId="12877"/>
    <cellStyle name="常规 4 2 2 4 2" xfId="12878"/>
    <cellStyle name="常规 6 6 2" xfId="12879"/>
    <cellStyle name="常规 4 2 2 4 2 2" xfId="12880"/>
    <cellStyle name="常规 6 6 2 2" xfId="12881"/>
    <cellStyle name="强调文字颜色 3 3 3 2 4" xfId="12882"/>
    <cellStyle name="常规 4 2 2 4 3" xfId="12883"/>
    <cellStyle name="常规 6 6 3" xfId="12884"/>
    <cellStyle name="常规 4 2 2 4 3 2" xfId="12885"/>
    <cellStyle name="常规 6 6 3 2" xfId="12886"/>
    <cellStyle name="常规 4 2 2 5" xfId="12887"/>
    <cellStyle name="常规 6 7" xfId="12888"/>
    <cellStyle name="常规 4 2 2 5 2" xfId="12889"/>
    <cellStyle name="常规 6 7 2" xfId="12890"/>
    <cellStyle name="常规 4 2 2 5 2 2" xfId="12891"/>
    <cellStyle name="常规 6 7 2 2" xfId="12892"/>
    <cellStyle name="常规 4 2 2 5 3" xfId="12893"/>
    <cellStyle name="常规 6 7 3" xfId="12894"/>
    <cellStyle name="常规 4 2 2 5 3 2" xfId="12895"/>
    <cellStyle name="常规 6 7 3 2" xfId="12896"/>
    <cellStyle name="常规 4 2 3" xfId="12897"/>
    <cellStyle name="好 12 2 3" xfId="12898"/>
    <cellStyle name="常规 4 2 3 2" xfId="12899"/>
    <cellStyle name="常规 7 4" xfId="12900"/>
    <cellStyle name="常规 4 2 3 2 2" xfId="12901"/>
    <cellStyle name="常规 7 4 2" xfId="12902"/>
    <cellStyle name="常规 4 2 3 2 2 3" xfId="12903"/>
    <cellStyle name="常规 7 4 2 3" xfId="12904"/>
    <cellStyle name="常规 4 2 3 2 3" xfId="12905"/>
    <cellStyle name="常规 7 4 3" xfId="12906"/>
    <cellStyle name="常规 4 2 3 2 3 2" xfId="12907"/>
    <cellStyle name="常规 7 4 3 2" xfId="12908"/>
    <cellStyle name="常规 4 2 3 3" xfId="12909"/>
    <cellStyle name="常规 7 5" xfId="12910"/>
    <cellStyle name="常规 4 2 3 3 2" xfId="12911"/>
    <cellStyle name="常规 7 5 2" xfId="12912"/>
    <cellStyle name="常规 4 2 3 3 3" xfId="12913"/>
    <cellStyle name="常规 7 5 3" xfId="12914"/>
    <cellStyle name="常规 4 2 3 3 3 2" xfId="12915"/>
    <cellStyle name="常规 7 5 3 2" xfId="12916"/>
    <cellStyle name="常规 4 2 3 4" xfId="12917"/>
    <cellStyle name="常规 7 6" xfId="12918"/>
    <cellStyle name="货币 2 2 5 2 2" xfId="12919"/>
    <cellStyle name="常规 4 2 3 4 2" xfId="12920"/>
    <cellStyle name="常规 7 6 2" xfId="12921"/>
    <cellStyle name="常规 4 2 3 4 3" xfId="12922"/>
    <cellStyle name="常规 7 6 3" xfId="12923"/>
    <cellStyle name="常规 4 2 3 4 3 2" xfId="12924"/>
    <cellStyle name="常规 7 6 3 2" xfId="12925"/>
    <cellStyle name="好 5 4" xfId="12926"/>
    <cellStyle name="常规 4 2 3 5" xfId="12927"/>
    <cellStyle name="常规 7 7" xfId="12928"/>
    <cellStyle name="货币 2 2 5 2 3" xfId="12929"/>
    <cellStyle name="常规 4 2 3 5 2" xfId="12930"/>
    <cellStyle name="常规 7 7 2" xfId="12931"/>
    <cellStyle name="货币 2 2 5 2 3 2" xfId="12932"/>
    <cellStyle name="常规 4 2 4" xfId="12933"/>
    <cellStyle name="常规 4 2 4 2" xfId="12934"/>
    <cellStyle name="常规 8 4" xfId="12935"/>
    <cellStyle name="常规 4 2 4 2 2" xfId="12936"/>
    <cellStyle name="常规 8 4 2" xfId="12937"/>
    <cellStyle name="常规 4 2 4 2 2 2" xfId="12938"/>
    <cellStyle name="常规 8 4 2 2" xfId="12939"/>
    <cellStyle name="常规 4 2 4 2 3 2" xfId="12940"/>
    <cellStyle name="常规 8 4 3 2" xfId="12941"/>
    <cellStyle name="常规 4 2 4 3" xfId="12942"/>
    <cellStyle name="常规 8 5" xfId="12943"/>
    <cellStyle name="常规 4 2 4 3 2" xfId="12944"/>
    <cellStyle name="常规 8 5 2" xfId="12945"/>
    <cellStyle name="常规 4 2 4 3 2 2" xfId="12946"/>
    <cellStyle name="常规 8 5 2 2" xfId="12947"/>
    <cellStyle name="常规 4 2 4 3 3 2" xfId="12948"/>
    <cellStyle name="常规 4 2 4 4" xfId="12949"/>
    <cellStyle name="常规 8 6" xfId="12950"/>
    <cellStyle name="常规 4 2 4 4 2" xfId="12951"/>
    <cellStyle name="常规 8 6 2" xfId="12952"/>
    <cellStyle name="常规 4 2 4 5" xfId="12953"/>
    <cellStyle name="常规 8 7" xfId="12954"/>
    <cellStyle name="常规 4 2 4 5 2" xfId="12955"/>
    <cellStyle name="常规 8 7 2" xfId="12956"/>
    <cellStyle name="常规 4 2 5" xfId="12957"/>
    <cellStyle name="常规 4 2 6" xfId="12958"/>
    <cellStyle name="常规 4 2 7" xfId="12959"/>
    <cellStyle name="常规 4 2 9" xfId="12960"/>
    <cellStyle name="常规 4 3 2" xfId="12961"/>
    <cellStyle name="常规 4 3 2 2" xfId="12962"/>
    <cellStyle name="常规 4 3 2 2 2" xfId="12963"/>
    <cellStyle name="常规 4 3 2 2 2 2" xfId="12964"/>
    <cellStyle name="常规 4 3 2 2 3" xfId="12965"/>
    <cellStyle name="常规 4 3 2 2 3 2" xfId="12966"/>
    <cellStyle name="常规 4 3 2 3" xfId="12967"/>
    <cellStyle name="常规 4 3 2 3 2" xfId="12968"/>
    <cellStyle name="常规 4 3 2 3 2 2" xfId="12969"/>
    <cellStyle name="强调文字颜色 4 3 2 2 4" xfId="12970"/>
    <cellStyle name="常规 4 3 2 3 3" xfId="12971"/>
    <cellStyle name="常规 4 3 2 3 3 2" xfId="12972"/>
    <cellStyle name="常规 4 3 2 4" xfId="12973"/>
    <cellStyle name="常规 4 3 2 4 2" xfId="12974"/>
    <cellStyle name="常规 4 3 2 4 2 2" xfId="12975"/>
    <cellStyle name="强调文字颜色 4 3 3 2 4" xfId="12976"/>
    <cellStyle name="强调文字颜色 5 3" xfId="12977"/>
    <cellStyle name="常规 4 3 2 4 3" xfId="12978"/>
    <cellStyle name="常规 4 3 2 4 3 2" xfId="12979"/>
    <cellStyle name="强调文字颜色 6 3" xfId="12980"/>
    <cellStyle name="常规 4 3 2 5" xfId="12981"/>
    <cellStyle name="常规 4 3 2 5 2" xfId="12982"/>
    <cellStyle name="常规 4 3 2 6 2" xfId="12983"/>
    <cellStyle name="常规 4 3 3" xfId="12984"/>
    <cellStyle name="常规 4 3 3 2" xfId="12985"/>
    <cellStyle name="常规 4 3 3 2 2" xfId="12986"/>
    <cellStyle name="常规 4 3 3 3" xfId="12987"/>
    <cellStyle name="常规 4 3 3 3 2" xfId="12988"/>
    <cellStyle name="常规 4 4" xfId="12989"/>
    <cellStyle name="好 12 4" xfId="12990"/>
    <cellStyle name="常规 4 4 2" xfId="12991"/>
    <cellStyle name="常规 4 4 2 2" xfId="12992"/>
    <cellStyle name="常规 6 6 2 3 3" xfId="12993"/>
    <cellStyle name="常规 4 4 2 2 2" xfId="12994"/>
    <cellStyle name="常规 6 6 2 3 3 2" xfId="12995"/>
    <cellStyle name="注释 2 11" xfId="12996"/>
    <cellStyle name="常规 4 4 2 2 3" xfId="12997"/>
    <cellStyle name="常规 4 4 2 2 3 2" xfId="12998"/>
    <cellStyle name="强调文字颜色 3 2 8 3" xfId="12999"/>
    <cellStyle name="常规 4 4 2 3" xfId="13000"/>
    <cellStyle name="常规 4 4 2 3 2" xfId="13001"/>
    <cellStyle name="常规 4 4 2 3 3" xfId="13002"/>
    <cellStyle name="常规 4 4 2 3 3 2" xfId="13003"/>
    <cellStyle name="检查单元格 5" xfId="13004"/>
    <cellStyle name="常规 4 4 2 4" xfId="13005"/>
    <cellStyle name="常规 4 4 2 5" xfId="13006"/>
    <cellStyle name="常规 4 4 2 5 2" xfId="13007"/>
    <cellStyle name="常规 4 4 3 2" xfId="13008"/>
    <cellStyle name="警告文本 2" xfId="13009"/>
    <cellStyle name="常规 4 4 3 3" xfId="13010"/>
    <cellStyle name="警告文本 3" xfId="13011"/>
    <cellStyle name="常规 4 4 3 3 2" xfId="13012"/>
    <cellStyle name="警告文本 3 2" xfId="13013"/>
    <cellStyle name="常规 4 5 2" xfId="13014"/>
    <cellStyle name="常规 4 5 2 2" xfId="13015"/>
    <cellStyle name="常规 4 5 2 2 2" xfId="13016"/>
    <cellStyle name="常规 4 5 2 2 3" xfId="13017"/>
    <cellStyle name="注释 2" xfId="13018"/>
    <cellStyle name="常规 4 5 2 2 3 2" xfId="13019"/>
    <cellStyle name="注释 2 2" xfId="13020"/>
    <cellStyle name="常规 4 5 2 3" xfId="13021"/>
    <cellStyle name="常规 4 5 2 4" xfId="13022"/>
    <cellStyle name="常规 4 5 2 4 2" xfId="13023"/>
    <cellStyle name="常规 4 5 3 2" xfId="13024"/>
    <cellStyle name="常规 4 5 3 3" xfId="13025"/>
    <cellStyle name="常规 4 5 3 3 2" xfId="13026"/>
    <cellStyle name="常规 4 6" xfId="13027"/>
    <cellStyle name="解释性文本 4 2 3 2" xfId="13028"/>
    <cellStyle name="常规 4 6 2" xfId="13029"/>
    <cellStyle name="链接单元格 9" xfId="13030"/>
    <cellStyle name="常规 4 6 2 3" xfId="13031"/>
    <cellStyle name="链接单元格 9 3" xfId="13032"/>
    <cellStyle name="常规 4 6 2 3 2" xfId="13033"/>
    <cellStyle name="常规 4 6 3 2" xfId="13034"/>
    <cellStyle name="常规 4 6 3 3" xfId="13035"/>
    <cellStyle name="强调文字颜色 1 7 2 3 2" xfId="13036"/>
    <cellStyle name="强调文字颜色 3 3 10" xfId="13037"/>
    <cellStyle name="常规 4 6 3 3 2" xfId="13038"/>
    <cellStyle name="常规 4 7 2" xfId="13039"/>
    <cellStyle name="常规 4 7 3" xfId="13040"/>
    <cellStyle name="常规 4 9 3" xfId="13041"/>
    <cellStyle name="常规 4 9 3 2" xfId="13042"/>
    <cellStyle name="常规 5" xfId="13043"/>
    <cellStyle name="好 13" xfId="13044"/>
    <cellStyle name="强调文字颜色 6 4 5 3 2" xfId="13045"/>
    <cellStyle name="常规 5 10 3" xfId="13046"/>
    <cellStyle name="常规 9" xfId="13047"/>
    <cellStyle name="好 17" xfId="13048"/>
    <cellStyle name="常规 5 11" xfId="13049"/>
    <cellStyle name="常规 5 11 2" xfId="13050"/>
    <cellStyle name="常规 5 11 3" xfId="13051"/>
    <cellStyle name="常规 5 11 3 2" xfId="13052"/>
    <cellStyle name="常规 5 13" xfId="13053"/>
    <cellStyle name="常规 5 13 2" xfId="13054"/>
    <cellStyle name="常规 5 14 2" xfId="13055"/>
    <cellStyle name="常规 5 2 2 2" xfId="13056"/>
    <cellStyle name="常规 5 2 2 2 2" xfId="13057"/>
    <cellStyle name="常规 5 2 2 2 2 2" xfId="13058"/>
    <cellStyle name="常规 5 4 2 4" xfId="13059"/>
    <cellStyle name="常规 5 2 2 2 2 3" xfId="13060"/>
    <cellStyle name="常规 5 4 2 5" xfId="13061"/>
    <cellStyle name="常规 5 2 2 2 2 3 2" xfId="13062"/>
    <cellStyle name="常规 5 4 2 5 2" xfId="13063"/>
    <cellStyle name="常规 5 2 2 2 3" xfId="13064"/>
    <cellStyle name="货币 2 3 7 2" xfId="13065"/>
    <cellStyle name="常规 5 2 2 2 4" xfId="13066"/>
    <cellStyle name="常规 5 2 2 3" xfId="13067"/>
    <cellStyle name="常规 5 2 2 3 2" xfId="13068"/>
    <cellStyle name="常规 5 2 2 3 3" xfId="13069"/>
    <cellStyle name="常规 5 2 2 3 3 2" xfId="13070"/>
    <cellStyle name="常规 5 2 2 4" xfId="13071"/>
    <cellStyle name="常规 5 2 2 4 2" xfId="13072"/>
    <cellStyle name="注释 4 2 3" xfId="13073"/>
    <cellStyle name="常规 5 2 2 4 3 2" xfId="13074"/>
    <cellStyle name="注释 4 2 4 2" xfId="13075"/>
    <cellStyle name="常规 5 2 2 5" xfId="13076"/>
    <cellStyle name="常规 5 2 2 5 2" xfId="13077"/>
    <cellStyle name="注释 4 3 3" xfId="13078"/>
    <cellStyle name="常规 5 2 2 5 3 2" xfId="13079"/>
    <cellStyle name="常规 5 2 3" xfId="13080"/>
    <cellStyle name="常规 5 2 3 2" xfId="13081"/>
    <cellStyle name="常规 5 2 3 2 2" xfId="13082"/>
    <cellStyle name="常规 5 2 3 2 2 2" xfId="13083"/>
    <cellStyle name="常规 6 4 2 4" xfId="13084"/>
    <cellStyle name="常规 5 2 3 2 2 3" xfId="13085"/>
    <cellStyle name="常规 6 4 2 5" xfId="13086"/>
    <cellStyle name="常规 5 2 3 2 2 3 2" xfId="13087"/>
    <cellStyle name="常规 6 4 2 5 2" xfId="13088"/>
    <cellStyle name="常规 5 2 3 2 3" xfId="13089"/>
    <cellStyle name="货币 2 4 7 2" xfId="13090"/>
    <cellStyle name="常规 5 2 3 2 4" xfId="13091"/>
    <cellStyle name="常规 5 2 3 2 4 2" xfId="13092"/>
    <cellStyle name="常规 6 4 4 4" xfId="13093"/>
    <cellStyle name="常规 5 2 3 3" xfId="13094"/>
    <cellStyle name="常规 5 2 3 3 2" xfId="13095"/>
    <cellStyle name="常规 5 2 3 3 3" xfId="13096"/>
    <cellStyle name="常规 5 2 3 3 3 2" xfId="13097"/>
    <cellStyle name="常规 5 2 3 4" xfId="13098"/>
    <cellStyle name="常规 5 2 3 4 2" xfId="13099"/>
    <cellStyle name="注释 5 2 3" xfId="13100"/>
    <cellStyle name="常规 5 2 3 5" xfId="13101"/>
    <cellStyle name="常规 5 2 4" xfId="13102"/>
    <cellStyle name="常规 5 2 4 2" xfId="13103"/>
    <cellStyle name="常规 5 2 4 2 2" xfId="13104"/>
    <cellStyle name="常规 5 2 4 2 3" xfId="13105"/>
    <cellStyle name="常规 5 2 4 2 3 2" xfId="13106"/>
    <cellStyle name="常规 5 2 4 3" xfId="13107"/>
    <cellStyle name="常规 5 2 4 3 2" xfId="13108"/>
    <cellStyle name="常规 5 2 4 3 3" xfId="13109"/>
    <cellStyle name="常规 5 2 4 3 3 2" xfId="13110"/>
    <cellStyle name="常规 5 2 4 4" xfId="13111"/>
    <cellStyle name="货币 2 3 5 3 2" xfId="13112"/>
    <cellStyle name="常规 5 2 4 5" xfId="13113"/>
    <cellStyle name="常规 5 2 4 5 2" xfId="13114"/>
    <cellStyle name="注释 6 3 3" xfId="13115"/>
    <cellStyle name="常规 5 2 5" xfId="13116"/>
    <cellStyle name="常规 5 2 5 2 3" xfId="13117"/>
    <cellStyle name="常规 5 2 5 3" xfId="13118"/>
    <cellStyle name="常规 5 2 5 4" xfId="13119"/>
    <cellStyle name="常规 5 2 5 4 2" xfId="13120"/>
    <cellStyle name="强调文字颜色 5 3 10" xfId="13121"/>
    <cellStyle name="注释 7 2 3" xfId="13122"/>
    <cellStyle name="常规 5 2 6" xfId="13123"/>
    <cellStyle name="常规 5 2 7" xfId="13124"/>
    <cellStyle name="常规 5 2 7 2" xfId="13125"/>
    <cellStyle name="常规 5 2 7 3 2" xfId="13126"/>
    <cellStyle name="常规 5 2 8" xfId="13127"/>
    <cellStyle name="常规 5 2 9" xfId="13128"/>
    <cellStyle name="常规 5 2 9 2" xfId="13129"/>
    <cellStyle name="常规 5 3" xfId="13130"/>
    <cellStyle name="好 13 3" xfId="13131"/>
    <cellStyle name="常规 5 3 2" xfId="13132"/>
    <cellStyle name="常规 5 3 2 2" xfId="13133"/>
    <cellStyle name="常规 5 3 2 2 2" xfId="13134"/>
    <cellStyle name="常规 5 3 2 2 3" xfId="13135"/>
    <cellStyle name="货币 3 3 7 2" xfId="13136"/>
    <cellStyle name="常规 5 3 2 2 3 2" xfId="13137"/>
    <cellStyle name="常规 5 3 2 3" xfId="13138"/>
    <cellStyle name="常规 5 3 2 3 2" xfId="13139"/>
    <cellStyle name="常规 5 3 2 3 3" xfId="13140"/>
    <cellStyle name="常规 5 3 2 4" xfId="13141"/>
    <cellStyle name="常规 5 3 2 4 2" xfId="13142"/>
    <cellStyle name="常规 5 3 2 4 3" xfId="13143"/>
    <cellStyle name="货币 3 3 9 2" xfId="13144"/>
    <cellStyle name="常规 5 3 2 5" xfId="13145"/>
    <cellStyle name="常规 5 3 2 6" xfId="13146"/>
    <cellStyle name="常规 5 3 2 6 2" xfId="13147"/>
    <cellStyle name="常规 5 3 3" xfId="13148"/>
    <cellStyle name="常规 5 3 3 2" xfId="13149"/>
    <cellStyle name="常规 5 3 3 3" xfId="13150"/>
    <cellStyle name="常规 5 3 3 3 2" xfId="13151"/>
    <cellStyle name="常规 5 4" xfId="13152"/>
    <cellStyle name="常规 5 4 2" xfId="13153"/>
    <cellStyle name="常规 5 4 2 2" xfId="13154"/>
    <cellStyle name="常规 5 4 2 2 2" xfId="13155"/>
    <cellStyle name="常规 5 4 2 2 3" xfId="13156"/>
    <cellStyle name="常规 5 4 2 2 3 2" xfId="13157"/>
    <cellStyle name="常规 5 4 2 3" xfId="13158"/>
    <cellStyle name="常规 5 4 2 3 2" xfId="13159"/>
    <cellStyle name="常规 5 4 2 3 3" xfId="13160"/>
    <cellStyle name="常规 5 4 2 3 3 2" xfId="13161"/>
    <cellStyle name="常规 5 4 3" xfId="13162"/>
    <cellStyle name="常规 5 4 3 2" xfId="13163"/>
    <cellStyle name="常规 5 4 3 3" xfId="13164"/>
    <cellStyle name="常规 5 4 3 3 2" xfId="13165"/>
    <cellStyle name="常规 5 5 2" xfId="13166"/>
    <cellStyle name="常规 5 5 2 2" xfId="13167"/>
    <cellStyle name="强调文字颜色 3 2 2 2 4" xfId="13168"/>
    <cellStyle name="常规 5 5 2 2 2" xfId="13169"/>
    <cellStyle name="强调文字颜色 3 2 2 2 4 2" xfId="13170"/>
    <cellStyle name="常规 5 5 2 2 3" xfId="13171"/>
    <cellStyle name="常规 5 5 2 2 3 2" xfId="13172"/>
    <cellStyle name="常规 5 5 2 3" xfId="13173"/>
    <cellStyle name="常规 5 5 2 4" xfId="13174"/>
    <cellStyle name="常规 5 5 2 4 2" xfId="13175"/>
    <cellStyle name="常规 5 5 3 2" xfId="13176"/>
    <cellStyle name="常规 5 5 3 3" xfId="13177"/>
    <cellStyle name="常规 5 5 3 3 2" xfId="13178"/>
    <cellStyle name="常规 5 6" xfId="13179"/>
    <cellStyle name="解释性文本 4 2 4 2" xfId="13180"/>
    <cellStyle name="常规 5 6 2" xfId="13181"/>
    <cellStyle name="常规 5 6 2 2" xfId="13182"/>
    <cellStyle name="强调文字颜色 3 2 3 2 4" xfId="13183"/>
    <cellStyle name="常规 5 6 2 3" xfId="13184"/>
    <cellStyle name="常规 5 6 3 2" xfId="13185"/>
    <cellStyle name="常规 5 6 3 3" xfId="13186"/>
    <cellStyle name="强调文字颜色 1 8 2 3 2" xfId="13187"/>
    <cellStyle name="常规 5 6 3 3 2" xfId="13188"/>
    <cellStyle name="常规 5 7" xfId="13189"/>
    <cellStyle name="解释性文本 4 2 4 3" xfId="13190"/>
    <cellStyle name="常规 5 7 2" xfId="13191"/>
    <cellStyle name="常规 5 7 2 2" xfId="13192"/>
    <cellStyle name="常规 5 7 2 3" xfId="13193"/>
    <cellStyle name="常规 5 7 3" xfId="13194"/>
    <cellStyle name="强调文字颜色 5 12 2" xfId="13195"/>
    <cellStyle name="常规 5 8 3" xfId="13196"/>
    <cellStyle name="常规 5 8 3 2" xfId="13197"/>
    <cellStyle name="常规 5 9 3" xfId="13198"/>
    <cellStyle name="常规 5 9 3 2" xfId="13199"/>
    <cellStyle name="常规 6 10" xfId="13200"/>
    <cellStyle name="常规 6 10 2" xfId="13201"/>
    <cellStyle name="常规 6 10 2 2" xfId="13202"/>
    <cellStyle name="计算 7" xfId="13203"/>
    <cellStyle name="常规 6 10 2 3" xfId="13204"/>
    <cellStyle name="计算 8" xfId="13205"/>
    <cellStyle name="检查单元格 2 7 2" xfId="13206"/>
    <cellStyle name="常规 6 10 2 3 2" xfId="13207"/>
    <cellStyle name="计算 8 2" xfId="13208"/>
    <cellStyle name="常规 6 10 3" xfId="13209"/>
    <cellStyle name="常规 6 10 4" xfId="13210"/>
    <cellStyle name="常规 6 10 4 2" xfId="13211"/>
    <cellStyle name="常规 6 11" xfId="13212"/>
    <cellStyle name="常规 6 11 2" xfId="13213"/>
    <cellStyle name="常规 6 11 2 2" xfId="13214"/>
    <cellStyle name="常规 6 11 4" xfId="13215"/>
    <cellStyle name="常规 6 11 2 3" xfId="13216"/>
    <cellStyle name="检查单元格 3 7 2" xfId="13217"/>
    <cellStyle name="常规 6 11 2 3 2" xfId="13218"/>
    <cellStyle name="常规 6 11 3" xfId="13219"/>
    <cellStyle name="常规 6 11 4 2" xfId="13220"/>
    <cellStyle name="常规 6 12 2 3" xfId="13221"/>
    <cellStyle name="常规 6 12 2 3 2" xfId="13222"/>
    <cellStyle name="常规 6 12 4" xfId="13223"/>
    <cellStyle name="常规 6 12 4 2" xfId="13224"/>
    <cellStyle name="汇总 2 2 2 3" xfId="13225"/>
    <cellStyle name="汇总 9" xfId="13226"/>
    <cellStyle name="常规 6 13 3" xfId="13227"/>
    <cellStyle name="常规 6 13 3 2" xfId="13228"/>
    <cellStyle name="货币 2 2 2 2 3" xfId="13229"/>
    <cellStyle name="常规 6 14" xfId="13230"/>
    <cellStyle name="常规 6 14 2" xfId="13231"/>
    <cellStyle name="常规 6 14 3" xfId="13232"/>
    <cellStyle name="常规 6 14 3 2" xfId="13233"/>
    <cellStyle name="货币 2 2 3 2 3" xfId="13234"/>
    <cellStyle name="常规 6 2" xfId="13235"/>
    <cellStyle name="常规 6 2 10" xfId="13236"/>
    <cellStyle name="货币 2 4 2 3 2" xfId="13237"/>
    <cellStyle name="计算 6 2 2 3" xfId="13238"/>
    <cellStyle name="常规 6 2 11" xfId="13239"/>
    <cellStyle name="货币 2 2 2 3 3 2" xfId="13240"/>
    <cellStyle name="货币 2 4 2 3 3" xfId="13241"/>
    <cellStyle name="常规 6 2 11 2" xfId="13242"/>
    <cellStyle name="货币 2 4 2 3 3 2" xfId="13243"/>
    <cellStyle name="常规 6 2 2" xfId="13244"/>
    <cellStyle name="常规 6 2 2 2" xfId="13245"/>
    <cellStyle name="常规 6 2 2 2 2 2 2" xfId="13246"/>
    <cellStyle name="常规 6 2 2 2 2 2 3" xfId="13247"/>
    <cellStyle name="常规 6 2 2 2 2 2 3 2" xfId="13248"/>
    <cellStyle name="适中 3 2 5" xfId="13249"/>
    <cellStyle name="常规 6 2 2 2 2 3" xfId="13250"/>
    <cellStyle name="常规 6 2 2 2 3 3" xfId="13251"/>
    <cellStyle name="警告文本 7" xfId="13252"/>
    <cellStyle name="常规 6 2 2 2 3 3 2" xfId="13253"/>
    <cellStyle name="解释性文本 8 2 3" xfId="13254"/>
    <cellStyle name="警告文本 7 2" xfId="13255"/>
    <cellStyle name="常规 6 2 2 2 4" xfId="13256"/>
    <cellStyle name="常规 6 2 2 2 4 2" xfId="13257"/>
    <cellStyle name="常规 6 2 2 2 4 3" xfId="13258"/>
    <cellStyle name="常规 6 2 2 2 4 3 2" xfId="13259"/>
    <cellStyle name="常规 6 2 2 2 6" xfId="13260"/>
    <cellStyle name="强调文字颜色 3 2 7 3 2" xfId="13261"/>
    <cellStyle name="常规 6 2 2 3" xfId="13262"/>
    <cellStyle name="常规 6 2 2 3 2 2 2" xfId="13263"/>
    <cellStyle name="常规 6 2 2 3 2 2 3" xfId="13264"/>
    <cellStyle name="常规 6 2 2 3 2 2 3 2" xfId="13265"/>
    <cellStyle name="常规 6 2 2 3 2 3" xfId="13266"/>
    <cellStyle name="常规 6 2 2 3 2 4 2" xfId="13267"/>
    <cellStyle name="强调文字颜色 6 15" xfId="13268"/>
    <cellStyle name="常规 6 2 2 3 3" xfId="13269"/>
    <cellStyle name="常规 6 2 2 3 3 2" xfId="13270"/>
    <cellStyle name="常规 6 2 2 3 3 3" xfId="13271"/>
    <cellStyle name="常规 6 2 2 3 3 3 2" xfId="13272"/>
    <cellStyle name="常规 6 2 2 3 4" xfId="13273"/>
    <cellStyle name="常规 6 2 2 3 5" xfId="13274"/>
    <cellStyle name="常规 6 2 2 3 5 2" xfId="13275"/>
    <cellStyle name="常规 6 2 2 4" xfId="13276"/>
    <cellStyle name="常规 6 2 2 4 5" xfId="13277"/>
    <cellStyle name="常规 6 2 2 4 5 2" xfId="13278"/>
    <cellStyle name="常规 6 2 2 5" xfId="13279"/>
    <cellStyle name="常规 6 2 2 7" xfId="13280"/>
    <cellStyle name="常规 6 2 2 7 3 2" xfId="13281"/>
    <cellStyle name="常规 6 2 2 9" xfId="13282"/>
    <cellStyle name="常规 6 2 3" xfId="13283"/>
    <cellStyle name="常规 6 2 3 2" xfId="13284"/>
    <cellStyle name="常规 6 2 3 2 2" xfId="13285"/>
    <cellStyle name="常规 6 2 3 2 2 2" xfId="13286"/>
    <cellStyle name="常规 6 2 3 2 3" xfId="13287"/>
    <cellStyle name="常规 6 2 3 2 3 2" xfId="13288"/>
    <cellStyle name="常规 6 2 3 2 4" xfId="13289"/>
    <cellStyle name="常规 6 2 3 2 6" xfId="13290"/>
    <cellStyle name="强调文字颜色 3 2 8 3 2" xfId="13291"/>
    <cellStyle name="常规 6 2 3 3" xfId="13292"/>
    <cellStyle name="常规 6 2 3 3 2" xfId="13293"/>
    <cellStyle name="常规 6 2 3 3 3" xfId="13294"/>
    <cellStyle name="常规 6 2 3 3 3 2" xfId="13295"/>
    <cellStyle name="常规 6 2 3 4" xfId="13296"/>
    <cellStyle name="常规 6 2 3 5" xfId="13297"/>
    <cellStyle name="常规 6 2 3 7" xfId="13298"/>
    <cellStyle name="常规 6 2 4" xfId="13299"/>
    <cellStyle name="常规 6 2 4 2" xfId="13300"/>
    <cellStyle name="常规 6 2 4 2 2" xfId="13301"/>
    <cellStyle name="常规 6 2 4 2 2 2" xfId="13302"/>
    <cellStyle name="常规 6 4 2 6" xfId="13303"/>
    <cellStyle name="常规 6 2 4 2 2 3" xfId="13304"/>
    <cellStyle name="常规 6 4 2 7" xfId="13305"/>
    <cellStyle name="常规 6 2 4 2 2 3 2" xfId="13306"/>
    <cellStyle name="常规 6 4 2 7 2" xfId="13307"/>
    <cellStyle name="常规 6 2 4 2 3" xfId="13308"/>
    <cellStyle name="常规 6 2 4 2 4" xfId="13309"/>
    <cellStyle name="常规 6 2 4 2 4 2" xfId="13310"/>
    <cellStyle name="常规 6 2 5" xfId="13311"/>
    <cellStyle name="常规 6 2 5 2" xfId="13312"/>
    <cellStyle name="常规 6 2 5 2 2" xfId="13313"/>
    <cellStyle name="常规 6 2 5 2 2 2" xfId="13314"/>
    <cellStyle name="常规 6 2 5 2 2 3" xfId="13315"/>
    <cellStyle name="常规 6 2 5 2 2 3 2" xfId="13316"/>
    <cellStyle name="好 6 7" xfId="13317"/>
    <cellStyle name="常规 6 2 5 2 3" xfId="13318"/>
    <cellStyle name="常规 6 2 5 2 4" xfId="13319"/>
    <cellStyle name="常规 6 2 5 2 4 2" xfId="13320"/>
    <cellStyle name="常规 6 2 6" xfId="13321"/>
    <cellStyle name="常规 6 2 6 2" xfId="13322"/>
    <cellStyle name="常规 6 2 6 2 2" xfId="13323"/>
    <cellStyle name="常规 6 2 6 2 3" xfId="13324"/>
    <cellStyle name="常规 6 2 7" xfId="13325"/>
    <cellStyle name="常规 6 2 7 2" xfId="13326"/>
    <cellStyle name="常规 6 2 7 2 2" xfId="13327"/>
    <cellStyle name="常规 6 2 7 2 3" xfId="13328"/>
    <cellStyle name="常规 6 2 8" xfId="13329"/>
    <cellStyle name="常规 6 2 8 2" xfId="13330"/>
    <cellStyle name="常规 6 2 9" xfId="13331"/>
    <cellStyle name="货币 3 2 11 2" xfId="13332"/>
    <cellStyle name="常规 6 2 9 2" xfId="13333"/>
    <cellStyle name="常规 6 3" xfId="13334"/>
    <cellStyle name="常规 6 3 2" xfId="13335"/>
    <cellStyle name="常规 6 3 2 2" xfId="13336"/>
    <cellStyle name="常规 6 3 2 2 2" xfId="13337"/>
    <cellStyle name="常规 6 3 2 2 2 2" xfId="13338"/>
    <cellStyle name="常规 6 3 2 2 2 3" xfId="13339"/>
    <cellStyle name="常规 6 3 2 2 2 3 2" xfId="13340"/>
    <cellStyle name="常规 6 3 2 2 4" xfId="13341"/>
    <cellStyle name="常规 6 3 2 2 4 2" xfId="13342"/>
    <cellStyle name="常规 6 3 2 3" xfId="13343"/>
    <cellStyle name="常规 6 3 2 3 2" xfId="13344"/>
    <cellStyle name="常规 6 3 2 3 3" xfId="13345"/>
    <cellStyle name="常规 6 3 2 3 3 2" xfId="13346"/>
    <cellStyle name="常规 6 3 2 4" xfId="13347"/>
    <cellStyle name="常规 6 3 2 4 2" xfId="13348"/>
    <cellStyle name="常规 6 3 2 4 3" xfId="13349"/>
    <cellStyle name="常规 6 3 2 4 3 2" xfId="13350"/>
    <cellStyle name="常规 6 3 2 5" xfId="13351"/>
    <cellStyle name="常规 6 3 2 5 2" xfId="13352"/>
    <cellStyle name="常规 6 3 2 5 3" xfId="13353"/>
    <cellStyle name="常规 6 3 2 5 3 2" xfId="13354"/>
    <cellStyle name="常规 6 3 2 6" xfId="13355"/>
    <cellStyle name="常规 6 3 2 7" xfId="13356"/>
    <cellStyle name="常规 6 3 2 7 2" xfId="13357"/>
    <cellStyle name="常规 6 3 3" xfId="13358"/>
    <cellStyle name="常规 6 3 3 2" xfId="13359"/>
    <cellStyle name="常规 6 3 3 2 2" xfId="13360"/>
    <cellStyle name="常规 6 3 3 2 2 2" xfId="13361"/>
    <cellStyle name="常规 6 3 3 2 2 3" xfId="13362"/>
    <cellStyle name="常规 6 3 3 2 3" xfId="13363"/>
    <cellStyle name="常规 6 3 3 2 4" xfId="13364"/>
    <cellStyle name="常规 6 3 3 2 4 2" xfId="13365"/>
    <cellStyle name="常规 6 3 3 3" xfId="13366"/>
    <cellStyle name="常规 6 3 3 3 2" xfId="13367"/>
    <cellStyle name="常规 6 3 3 3 3" xfId="13368"/>
    <cellStyle name="常规 6 3 3 3 3 2" xfId="13369"/>
    <cellStyle name="常规 6 3 3 4" xfId="13370"/>
    <cellStyle name="常规 6 3 3 5" xfId="13371"/>
    <cellStyle name="常规 6 3 3 5 2" xfId="13372"/>
    <cellStyle name="常规 6 3 4 2 3 2" xfId="13373"/>
    <cellStyle name="常规 6 3 4 3 3 2" xfId="13374"/>
    <cellStyle name="计算 2 8 3" xfId="13375"/>
    <cellStyle name="常规 6 3 4 4" xfId="13376"/>
    <cellStyle name="常规 6 3 4 5" xfId="13377"/>
    <cellStyle name="常规 6 3 4 5 2" xfId="13378"/>
    <cellStyle name="常规 6 3 5 2 3" xfId="13379"/>
    <cellStyle name="常规 6 3 5 2 3 2" xfId="13380"/>
    <cellStyle name="常规 6 3 5 4" xfId="13381"/>
    <cellStyle name="常规 6 3 5 4 2" xfId="13382"/>
    <cellStyle name="常规 6 3 7 3 2" xfId="13383"/>
    <cellStyle name="常规 6 4 2 2 3" xfId="13384"/>
    <cellStyle name="常规 6 4 2 2 4" xfId="13385"/>
    <cellStyle name="强调文字颜色 4 3 2 2 4 2" xfId="13386"/>
    <cellStyle name="常规 6 4 2 4 2" xfId="13387"/>
    <cellStyle name="常规 6 4 3 2 2" xfId="13388"/>
    <cellStyle name="常规 6 4 3 2 3" xfId="13389"/>
    <cellStyle name="常规 6 4 3 2 4" xfId="13390"/>
    <cellStyle name="常规 6 4 3 3 2" xfId="13391"/>
    <cellStyle name="常规 6 4 3 4" xfId="13392"/>
    <cellStyle name="常规 6 4 3 5" xfId="13393"/>
    <cellStyle name="常规 6 4 3 5 2" xfId="13394"/>
    <cellStyle name="常规 6 4 4 2 3" xfId="13395"/>
    <cellStyle name="常规 6 4 4 4 2" xfId="13396"/>
    <cellStyle name="常规 6 4 5 2 2" xfId="13397"/>
    <cellStyle name="常规 6 4 5 2 3" xfId="13398"/>
    <cellStyle name="常规 6 4 5 3" xfId="13399"/>
    <cellStyle name="常规 6 4 5 4 2" xfId="13400"/>
    <cellStyle name="常规 6 4 6" xfId="13401"/>
    <cellStyle name="强调文字颜色 1 2 7 3 2" xfId="13402"/>
    <cellStyle name="常规 6 4 6 2" xfId="13403"/>
    <cellStyle name="常规 6 4 6 3" xfId="13404"/>
    <cellStyle name="好 6 2 2" xfId="13405"/>
    <cellStyle name="常规 6 4 6 3 2" xfId="13406"/>
    <cellStyle name="好 6 2 2 2" xfId="13407"/>
    <cellStyle name="常规 6 4 7" xfId="13408"/>
    <cellStyle name="常规 6 4 7 2" xfId="13409"/>
    <cellStyle name="常规 6 4 7 3" xfId="13410"/>
    <cellStyle name="好 6 3 2" xfId="13411"/>
    <cellStyle name="常规 6 4 7 3 2" xfId="13412"/>
    <cellStyle name="常规 6 5 2 2 2" xfId="13413"/>
    <cellStyle name="强调文字颜色 3 3 2 2 4 2" xfId="13414"/>
    <cellStyle name="常规 6 5 2 2 3" xfId="13415"/>
    <cellStyle name="常规 6 5 2 2 3 2" xfId="13416"/>
    <cellStyle name="常规 6 5 2 3" xfId="13417"/>
    <cellStyle name="常规 6 5 2 3 2" xfId="13418"/>
    <cellStyle name="常规 6 5 2 4" xfId="13419"/>
    <cellStyle name="常规 6 5 2 5" xfId="13420"/>
    <cellStyle name="常规 6 5 2 5 2" xfId="13421"/>
    <cellStyle name="链接单元格 2 3 4" xfId="13422"/>
    <cellStyle name="常规 6 5 3 3" xfId="13423"/>
    <cellStyle name="常规 6 5 3 3 2" xfId="13424"/>
    <cellStyle name="常规 6 5 4 3" xfId="13425"/>
    <cellStyle name="常规 6 5 4 3 2" xfId="13426"/>
    <cellStyle name="常规 6 5 5 3" xfId="13427"/>
    <cellStyle name="常规 6 5 5 3 2" xfId="13428"/>
    <cellStyle name="常规 6 5 6" xfId="13429"/>
    <cellStyle name="常规 6 5 7" xfId="13430"/>
    <cellStyle name="常规 6 5 7 2" xfId="13431"/>
    <cellStyle name="常规 6 6 2 2 2" xfId="13432"/>
    <cellStyle name="解释性文本 2 10" xfId="13433"/>
    <cellStyle name="强调文字颜色 3 3 3 2 4 2" xfId="13434"/>
    <cellStyle name="常规 6 6 2 2 3" xfId="13435"/>
    <cellStyle name="常规 6 6 2 2 3 2" xfId="13436"/>
    <cellStyle name="常规 6 6 2 3" xfId="13437"/>
    <cellStyle name="常规 6 6 2 3 2" xfId="13438"/>
    <cellStyle name="常规 6 6 2 4" xfId="13439"/>
    <cellStyle name="注释 5 2 3 2" xfId="13440"/>
    <cellStyle name="常规 6 6 2 5" xfId="13441"/>
    <cellStyle name="注释 5 2 3 3" xfId="13442"/>
    <cellStyle name="常规 6 6 2 5 2" xfId="13443"/>
    <cellStyle name="注释 5 2 3 3 2" xfId="13444"/>
    <cellStyle name="常规 6 6 3 3" xfId="13445"/>
    <cellStyle name="常规 6 6 3 3 2" xfId="13446"/>
    <cellStyle name="常规 6 6 4 3" xfId="13447"/>
    <cellStyle name="计算 2 3 2 2 2" xfId="13448"/>
    <cellStyle name="常规 6 6 5 3" xfId="13449"/>
    <cellStyle name="常规 6 6 6" xfId="13450"/>
    <cellStyle name="常规 6 6 7" xfId="13451"/>
    <cellStyle name="常规 6 6 7 2" xfId="13452"/>
    <cellStyle name="常规 6 7 2 2 2" xfId="13453"/>
    <cellStyle name="常规 6 7 2 2 3" xfId="13454"/>
    <cellStyle name="常规 6 7 2 2 3 2" xfId="13455"/>
    <cellStyle name="常规 6 7 2 3" xfId="13456"/>
    <cellStyle name="常规 6 7 2 4" xfId="13457"/>
    <cellStyle name="注释 5 3 3 2" xfId="13458"/>
    <cellStyle name="常规 6 7 2 4 2" xfId="13459"/>
    <cellStyle name="常规 6 7 3 3" xfId="13460"/>
    <cellStyle name="常规 6 7 3 3 2" xfId="13461"/>
    <cellStyle name="强调文字颜色 3 2 2 2 3" xfId="13462"/>
    <cellStyle name="常规 6 7 5" xfId="13463"/>
    <cellStyle name="常规 6 7 5 2" xfId="13464"/>
    <cellStyle name="常规 6 8 2 2" xfId="13465"/>
    <cellStyle name="常规 6 8 2 3" xfId="13466"/>
    <cellStyle name="常规 6 8 2 3 2" xfId="13467"/>
    <cellStyle name="常规 6 8 3" xfId="13468"/>
    <cellStyle name="常规 6 8 3 2" xfId="13469"/>
    <cellStyle name="常规 6 8 3 3" xfId="13470"/>
    <cellStyle name="常规 6 8 3 3 2" xfId="13471"/>
    <cellStyle name="强调文字颜色 3 3 2 2 3" xfId="13472"/>
    <cellStyle name="常规 6 8 5" xfId="13473"/>
    <cellStyle name="常规 6 8 5 2" xfId="13474"/>
    <cellStyle name="常规 7" xfId="13475"/>
    <cellStyle name="好 15" xfId="13476"/>
    <cellStyle name="常规 7 11" xfId="13477"/>
    <cellStyle name="常规 7 2" xfId="13478"/>
    <cellStyle name="常规 7 2 2" xfId="13479"/>
    <cellStyle name="常规 7 2 2 2" xfId="13480"/>
    <cellStyle name="适中 4 3 3" xfId="13481"/>
    <cellStyle name="常规 7 2 2 2 2 3" xfId="13482"/>
    <cellStyle name="常规 7 2 2 2 2 3 2" xfId="13483"/>
    <cellStyle name="常规 7 2 2 3" xfId="13484"/>
    <cellStyle name="常规 7 2 2 4" xfId="13485"/>
    <cellStyle name="常规 7 2 2 4 2" xfId="13486"/>
    <cellStyle name="注释 4 2 2 3" xfId="13487"/>
    <cellStyle name="常规 7 2 2 5" xfId="13488"/>
    <cellStyle name="常规 7 2 2 6 2" xfId="13489"/>
    <cellStyle name="注释 4 2 4 3" xfId="13490"/>
    <cellStyle name="常规 7 2 3" xfId="13491"/>
    <cellStyle name="常规 7 2 3 2" xfId="13492"/>
    <cellStyle name="适中 4 4 3" xfId="13493"/>
    <cellStyle name="常规 7 2 3 3" xfId="13494"/>
    <cellStyle name="输出 2 2 2 2 2" xfId="13495"/>
    <cellStyle name="常规 7 2 3 4" xfId="13496"/>
    <cellStyle name="输出 2 2 2 2 3" xfId="13497"/>
    <cellStyle name="常规 7 2 3 5" xfId="13498"/>
    <cellStyle name="常规 7 2 3 5 2" xfId="13499"/>
    <cellStyle name="常规 7 2 4" xfId="13500"/>
    <cellStyle name="常规 7 2 4 2" xfId="13501"/>
    <cellStyle name="适中 4 5 3" xfId="13502"/>
    <cellStyle name="常规 7 2 4 2 2" xfId="13503"/>
    <cellStyle name="常规 7 2 4 3" xfId="13504"/>
    <cellStyle name="常规 7 2 4 3 2" xfId="13505"/>
    <cellStyle name="常规 7 2 4 4" xfId="13506"/>
    <cellStyle name="常规 7 2 4 5" xfId="13507"/>
    <cellStyle name="常规 7 2 4 5 2" xfId="13508"/>
    <cellStyle name="常规 7 2 5" xfId="13509"/>
    <cellStyle name="常规 7 2 5 2" xfId="13510"/>
    <cellStyle name="常规 7 2 5 2 2" xfId="13511"/>
    <cellStyle name="常规 7 2 5 4" xfId="13512"/>
    <cellStyle name="常规 7 2 5 4 2" xfId="13513"/>
    <cellStyle name="常规 7 2 6" xfId="13514"/>
    <cellStyle name="常规 7 2 6 2" xfId="13515"/>
    <cellStyle name="常规 7 2 6 3 2" xfId="13516"/>
    <cellStyle name="常规 7 2 7" xfId="13517"/>
    <cellStyle name="常规 7 2 7 2" xfId="13518"/>
    <cellStyle name="常规 7 2 7 3 2" xfId="13519"/>
    <cellStyle name="常规 7 2 8" xfId="13520"/>
    <cellStyle name="常规 7 2 9" xfId="13521"/>
    <cellStyle name="常规 7 2 9 2" xfId="13522"/>
    <cellStyle name="常规 7 3 2" xfId="13523"/>
    <cellStyle name="常规 7 3 2 4 2" xfId="13524"/>
    <cellStyle name="注释 5 2 2 3" xfId="13525"/>
    <cellStyle name="常规 7 3 2 5" xfId="13526"/>
    <cellStyle name="常规 7 3 2 6" xfId="13527"/>
    <cellStyle name="常规 7 3 3" xfId="13528"/>
    <cellStyle name="常规 7 3 3 2" xfId="13529"/>
    <cellStyle name="适中 5 4 3" xfId="13530"/>
    <cellStyle name="输入 12" xfId="13531"/>
    <cellStyle name="常规 7 3 3 3" xfId="13532"/>
    <cellStyle name="输入 13" xfId="13533"/>
    <cellStyle name="常规 7 3 3 3 2" xfId="13534"/>
    <cellStyle name="常规 7 4 2 4" xfId="13535"/>
    <cellStyle name="常规 7 4 2 5" xfId="13536"/>
    <cellStyle name="常规 7 4 3 3" xfId="13537"/>
    <cellStyle name="常规 7 4 3 3 2" xfId="13538"/>
    <cellStyle name="常规 7 4 4 3" xfId="13539"/>
    <cellStyle name="常规 7 4 5 3" xfId="13540"/>
    <cellStyle name="输入 2 2 2 2 3" xfId="13541"/>
    <cellStyle name="常规 7 4 5 3 2" xfId="13542"/>
    <cellStyle name="常规 7 4 7" xfId="13543"/>
    <cellStyle name="输入 2 2 2 4" xfId="13544"/>
    <cellStyle name="常规 7 4 7 2" xfId="13545"/>
    <cellStyle name="常规 7 5 2 3" xfId="13546"/>
    <cellStyle name="常规 7 5 2 4" xfId="13547"/>
    <cellStyle name="常规 7 5 2 4 2" xfId="13548"/>
    <cellStyle name="常规 7 5 3 3" xfId="13549"/>
    <cellStyle name="常规 7 5 3 3 2" xfId="13550"/>
    <cellStyle name="常规 7 6 3 3" xfId="13551"/>
    <cellStyle name="好 5 5" xfId="13552"/>
    <cellStyle name="常规 7 6 3 3 2" xfId="13553"/>
    <cellStyle name="好 5 5 2" xfId="13554"/>
    <cellStyle name="常规 7 7 2 2" xfId="13555"/>
    <cellStyle name="常规 7 7 2 3" xfId="13556"/>
    <cellStyle name="常规 7 7 2 3 2" xfId="13557"/>
    <cellStyle name="常规 7 7 3" xfId="13558"/>
    <cellStyle name="常规 7 7 4 2" xfId="13559"/>
    <cellStyle name="常规 7 8 3" xfId="13560"/>
    <cellStyle name="常规 7 8 3 2" xfId="13561"/>
    <cellStyle name="常规 7 9 3" xfId="13562"/>
    <cellStyle name="常规 7 9 3 2" xfId="13563"/>
    <cellStyle name="常规 8 2" xfId="13564"/>
    <cellStyle name="常规 8 2 2" xfId="13565"/>
    <cellStyle name="常规 8 2 2 2" xfId="13566"/>
    <cellStyle name="常规 8 2 2 2 2" xfId="13567"/>
    <cellStyle name="常规 8 2 2 2 3" xfId="13568"/>
    <cellStyle name="常规 8 2 2 2 3 2" xfId="13569"/>
    <cellStyle name="常规 8 2 2 3" xfId="13570"/>
    <cellStyle name="常规 8 2 2 4" xfId="13571"/>
    <cellStyle name="常规 8 2 2 4 2" xfId="13572"/>
    <cellStyle name="常规 8 2 3" xfId="13573"/>
    <cellStyle name="常规 8 2 3 2" xfId="13574"/>
    <cellStyle name="常规 8 2 3 3" xfId="13575"/>
    <cellStyle name="输出 2 3 2 2 2" xfId="13576"/>
    <cellStyle name="常规 8 2 3 3 2" xfId="13577"/>
    <cellStyle name="常规 8 2 4 2" xfId="13578"/>
    <cellStyle name="常规 8 2 4 3" xfId="13579"/>
    <cellStyle name="常规 8 2 4 3 2" xfId="13580"/>
    <cellStyle name="常规 8 2 5" xfId="13581"/>
    <cellStyle name="常规 8 2 5 2" xfId="13582"/>
    <cellStyle name="常规 8 2 5 3 2" xfId="13583"/>
    <cellStyle name="常规 8 2 7" xfId="13584"/>
    <cellStyle name="常规 8 2 7 2" xfId="13585"/>
    <cellStyle name="常规 8 3 2" xfId="13586"/>
    <cellStyle name="常规 8 3 2 2" xfId="13587"/>
    <cellStyle name="计算 3 4" xfId="13588"/>
    <cellStyle name="常规 8 3 2 2 2" xfId="13589"/>
    <cellStyle name="计算 3 4 2" xfId="13590"/>
    <cellStyle name="强调文字颜色 2 6" xfId="13591"/>
    <cellStyle name="常规 8 3 2 2 3" xfId="13592"/>
    <cellStyle name="计算 3 4 3" xfId="13593"/>
    <cellStyle name="强调文字颜色 2 7" xfId="13594"/>
    <cellStyle name="常规 8 3 2 2 3 2" xfId="13595"/>
    <cellStyle name="计算 3 4 3 2" xfId="13596"/>
    <cellStyle name="强调文字颜色 2 7 2" xfId="13597"/>
    <cellStyle name="常规 8 3 2 3" xfId="13598"/>
    <cellStyle name="计算 3 5" xfId="13599"/>
    <cellStyle name="常规 8 3 2 4" xfId="13600"/>
    <cellStyle name="计算 3 6" xfId="13601"/>
    <cellStyle name="常规 8 3 2 4 2" xfId="13602"/>
    <cellStyle name="计算 3 6 2" xfId="13603"/>
    <cellStyle name="强调文字颜色 4 6" xfId="13604"/>
    <cellStyle name="常规 8 3 3" xfId="13605"/>
    <cellStyle name="链接单元格 10 2" xfId="13606"/>
    <cellStyle name="常规 8 3 3 2" xfId="13607"/>
    <cellStyle name="计算 4 4" xfId="13608"/>
    <cellStyle name="常规 8 3 3 3" xfId="13609"/>
    <cellStyle name="计算 4 5" xfId="13610"/>
    <cellStyle name="常规 8 3 3 3 2" xfId="13611"/>
    <cellStyle name="计算 4 5 2" xfId="13612"/>
    <cellStyle name="常规 8 4 2 3" xfId="13613"/>
    <cellStyle name="常规 8 4 2 3 2" xfId="13614"/>
    <cellStyle name="常规 8 5 2 3" xfId="13615"/>
    <cellStyle name="常规 8 5 2 3 2" xfId="13616"/>
    <cellStyle name="常规 8 5 4 2" xfId="13617"/>
    <cellStyle name="常规 8 6 3" xfId="13618"/>
    <cellStyle name="常规 8 6 3 2" xfId="13619"/>
    <cellStyle name="强调文字颜色 1 3 6" xfId="13620"/>
    <cellStyle name="常规 8 7 3" xfId="13621"/>
    <cellStyle name="常规 8 7 3 2" xfId="13622"/>
    <cellStyle name="强调文字颜色 2 3 6" xfId="13623"/>
    <cellStyle name="常规 8 9" xfId="13624"/>
    <cellStyle name="常规 8 9 2" xfId="13625"/>
    <cellStyle name="常规 9 9" xfId="13626"/>
    <cellStyle name="常规 9 9 2" xfId="13627"/>
    <cellStyle name="好 18" xfId="13628"/>
    <cellStyle name="好 2 10" xfId="13629"/>
    <cellStyle name="好 2 11" xfId="13630"/>
    <cellStyle name="强调文字颜色 5 2 8 3 2" xfId="13631"/>
    <cellStyle name="好 2 2 2 2" xfId="13632"/>
    <cellStyle name="好 2 2 2 2 2" xfId="13633"/>
    <cellStyle name="好 2 2 2 2 2 2" xfId="13634"/>
    <cellStyle name="好 2 2 2 2 3" xfId="13635"/>
    <cellStyle name="好 2 2 2 3 2" xfId="13636"/>
    <cellStyle name="好 2 2 2 3 3" xfId="13637"/>
    <cellStyle name="好 2 2 2 4" xfId="13638"/>
    <cellStyle name="好 2 2 2 5" xfId="13639"/>
    <cellStyle name="好 2 2 3" xfId="13640"/>
    <cellStyle name="好 2 2 3 2" xfId="13641"/>
    <cellStyle name="好 2 2 3 2 2" xfId="13642"/>
    <cellStyle name="好 2 2 3 2 2 2" xfId="13643"/>
    <cellStyle name="好 2 2 3 2 3" xfId="13644"/>
    <cellStyle name="好 2 2 3 3" xfId="13645"/>
    <cellStyle name="好 2 2 3 4" xfId="13646"/>
    <cellStyle name="好 2 2 4 3 3" xfId="13647"/>
    <cellStyle name="好 2 2 4 4" xfId="13648"/>
    <cellStyle name="好 2 2 4 5" xfId="13649"/>
    <cellStyle name="好 2 2 5 3" xfId="13650"/>
    <cellStyle name="好 2 2 5 3 2" xfId="13651"/>
    <cellStyle name="好 2 2 5 3 3" xfId="13652"/>
    <cellStyle name="好 2 2 5 4" xfId="13653"/>
    <cellStyle name="好 2 2 5 5" xfId="13654"/>
    <cellStyle name="好 2 2 6" xfId="13655"/>
    <cellStyle name="好 2 2 6 2" xfId="13656"/>
    <cellStyle name="好 2 2 6 3" xfId="13657"/>
    <cellStyle name="好 2 2 7" xfId="13658"/>
    <cellStyle name="好 2 2 8" xfId="13659"/>
    <cellStyle name="好 3 2 2" xfId="13660"/>
    <cellStyle name="好 3 2 3" xfId="13661"/>
    <cellStyle name="好 3 2 5" xfId="13662"/>
    <cellStyle name="好 3 2 6" xfId="13663"/>
    <cellStyle name="好 3 2 7" xfId="13664"/>
    <cellStyle name="好 4 2 5 3" xfId="13665"/>
    <cellStyle name="好 4 2 6" xfId="13666"/>
    <cellStyle name="好 4 4 3 3" xfId="13667"/>
    <cellStyle name="好 4 4 5" xfId="13668"/>
    <cellStyle name="好 5 2 2 3" xfId="13669"/>
    <cellStyle name="好 5 2 3" xfId="13670"/>
    <cellStyle name="好 5 2 3 2" xfId="13671"/>
    <cellStyle name="好 5 2 3 3" xfId="13672"/>
    <cellStyle name="好 5 2 4" xfId="13673"/>
    <cellStyle name="好 5 2 4 2" xfId="13674"/>
    <cellStyle name="好 5 2 4 3" xfId="13675"/>
    <cellStyle name="好 5 3 3" xfId="13676"/>
    <cellStyle name="好 5 4 2" xfId="13677"/>
    <cellStyle name="好 5 4 2 2" xfId="13678"/>
    <cellStyle name="好 5 4 3" xfId="13679"/>
    <cellStyle name="好 5 4 4" xfId="13680"/>
    <cellStyle name="好 5 5 3" xfId="13681"/>
    <cellStyle name="好 5 6" xfId="13682"/>
    <cellStyle name="注释 6 2 4 2" xfId="13683"/>
    <cellStyle name="好 5 6 2" xfId="13684"/>
    <cellStyle name="好 5 6 3" xfId="13685"/>
    <cellStyle name="好 5 7" xfId="13686"/>
    <cellStyle name="好 6 2 3 2" xfId="13687"/>
    <cellStyle name="好 6 2 4" xfId="13688"/>
    <cellStyle name="好 6 3" xfId="13689"/>
    <cellStyle name="好 6 3 3" xfId="13690"/>
    <cellStyle name="好 6 4 2" xfId="13691"/>
    <cellStyle name="好 6 4 2 2" xfId="13692"/>
    <cellStyle name="好 6 4 2 3" xfId="13693"/>
    <cellStyle name="输入 4 2 2" xfId="13694"/>
    <cellStyle name="好 6 4 3" xfId="13695"/>
    <cellStyle name="好 6 4 4" xfId="13696"/>
    <cellStyle name="好 6 5" xfId="13697"/>
    <cellStyle name="好 6 5 2" xfId="13698"/>
    <cellStyle name="输入 6" xfId="13699"/>
    <cellStyle name="好 6 5 3" xfId="13700"/>
    <cellStyle name="输入 7" xfId="13701"/>
    <cellStyle name="好 6 6" xfId="13702"/>
    <cellStyle name="好 7 2 2" xfId="13703"/>
    <cellStyle name="好 7 2 2 2" xfId="13704"/>
    <cellStyle name="好 7 2 3" xfId="13705"/>
    <cellStyle name="好 7 2 4" xfId="13706"/>
    <cellStyle name="好 7 3" xfId="13707"/>
    <cellStyle name="好 7 3 2" xfId="13708"/>
    <cellStyle name="好 7 3 3" xfId="13709"/>
    <cellStyle name="好 7 5" xfId="13710"/>
    <cellStyle name="好 8" xfId="13711"/>
    <cellStyle name="检查单元格 3 5 2 2" xfId="13712"/>
    <cellStyle name="好 8 2" xfId="13713"/>
    <cellStyle name="计算 2 3 2 4" xfId="13714"/>
    <cellStyle name="好 8 2 2" xfId="13715"/>
    <cellStyle name="好 8 3" xfId="13716"/>
    <cellStyle name="好 8 3 2" xfId="13717"/>
    <cellStyle name="好 9" xfId="13718"/>
    <cellStyle name="检查单元格 3 5 2 3" xfId="13719"/>
    <cellStyle name="好 9 2 3" xfId="13720"/>
    <cellStyle name="汇总 11" xfId="13721"/>
    <cellStyle name="汇总 12" xfId="13722"/>
    <cellStyle name="汇总 13" xfId="13723"/>
    <cellStyle name="汇总 14" xfId="13724"/>
    <cellStyle name="汇总 2" xfId="13725"/>
    <cellStyle name="汇总 2 10" xfId="13726"/>
    <cellStyle name="汇总 2 2" xfId="13727"/>
    <cellStyle name="汇总 2 2 2" xfId="13728"/>
    <cellStyle name="汇总 2 2 2 2" xfId="13729"/>
    <cellStyle name="汇总 8" xfId="13730"/>
    <cellStyle name="汇总 2 2 2 2 2" xfId="13731"/>
    <cellStyle name="汇总 8 2" xfId="13732"/>
    <cellStyle name="货币 2 3 2 2 3" xfId="13733"/>
    <cellStyle name="汇总 2 2 2 2 3" xfId="13734"/>
    <cellStyle name="汇总 8 3" xfId="13735"/>
    <cellStyle name="汇总 2 2 2 4" xfId="13736"/>
    <cellStyle name="汇总 2 2 3" xfId="13737"/>
    <cellStyle name="汇总 2 2 3 2" xfId="13738"/>
    <cellStyle name="汇总 2 2 3 3" xfId="13739"/>
    <cellStyle name="汇总 2 2 4" xfId="13740"/>
    <cellStyle name="汇总 2 2 4 2" xfId="13741"/>
    <cellStyle name="汇总 2 3" xfId="13742"/>
    <cellStyle name="汇总 2 3 2" xfId="13743"/>
    <cellStyle name="货币 2 2 2 3" xfId="13744"/>
    <cellStyle name="汇总 2 3 2 2" xfId="13745"/>
    <cellStyle name="货币 2 2 2 3 2" xfId="13746"/>
    <cellStyle name="计算 4 2 2 3" xfId="13747"/>
    <cellStyle name="汇总 2 3 2 2 2" xfId="13748"/>
    <cellStyle name="货币 2 4 2 2 3" xfId="13749"/>
    <cellStyle name="汇总 2 3 2 2 3" xfId="13750"/>
    <cellStyle name="汇总 2 3 2 3" xfId="13751"/>
    <cellStyle name="货币 2 2 2 3 3" xfId="13752"/>
    <cellStyle name="汇总 2 3 2 4" xfId="13753"/>
    <cellStyle name="汇总 2 3 3 2" xfId="13754"/>
    <cellStyle name="货币 2 2 2 4 2" xfId="13755"/>
    <cellStyle name="计算 4 2 3 3" xfId="13756"/>
    <cellStyle name="汇总 2 3 3 3" xfId="13757"/>
    <cellStyle name="货币 2 2 2 4 3" xfId="13758"/>
    <cellStyle name="汇总 2 3 4" xfId="13759"/>
    <cellStyle name="货币 2 2 2 5" xfId="13760"/>
    <cellStyle name="货币 3 2 4 2 3 3 2" xfId="13761"/>
    <cellStyle name="汇总 2 3 4 2" xfId="13762"/>
    <cellStyle name="货币 2 2 2 5 2" xfId="13763"/>
    <cellStyle name="计算 4 2 4 3" xfId="13764"/>
    <cellStyle name="汇总 2 3 4 3" xfId="13765"/>
    <cellStyle name="货币 2 2 2 5 3" xfId="13766"/>
    <cellStyle name="汇总 2 3 6" xfId="13767"/>
    <cellStyle name="货币 2 2 2 7" xfId="13768"/>
    <cellStyle name="汇总 2 4 2 3" xfId="13769"/>
    <cellStyle name="货币 2 2 3 3 3" xfId="13770"/>
    <cellStyle name="汇总 2 4 3 3" xfId="13771"/>
    <cellStyle name="汇总 2 5 2 2" xfId="13772"/>
    <cellStyle name="货币 2 2 4 3 2" xfId="13773"/>
    <cellStyle name="汇总 2 5 2 3" xfId="13774"/>
    <cellStyle name="货币 2 2 4 3 3" xfId="13775"/>
    <cellStyle name="汇总 2 7" xfId="13776"/>
    <cellStyle name="汇总 2 7 2" xfId="13777"/>
    <cellStyle name="货币 2 2 6 3" xfId="13778"/>
    <cellStyle name="汇总 2 8" xfId="13779"/>
    <cellStyle name="汇总 2 8 2" xfId="13780"/>
    <cellStyle name="货币 2 2 7 3" xfId="13781"/>
    <cellStyle name="汇总 3" xfId="13782"/>
    <cellStyle name="汇总 3 2" xfId="13783"/>
    <cellStyle name="汇总 3 2 2" xfId="13784"/>
    <cellStyle name="汇总 3 2 2 2" xfId="13785"/>
    <cellStyle name="汇总 3 2 2 2 2" xfId="13786"/>
    <cellStyle name="货币 3 3 2 2 3" xfId="13787"/>
    <cellStyle name="输入 3 5 2 3" xfId="13788"/>
    <cellStyle name="汇总 3 2 2 3" xfId="13789"/>
    <cellStyle name="汇总 3 2 2 4" xfId="13790"/>
    <cellStyle name="汇总 3 2 3" xfId="13791"/>
    <cellStyle name="汇总 3 2 3 2" xfId="13792"/>
    <cellStyle name="汇总 3 2 3 3" xfId="13793"/>
    <cellStyle name="汇总 3 2 4" xfId="13794"/>
    <cellStyle name="汇总 3 2 4 2" xfId="13795"/>
    <cellStyle name="汇总 3 2 5 2" xfId="13796"/>
    <cellStyle name="汇总 3 2 6" xfId="13797"/>
    <cellStyle name="汇总 3 3" xfId="13798"/>
    <cellStyle name="汇总 3 3 2" xfId="13799"/>
    <cellStyle name="货币 2 3 2 3" xfId="13800"/>
    <cellStyle name="汇总 3 3 2 2" xfId="13801"/>
    <cellStyle name="货币 2 3 2 3 2" xfId="13802"/>
    <cellStyle name="计算 5 2 2 3" xfId="13803"/>
    <cellStyle name="汇总 3 3 2 2 2" xfId="13804"/>
    <cellStyle name="货币 3 4 2 2 3" xfId="13805"/>
    <cellStyle name="汇总 3 3 2 3" xfId="13806"/>
    <cellStyle name="汇总 9 2" xfId="13807"/>
    <cellStyle name="货币 2 3 2 3 3" xfId="13808"/>
    <cellStyle name="汇总 3 3 2 4" xfId="13809"/>
    <cellStyle name="汇总 9 3" xfId="13810"/>
    <cellStyle name="汇总 3 3 3 2" xfId="13811"/>
    <cellStyle name="货币 2 3 2 4 2" xfId="13812"/>
    <cellStyle name="计算 5 2 3 3" xfId="13813"/>
    <cellStyle name="汇总 3 3 3 3" xfId="13814"/>
    <cellStyle name="货币 2 3 2 4 3" xfId="13815"/>
    <cellStyle name="汇总 3 3 4" xfId="13816"/>
    <cellStyle name="货币 2 3 2 5" xfId="13817"/>
    <cellStyle name="汇总 3 3 5" xfId="13818"/>
    <cellStyle name="货币 2 3 2 6" xfId="13819"/>
    <cellStyle name="汇总 3 4 2 2" xfId="13820"/>
    <cellStyle name="货币 2 3 3 3 2" xfId="13821"/>
    <cellStyle name="汇总 3 4 2 3" xfId="13822"/>
    <cellStyle name="汇总 3 4 3 2" xfId="13823"/>
    <cellStyle name="汇总 3 4 3 3" xfId="13824"/>
    <cellStyle name="汇总 3 4 5" xfId="13825"/>
    <cellStyle name="汇总 3 5 2 2" xfId="13826"/>
    <cellStyle name="货币 2 3 4 3 2" xfId="13827"/>
    <cellStyle name="汇总 3 5 2 3" xfId="13828"/>
    <cellStyle name="汇总 3 6" xfId="13829"/>
    <cellStyle name="汇总 3 6 2" xfId="13830"/>
    <cellStyle name="货币 2 3 5 3" xfId="13831"/>
    <cellStyle name="汇总 3 7" xfId="13832"/>
    <cellStyle name="汇总 3 7 2" xfId="13833"/>
    <cellStyle name="汇总 3 8" xfId="13834"/>
    <cellStyle name="汇总 3 9" xfId="13835"/>
    <cellStyle name="汇总 4" xfId="13836"/>
    <cellStyle name="汇总 4 2" xfId="13837"/>
    <cellStyle name="汇总 4 2 2" xfId="13838"/>
    <cellStyle name="汇总 4 2 2 2" xfId="13839"/>
    <cellStyle name="汇总 4 2 2 3" xfId="13840"/>
    <cellStyle name="汇总 4 2 3" xfId="13841"/>
    <cellStyle name="汇总 4 2 3 2" xfId="13842"/>
    <cellStyle name="汇总 4 2 3 3" xfId="13843"/>
    <cellStyle name="货币 2 2 2 2 4 2" xfId="13844"/>
    <cellStyle name="汇总 4 2 4" xfId="13845"/>
    <cellStyle name="汇总 4 2 4 2" xfId="13846"/>
    <cellStyle name="汇总 4 2 4 3" xfId="13847"/>
    <cellStyle name="汇总 4 2 6" xfId="13848"/>
    <cellStyle name="适中 2 2 2 2 3" xfId="13849"/>
    <cellStyle name="汇总 4 3" xfId="13850"/>
    <cellStyle name="汇总 4 3 2" xfId="13851"/>
    <cellStyle name="货币 2 4 2 3" xfId="13852"/>
    <cellStyle name="汇总 4 6" xfId="13853"/>
    <cellStyle name="汇总 4 7" xfId="13854"/>
    <cellStyle name="汇总 5 2 2" xfId="13855"/>
    <cellStyle name="汇总 5 2 2 2" xfId="13856"/>
    <cellStyle name="汇总 5 2 2 3" xfId="13857"/>
    <cellStyle name="汇总 5 2 3" xfId="13858"/>
    <cellStyle name="汇总 5 2 3 2" xfId="13859"/>
    <cellStyle name="汇总 5 2 3 3" xfId="13860"/>
    <cellStyle name="货币 2 2 3 2 4 2" xfId="13861"/>
    <cellStyle name="汇总 5 2 4" xfId="13862"/>
    <cellStyle name="汇总 5 3" xfId="13863"/>
    <cellStyle name="汇总 5 3 2" xfId="13864"/>
    <cellStyle name="货币 2 5 2 3" xfId="13865"/>
    <cellStyle name="汇总 5 3 3" xfId="13866"/>
    <cellStyle name="货币 2 5 2 4" xfId="13867"/>
    <cellStyle name="汇总 5 7" xfId="13868"/>
    <cellStyle name="汇总 6 2 2" xfId="13869"/>
    <cellStyle name="警告文本 3 6" xfId="13870"/>
    <cellStyle name="输入 4 2 3 3" xfId="13871"/>
    <cellStyle name="汇总 6 2 2 2" xfId="13872"/>
    <cellStyle name="警告文本 3 6 2" xfId="13873"/>
    <cellStyle name="汇总 6 2 2 3" xfId="13874"/>
    <cellStyle name="货币 2 2 4 2 3 2" xfId="13875"/>
    <cellStyle name="警告文本 3 6 3" xfId="13876"/>
    <cellStyle name="汇总 6 2 3" xfId="13877"/>
    <cellStyle name="警告文本 3 7" xfId="13878"/>
    <cellStyle name="汇总 6 2 4" xfId="13879"/>
    <cellStyle name="警告文本 3 8" xfId="13880"/>
    <cellStyle name="汇总 6 3" xfId="13881"/>
    <cellStyle name="汇总 7 2" xfId="13882"/>
    <cellStyle name="汇总 7 2 2" xfId="13883"/>
    <cellStyle name="汇总 7 3" xfId="13884"/>
    <cellStyle name="汇总 7 3 2" xfId="13885"/>
    <cellStyle name="货币 2 7 2 3" xfId="13886"/>
    <cellStyle name="汇总 8 2 2" xfId="13887"/>
    <cellStyle name="货币 2 3 2 2 3 2" xfId="13888"/>
    <cellStyle name="货币 2 10" xfId="13889"/>
    <cellStyle name="货币 2 10 2" xfId="13890"/>
    <cellStyle name="输入 14" xfId="13891"/>
    <cellStyle name="货币 2 10 3" xfId="13892"/>
    <cellStyle name="输入 15" xfId="13893"/>
    <cellStyle name="货币 2 10 3 2" xfId="13894"/>
    <cellStyle name="货币 2 11" xfId="13895"/>
    <cellStyle name="货币 2 11 2" xfId="13896"/>
    <cellStyle name="货币 2 11 3" xfId="13897"/>
    <cellStyle name="货币 2 11 3 2" xfId="13898"/>
    <cellStyle name="货币 2 12" xfId="13899"/>
    <cellStyle name="货币 2 13 2" xfId="13900"/>
    <cellStyle name="货币 2 14" xfId="13901"/>
    <cellStyle name="货币 2 2 2" xfId="13902"/>
    <cellStyle name="货币 2 2 2 2 2 2" xfId="13903"/>
    <cellStyle name="货币 2 2 2 2 2 3" xfId="13904"/>
    <cellStyle name="货币 2 2 2 2 2 3 2" xfId="13905"/>
    <cellStyle name="货币 2 2 2 2 4" xfId="13906"/>
    <cellStyle name="货币 2 2 2 4 3 2" xfId="13907"/>
    <cellStyle name="货币 2 2 2 5 3 2" xfId="13908"/>
    <cellStyle name="货币 2 2 2 7 2" xfId="13909"/>
    <cellStyle name="货币 2 2 3 2" xfId="13910"/>
    <cellStyle name="货币 2 2 3 2 2" xfId="13911"/>
    <cellStyle name="货币 2 2 3 2 2 2" xfId="13912"/>
    <cellStyle name="货币 2 2 3 2 2 3 2" xfId="13913"/>
    <cellStyle name="货币 2 2 3 2 4" xfId="13914"/>
    <cellStyle name="货币 2 2 3 3 3 2" xfId="13915"/>
    <cellStyle name="货币 2 2 4" xfId="13916"/>
    <cellStyle name="货币 2 2 4 2" xfId="13917"/>
    <cellStyle name="货币 2 2 4 2 2" xfId="13918"/>
    <cellStyle name="货币 2 2 4 3 3 2" xfId="13919"/>
    <cellStyle name="货币 2 2 5 2" xfId="13920"/>
    <cellStyle name="解释性文本 4 2 6" xfId="13921"/>
    <cellStyle name="货币 2 2 6" xfId="13922"/>
    <cellStyle name="强调文字颜色 3 2 2 5 3 2" xfId="13923"/>
    <cellStyle name="货币 2 2 6 2" xfId="13924"/>
    <cellStyle name="货币 2 2 7" xfId="13925"/>
    <cellStyle name="货币 2 2 7 2" xfId="13926"/>
    <cellStyle name="货币 2 3 2 2" xfId="13927"/>
    <cellStyle name="货币 2 3 2 2 2" xfId="13928"/>
    <cellStyle name="货币 2 3 2 3 3 2" xfId="13929"/>
    <cellStyle name="货币 3 4 2 3 3" xfId="13930"/>
    <cellStyle name="货币 2 3 2 4 3 2" xfId="13931"/>
    <cellStyle name="货币 2 3 2 6 2" xfId="13932"/>
    <cellStyle name="货币 2 3 3 2" xfId="13933"/>
    <cellStyle name="货币 2 3 4 2" xfId="13934"/>
    <cellStyle name="货币 2 3 5" xfId="13935"/>
    <cellStyle name="货币 2 3 5 2" xfId="13936"/>
    <cellStyle name="货币 2 3 7" xfId="13937"/>
    <cellStyle name="注释 3 9 2" xfId="13938"/>
    <cellStyle name="货币 2 4 2 2" xfId="13939"/>
    <cellStyle name="货币 2 4 2 2 2" xfId="13940"/>
    <cellStyle name="货币 2 4 2 2 3 2" xfId="13941"/>
    <cellStyle name="货币 2 4 2 5" xfId="13942"/>
    <cellStyle name="货币 2 4 2 5 2" xfId="13943"/>
    <cellStyle name="货币 2 4 3" xfId="13944"/>
    <cellStyle name="货币 2 4 3 2" xfId="13945"/>
    <cellStyle name="货币 2 4 3 3 2" xfId="13946"/>
    <cellStyle name="货币 2 4 5" xfId="13947"/>
    <cellStyle name="货币 2 4 5 2" xfId="13948"/>
    <cellStyle name="货币 2 4 5 3" xfId="13949"/>
    <cellStyle name="货币 2 4 7" xfId="13950"/>
    <cellStyle name="货币 2 5" xfId="13951"/>
    <cellStyle name="货币 2 5 2" xfId="13952"/>
    <cellStyle name="货币 2 5 2 2" xfId="13953"/>
    <cellStyle name="货币 2 5 2 2 2" xfId="13954"/>
    <cellStyle name="货币 2 5 2 2 3" xfId="13955"/>
    <cellStyle name="货币 2 5 2 4 2" xfId="13956"/>
    <cellStyle name="货币 2 5 3" xfId="13957"/>
    <cellStyle name="货币 2 5 3 2" xfId="13958"/>
    <cellStyle name="货币 2 5 4" xfId="13959"/>
    <cellStyle name="货币 2 5 5" xfId="13960"/>
    <cellStyle name="货币 2 5 5 2" xfId="13961"/>
    <cellStyle name="货币 2 6 3 3 2" xfId="13962"/>
    <cellStyle name="货币 2 6 5" xfId="13963"/>
    <cellStyle name="货币 2 6 5 2" xfId="13964"/>
    <cellStyle name="警告文本 7 5" xfId="13965"/>
    <cellStyle name="货币 2 7 2 3 2" xfId="13966"/>
    <cellStyle name="货币 2 7 4" xfId="13967"/>
    <cellStyle name="货币 2 7 4 2" xfId="13968"/>
    <cellStyle name="货币 2 9 3" xfId="13969"/>
    <cellStyle name="货币 3 4 2 5" xfId="13970"/>
    <cellStyle name="货币 2 9 3 2" xfId="13971"/>
    <cellStyle name="货币 3 10" xfId="13972"/>
    <cellStyle name="货币 3 10 2" xfId="13973"/>
    <cellStyle name="货币 3 10 3" xfId="13974"/>
    <cellStyle name="货币 3 10 3 2" xfId="13975"/>
    <cellStyle name="强调文字颜色 4 3 2 4 3" xfId="13976"/>
    <cellStyle name="货币 3 11" xfId="13977"/>
    <cellStyle name="货币 3 11 3" xfId="13978"/>
    <cellStyle name="货币 3 11 3 2" xfId="13979"/>
    <cellStyle name="货币 3 12" xfId="13980"/>
    <cellStyle name="货币 3 12 3" xfId="13981"/>
    <cellStyle name="货币 3 12 3 2" xfId="13982"/>
    <cellStyle name="货币 3 14 2" xfId="13983"/>
    <cellStyle name="货币 3 2 10" xfId="13984"/>
    <cellStyle name="货币 3 2 10 2" xfId="13985"/>
    <cellStyle name="货币 3 2 10 3" xfId="13986"/>
    <cellStyle name="货币 3 2 10 3 2" xfId="13987"/>
    <cellStyle name="货币 3 2 11" xfId="13988"/>
    <cellStyle name="货币 3 2 11 3" xfId="13989"/>
    <cellStyle name="注释 8 2 2" xfId="13990"/>
    <cellStyle name="货币 3 2 11 3 2" xfId="13991"/>
    <cellStyle name="货币 3 2 12" xfId="13992"/>
    <cellStyle name="货币 3 2 2 10" xfId="13993"/>
    <cellStyle name="强调文字颜色 6 3 3 3" xfId="13994"/>
    <cellStyle name="货币 3 2 2 2 2 2 3 2" xfId="13995"/>
    <cellStyle name="货币 3 2 2 2 4 3 2" xfId="13996"/>
    <cellStyle name="货币 3 2 2 2 5 3 2" xfId="13997"/>
    <cellStyle name="货币 3 2 2 3" xfId="13998"/>
    <cellStyle name="输入 2 5 3" xfId="13999"/>
    <cellStyle name="货币 3 2 2 3 2 2 2" xfId="14000"/>
    <cellStyle name="货币 3 2 2 3 2 2 3" xfId="14001"/>
    <cellStyle name="货币 3 2 2 3 2 2 3 2" xfId="14002"/>
    <cellStyle name="货币 3 2 2 3 3" xfId="14003"/>
    <cellStyle name="货币 3 2 2 3 3 2" xfId="14004"/>
    <cellStyle name="货币 3 2 2 4" xfId="14005"/>
    <cellStyle name="输入 2 5 4" xfId="14006"/>
    <cellStyle name="货币 3 2 2 4 2 3 2" xfId="14007"/>
    <cellStyle name="货币 3 2 2 4 3" xfId="14008"/>
    <cellStyle name="货币 3 2 2 4 3 2" xfId="14009"/>
    <cellStyle name="货币 3 2 2 4 3 3 2" xfId="14010"/>
    <cellStyle name="货币 3 2 2 5" xfId="14011"/>
    <cellStyle name="货币 3 2 2 7" xfId="14012"/>
    <cellStyle name="货币 3 2 2 9" xfId="14013"/>
    <cellStyle name="货币 3 2 3" xfId="14014"/>
    <cellStyle name="输入 2 6" xfId="14015"/>
    <cellStyle name="货币 3 2 3 2" xfId="14016"/>
    <cellStyle name="输入 2 6 2" xfId="14017"/>
    <cellStyle name="货币 3 2 3 2 4 3 2" xfId="14018"/>
    <cellStyle name="货币 3 2 3 2 6" xfId="14019"/>
    <cellStyle name="强调文字颜色 4 6 3 2" xfId="14020"/>
    <cellStyle name="货币 3 2 3 3 3" xfId="14021"/>
    <cellStyle name="货币 3 2 3 3 3 2" xfId="14022"/>
    <cellStyle name="货币 3 2 3 4 3" xfId="14023"/>
    <cellStyle name="货币 3 2 3 4 3 2" xfId="14024"/>
    <cellStyle name="货币 3 2 3 5 3" xfId="14025"/>
    <cellStyle name="货币 3 2 3 5 3 2" xfId="14026"/>
    <cellStyle name="货币 3 2 3 6" xfId="14027"/>
    <cellStyle name="货币 3 2 3 7 2" xfId="14028"/>
    <cellStyle name="货币 3 2 4" xfId="14029"/>
    <cellStyle name="输入 2 7" xfId="14030"/>
    <cellStyle name="货币 3 2 4 2" xfId="14031"/>
    <cellStyle name="输入 2 7 2" xfId="14032"/>
    <cellStyle name="货币 3 2 4 2 5" xfId="14033"/>
    <cellStyle name="货币 3 2 4 2 5 2" xfId="14034"/>
    <cellStyle name="货币 3 2 4 3 3" xfId="14035"/>
    <cellStyle name="货币 3 2 4 3 3 2" xfId="14036"/>
    <cellStyle name="货币 3 2 4 4 3" xfId="14037"/>
    <cellStyle name="货币 3 2 4 4 3 2" xfId="14038"/>
    <cellStyle name="货币 3 2 4 5 3" xfId="14039"/>
    <cellStyle name="货币 3 2 4 5 3 2" xfId="14040"/>
    <cellStyle name="货币 3 2 4 6" xfId="14041"/>
    <cellStyle name="货币 3 2 4 7 2" xfId="14042"/>
    <cellStyle name="货币 3 2 5" xfId="14043"/>
    <cellStyle name="输入 2 8" xfId="14044"/>
    <cellStyle name="货币 3 2 5 2" xfId="14045"/>
    <cellStyle name="输入 2 8 2" xfId="14046"/>
    <cellStyle name="货币 3 2 6" xfId="14047"/>
    <cellStyle name="输入 2 9" xfId="14048"/>
    <cellStyle name="货币 3 2 6 2" xfId="14049"/>
    <cellStyle name="货币 3 2 6 3" xfId="14050"/>
    <cellStyle name="货币 3 2 6 3 3 2" xfId="14051"/>
    <cellStyle name="货币 3 2 6 5" xfId="14052"/>
    <cellStyle name="货币 3 2 6 5 2" xfId="14053"/>
    <cellStyle name="货币 3 2 7" xfId="14054"/>
    <cellStyle name="货币 3 2 7 2" xfId="14055"/>
    <cellStyle name="货币 3 2 7 2 3" xfId="14056"/>
    <cellStyle name="货币 3 2 7 2 3 2" xfId="14057"/>
    <cellStyle name="货币 3 2 7 3" xfId="14058"/>
    <cellStyle name="货币 3 2 8 3" xfId="14059"/>
    <cellStyle name="货币 3 2 9 3" xfId="14060"/>
    <cellStyle name="货币 3 2 9 3 2" xfId="14061"/>
    <cellStyle name="货币 3 3 10" xfId="14062"/>
    <cellStyle name="货币 3 3 2 2 2" xfId="14063"/>
    <cellStyle name="输入 3 5 2 2" xfId="14064"/>
    <cellStyle name="货币 3 3 2 2 2 2" xfId="14065"/>
    <cellStyle name="货币 3 3 2 2 4 2" xfId="14066"/>
    <cellStyle name="货币 3 3 2 3" xfId="14067"/>
    <cellStyle name="输入 3 5 3" xfId="14068"/>
    <cellStyle name="货币 3 3 2 3 2" xfId="14069"/>
    <cellStyle name="货币 3 3 2 3 3" xfId="14070"/>
    <cellStyle name="货币 3 3 2 3 3 2" xfId="14071"/>
    <cellStyle name="货币 3 3 2 4 3" xfId="14072"/>
    <cellStyle name="货币 3 3 2 4 3 2" xfId="14073"/>
    <cellStyle name="货币 3 3 2 5 3" xfId="14074"/>
    <cellStyle name="货币 3 3 2 5 3 2" xfId="14075"/>
    <cellStyle name="货币 3 3 3" xfId="14076"/>
    <cellStyle name="输入 3 6" xfId="14077"/>
    <cellStyle name="货币 3 3 3 2" xfId="14078"/>
    <cellStyle name="输入 3 6 2" xfId="14079"/>
    <cellStyle name="货币 3 3 3 2 2" xfId="14080"/>
    <cellStyle name="货币 3 3 3 2 2 2" xfId="14081"/>
    <cellStyle name="货币 3 3 3 2 2 3" xfId="14082"/>
    <cellStyle name="强调文字颜色 6 4 3 2" xfId="14083"/>
    <cellStyle name="货币 3 3 3 2 2 3 2" xfId="14084"/>
    <cellStyle name="货币 3 3 3 2 3" xfId="14085"/>
    <cellStyle name="货币 3 3 3 2 4 2" xfId="14086"/>
    <cellStyle name="货币 3 3 3 3 2" xfId="14087"/>
    <cellStyle name="解释性文本 7" xfId="14088"/>
    <cellStyle name="货币 3 3 3 3 3" xfId="14089"/>
    <cellStyle name="解释性文本 8" xfId="14090"/>
    <cellStyle name="货币 3 3 3 3 3 2" xfId="14091"/>
    <cellStyle name="解释性文本 8 2" xfId="14092"/>
    <cellStyle name="货币 3 3 3 5 2" xfId="14093"/>
    <cellStyle name="货币 3 3 4" xfId="14094"/>
    <cellStyle name="输入 3 7" xfId="14095"/>
    <cellStyle name="货币 3 3 4 2" xfId="14096"/>
    <cellStyle name="输入 3 7 2" xfId="14097"/>
    <cellStyle name="货币 3 3 4 2 2" xfId="14098"/>
    <cellStyle name="货币 3 3 4 2 3" xfId="14099"/>
    <cellStyle name="货币 3 3 4 2 3 2" xfId="14100"/>
    <cellStyle name="货币 3 3 4 3 2" xfId="14101"/>
    <cellStyle name="货币 3 3 4 3 3" xfId="14102"/>
    <cellStyle name="货币 3 3 4 3 3 2" xfId="14103"/>
    <cellStyle name="货币 3 3 5" xfId="14104"/>
    <cellStyle name="输入 3 8" xfId="14105"/>
    <cellStyle name="货币 3 3 5 2" xfId="14106"/>
    <cellStyle name="货币 3 3 5 2 2" xfId="14107"/>
    <cellStyle name="货币 3 3 5 2 3" xfId="14108"/>
    <cellStyle name="货币 3 3 5 2 3 2" xfId="14109"/>
    <cellStyle name="货币 3 3 5 3" xfId="14110"/>
    <cellStyle name="货币 3 3 5 4 2" xfId="14111"/>
    <cellStyle name="货币 3 3 6" xfId="14112"/>
    <cellStyle name="输入 3 9" xfId="14113"/>
    <cellStyle name="货币 3 3 6 2" xfId="14114"/>
    <cellStyle name="货币 3 3 6 3" xfId="14115"/>
    <cellStyle name="货币 3 3 6 3 2" xfId="14116"/>
    <cellStyle name="货币 3 3 7" xfId="14117"/>
    <cellStyle name="货币 3 3 7 3" xfId="14118"/>
    <cellStyle name="货币 3 3 7 3 2" xfId="14119"/>
    <cellStyle name="货币 3 4 2 2" xfId="14120"/>
    <cellStyle name="输入 4 5 2" xfId="14121"/>
    <cellStyle name="货币 3 4 2 2 2" xfId="14122"/>
    <cellStyle name="货币 3 4 2 2 3 2" xfId="14123"/>
    <cellStyle name="货币 3 4 2 3" xfId="14124"/>
    <cellStyle name="输入 4 5 3" xfId="14125"/>
    <cellStyle name="货币 3 4 2 3 2" xfId="14126"/>
    <cellStyle name="货币 3 4 2 3 3 2" xfId="14127"/>
    <cellStyle name="货币 3 4 2 4 2" xfId="14128"/>
    <cellStyle name="货币 3 4 2 4 3" xfId="14129"/>
    <cellStyle name="货币 3 4 2 4 3 2" xfId="14130"/>
    <cellStyle name="货币 3 4 3" xfId="14131"/>
    <cellStyle name="输入 4 6" xfId="14132"/>
    <cellStyle name="货币 3 4 3 2" xfId="14133"/>
    <cellStyle name="货币 3 4 3 3 2" xfId="14134"/>
    <cellStyle name="货币 3 4 4" xfId="14135"/>
    <cellStyle name="输入 4 7" xfId="14136"/>
    <cellStyle name="货币 3 4 4 2" xfId="14137"/>
    <cellStyle name="货币 3 4 4 3 2" xfId="14138"/>
    <cellStyle name="货币 3 4 5" xfId="14139"/>
    <cellStyle name="货币 3 4 5 2" xfId="14140"/>
    <cellStyle name="货币 3 4 5 3" xfId="14141"/>
    <cellStyle name="货币 3 4 5 3 2" xfId="14142"/>
    <cellStyle name="强调文字颜色 1 2 2 3" xfId="14143"/>
    <cellStyle name="货币 3 4 6" xfId="14144"/>
    <cellStyle name="货币 3 4 7" xfId="14145"/>
    <cellStyle name="货币 3 4 7 2" xfId="14146"/>
    <cellStyle name="货币 3 5 2 2" xfId="14147"/>
    <cellStyle name="输入 5 5 2" xfId="14148"/>
    <cellStyle name="输入 9 3" xfId="14149"/>
    <cellStyle name="货币 3 5 2 2 2" xfId="14150"/>
    <cellStyle name="货币 3 5 2 2 3" xfId="14151"/>
    <cellStyle name="货币 3 5 2 2 3 2" xfId="14152"/>
    <cellStyle name="货币 3 5 2 3" xfId="14153"/>
    <cellStyle name="输入 5 5 3" xfId="14154"/>
    <cellStyle name="货币 3 5 2 3 2" xfId="14155"/>
    <cellStyle name="货币 3 5 2 3 3" xfId="14156"/>
    <cellStyle name="货币 3 5 2 3 3 2" xfId="14157"/>
    <cellStyle name="货币 3 5 2 5" xfId="14158"/>
    <cellStyle name="货币 3 9 3" xfId="14159"/>
    <cellStyle name="货币 3 5 2 5 2" xfId="14160"/>
    <cellStyle name="货币 3 9 3 2" xfId="14161"/>
    <cellStyle name="货币 3 5 3" xfId="14162"/>
    <cellStyle name="输入 5 6" xfId="14163"/>
    <cellStyle name="货币 3 5 3 2" xfId="14164"/>
    <cellStyle name="货币 3 5 3 3 2" xfId="14165"/>
    <cellStyle name="货币 3 5 4" xfId="14166"/>
    <cellStyle name="输入 5 7" xfId="14167"/>
    <cellStyle name="货币 3 5 4 2" xfId="14168"/>
    <cellStyle name="货币 3 5 4 3 2" xfId="14169"/>
    <cellStyle name="货币 3 5 5" xfId="14170"/>
    <cellStyle name="货币 3 5 5 2" xfId="14171"/>
    <cellStyle name="货币 3 6 2 2 2" xfId="14172"/>
    <cellStyle name="货币 3 6 2 2 3" xfId="14173"/>
    <cellStyle name="货币 3 6 2 2 3 2" xfId="14174"/>
    <cellStyle name="货币 3 6 2 3" xfId="14175"/>
    <cellStyle name="货币 3 6 3 3 2" xfId="14176"/>
    <cellStyle name="货币 3 6 4" xfId="14177"/>
    <cellStyle name="货币 3 6 5" xfId="14178"/>
    <cellStyle name="货币 3 6 5 2" xfId="14179"/>
    <cellStyle name="货币 3 7 2 3" xfId="14180"/>
    <cellStyle name="注释 6 3" xfId="14181"/>
    <cellStyle name="货币 3 7 2 3 2" xfId="14182"/>
    <cellStyle name="注释 6 3 2" xfId="14183"/>
    <cellStyle name="货币 3 7 3 3" xfId="14184"/>
    <cellStyle name="注释 7 3" xfId="14185"/>
    <cellStyle name="货币 3 7 3 3 2" xfId="14186"/>
    <cellStyle name="注释 7 3 2" xfId="14187"/>
    <cellStyle name="货币 3 7 4" xfId="14188"/>
    <cellStyle name="注释 8" xfId="14189"/>
    <cellStyle name="货币 3 7 5" xfId="14190"/>
    <cellStyle name="注释 9" xfId="14191"/>
    <cellStyle name="货币 3 7 5 2" xfId="14192"/>
    <cellStyle name="注释 9 2" xfId="14193"/>
    <cellStyle name="货币 3 8 2 2" xfId="14194"/>
    <cellStyle name="货币 3 8 2 3" xfId="14195"/>
    <cellStyle name="货币 3 8 2 3 2" xfId="14196"/>
    <cellStyle name="货币 3 8 3" xfId="14197"/>
    <cellStyle name="货币 3 8 4" xfId="14198"/>
    <cellStyle name="货币 3 8 4 2" xfId="14199"/>
    <cellStyle name="计算 10" xfId="14200"/>
    <cellStyle name="适中 2 3 5" xfId="14201"/>
    <cellStyle name="计算 10 2" xfId="14202"/>
    <cellStyle name="注释 2 2 2 3" xfId="14203"/>
    <cellStyle name="计算 12" xfId="14204"/>
    <cellStyle name="计算 2 2 2" xfId="14205"/>
    <cellStyle name="计算 2 2 2 2" xfId="14206"/>
    <cellStyle name="计算 2 2 2 2 3" xfId="14207"/>
    <cellStyle name="计算 2 2 2 3" xfId="14208"/>
    <cellStyle name="计算 2 2 2 4" xfId="14209"/>
    <cellStyle name="强调文字颜色 3 4 2 6 2" xfId="14210"/>
    <cellStyle name="计算 2 2 3 2" xfId="14211"/>
    <cellStyle name="计算 2 2 3 3" xfId="14212"/>
    <cellStyle name="计算 2 2 4" xfId="14213"/>
    <cellStyle name="计算 2 2 4 2" xfId="14214"/>
    <cellStyle name="计算 2 2 4 3" xfId="14215"/>
    <cellStyle name="计算 2 2 5 3" xfId="14216"/>
    <cellStyle name="计算 2 3 2" xfId="14217"/>
    <cellStyle name="计算 2 3 2 2" xfId="14218"/>
    <cellStyle name="计算 2 3 2 3" xfId="14219"/>
    <cellStyle name="计算 2 3 3 2" xfId="14220"/>
    <cellStyle name="计算 2 3 4" xfId="14221"/>
    <cellStyle name="计算 2 3 4 2" xfId="14222"/>
    <cellStyle name="计算 2 3 6" xfId="14223"/>
    <cellStyle name="计算 2 4" xfId="14224"/>
    <cellStyle name="计算 2 4 2" xfId="14225"/>
    <cellStyle name="计算 2 4 2 2" xfId="14226"/>
    <cellStyle name="计算 2 4 2 3" xfId="14227"/>
    <cellStyle name="计算 2 5 2" xfId="14228"/>
    <cellStyle name="计算 2 5 4" xfId="14229"/>
    <cellStyle name="计算 2 6" xfId="14230"/>
    <cellStyle name="计算 2 6 2" xfId="14231"/>
    <cellStyle name="计算 2 7" xfId="14232"/>
    <cellStyle name="计算 2 7 2" xfId="14233"/>
    <cellStyle name="计算 2 8 2" xfId="14234"/>
    <cellStyle name="计算 3" xfId="14235"/>
    <cellStyle name="计算 3 2" xfId="14236"/>
    <cellStyle name="计算 3 2 2 3" xfId="14237"/>
    <cellStyle name="计算 3 2 2 4" xfId="14238"/>
    <cellStyle name="计算 3 2 3 2" xfId="14239"/>
    <cellStyle name="计算 3 2 3 3" xfId="14240"/>
    <cellStyle name="计算 3 2 4 3" xfId="14241"/>
    <cellStyle name="计算 3 2 5 3" xfId="14242"/>
    <cellStyle name="计算 3 2 6" xfId="14243"/>
    <cellStyle name="计算 3 3" xfId="14244"/>
    <cellStyle name="强调文字颜色 6 3 3 2 2 3 2" xfId="14245"/>
    <cellStyle name="计算 3 3 2" xfId="14246"/>
    <cellStyle name="强调文字颜色 1 6" xfId="14247"/>
    <cellStyle name="计算 3 3 2 2" xfId="14248"/>
    <cellStyle name="强调文字颜色 1 6 2" xfId="14249"/>
    <cellStyle name="计算 3 3 2 2 2" xfId="14250"/>
    <cellStyle name="强调文字颜色 1 6 2 2" xfId="14251"/>
    <cellStyle name="计算 3 3 2 2 3" xfId="14252"/>
    <cellStyle name="强调文字颜色 1 6 2 3" xfId="14253"/>
    <cellStyle name="计算 3 3 2 3" xfId="14254"/>
    <cellStyle name="强调文字颜色 1 6 3" xfId="14255"/>
    <cellStyle name="计算 3 3 2 4" xfId="14256"/>
    <cellStyle name="强调文字颜色 1 6 4" xfId="14257"/>
    <cellStyle name="计算 3 3 3" xfId="14258"/>
    <cellStyle name="强调文字颜色 1 7" xfId="14259"/>
    <cellStyle name="计算 3 3 3 2" xfId="14260"/>
    <cellStyle name="强调文字颜色 1 7 2" xfId="14261"/>
    <cellStyle name="计算 3 4 2 2" xfId="14262"/>
    <cellStyle name="强调文字颜色 2 6 2" xfId="14263"/>
    <cellStyle name="计算 3 4 2 3" xfId="14264"/>
    <cellStyle name="强调文字颜色 2 6 3" xfId="14265"/>
    <cellStyle name="计算 3 6 3" xfId="14266"/>
    <cellStyle name="强调文字颜色 4 7" xfId="14267"/>
    <cellStyle name="计算 3 7" xfId="14268"/>
    <cellStyle name="计算 3 7 2" xfId="14269"/>
    <cellStyle name="强调文字颜色 5 6" xfId="14270"/>
    <cellStyle name="计算 3 7 3" xfId="14271"/>
    <cellStyle name="强调文字颜色 5 7" xfId="14272"/>
    <cellStyle name="计算 3 8" xfId="14273"/>
    <cellStyle name="计算 3 9" xfId="14274"/>
    <cellStyle name="计算 4" xfId="14275"/>
    <cellStyle name="计算 4 2" xfId="14276"/>
    <cellStyle name="计算 4 2 2" xfId="14277"/>
    <cellStyle name="计算 4 2 2 2" xfId="14278"/>
    <cellStyle name="计算 4 2 3" xfId="14279"/>
    <cellStyle name="计算 4 2 4 2" xfId="14280"/>
    <cellStyle name="计算 4 2 6" xfId="14281"/>
    <cellStyle name="计算 4 3" xfId="14282"/>
    <cellStyle name="计算 4 3 2" xfId="14283"/>
    <cellStyle name="计算 4 3 3" xfId="14284"/>
    <cellStyle name="强调文字颜色 2 3 5 2 3 2" xfId="14285"/>
    <cellStyle name="计算 4 4 2" xfId="14286"/>
    <cellStyle name="计算 4 4 3" xfId="14287"/>
    <cellStyle name="计算 4 5 3" xfId="14288"/>
    <cellStyle name="计算 4 6" xfId="14289"/>
    <cellStyle name="计算 4 7" xfId="14290"/>
    <cellStyle name="计算 5" xfId="14291"/>
    <cellStyle name="计算 5 2" xfId="14292"/>
    <cellStyle name="计算 5 2 2" xfId="14293"/>
    <cellStyle name="计算 5 2 2 2" xfId="14294"/>
    <cellStyle name="计算 5 2 3" xfId="14295"/>
    <cellStyle name="计算 5 3" xfId="14296"/>
    <cellStyle name="计算 5 3 2" xfId="14297"/>
    <cellStyle name="计算 5 3 3" xfId="14298"/>
    <cellStyle name="计算 5 4 3" xfId="14299"/>
    <cellStyle name="计算 5 5 3" xfId="14300"/>
    <cellStyle name="计算 5 6" xfId="14301"/>
    <cellStyle name="计算 5 7" xfId="14302"/>
    <cellStyle name="计算 6" xfId="14303"/>
    <cellStyle name="适中 2 10" xfId="14304"/>
    <cellStyle name="计算 6 2" xfId="14305"/>
    <cellStyle name="计算 6 2 2" xfId="14306"/>
    <cellStyle name="计算 6 2 2 2" xfId="14307"/>
    <cellStyle name="计算 6 2 3" xfId="14308"/>
    <cellStyle name="计算 6 3" xfId="14309"/>
    <cellStyle name="计算 6 3 2" xfId="14310"/>
    <cellStyle name="计算 6 3 3" xfId="14311"/>
    <cellStyle name="计算 7 2" xfId="14312"/>
    <cellStyle name="计算 7 2 2" xfId="14313"/>
    <cellStyle name="计算 7 2 3" xfId="14314"/>
    <cellStyle name="计算 7 3" xfId="14315"/>
    <cellStyle name="计算 7 3 2" xfId="14316"/>
    <cellStyle name="计算 8 2 2" xfId="14317"/>
    <cellStyle name="计算 8 3" xfId="14318"/>
    <cellStyle name="计算 8 4" xfId="14319"/>
    <cellStyle name="检查单元格 10" xfId="14320"/>
    <cellStyle name="检查单元格 10 2" xfId="14321"/>
    <cellStyle name="检查单元格 10 3" xfId="14322"/>
    <cellStyle name="检查单元格 11" xfId="14323"/>
    <cellStyle name="检查单元格 13" xfId="14324"/>
    <cellStyle name="检查单元格 14" xfId="14325"/>
    <cellStyle name="检查单元格 15" xfId="14326"/>
    <cellStyle name="检查单元格 2 2 2 2" xfId="14327"/>
    <cellStyle name="检查单元格 2 2 2 2 2" xfId="14328"/>
    <cellStyle name="检查单元格 2 2 2 3" xfId="14329"/>
    <cellStyle name="检查单元格 2 2 3 2" xfId="14330"/>
    <cellStyle name="检查单元格 2 2 3 3" xfId="14331"/>
    <cellStyle name="检查单元格 2 2 4" xfId="14332"/>
    <cellStyle name="检查单元格 2 2 4 2" xfId="14333"/>
    <cellStyle name="检查单元格 2 2 5" xfId="14334"/>
    <cellStyle name="检查单元格 2 2 5 2" xfId="14335"/>
    <cellStyle name="检查单元格 2 3 3" xfId="14336"/>
    <cellStyle name="检查单元格 2 3 5" xfId="14337"/>
    <cellStyle name="检查单元格 2 4 2 2" xfId="14338"/>
    <cellStyle name="检查单元格 2 4 2 3" xfId="14339"/>
    <cellStyle name="检查单元格 2 4 3" xfId="14340"/>
    <cellStyle name="检查单元格 2 4 3 2" xfId="14341"/>
    <cellStyle name="检查单元格 2 4 3 3" xfId="14342"/>
    <cellStyle name="检查单元格 2 4 5" xfId="14343"/>
    <cellStyle name="检查单元格 2 5" xfId="14344"/>
    <cellStyle name="检查单元格 2 5 2" xfId="14345"/>
    <cellStyle name="检查单元格 2 5 2 2" xfId="14346"/>
    <cellStyle name="检查单元格 2 5 2 3" xfId="14347"/>
    <cellStyle name="检查单元格 2 6 2" xfId="14348"/>
    <cellStyle name="检查单元格 2 8 2" xfId="14349"/>
    <cellStyle name="检查单元格 2 9" xfId="14350"/>
    <cellStyle name="检查单元格 3" xfId="14351"/>
    <cellStyle name="链接单元格 3 4 3 3" xfId="14352"/>
    <cellStyle name="强调文字颜色 5 3 2 3 2" xfId="14353"/>
    <cellStyle name="检查单元格 3 2 2 2" xfId="14354"/>
    <cellStyle name="检查单元格 3 2 2 2 2" xfId="14355"/>
    <cellStyle name="检查单元格 3 2 2 2 3" xfId="14356"/>
    <cellStyle name="检查单元格 3 2 2 3" xfId="14357"/>
    <cellStyle name="检查单元格 3 2 3 2" xfId="14358"/>
    <cellStyle name="检查单元格 3 2 3 3" xfId="14359"/>
    <cellStyle name="检查单元格 3 2 4 2" xfId="14360"/>
    <cellStyle name="检查单元格 3 2 4 3" xfId="14361"/>
    <cellStyle name="检查单元格 3 2 5" xfId="14362"/>
    <cellStyle name="检查单元格 3 2 5 2" xfId="14363"/>
    <cellStyle name="检查单元格 3 2 5 3" xfId="14364"/>
    <cellStyle name="检查单元格 3 3 2" xfId="14365"/>
    <cellStyle name="检查单元格 3 3 2 2" xfId="14366"/>
    <cellStyle name="强调文字颜色 3 2 3 6" xfId="14367"/>
    <cellStyle name="检查单元格 3 3 2 2 2" xfId="14368"/>
    <cellStyle name="强调文字颜色 3 2 3 6 2" xfId="14369"/>
    <cellStyle name="检查单元格 3 3 2 2 3" xfId="14370"/>
    <cellStyle name="检查单元格 3 3 2 3" xfId="14371"/>
    <cellStyle name="检查单元格 3 3 3" xfId="14372"/>
    <cellStyle name="检查单元格 3 3 3 2" xfId="14373"/>
    <cellStyle name="检查单元格 3 3 3 3" xfId="14374"/>
    <cellStyle name="检查单元格 3 3 5" xfId="14375"/>
    <cellStyle name="检查单元格 3 4" xfId="14376"/>
    <cellStyle name="检查单元格 3 4 2" xfId="14377"/>
    <cellStyle name="检查单元格 3 4 2 2" xfId="14378"/>
    <cellStyle name="检查单元格 3 4 2 3" xfId="14379"/>
    <cellStyle name="检查单元格 3 4 3" xfId="14380"/>
    <cellStyle name="检查单元格 3 4 3 2" xfId="14381"/>
    <cellStyle name="检查单元格 3 4 5" xfId="14382"/>
    <cellStyle name="检查单元格 3 5" xfId="14383"/>
    <cellStyle name="检查单元格 3 5 2" xfId="14384"/>
    <cellStyle name="检查单元格 3 6 2" xfId="14385"/>
    <cellStyle name="检查单元格 3 7" xfId="14386"/>
    <cellStyle name="检查单元格 3 8" xfId="14387"/>
    <cellStyle name="检查单元格 3 9" xfId="14388"/>
    <cellStyle name="强调文字颜色 2 4 5 3 2" xfId="14389"/>
    <cellStyle name="检查单元格 4 2" xfId="14390"/>
    <cellStyle name="强调文字颜色 5 3 2 3 3 2" xfId="14391"/>
    <cellStyle name="检查单元格 4 2 2" xfId="14392"/>
    <cellStyle name="检查单元格 4 2 2 2" xfId="14393"/>
    <cellStyle name="检查单元格 4 2 2 3" xfId="14394"/>
    <cellStyle name="检查单元格 4 2 3" xfId="14395"/>
    <cellStyle name="检查单元格 4 2 3 2" xfId="14396"/>
    <cellStyle name="检查单元格 4 2 3 3" xfId="14397"/>
    <cellStyle name="检查单元格 4 2 4" xfId="14398"/>
    <cellStyle name="检查单元格 4 2 4 2" xfId="14399"/>
    <cellStyle name="检查单元格 4 2 4 3" xfId="14400"/>
    <cellStyle name="检查单元格 4 2 5" xfId="14401"/>
    <cellStyle name="检查单元格 4 3 2" xfId="14402"/>
    <cellStyle name="检查单元格 4 3 3" xfId="14403"/>
    <cellStyle name="检查单元格 4 4" xfId="14404"/>
    <cellStyle name="强调文字颜色 6 3 3 3 3 2" xfId="14405"/>
    <cellStyle name="检查单元格 4 4 2" xfId="14406"/>
    <cellStyle name="检查单元格 4 4 3" xfId="14407"/>
    <cellStyle name="检查单元格 4 5" xfId="14408"/>
    <cellStyle name="检查单元格 4 7" xfId="14409"/>
    <cellStyle name="检查单元格 5 2" xfId="14410"/>
    <cellStyle name="检查单元格 5 2 2" xfId="14411"/>
    <cellStyle name="检查单元格 5 2 2 2" xfId="14412"/>
    <cellStyle name="检查单元格 5 2 3" xfId="14413"/>
    <cellStyle name="检查单元格 5 2 3 2" xfId="14414"/>
    <cellStyle name="检查单元格 5 2 4" xfId="14415"/>
    <cellStyle name="检查单元格 5 2 5" xfId="14416"/>
    <cellStyle name="检查单元格 5 3" xfId="14417"/>
    <cellStyle name="检查单元格 5 3 2" xfId="14418"/>
    <cellStyle name="检查单元格 5 3 3" xfId="14419"/>
    <cellStyle name="检查单元格 5 5" xfId="14420"/>
    <cellStyle name="检查单元格 5 5 2" xfId="14421"/>
    <cellStyle name="强调文字颜色 3 6 2 2 3" xfId="14422"/>
    <cellStyle name="检查单元格 6 2" xfId="14423"/>
    <cellStyle name="检查单元格 6 2 2" xfId="14424"/>
    <cellStyle name="检查单元格 6 2 2 2" xfId="14425"/>
    <cellStyle name="检查单元格 6 2 3" xfId="14426"/>
    <cellStyle name="检查单元格 6 2 4" xfId="14427"/>
    <cellStyle name="检查单元格 6 3 2" xfId="14428"/>
    <cellStyle name="检查单元格 6 3 3" xfId="14429"/>
    <cellStyle name="检查单元格 6 5" xfId="14430"/>
    <cellStyle name="检查单元格 7" xfId="14431"/>
    <cellStyle name="检查单元格 7 2" xfId="14432"/>
    <cellStyle name="检查单元格 7 2 2" xfId="14433"/>
    <cellStyle name="检查单元格 7 2 3" xfId="14434"/>
    <cellStyle name="检查单元格 7 3" xfId="14435"/>
    <cellStyle name="检查单元格 7 3 2" xfId="14436"/>
    <cellStyle name="检查单元格 7 3 3" xfId="14437"/>
    <cellStyle name="检查单元格 7 4" xfId="14438"/>
    <cellStyle name="检查单元格 7 5" xfId="14439"/>
    <cellStyle name="检查单元格 8 2 2" xfId="14440"/>
    <cellStyle name="检查单元格 8 2 3" xfId="14441"/>
    <cellStyle name="检查单元格 8 4" xfId="14442"/>
    <cellStyle name="检查单元格 9 3" xfId="14443"/>
    <cellStyle name="解释性文本 10" xfId="14444"/>
    <cellStyle name="解释性文本 11" xfId="14445"/>
    <cellStyle name="解释性文本 12" xfId="14446"/>
    <cellStyle name="解释性文本 13" xfId="14447"/>
    <cellStyle name="强调文字颜色 6 4 3 3 2" xfId="14448"/>
    <cellStyle name="解释性文本 2 2 7" xfId="14449"/>
    <cellStyle name="解释性文本 2 4" xfId="14450"/>
    <cellStyle name="链接单元格 3 2 2 3" xfId="14451"/>
    <cellStyle name="解释性文本 2 4 3 3" xfId="14452"/>
    <cellStyle name="解释性文本 2 4 5" xfId="14453"/>
    <cellStyle name="解释性文本 2 5" xfId="14454"/>
    <cellStyle name="链接单元格 3 2 2 4" xfId="14455"/>
    <cellStyle name="解释性文本 2 6" xfId="14456"/>
    <cellStyle name="解释性文本 2 6 3" xfId="14457"/>
    <cellStyle name="解释性文本 2 7" xfId="14458"/>
    <cellStyle name="解释性文本 2 7 3" xfId="14459"/>
    <cellStyle name="解释性文本 2 8 2" xfId="14460"/>
    <cellStyle name="注释 3 3 2 2 3" xfId="14461"/>
    <cellStyle name="解释性文本 2 8 3" xfId="14462"/>
    <cellStyle name="解释性文本 3 2 7" xfId="14463"/>
    <cellStyle name="解释性文本 3 4" xfId="14464"/>
    <cellStyle name="链接单元格 3 2 3 3" xfId="14465"/>
    <cellStyle name="解释性文本 3 4 5" xfId="14466"/>
    <cellStyle name="解释性文本 3 5" xfId="14467"/>
    <cellStyle name="解释性文本 3 6" xfId="14468"/>
    <cellStyle name="解释性文本 3 6 3" xfId="14469"/>
    <cellStyle name="解释性文本 3 7" xfId="14470"/>
    <cellStyle name="解释性文本 3 7 3" xfId="14471"/>
    <cellStyle name="解释性文本 3 8" xfId="14472"/>
    <cellStyle name="解释性文本 4 2 3" xfId="14473"/>
    <cellStyle name="解释性文本 4 2 4" xfId="14474"/>
    <cellStyle name="解释性文本 4 2 5" xfId="14475"/>
    <cellStyle name="解释性文本 4 3 3" xfId="14476"/>
    <cellStyle name="解释性文本 4 4" xfId="14477"/>
    <cellStyle name="链接单元格 3 2 4 3" xfId="14478"/>
    <cellStyle name="解释性文本 4 4 2" xfId="14479"/>
    <cellStyle name="解释性文本 4 4 3" xfId="14480"/>
    <cellStyle name="解释性文本 4 5" xfId="14481"/>
    <cellStyle name="解释性文本 4 5 2" xfId="14482"/>
    <cellStyle name="解释性文本 4 5 3" xfId="14483"/>
    <cellStyle name="解释性文本 4 6" xfId="14484"/>
    <cellStyle name="解释性文本 5 2 3 2" xfId="14485"/>
    <cellStyle name="解释性文本 5 2 3 3" xfId="14486"/>
    <cellStyle name="解释性文本 5 2 5" xfId="14487"/>
    <cellStyle name="解释性文本 5 3 2" xfId="14488"/>
    <cellStyle name="解释性文本 5 3 3" xfId="14489"/>
    <cellStyle name="解释性文本 5 4 3" xfId="14490"/>
    <cellStyle name="解释性文本 5 5" xfId="14491"/>
    <cellStyle name="解释性文本 5 5 2" xfId="14492"/>
    <cellStyle name="解释性文本 5 5 3" xfId="14493"/>
    <cellStyle name="解释性文本 6 2 2" xfId="14494"/>
    <cellStyle name="解释性文本 6 2 2 2" xfId="14495"/>
    <cellStyle name="解释性文本 6 2 4" xfId="14496"/>
    <cellStyle name="解释性文本 6 3 2" xfId="14497"/>
    <cellStyle name="强调文字颜色 6 5 2 2 2" xfId="14498"/>
    <cellStyle name="解释性文本 6 5" xfId="14499"/>
    <cellStyle name="强调文字颜色 6 5 2 4" xfId="14500"/>
    <cellStyle name="解释性文本 7 2" xfId="14501"/>
    <cellStyle name="解释性文本 7 2 2" xfId="14502"/>
    <cellStyle name="注释 3 10" xfId="14503"/>
    <cellStyle name="解释性文本 7 2 3" xfId="14504"/>
    <cellStyle name="解释性文本 7 3" xfId="14505"/>
    <cellStyle name="强调文字颜色 6 5 3 2" xfId="14506"/>
    <cellStyle name="解释性文本 7 3 2" xfId="14507"/>
    <cellStyle name="解释性文本 7 4" xfId="14508"/>
    <cellStyle name="强调文字颜色 6 5 3 3" xfId="14509"/>
    <cellStyle name="解释性文本 7 5" xfId="14510"/>
    <cellStyle name="解释性文本 8 4" xfId="14511"/>
    <cellStyle name="强调文字颜色 6 5 4 3" xfId="14512"/>
    <cellStyle name="解释性文本 9 3" xfId="14513"/>
    <cellStyle name="强调文字颜色 6 5 5 2" xfId="14514"/>
    <cellStyle name="警告文本 10 3" xfId="14515"/>
    <cellStyle name="警告文本 14" xfId="14516"/>
    <cellStyle name="警告文本 15" xfId="14517"/>
    <cellStyle name="警告文本 2 10" xfId="14518"/>
    <cellStyle name="警告文本 2 2" xfId="14519"/>
    <cellStyle name="警告文本 2 2 2" xfId="14520"/>
    <cellStyle name="强调文字颜色 4 2 7 3" xfId="14521"/>
    <cellStyle name="警告文本 2 2 3" xfId="14522"/>
    <cellStyle name="警告文本 2 3" xfId="14523"/>
    <cellStyle name="警告文本 2 3 2" xfId="14524"/>
    <cellStyle name="强调文字颜色 4 2 8 3" xfId="14525"/>
    <cellStyle name="警告文本 2 3 3" xfId="14526"/>
    <cellStyle name="警告文本 2 3 3 2" xfId="14527"/>
    <cellStyle name="警告文本 2 3 3 3" xfId="14528"/>
    <cellStyle name="警告文本 2 3 4 2" xfId="14529"/>
    <cellStyle name="警告文本 2 4" xfId="14530"/>
    <cellStyle name="警告文本 2 4 2" xfId="14531"/>
    <cellStyle name="警告文本 2 4 3" xfId="14532"/>
    <cellStyle name="警告文本 2 4 3 2" xfId="14533"/>
    <cellStyle name="强调文字颜色 2 3 2 2 4" xfId="14534"/>
    <cellStyle name="警告文本 2 5" xfId="14535"/>
    <cellStyle name="输入 4 2 2 2" xfId="14536"/>
    <cellStyle name="警告文本 2 5 2" xfId="14537"/>
    <cellStyle name="警告文本 2 5 3" xfId="14538"/>
    <cellStyle name="警告文本 2 6" xfId="14539"/>
    <cellStyle name="输入 4 2 2 3" xfId="14540"/>
    <cellStyle name="警告文本 2 6 2" xfId="14541"/>
    <cellStyle name="警告文本 2 6 3" xfId="14542"/>
    <cellStyle name="警告文本 2 7" xfId="14543"/>
    <cellStyle name="警告文本 2 7 2" xfId="14544"/>
    <cellStyle name="警告文本 2 7 3" xfId="14545"/>
    <cellStyle name="警告文本 2 8 2" xfId="14546"/>
    <cellStyle name="警告文本 2 8 3" xfId="14547"/>
    <cellStyle name="警告文本 2 9" xfId="14548"/>
    <cellStyle name="强调文字颜色 6 2 3 2" xfId="14549"/>
    <cellStyle name="警告文本 3 2 2" xfId="14550"/>
    <cellStyle name="强调文字颜色 4 3 7 3" xfId="14551"/>
    <cellStyle name="警告文本 3 2 2 2 3" xfId="14552"/>
    <cellStyle name="警告文本 3 2 2 4" xfId="14553"/>
    <cellStyle name="警告文本 3 2 3 2" xfId="14554"/>
    <cellStyle name="警告文本 3 2 3 3" xfId="14555"/>
    <cellStyle name="警告文本 3 2 4" xfId="14556"/>
    <cellStyle name="警告文本 3 2 4 2" xfId="14557"/>
    <cellStyle name="警告文本 3 2 4 3" xfId="14558"/>
    <cellStyle name="警告文本 3 3" xfId="14559"/>
    <cellStyle name="警告文本 3 3 2" xfId="14560"/>
    <cellStyle name="警告文本 3 3 2 2 3" xfId="14561"/>
    <cellStyle name="警告文本 3 3 2 3" xfId="14562"/>
    <cellStyle name="警告文本 3 3 2 4" xfId="14563"/>
    <cellStyle name="警告文本 3 3 3 2" xfId="14564"/>
    <cellStyle name="警告文本 3 3 3 3" xfId="14565"/>
    <cellStyle name="警告文本 3 3 4" xfId="14566"/>
    <cellStyle name="警告文本 3 4" xfId="14567"/>
    <cellStyle name="警告文本 3 4 2" xfId="14568"/>
    <cellStyle name="警告文本 3 4 2 2" xfId="14569"/>
    <cellStyle name="警告文本 3 4 3" xfId="14570"/>
    <cellStyle name="警告文本 3 4 3 2" xfId="14571"/>
    <cellStyle name="警告文本 3 5" xfId="14572"/>
    <cellStyle name="输入 4 2 3 2" xfId="14573"/>
    <cellStyle name="警告文本 3 5 2" xfId="14574"/>
    <cellStyle name="警告文本 3 5 2 2" xfId="14575"/>
    <cellStyle name="适中 3 9" xfId="14576"/>
    <cellStyle name="警告文本 3 5 2 3" xfId="14577"/>
    <cellStyle name="警告文本 3 5 3" xfId="14578"/>
    <cellStyle name="警告文本 3 9" xfId="14579"/>
    <cellStyle name="强调文字颜色 6 2 4 2" xfId="14580"/>
    <cellStyle name="警告文本 4" xfId="14581"/>
    <cellStyle name="警告文本 4 2" xfId="14582"/>
    <cellStyle name="警告文本 4 2 2" xfId="14583"/>
    <cellStyle name="警告文本 4 2 3" xfId="14584"/>
    <cellStyle name="警告文本 4 2 3 2" xfId="14585"/>
    <cellStyle name="警告文本 4 2 3 3" xfId="14586"/>
    <cellStyle name="警告文本 4 2 4 3" xfId="14587"/>
    <cellStyle name="警告文本 4 3 3" xfId="14588"/>
    <cellStyle name="警告文本 4 4 3" xfId="14589"/>
    <cellStyle name="警告文本 4 5 3" xfId="14590"/>
    <cellStyle name="警告文本 5" xfId="14591"/>
    <cellStyle name="警告文本 5 2" xfId="14592"/>
    <cellStyle name="警告文本 5 2 3 2" xfId="14593"/>
    <cellStyle name="警告文本 5 2 3 3" xfId="14594"/>
    <cellStyle name="警告文本 5 3 2" xfId="14595"/>
    <cellStyle name="警告文本 5 4" xfId="14596"/>
    <cellStyle name="警告文本 5 4 2" xfId="14597"/>
    <cellStyle name="警告文本 5 4 3" xfId="14598"/>
    <cellStyle name="警告文本 5 5 2" xfId="14599"/>
    <cellStyle name="警告文本 5 5 3" xfId="14600"/>
    <cellStyle name="警告文本 6 2" xfId="14601"/>
    <cellStyle name="警告文本 6 2 2" xfId="14602"/>
    <cellStyle name="警告文本 6 2 2 2" xfId="14603"/>
    <cellStyle name="警告文本 6 2 4" xfId="14604"/>
    <cellStyle name="警告文本 6 3 2" xfId="14605"/>
    <cellStyle name="警告文本 6 4" xfId="14606"/>
    <cellStyle name="强调文字颜色 5 2 10" xfId="14607"/>
    <cellStyle name="警告文本 7 2 2" xfId="14608"/>
    <cellStyle name="警告文本 7 2 3" xfId="14609"/>
    <cellStyle name="警告文本 7 3" xfId="14610"/>
    <cellStyle name="警告文本 7 3 2" xfId="14611"/>
    <cellStyle name="警告文本 7 3 3" xfId="14612"/>
    <cellStyle name="警告文本 7 4" xfId="14613"/>
    <cellStyle name="警告文本 8 2 2" xfId="14614"/>
    <cellStyle name="警告文本 8 2 3" xfId="14615"/>
    <cellStyle name="警告文本 8 3" xfId="14616"/>
    <cellStyle name="警告文本 9 3" xfId="14617"/>
    <cellStyle name="链接单元格 10" xfId="14618"/>
    <cellStyle name="链接单元格 13" xfId="14619"/>
    <cellStyle name="链接单元格 14" xfId="14620"/>
    <cellStyle name="链接单元格 2" xfId="14621"/>
    <cellStyle name="链接单元格 2 10" xfId="14622"/>
    <cellStyle name="链接单元格 2 2" xfId="14623"/>
    <cellStyle name="链接单元格 2 2 2" xfId="14624"/>
    <cellStyle name="链接单元格 2 2 2 2 3" xfId="14625"/>
    <cellStyle name="输出 3 4 2" xfId="14626"/>
    <cellStyle name="链接单元格 2 2 2 3" xfId="14627"/>
    <cellStyle name="链接单元格 2 2 2 4" xfId="14628"/>
    <cellStyle name="链接单元格 2 2 3" xfId="14629"/>
    <cellStyle name="链接单元格 2 2 3 3" xfId="14630"/>
    <cellStyle name="链接单元格 2 2 4" xfId="14631"/>
    <cellStyle name="链接单元格 2 2 4 3" xfId="14632"/>
    <cellStyle name="链接单元格 2 3" xfId="14633"/>
    <cellStyle name="链接单元格 2 3 2" xfId="14634"/>
    <cellStyle name="链接单元格 2 3 2 2 3" xfId="14635"/>
    <cellStyle name="链接单元格 2 3 3" xfId="14636"/>
    <cellStyle name="链接单元格 2 3 3 3" xfId="14637"/>
    <cellStyle name="链接单元格 2 4" xfId="14638"/>
    <cellStyle name="链接单元格 2 4 2" xfId="14639"/>
    <cellStyle name="链接单元格 2 4 2 3" xfId="14640"/>
    <cellStyle name="强调文字颜色 5 2 2 2 2" xfId="14641"/>
    <cellStyle name="链接单元格 2 4 3" xfId="14642"/>
    <cellStyle name="链接单元格 2 4 3 2" xfId="14643"/>
    <cellStyle name="链接单元格 2 4 3 3" xfId="14644"/>
    <cellStyle name="强调文字颜色 5 2 2 3 2" xfId="14645"/>
    <cellStyle name="链接单元格 2 5" xfId="14646"/>
    <cellStyle name="链接单元格 2 5 2" xfId="14647"/>
    <cellStyle name="链接单元格 2 5 2 2" xfId="14648"/>
    <cellStyle name="链接单元格 2 5 2 3" xfId="14649"/>
    <cellStyle name="强调文字颜色 5 2 3 2 2" xfId="14650"/>
    <cellStyle name="链接单元格 2 5 3" xfId="14651"/>
    <cellStyle name="链接单元格 2 6" xfId="14652"/>
    <cellStyle name="链接单元格 2 7" xfId="14653"/>
    <cellStyle name="链接单元格 2 8" xfId="14654"/>
    <cellStyle name="链接单元格 3" xfId="14655"/>
    <cellStyle name="链接单元格 3 2" xfId="14656"/>
    <cellStyle name="链接单元格 3 2 2" xfId="14657"/>
    <cellStyle name="链接单元格 3 2 3" xfId="14658"/>
    <cellStyle name="链接单元格 3 2 4" xfId="14659"/>
    <cellStyle name="链接单元格 3 3" xfId="14660"/>
    <cellStyle name="链接单元格 3 3 2" xfId="14661"/>
    <cellStyle name="链接单元格 3 3 2 2 3" xfId="14662"/>
    <cellStyle name="链接单元格 3 3 2 3" xfId="14663"/>
    <cellStyle name="链接单元格 3 3 3" xfId="14664"/>
    <cellStyle name="链接单元格 3 3 3 2" xfId="14665"/>
    <cellStyle name="链接单元格 3 3 3 3" xfId="14666"/>
    <cellStyle name="链接单元格 3 3 4" xfId="14667"/>
    <cellStyle name="链接单元格 3 4" xfId="14668"/>
    <cellStyle name="链接单元格 3 4 2 3" xfId="14669"/>
    <cellStyle name="强调文字颜色 5 3 2 2 2" xfId="14670"/>
    <cellStyle name="链接单元格 3 5" xfId="14671"/>
    <cellStyle name="链接单元格 3 5 2 3" xfId="14672"/>
    <cellStyle name="强调文字颜色 5 3 3 2 2" xfId="14673"/>
    <cellStyle name="链接单元格 3 5 3" xfId="14674"/>
    <cellStyle name="链接单元格 3 7" xfId="14675"/>
    <cellStyle name="链接单元格 4" xfId="14676"/>
    <cellStyle name="链接单元格 4 2" xfId="14677"/>
    <cellStyle name="链接单元格 4 2 2" xfId="14678"/>
    <cellStyle name="链接单元格 4 2 2 3" xfId="14679"/>
    <cellStyle name="链接单元格 4 2 3 3" xfId="14680"/>
    <cellStyle name="链接单元格 4 2 4" xfId="14681"/>
    <cellStyle name="链接单元格 4 2 4 2" xfId="14682"/>
    <cellStyle name="链接单元格 4 2 4 3" xfId="14683"/>
    <cellStyle name="链接单元格 4 3" xfId="14684"/>
    <cellStyle name="链接单元格 4 3 3" xfId="14685"/>
    <cellStyle name="链接单元格 4 4" xfId="14686"/>
    <cellStyle name="链接单元格 4 5" xfId="14687"/>
    <cellStyle name="链接单元格 4 5 2" xfId="14688"/>
    <cellStyle name="链接单元格 4 5 3" xfId="14689"/>
    <cellStyle name="链接单元格 5 2 2" xfId="14690"/>
    <cellStyle name="链接单元格 5 2 3 2" xfId="14691"/>
    <cellStyle name="链接单元格 5 2 3 3" xfId="14692"/>
    <cellStyle name="链接单元格 5 2 4" xfId="14693"/>
    <cellStyle name="链接单元格 5 3" xfId="14694"/>
    <cellStyle name="强调文字颜色 3 2 10" xfId="14695"/>
    <cellStyle name="链接单元格 5 4" xfId="14696"/>
    <cellStyle name="强调文字颜色 3 2 11" xfId="14697"/>
    <cellStyle name="链接单元格 5 5" xfId="14698"/>
    <cellStyle name="适中 3 3 2 2" xfId="14699"/>
    <cellStyle name="链接单元格 5 5 2" xfId="14700"/>
    <cellStyle name="适中 3 3 2 2 2" xfId="14701"/>
    <cellStyle name="链接单元格 5 5 3" xfId="14702"/>
    <cellStyle name="适中 3 3 2 2 3" xfId="14703"/>
    <cellStyle name="链接单元格 6 2 4" xfId="14704"/>
    <cellStyle name="链接单元格 6 5" xfId="14705"/>
    <cellStyle name="适中 3 3 3 2" xfId="14706"/>
    <cellStyle name="链接单元格 7" xfId="14707"/>
    <cellStyle name="链接单元格 7 3 3" xfId="14708"/>
    <cellStyle name="链接单元格 7 5" xfId="14709"/>
    <cellStyle name="链接单元格 8" xfId="14710"/>
    <cellStyle name="链接单元格 8 2 3" xfId="14711"/>
    <cellStyle name="链接单元格 8 3" xfId="14712"/>
    <cellStyle name="链接单元格 8 4" xfId="14713"/>
    <cellStyle name="注释 3 2 2 2" xfId="14714"/>
    <cellStyle name="强调文字颜色 1 10" xfId="14715"/>
    <cellStyle name="强调文字颜色 1 10 2" xfId="14716"/>
    <cellStyle name="强调文字颜色 1 10 3 2" xfId="14717"/>
    <cellStyle name="强调文字颜色 1 11" xfId="14718"/>
    <cellStyle name="强调文字颜色 1 12 2" xfId="14719"/>
    <cellStyle name="强调文字颜色 1 14" xfId="14720"/>
    <cellStyle name="强调文字颜色 6 6 2 2 2" xfId="14721"/>
    <cellStyle name="强调文字颜色 1 16" xfId="14722"/>
    <cellStyle name="强调文字颜色 1 2 10" xfId="14723"/>
    <cellStyle name="强调文字颜色 1 2 10 2" xfId="14724"/>
    <cellStyle name="强调文字颜色 1 2 2 2 2" xfId="14725"/>
    <cellStyle name="强调文字颜色 1 2 2 2 2 2" xfId="14726"/>
    <cellStyle name="强调文字颜色 1 2 2 2 2 3" xfId="14727"/>
    <cellStyle name="强调文字颜色 1 2 2 2 2 3 2" xfId="14728"/>
    <cellStyle name="强调文字颜色 1 2 2 2 3" xfId="14729"/>
    <cellStyle name="强调文字颜色 1 2 2 2 4" xfId="14730"/>
    <cellStyle name="强调文字颜色 1 2 2 3 2" xfId="14731"/>
    <cellStyle name="强调文字颜色 1 2 2 3 3" xfId="14732"/>
    <cellStyle name="强调文字颜色 1 2 2 4 3" xfId="14733"/>
    <cellStyle name="强调文字颜色 1 2 2 5 3" xfId="14734"/>
    <cellStyle name="强调文字颜色 1 2 2 5 3 2" xfId="14735"/>
    <cellStyle name="强调文字颜色 1 2 2 6" xfId="14736"/>
    <cellStyle name="强调文字颜色 1 2 3 5" xfId="14737"/>
    <cellStyle name="强调文字颜色 1 2 3 6" xfId="14738"/>
    <cellStyle name="强调文字颜色 1 2 4 3" xfId="14739"/>
    <cellStyle name="强调文字颜色 1 2 4 5" xfId="14740"/>
    <cellStyle name="强调文字颜色 1 2 5 3" xfId="14741"/>
    <cellStyle name="强调文字颜色 1 2 5 4" xfId="14742"/>
    <cellStyle name="强调文字颜色 1 2 6 2" xfId="14743"/>
    <cellStyle name="强调文字颜色 1 2 6 3" xfId="14744"/>
    <cellStyle name="强调文字颜色 1 2 7 2" xfId="14745"/>
    <cellStyle name="强调文字颜色 1 2 7 3" xfId="14746"/>
    <cellStyle name="强调文字颜色 1 2 8 2" xfId="14747"/>
    <cellStyle name="强调文字颜色 1 2 8 3" xfId="14748"/>
    <cellStyle name="强调文字颜色 1 2 9" xfId="14749"/>
    <cellStyle name="强调文字颜色 1 3 2 2 2 3" xfId="14750"/>
    <cellStyle name="强调文字颜色 1 3 2 2 2 3 2" xfId="14751"/>
    <cellStyle name="强调文字颜色 1 3 2 2 4" xfId="14752"/>
    <cellStyle name="强调文字颜色 1 3 2 2 4 2" xfId="14753"/>
    <cellStyle name="强调文字颜色 1 3 2 3" xfId="14754"/>
    <cellStyle name="强调文字颜色 1 3 2 3 3" xfId="14755"/>
    <cellStyle name="强调文字颜色 1 3 2 3 3 2" xfId="14756"/>
    <cellStyle name="强调文字颜色 1 3 2 4 3" xfId="14757"/>
    <cellStyle name="强调文字颜色 1 3 2 4 3 2" xfId="14758"/>
    <cellStyle name="强调文字颜色 1 3 2 5" xfId="14759"/>
    <cellStyle name="强调文字颜色 1 3 2 5 2" xfId="14760"/>
    <cellStyle name="强调文字颜色 1 3 2 5 3" xfId="14761"/>
    <cellStyle name="强调文字颜色 1 3 2 5 3 2" xfId="14762"/>
    <cellStyle name="强调文字颜色 1 3 2 6" xfId="14763"/>
    <cellStyle name="强调文字颜色 1 3 2 7 2" xfId="14764"/>
    <cellStyle name="强调文字颜色 1 3 3 2 2 3" xfId="14765"/>
    <cellStyle name="强调文字颜色 1 3 3 2 2 3 2" xfId="14766"/>
    <cellStyle name="强调文字颜色 1 3 3 2 4" xfId="14767"/>
    <cellStyle name="强调文字颜色 1 3 3 2 4 2" xfId="14768"/>
    <cellStyle name="强调文字颜色 1 3 3 3" xfId="14769"/>
    <cellStyle name="强调文字颜色 1 3 3 3 3" xfId="14770"/>
    <cellStyle name="强调文字颜色 1 3 3 3 3 2" xfId="14771"/>
    <cellStyle name="强调文字颜色 1 3 3 5" xfId="14772"/>
    <cellStyle name="强调文字颜色 1 3 3 5 2" xfId="14773"/>
    <cellStyle name="强调文字颜色 1 3 4 2" xfId="14774"/>
    <cellStyle name="强调文字颜色 1 3 4 2 3" xfId="14775"/>
    <cellStyle name="强调文字颜色 1 3 4 3" xfId="14776"/>
    <cellStyle name="强调文字颜色 1 3 4 3 3" xfId="14777"/>
    <cellStyle name="强调文字颜色 2 13" xfId="14778"/>
    <cellStyle name="强调文字颜色 1 3 4 3 3 2" xfId="14779"/>
    <cellStyle name="强调文字颜色 1 3 4 4" xfId="14780"/>
    <cellStyle name="强调文字颜色 1 3 4 5" xfId="14781"/>
    <cellStyle name="强调文字颜色 1 3 4 5 2" xfId="14782"/>
    <cellStyle name="强调文字颜色 1 3 5" xfId="14783"/>
    <cellStyle name="强调文字颜色 1 3 5 2" xfId="14784"/>
    <cellStyle name="强调文字颜色 1 3 5 2 3" xfId="14785"/>
    <cellStyle name="强调文字颜色 1 3 5 3" xfId="14786"/>
    <cellStyle name="强调文字颜色 1 3 5 4" xfId="14787"/>
    <cellStyle name="强调文字颜色 1 3 5 4 2" xfId="14788"/>
    <cellStyle name="强调文字颜色 1 3 6 2" xfId="14789"/>
    <cellStyle name="强调文字颜色 1 3 6 3" xfId="14790"/>
    <cellStyle name="强调文字颜色 1 3 6 3 2" xfId="14791"/>
    <cellStyle name="强调文字颜色 1 4 2 2" xfId="14792"/>
    <cellStyle name="强调文字颜色 1 4 2 2 3" xfId="14793"/>
    <cellStyle name="强调文字颜色 1 4 2 2 3 2" xfId="14794"/>
    <cellStyle name="强调文字颜色 1 4 2 3" xfId="14795"/>
    <cellStyle name="强调文字颜色 1 4 2 3 2" xfId="14796"/>
    <cellStyle name="强调文字颜色 1 4 2 4" xfId="14797"/>
    <cellStyle name="强调文字颜色 1 4 2 4 2" xfId="14798"/>
    <cellStyle name="强调文字颜色 1 4 2 4 3 2" xfId="14799"/>
    <cellStyle name="强调文字颜色 1 4 2 5" xfId="14800"/>
    <cellStyle name="强调文字颜色 1 4 2 6" xfId="14801"/>
    <cellStyle name="强调文字颜色 1 4 2 6 2" xfId="14802"/>
    <cellStyle name="强调文字颜色 1 4 3" xfId="14803"/>
    <cellStyle name="强调文字颜色 1 4 3 2" xfId="14804"/>
    <cellStyle name="强调文字颜色 1 4 3 3" xfId="14805"/>
    <cellStyle name="强调文字颜色 1 4 3 3 2" xfId="14806"/>
    <cellStyle name="强调文字颜色 1 4 4" xfId="14807"/>
    <cellStyle name="强调文字颜色 1 4 4 2" xfId="14808"/>
    <cellStyle name="强调文字颜色 1 4 4 3" xfId="14809"/>
    <cellStyle name="强调文字颜色 1 4 4 3 2" xfId="14810"/>
    <cellStyle name="强调文字颜色 1 4 5" xfId="14811"/>
    <cellStyle name="强调文字颜色 1 4 5 2" xfId="14812"/>
    <cellStyle name="强调文字颜色 1 4 5 3" xfId="14813"/>
    <cellStyle name="强调文字颜色 1 4 5 3 2" xfId="14814"/>
    <cellStyle name="强调文字颜色 1 4 6" xfId="14815"/>
    <cellStyle name="强调文字颜色 1 5 2 2" xfId="14816"/>
    <cellStyle name="强调文字颜色 1 5 2 3" xfId="14817"/>
    <cellStyle name="强调文字颜色 1 5 2 3 3" xfId="14818"/>
    <cellStyle name="强调文字颜色 1 5 2 3 3 2" xfId="14819"/>
    <cellStyle name="强调文字颜色 1 5 2 4" xfId="14820"/>
    <cellStyle name="强调文字颜色 1 5 2 5" xfId="14821"/>
    <cellStyle name="强调文字颜色 1 5 3" xfId="14822"/>
    <cellStyle name="强调文字颜色 1 5 3 2" xfId="14823"/>
    <cellStyle name="强调文字颜色 1 5 3 3" xfId="14824"/>
    <cellStyle name="强调文字颜色 1 5 4" xfId="14825"/>
    <cellStyle name="强调文字颜色 1 5 4 2" xfId="14826"/>
    <cellStyle name="强调文字颜色 1 5 4 3" xfId="14827"/>
    <cellStyle name="强调文字颜色 1 5 5" xfId="14828"/>
    <cellStyle name="强调文字颜色 1 5 5 2" xfId="14829"/>
    <cellStyle name="强调文字颜色 1 5 5 3" xfId="14830"/>
    <cellStyle name="强调文字颜色 1 5 6" xfId="14831"/>
    <cellStyle name="强调文字颜色 1 6 2 4" xfId="14832"/>
    <cellStyle name="强调文字颜色 1 6 5 2" xfId="14833"/>
    <cellStyle name="强调文字颜色 1 7 2 2" xfId="14834"/>
    <cellStyle name="强调文字颜色 1 7 2 3" xfId="14835"/>
    <cellStyle name="强调文字颜色 1 8 2 2" xfId="14836"/>
    <cellStyle name="强调文字颜色 1 8 2 3" xfId="14837"/>
    <cellStyle name="强调文字颜色 1 8 4 2" xfId="14838"/>
    <cellStyle name="强调文字颜色 1 9 3" xfId="14839"/>
    <cellStyle name="强调文字颜色 1 9 3 2" xfId="14840"/>
    <cellStyle name="强调文字颜色 2 14" xfId="14841"/>
    <cellStyle name="强调文字颜色 2 2 10" xfId="14842"/>
    <cellStyle name="强调文字颜色 2 2 10 2" xfId="14843"/>
    <cellStyle name="强调文字颜色 2 2 5" xfId="14844"/>
    <cellStyle name="强调文字颜色 2 2 6" xfId="14845"/>
    <cellStyle name="强调文字颜色 2 2 7" xfId="14846"/>
    <cellStyle name="强调文字颜色 2 2 8" xfId="14847"/>
    <cellStyle name="注释 7 3 3 2" xfId="14848"/>
    <cellStyle name="强调文字颜色 2 2 8 2" xfId="14849"/>
    <cellStyle name="强调文字颜色 2 2 8 3" xfId="14850"/>
    <cellStyle name="强调文字颜色 2 2 9" xfId="14851"/>
    <cellStyle name="强调文字颜色 2 3 2 2 2 3 2" xfId="14852"/>
    <cellStyle name="强调文字颜色 2 3 2 2 4 2" xfId="14853"/>
    <cellStyle name="强调文字颜色 2 3 2 5 3" xfId="14854"/>
    <cellStyle name="强调文字颜色 2 3 3 2 2 3" xfId="14855"/>
    <cellStyle name="强调文字颜色 2 3 3 2 2 3 2" xfId="14856"/>
    <cellStyle name="强调文字颜色 2 3 3 2 4" xfId="14857"/>
    <cellStyle name="强调文字颜色 2 3 3 2 4 2" xfId="14858"/>
    <cellStyle name="强调文字颜色 2 3 3 3 3" xfId="14859"/>
    <cellStyle name="强调文字颜色 2 3 3 3 3 2" xfId="14860"/>
    <cellStyle name="强调文字颜色 2 3 3 5" xfId="14861"/>
    <cellStyle name="强调文字颜色 2 3 3 5 2" xfId="14862"/>
    <cellStyle name="强调文字颜色 2 3 4 2" xfId="14863"/>
    <cellStyle name="强调文字颜色 2 3 4 2 3" xfId="14864"/>
    <cellStyle name="强调文字颜色 2 3 4 2 3 2" xfId="14865"/>
    <cellStyle name="强调文字颜色 2 3 4 3" xfId="14866"/>
    <cellStyle name="强调文字颜色 2 3 4 3 3" xfId="14867"/>
    <cellStyle name="强调文字颜色 2 3 4 3 3 2" xfId="14868"/>
    <cellStyle name="强调文字颜色 2 3 4 4" xfId="14869"/>
    <cellStyle name="强调文字颜色 2 3 4 5" xfId="14870"/>
    <cellStyle name="强调文字颜色 2 3 4 5 2" xfId="14871"/>
    <cellStyle name="强调文字颜色 2 3 5" xfId="14872"/>
    <cellStyle name="强调文字颜色 2 3 5 2" xfId="14873"/>
    <cellStyle name="强调文字颜色 2 3 5 2 2" xfId="14874"/>
    <cellStyle name="强调文字颜色 2 3 5 2 3" xfId="14875"/>
    <cellStyle name="强调文字颜色 2 3 5 3" xfId="14876"/>
    <cellStyle name="强调文字颜色 2 3 5 4" xfId="14877"/>
    <cellStyle name="强调文字颜色 2 3 5 4 2" xfId="14878"/>
    <cellStyle name="强调文字颜色 2 3 6 2" xfId="14879"/>
    <cellStyle name="强调文字颜色 2 3 6 3" xfId="14880"/>
    <cellStyle name="强调文字颜色 2 3 6 3 2" xfId="14881"/>
    <cellStyle name="强调文字颜色 2 4 2 2" xfId="14882"/>
    <cellStyle name="强调文字颜色 2 4 2 2 3" xfId="14883"/>
    <cellStyle name="强调文字颜色 2 4 2 2 3 2" xfId="14884"/>
    <cellStyle name="强调文字颜色 2 4 2 3" xfId="14885"/>
    <cellStyle name="强调文字颜色 2 4 2 3 2" xfId="14886"/>
    <cellStyle name="强调文字颜色 2 4 2 3 3 2" xfId="14887"/>
    <cellStyle name="强调文字颜色 2 4 2 4" xfId="14888"/>
    <cellStyle name="强调文字颜色 2 4 2 4 2" xfId="14889"/>
    <cellStyle name="强调文字颜色 2 4 2 4 3 2" xfId="14890"/>
    <cellStyle name="强调文字颜色 2 4 2 5" xfId="14891"/>
    <cellStyle name="强调文字颜色 2 4 2 6" xfId="14892"/>
    <cellStyle name="强调文字颜色 2 4 2 6 2" xfId="14893"/>
    <cellStyle name="强调文字颜色 2 4 3" xfId="14894"/>
    <cellStyle name="强调文字颜色 4 2 10 2" xfId="14895"/>
    <cellStyle name="强调文字颜色 2 4 3 2" xfId="14896"/>
    <cellStyle name="输入 3 2 2 2 3" xfId="14897"/>
    <cellStyle name="强调文字颜色 2 4 3 3" xfId="14898"/>
    <cellStyle name="强调文字颜色 2 4 3 3 2" xfId="14899"/>
    <cellStyle name="适中 5 7" xfId="14900"/>
    <cellStyle name="强调文字颜色 2 4 4" xfId="14901"/>
    <cellStyle name="强调文字颜色 2 4 4 2" xfId="14902"/>
    <cellStyle name="强调文字颜色 2 4 4 3" xfId="14903"/>
    <cellStyle name="强调文字颜色 2 4 4 3 2" xfId="14904"/>
    <cellStyle name="强调文字颜色 2 4 5" xfId="14905"/>
    <cellStyle name="强调文字颜色 2 4 5 2" xfId="14906"/>
    <cellStyle name="强调文字颜色 2 4 5 3" xfId="14907"/>
    <cellStyle name="强调文字颜色 2 4 6" xfId="14908"/>
    <cellStyle name="强调文字颜色 2 5" xfId="14909"/>
    <cellStyle name="强调文字颜色 2 5 2" xfId="14910"/>
    <cellStyle name="输出 3 2 5 3" xfId="14911"/>
    <cellStyle name="强调文字颜色 2 5 2 2" xfId="14912"/>
    <cellStyle name="强调文字颜色 2 5 2 2 3" xfId="14913"/>
    <cellStyle name="强调文字颜色 2 5 2 2 3 2" xfId="14914"/>
    <cellStyle name="强调文字颜色 2 5 2 3" xfId="14915"/>
    <cellStyle name="强调文字颜色 2 5 2 3 2" xfId="14916"/>
    <cellStyle name="强调文字颜色 2 5 2 3 3" xfId="14917"/>
    <cellStyle name="强调文字颜色 2 5 2 3 3 2" xfId="14918"/>
    <cellStyle name="强调文字颜色 2 5 2 4" xfId="14919"/>
    <cellStyle name="强调文字颜色 2 5 2 5" xfId="14920"/>
    <cellStyle name="强调文字颜色 2 5 2 5 2" xfId="14921"/>
    <cellStyle name="强调文字颜色 2 5 3" xfId="14922"/>
    <cellStyle name="强调文字颜色 2 5 3 2" xfId="14923"/>
    <cellStyle name="强调文字颜色 2 5 3 3" xfId="14924"/>
    <cellStyle name="强调文字颜色 2 5 3 3 2" xfId="14925"/>
    <cellStyle name="强调文字颜色 2 5 4" xfId="14926"/>
    <cellStyle name="强调文字颜色 2 5 4 2" xfId="14927"/>
    <cellStyle name="强调文字颜色 2 5 4 3" xfId="14928"/>
    <cellStyle name="强调文字颜色 2 5 5" xfId="14929"/>
    <cellStyle name="强调文字颜色 2 5 5 3" xfId="14930"/>
    <cellStyle name="强调文字颜色 2 5 6" xfId="14931"/>
    <cellStyle name="强调文字颜色 2 6 2 2" xfId="14932"/>
    <cellStyle name="强调文字颜色 2 6 2 3" xfId="14933"/>
    <cellStyle name="强调文字颜色 2 6 2 4" xfId="14934"/>
    <cellStyle name="强调文字颜色 2 6 2 4 2" xfId="14935"/>
    <cellStyle name="强调文字颜色 2 6 3 2" xfId="14936"/>
    <cellStyle name="强调文字颜色 2 6 3 3" xfId="14937"/>
    <cellStyle name="强调文字颜色 2 6 3 3 2" xfId="14938"/>
    <cellStyle name="强调文字颜色 2 6 4" xfId="14939"/>
    <cellStyle name="强调文字颜色 2 6 5" xfId="14940"/>
    <cellStyle name="强调文字颜色 2 7 2 2" xfId="14941"/>
    <cellStyle name="强调文字颜色 2 7 2 3" xfId="14942"/>
    <cellStyle name="强调文字颜色 2 7 2 3 2" xfId="14943"/>
    <cellStyle name="强调文字颜色 2 7 3 3" xfId="14944"/>
    <cellStyle name="强调文字颜色 2 7 3 3 2" xfId="14945"/>
    <cellStyle name="强调文字颜色 2 8 2" xfId="14946"/>
    <cellStyle name="强调文字颜色 2 8 2 2" xfId="14947"/>
    <cellStyle name="强调文字颜色 2 8 2 3" xfId="14948"/>
    <cellStyle name="强调文字颜色 2 8 4" xfId="14949"/>
    <cellStyle name="强调文字颜色 2 8 4 2" xfId="14950"/>
    <cellStyle name="强调文字颜色 2 9 2" xfId="14951"/>
    <cellStyle name="适中 5 2 2 2" xfId="14952"/>
    <cellStyle name="强调文字颜色 2 9 3 2" xfId="14953"/>
    <cellStyle name="强调文字颜色 3 10" xfId="14954"/>
    <cellStyle name="强调文字颜色 3 10 2" xfId="14955"/>
    <cellStyle name="强调文字颜色 3 10 3" xfId="14956"/>
    <cellStyle name="强调文字颜色 3 10 3 2" xfId="14957"/>
    <cellStyle name="强调文字颜色 3 11" xfId="14958"/>
    <cellStyle name="强调文字颜色 3 12" xfId="14959"/>
    <cellStyle name="强调文字颜色 3 12 2" xfId="14960"/>
    <cellStyle name="强调文字颜色 3 15" xfId="14961"/>
    <cellStyle name="输出 2 5 2" xfId="14962"/>
    <cellStyle name="强调文字颜色 3 2 2 2" xfId="14963"/>
    <cellStyle name="强调文字颜色 3 2 2 2 2" xfId="14964"/>
    <cellStyle name="强调文字颜色 3 2 2 2 2 2" xfId="14965"/>
    <cellStyle name="强调文字颜色 3 2 2 2 2 3" xfId="14966"/>
    <cellStyle name="强调文字颜色 3 2 2 2 2 3 2" xfId="14967"/>
    <cellStyle name="强调文字颜色 3 2 2 3" xfId="14968"/>
    <cellStyle name="强调文字颜色 3 2 2 3 2" xfId="14969"/>
    <cellStyle name="强调文字颜色 3 2 2 3 3" xfId="14970"/>
    <cellStyle name="强调文字颜色 3 2 2 4 2" xfId="14971"/>
    <cellStyle name="强调文字颜色 3 2 2 4 3" xfId="14972"/>
    <cellStyle name="强调文字颜色 3 2 2 4 3 2" xfId="14973"/>
    <cellStyle name="强调文字颜色 3 2 2 5" xfId="14974"/>
    <cellStyle name="强调文字颜色 3 2 2 5 2" xfId="14975"/>
    <cellStyle name="强调文字颜色 3 2 2 5 3" xfId="14976"/>
    <cellStyle name="强调文字颜色 3 2 2 6" xfId="14977"/>
    <cellStyle name="强调文字颜色 3 2 3 2 2" xfId="14978"/>
    <cellStyle name="强调文字颜色 3 2 3 2 3" xfId="14979"/>
    <cellStyle name="强调文字颜色 3 2 3 3" xfId="14980"/>
    <cellStyle name="强调文字颜色 3 2 3 3 2" xfId="14981"/>
    <cellStyle name="强调文字颜色 3 2 3 3 3" xfId="14982"/>
    <cellStyle name="强调文字颜色 3 2 3 3 3 2" xfId="14983"/>
    <cellStyle name="强调文字颜色 3 2 3 4 2" xfId="14984"/>
    <cellStyle name="强调文字颜色 3 2 3 4 3" xfId="14985"/>
    <cellStyle name="强调文字颜色 3 2 3 5" xfId="14986"/>
    <cellStyle name="强调文字颜色 3 2 4 2 3" xfId="14987"/>
    <cellStyle name="强调文字颜色 3 2 4 3" xfId="14988"/>
    <cellStyle name="强调文字颜色 3 2 4 3 3" xfId="14989"/>
    <cellStyle name="强调文字颜色 3 2 4 3 3 2" xfId="14990"/>
    <cellStyle name="强调文字颜色 3 2 4 4" xfId="14991"/>
    <cellStyle name="强调文字颜色 3 2 4 5" xfId="14992"/>
    <cellStyle name="强调文字颜色 3 2 4 5 2" xfId="14993"/>
    <cellStyle name="强调文字颜色 3 2 5 2 3" xfId="14994"/>
    <cellStyle name="强调文字颜色 3 2 5 4" xfId="14995"/>
    <cellStyle name="强调文字颜色 3 2 6 3" xfId="14996"/>
    <cellStyle name="注释 2 10 2" xfId="14997"/>
    <cellStyle name="强调文字颜色 3 2 7 3" xfId="14998"/>
    <cellStyle name="强调文字颜色 3 2 8" xfId="14999"/>
    <cellStyle name="强调文字颜色 3 2 8 2" xfId="15000"/>
    <cellStyle name="强调文字颜色 3 2 9" xfId="15001"/>
    <cellStyle name="强调文字颜色 3 3 2 2 2 2" xfId="15002"/>
    <cellStyle name="强调文字颜色 3 3 2 2 2 3" xfId="15003"/>
    <cellStyle name="强调文字颜色 3 3 2 2 2 3 2" xfId="15004"/>
    <cellStyle name="强调文字颜色 3 3 2 3 3" xfId="15005"/>
    <cellStyle name="强调文字颜色 3 3 2 4" xfId="15006"/>
    <cellStyle name="强调文字颜色 3 3 2 4 2" xfId="15007"/>
    <cellStyle name="强调文字颜色 3 3 2 4 3" xfId="15008"/>
    <cellStyle name="强调文字颜色 3 3 2 4 3 2" xfId="15009"/>
    <cellStyle name="强调文字颜色 3 3 2 5" xfId="15010"/>
    <cellStyle name="强调文字颜色 3 3 2 5 2" xfId="15011"/>
    <cellStyle name="强调文字颜色 3 3 2 5 3" xfId="15012"/>
    <cellStyle name="强调文字颜色 3 3 2 5 3 2" xfId="15013"/>
    <cellStyle name="强调文字颜色 3 3 2 6" xfId="15014"/>
    <cellStyle name="强调文字颜色 3 3 2 7 2" xfId="15015"/>
    <cellStyle name="强调文字颜色 3 3 3 2 2 2" xfId="15016"/>
    <cellStyle name="强调文字颜色 3 3 3 2 2 3" xfId="15017"/>
    <cellStyle name="强调文字颜色 3 3 3 2 2 3 2" xfId="15018"/>
    <cellStyle name="强调文字颜色 6 2 3 2 2 3" xfId="15019"/>
    <cellStyle name="强调文字颜色 3 3 3 2 3" xfId="15020"/>
    <cellStyle name="强调文字颜色 3 3 3 3 3" xfId="15021"/>
    <cellStyle name="强调文字颜色 3 3 3 3 3 2" xfId="15022"/>
    <cellStyle name="强调文字颜色 3 3 3 4" xfId="15023"/>
    <cellStyle name="强调文字颜色 3 3 3 5" xfId="15024"/>
    <cellStyle name="强调文字颜色 3 3 3 5 2" xfId="15025"/>
    <cellStyle name="强调文字颜色 3 3 4 2 3" xfId="15026"/>
    <cellStyle name="强调文字颜色 3 3 4 2 3 2" xfId="15027"/>
    <cellStyle name="强调文字颜色 3 3 4 3" xfId="15028"/>
    <cellStyle name="强调文字颜色 3 3 4 3 3" xfId="15029"/>
    <cellStyle name="强调文字颜色 3 3 4 3 3 2" xfId="15030"/>
    <cellStyle name="强调文字颜色 3 3 4 4" xfId="15031"/>
    <cellStyle name="强调文字颜色 3 3 4 5" xfId="15032"/>
    <cellStyle name="强调文字颜色 3 3 4 5 2" xfId="15033"/>
    <cellStyle name="强调文字颜色 3 3 5 2 3" xfId="15034"/>
    <cellStyle name="强调文字颜色 3 3 5 2 3 2" xfId="15035"/>
    <cellStyle name="强调文字颜色 3 3 5 3" xfId="15036"/>
    <cellStyle name="强调文字颜色 3 3 5 4" xfId="15037"/>
    <cellStyle name="强调文字颜色 3 3 6 3" xfId="15038"/>
    <cellStyle name="强调文字颜色 3 4 2 4 3" xfId="15039"/>
    <cellStyle name="强调文字颜色 3 4 2 4 3 2" xfId="15040"/>
    <cellStyle name="输出 15" xfId="15041"/>
    <cellStyle name="强调文字颜色 3 4 2 6" xfId="15042"/>
    <cellStyle name="强调文字颜色 3 5 2 2 3" xfId="15043"/>
    <cellStyle name="强调文字颜色 3 5 2 2 3 2" xfId="15044"/>
    <cellStyle name="强调文字颜色 3 5 2 3 3" xfId="15045"/>
    <cellStyle name="强调文字颜色 3 5 2 3 3 2" xfId="15046"/>
    <cellStyle name="强调文字颜色 3 5 2 4" xfId="15047"/>
    <cellStyle name="强调文字颜色 3 5 2 5" xfId="15048"/>
    <cellStyle name="强调文字颜色 3 5 2 5 2" xfId="15049"/>
    <cellStyle name="强调文字颜色 3 6 2 2 3 2" xfId="15050"/>
    <cellStyle name="强调文字颜色 3 6 2 4 2" xfId="15051"/>
    <cellStyle name="强调文字颜色 4 10 2" xfId="15052"/>
    <cellStyle name="强调文字颜色 4 12" xfId="15053"/>
    <cellStyle name="强调文字颜色 4 12 2" xfId="15054"/>
    <cellStyle name="强调文字颜色 4 13" xfId="15055"/>
    <cellStyle name="强调文字颜色 4 14" xfId="15056"/>
    <cellStyle name="强调文字颜色 4 15" xfId="15057"/>
    <cellStyle name="强调文字颜色 4 16" xfId="15058"/>
    <cellStyle name="强调文字颜色 4 2 10" xfId="15059"/>
    <cellStyle name="强调文字颜色 4 2 11" xfId="15060"/>
    <cellStyle name="强调文字颜色 4 2 2 2" xfId="15061"/>
    <cellStyle name="强调文字颜色 4 2 2 2 2" xfId="15062"/>
    <cellStyle name="强调文字颜色 4 2 2 2 2 2" xfId="15063"/>
    <cellStyle name="强调文字颜色 4 2 2 2 2 3 2" xfId="15064"/>
    <cellStyle name="强调文字颜色 4 2 2 2 3" xfId="15065"/>
    <cellStyle name="强调文字颜色 4 2 2 2 4" xfId="15066"/>
    <cellStyle name="强调文字颜色 4 2 2 2 4 2" xfId="15067"/>
    <cellStyle name="强调文字颜色 4 2 2 3" xfId="15068"/>
    <cellStyle name="注释 9 3 2" xfId="15069"/>
    <cellStyle name="强调文字颜色 4 2 2 6" xfId="15070"/>
    <cellStyle name="强调文字颜色 4 2 3 2 2" xfId="15071"/>
    <cellStyle name="强调文字颜色 4 2 3 2 2 2" xfId="15072"/>
    <cellStyle name="强调文字颜色 4 2 3 2 2 3 2" xfId="15073"/>
    <cellStyle name="强调文字颜色 4 2 3 2 3" xfId="15074"/>
    <cellStyle name="强调文字颜色 4 2 3 2 4" xfId="15075"/>
    <cellStyle name="强调文字颜色 4 2 3 2 4 2" xfId="15076"/>
    <cellStyle name="强调文字颜色 4 2 3 3" xfId="15077"/>
    <cellStyle name="强调文字颜色 4 2 3 6" xfId="15078"/>
    <cellStyle name="强调文字颜色 4 2 4 2 3" xfId="15079"/>
    <cellStyle name="强调文字颜色 4 2 4 2 3 2" xfId="15080"/>
    <cellStyle name="强调文字颜色 4 2 4 3" xfId="15081"/>
    <cellStyle name="强调文字颜色 4 2 4 5" xfId="15082"/>
    <cellStyle name="强调文字颜色 4 2 5 2 3" xfId="15083"/>
    <cellStyle name="强调文字颜色 4 2 5 2 3 2" xfId="15084"/>
    <cellStyle name="强调文字颜色 4 2 6 3" xfId="15085"/>
    <cellStyle name="强调文字颜色 4 2 8 2" xfId="15086"/>
    <cellStyle name="强调文字颜色 4 2 9" xfId="15087"/>
    <cellStyle name="强调文字颜色 4 3 10" xfId="15088"/>
    <cellStyle name="注释 2 2 3" xfId="15089"/>
    <cellStyle name="强调文字颜色 4 3 2 2" xfId="15090"/>
    <cellStyle name="强调文字颜色 4 3 2 2 2" xfId="15091"/>
    <cellStyle name="强调文字颜色 4 3 2 2 2 2" xfId="15092"/>
    <cellStyle name="强调文字颜色 4 3 2 2 3" xfId="15093"/>
    <cellStyle name="强调文字颜色 4 3 2 3" xfId="15094"/>
    <cellStyle name="强调文字颜色 4 3 2 3 2" xfId="15095"/>
    <cellStyle name="强调文字颜色 4 3 2 3 3" xfId="15096"/>
    <cellStyle name="强调文字颜色 4 3 2 3 3 2" xfId="15097"/>
    <cellStyle name="强调文字颜色 4 3 2 4 3 2" xfId="15098"/>
    <cellStyle name="强调文字颜色 4 3 2 5 3" xfId="15099"/>
    <cellStyle name="强调文字颜色 4 3 2 5 3 2" xfId="15100"/>
    <cellStyle name="强调文字颜色 4 3 2 6" xfId="15101"/>
    <cellStyle name="强调文字颜色 4 3 2 7" xfId="15102"/>
    <cellStyle name="强调文字颜色 4 3 2 7 2" xfId="15103"/>
    <cellStyle name="强调文字颜色 4 3 3 2 2 2" xfId="15104"/>
    <cellStyle name="强调文字颜色 4 3 3 2 4 2" xfId="15105"/>
    <cellStyle name="强调文字颜色 5 3 2" xfId="15106"/>
    <cellStyle name="强调文字颜色 4 3 3 3" xfId="15107"/>
    <cellStyle name="强调文字颜色 4 3 3 3 2" xfId="15108"/>
    <cellStyle name="强调文字颜色 4 3 3 3 3 2" xfId="15109"/>
    <cellStyle name="强调文字颜色 6 2 2" xfId="15110"/>
    <cellStyle name="强调文字颜色 4 3 3 5" xfId="15111"/>
    <cellStyle name="强调文字颜色 4 3 3 5 2" xfId="15112"/>
    <cellStyle name="强调文字颜色 4 3 4 2 3 2" xfId="15113"/>
    <cellStyle name="强调文字颜色 4 3 4 3" xfId="15114"/>
    <cellStyle name="强调文字颜色 4 3 4 3 3 2" xfId="15115"/>
    <cellStyle name="强调文字颜色 4 3 4 5" xfId="15116"/>
    <cellStyle name="强调文字颜色 4 3 4 5 2" xfId="15117"/>
    <cellStyle name="强调文字颜色 4 3 5 2 2" xfId="15118"/>
    <cellStyle name="强调文字颜色 4 3 5 2 3 2" xfId="15119"/>
    <cellStyle name="强调文字颜色 4 3 5 3" xfId="15120"/>
    <cellStyle name="强调文字颜色 4 3 5 4" xfId="15121"/>
    <cellStyle name="强调文字颜色 4 3 5 4 2" xfId="15122"/>
    <cellStyle name="强调文字颜色 4 3 6 3" xfId="15123"/>
    <cellStyle name="强调文字颜色 4 3 6 3 2" xfId="15124"/>
    <cellStyle name="强调文字颜色 4 3 9" xfId="15125"/>
    <cellStyle name="强调文字颜色 4 3 9 2" xfId="15126"/>
    <cellStyle name="强调文字颜色 5 4 2 4 3" xfId="15127"/>
    <cellStyle name="强调文字颜色 4 4" xfId="15128"/>
    <cellStyle name="强调文字颜色 4 4 2 3 2" xfId="15129"/>
    <cellStyle name="强调文字颜色 4 4 2 3 3" xfId="15130"/>
    <cellStyle name="强调文字颜色 4 4 2 4 3" xfId="15131"/>
    <cellStyle name="强调文字颜色 4 4 2 5" xfId="15132"/>
    <cellStyle name="强调文字颜色 4 4 2 6 2" xfId="15133"/>
    <cellStyle name="强调文字颜色 4 4 5 3" xfId="15134"/>
    <cellStyle name="强调文字颜色 4 4 5 3 2" xfId="15135"/>
    <cellStyle name="强调文字颜色 4 5" xfId="15136"/>
    <cellStyle name="强调文字颜色 4 5 2 3 3" xfId="15137"/>
    <cellStyle name="强调文字颜色 4 5 2 3 3 2" xfId="15138"/>
    <cellStyle name="强调文字颜色 4 5 2 5" xfId="15139"/>
    <cellStyle name="强调文字颜色 4 5 2 5 2" xfId="15140"/>
    <cellStyle name="强调文字颜色 4 5 4 2" xfId="15141"/>
    <cellStyle name="强调文字颜色 4 5 4 3" xfId="15142"/>
    <cellStyle name="强调文字颜色 4 5 4 3 2" xfId="15143"/>
    <cellStyle name="强调文字颜色 4 5 5 3" xfId="15144"/>
    <cellStyle name="强调文字颜色 4 5 5 3 2" xfId="15145"/>
    <cellStyle name="强调文字颜色 4 5 6" xfId="15146"/>
    <cellStyle name="强调文字颜色 4 6 3 3" xfId="15147"/>
    <cellStyle name="强调文字颜色 4 6 5 2" xfId="15148"/>
    <cellStyle name="强调文字颜色 4 7 3 2" xfId="15149"/>
    <cellStyle name="强调文字颜色 4 7 3 3" xfId="15150"/>
    <cellStyle name="强调文字颜色 4 7 3 3 2" xfId="15151"/>
    <cellStyle name="强调文字颜色 4 7 5 2" xfId="15152"/>
    <cellStyle name="强调文字颜色 4 8" xfId="15153"/>
    <cellStyle name="输入 10" xfId="15154"/>
    <cellStyle name="强调文字颜色 4 8 2 2" xfId="15155"/>
    <cellStyle name="强调文字颜色 4 8 2 3" xfId="15156"/>
    <cellStyle name="强调文字颜色 4 8 2 3 2" xfId="15157"/>
    <cellStyle name="强调文字颜色 4 9" xfId="15158"/>
    <cellStyle name="适中 5 4 2" xfId="15159"/>
    <cellStyle name="输入 11" xfId="15160"/>
    <cellStyle name="强调文字颜色 5 12" xfId="15161"/>
    <cellStyle name="强调文字颜色 5 13" xfId="15162"/>
    <cellStyle name="强调文字颜色 5 14" xfId="15163"/>
    <cellStyle name="强调文字颜色 5 15" xfId="15164"/>
    <cellStyle name="强调文字颜色 5 16" xfId="15165"/>
    <cellStyle name="强调文字颜色 5 2 10 2" xfId="15166"/>
    <cellStyle name="强调文字颜色 5 2 2" xfId="15167"/>
    <cellStyle name="输出 3 5 2 3" xfId="15168"/>
    <cellStyle name="强调文字颜色 5 2 2 2" xfId="15169"/>
    <cellStyle name="强调文字颜色 5 2 2 2 2 2" xfId="15170"/>
    <cellStyle name="强调文字颜色 5 2 2 3" xfId="15171"/>
    <cellStyle name="强调文字颜色 5 2 2 4 3 2" xfId="15172"/>
    <cellStyle name="强调文字颜色 5 2 2 6" xfId="15173"/>
    <cellStyle name="强调文字颜色 5 2 2 7" xfId="15174"/>
    <cellStyle name="强调文字颜色 5 2 2 7 2" xfId="15175"/>
    <cellStyle name="强调文字颜色 5 7 3 3" xfId="15176"/>
    <cellStyle name="强调文字颜色 5 2 3 2" xfId="15177"/>
    <cellStyle name="强调文字颜色 5 2 3 2 2 2" xfId="15178"/>
    <cellStyle name="强调文字颜色 5 2 3 2 4" xfId="15179"/>
    <cellStyle name="强调文字颜色 5 2 3 2 4 2" xfId="15180"/>
    <cellStyle name="强调文字颜色 5 2 3 3" xfId="15181"/>
    <cellStyle name="强调文字颜色 5 2 3 3 2" xfId="15182"/>
    <cellStyle name="强调文字颜色 5 2 3 4 2" xfId="15183"/>
    <cellStyle name="强调文字颜色 5 2 3 4 3" xfId="15184"/>
    <cellStyle name="强调文字颜色 5 2 3 5" xfId="15185"/>
    <cellStyle name="强调文字颜色 5 2 3 6" xfId="15186"/>
    <cellStyle name="强调文字颜色 5 2 3 6 2" xfId="15187"/>
    <cellStyle name="强调文字颜色 5 8 2 3" xfId="15188"/>
    <cellStyle name="强调文字颜色 5 2 4 2" xfId="15189"/>
    <cellStyle name="强调文字颜色 5 2 4 2 3 2" xfId="15190"/>
    <cellStyle name="强调文字颜色 5 2 4 3" xfId="15191"/>
    <cellStyle name="强调文字颜色 5 2 4 5" xfId="15192"/>
    <cellStyle name="强调文字颜色 5 2 4 5 2" xfId="15193"/>
    <cellStyle name="强调文字颜色 5 2 5 2 3 2" xfId="15194"/>
    <cellStyle name="强调文字颜色 5 2 5 4" xfId="15195"/>
    <cellStyle name="输出 6 2 4" xfId="15196"/>
    <cellStyle name="强调文字颜色 5 2 5 4 2" xfId="15197"/>
    <cellStyle name="强调文字颜色 5 2 6 3 2" xfId="15198"/>
    <cellStyle name="强调文字颜色 5 2 7" xfId="15199"/>
    <cellStyle name="输出 6 4" xfId="15200"/>
    <cellStyle name="强调文字颜色 5 2 7 3 2" xfId="15201"/>
    <cellStyle name="强调文字颜色 5 2 8" xfId="15202"/>
    <cellStyle name="输出 6 5" xfId="15203"/>
    <cellStyle name="强调文字颜色 5 2 8 2" xfId="15204"/>
    <cellStyle name="强调文字颜色 5 2 9" xfId="15205"/>
    <cellStyle name="强调文字颜色 5 3 2 2" xfId="15206"/>
    <cellStyle name="强调文字颜色 5 3 2 3" xfId="15207"/>
    <cellStyle name="强调文字颜色 5 3 2 4 3 2" xfId="15208"/>
    <cellStyle name="强调文字颜色 5 3 2 5 3" xfId="15209"/>
    <cellStyle name="强调文字颜色 5 3 2 5 3 2" xfId="15210"/>
    <cellStyle name="强调文字颜色 5 3 2 6" xfId="15211"/>
    <cellStyle name="强调文字颜色 5 3 2 7" xfId="15212"/>
    <cellStyle name="强调文字颜色 5 3 2 7 2" xfId="15213"/>
    <cellStyle name="强调文字颜色 6 7 3 3" xfId="15214"/>
    <cellStyle name="强调文字颜色 5 3 3 2" xfId="15215"/>
    <cellStyle name="强调文字颜色 5 3 3 2 4" xfId="15216"/>
    <cellStyle name="强调文字颜色 5 3 3 2 4 2" xfId="15217"/>
    <cellStyle name="强调文字颜色 5 3 3 3" xfId="15218"/>
    <cellStyle name="强调文字颜色 5 3 3 3 2" xfId="15219"/>
    <cellStyle name="强调文字颜色 5 3 3 3 3 2" xfId="15220"/>
    <cellStyle name="强调文字颜色 5 3 3 5" xfId="15221"/>
    <cellStyle name="强调文字颜色 5 3 3 5 2" xfId="15222"/>
    <cellStyle name="强调文字颜色 5 3 4 2" xfId="15223"/>
    <cellStyle name="强调文字颜色 5 3 4 3" xfId="15224"/>
    <cellStyle name="强调文字颜色 5 3 4 3 3 2" xfId="15225"/>
    <cellStyle name="强调文字颜色 6 2 4" xfId="15226"/>
    <cellStyle name="适中 2 2 4 2" xfId="15227"/>
    <cellStyle name="强调文字颜色 5 3 4 5" xfId="15228"/>
    <cellStyle name="强调文字颜色 5 3 4 5 2" xfId="15229"/>
    <cellStyle name="适中 2 4 3" xfId="15230"/>
    <cellStyle name="强调文字颜色 5 3 5 2 2" xfId="15231"/>
    <cellStyle name="强调文字颜色 5 3 5 2 3 2" xfId="15232"/>
    <cellStyle name="强调文字颜色 5 3 5 3" xfId="15233"/>
    <cellStyle name="输出 7 2 3" xfId="15234"/>
    <cellStyle name="强调文字颜色 5 3 5 4" xfId="15235"/>
    <cellStyle name="强调文字颜色 5 3 5 4 2" xfId="15236"/>
    <cellStyle name="适中 3 3 3" xfId="15237"/>
    <cellStyle name="强调文字颜色 5 3 6 3" xfId="15238"/>
    <cellStyle name="输出 7 3 3" xfId="15239"/>
    <cellStyle name="强调文字颜色 5 3 6 3 2" xfId="15240"/>
    <cellStyle name="适中 4 2 3" xfId="15241"/>
    <cellStyle name="强调文字颜色 5 3 7 3" xfId="15242"/>
    <cellStyle name="强调文字颜色 5 3 7 3 2" xfId="15243"/>
    <cellStyle name="适中 5 2 3" xfId="15244"/>
    <cellStyle name="强调文字颜色 5 3 9" xfId="15245"/>
    <cellStyle name="强调文字颜色 5 3 9 2" xfId="15246"/>
    <cellStyle name="强调文字颜色 5 4" xfId="15247"/>
    <cellStyle name="强调文字颜色 5 4 2 4 2" xfId="15248"/>
    <cellStyle name="强调文字颜色 5 4 2 4 3 2" xfId="15249"/>
    <cellStyle name="强调文字颜色 5 4 2 5" xfId="15250"/>
    <cellStyle name="强调文字颜色 5 4 2 6 2" xfId="15251"/>
    <cellStyle name="强调文字颜色 5 4 5 3" xfId="15252"/>
    <cellStyle name="输出 8 2 3" xfId="15253"/>
    <cellStyle name="强调文字颜色 5 4 5 3 2" xfId="15254"/>
    <cellStyle name="强调文字颜色 5 4 7 2" xfId="15255"/>
    <cellStyle name="强调文字颜色 5 5" xfId="15256"/>
    <cellStyle name="强调文字颜色 5 5 2 2 3 2" xfId="15257"/>
    <cellStyle name="强调文字颜色 5 5 2 3 3 2" xfId="15258"/>
    <cellStyle name="强调文字颜色 5 5 2 5 2" xfId="15259"/>
    <cellStyle name="强调文字颜色 5 5 3 3" xfId="15260"/>
    <cellStyle name="强调文字颜色 5 5 3 3 2" xfId="15261"/>
    <cellStyle name="强调文字颜色 5 5 4 3" xfId="15262"/>
    <cellStyle name="强调文字颜色 5 5 4 3 2" xfId="15263"/>
    <cellStyle name="强调文字颜色 5 5 5 2" xfId="15264"/>
    <cellStyle name="强调文字颜色 5 5 5 3" xfId="15265"/>
    <cellStyle name="强调文字颜色 5 5 5 3 2" xfId="15266"/>
    <cellStyle name="强调文字颜色 5 5 6" xfId="15267"/>
    <cellStyle name="输出 9 3" xfId="15268"/>
    <cellStyle name="强调文字颜色 5 6 2 4 2" xfId="15269"/>
    <cellStyle name="强调文字颜色 5 6 3 3" xfId="15270"/>
    <cellStyle name="强调文字颜色 5 6 3 3 2" xfId="15271"/>
    <cellStyle name="强调文字颜色 5 6 5" xfId="15272"/>
    <cellStyle name="强调文字颜色 5 6 5 2" xfId="15273"/>
    <cellStyle name="强调文字颜色 5 7 3 2" xfId="15274"/>
    <cellStyle name="强调文字颜色 5 7 3 3 2" xfId="15275"/>
    <cellStyle name="强调文字颜色 5 7 5 2" xfId="15276"/>
    <cellStyle name="强调文字颜色 5 8" xfId="15277"/>
    <cellStyle name="强调文字颜色 5 8 2 3 2" xfId="15278"/>
    <cellStyle name="强调文字颜色 5 9" xfId="15279"/>
    <cellStyle name="适中 5 5 2" xfId="15280"/>
    <cellStyle name="强调文字颜色 6 11" xfId="15281"/>
    <cellStyle name="强调文字颜色 6 12" xfId="15282"/>
    <cellStyle name="强调文字颜色 6 13" xfId="15283"/>
    <cellStyle name="强调文字颜色 6 14" xfId="15284"/>
    <cellStyle name="强调文字颜色 6 16" xfId="15285"/>
    <cellStyle name="强调文字颜色 6 2 10" xfId="15286"/>
    <cellStyle name="强调文字颜色 6 2 2 2" xfId="15287"/>
    <cellStyle name="强调文字颜色 6 2 2 2 2" xfId="15288"/>
    <cellStyle name="强调文字颜色 6 2 2 3" xfId="15289"/>
    <cellStyle name="强调文字颜色 6 2 2 3 2" xfId="15290"/>
    <cellStyle name="强调文字颜色 6 2 2 4 2" xfId="15291"/>
    <cellStyle name="强调文字颜色 6 2 2 5" xfId="15292"/>
    <cellStyle name="强调文字颜色 6 2 2 5 2" xfId="15293"/>
    <cellStyle name="强调文字颜色 6 2 2 5 3 2" xfId="15294"/>
    <cellStyle name="强调文字颜色 6 2 2 6" xfId="15295"/>
    <cellStyle name="强调文字颜色 6 2 3 2 2" xfId="15296"/>
    <cellStyle name="强调文字颜色 6 2 3 2 2 3 2" xfId="15297"/>
    <cellStyle name="强调文字颜色 6 2 3 2 4" xfId="15298"/>
    <cellStyle name="强调文字颜色 6 2 3 2 4 2" xfId="15299"/>
    <cellStyle name="强调文字颜色 6 2 3 3" xfId="15300"/>
    <cellStyle name="强调文字颜色 6 2 3 3 2" xfId="15301"/>
    <cellStyle name="强调文字颜色 6 2 3 3 3 2" xfId="15302"/>
    <cellStyle name="强调文字颜色 6 2 3 4" xfId="15303"/>
    <cellStyle name="强调文字颜色 6 2 3 4 2" xfId="15304"/>
    <cellStyle name="强调文字颜色 6 2 3 4 3" xfId="15305"/>
    <cellStyle name="强调文字颜色 6 2 3 4 3 2" xfId="15306"/>
    <cellStyle name="强调文字颜色 6 2 3 5" xfId="15307"/>
    <cellStyle name="强调文字颜色 6 2 3 6" xfId="15308"/>
    <cellStyle name="强调文字颜色 6 2 4 3" xfId="15309"/>
    <cellStyle name="强调文字颜色 6 2 4 3 3 2" xfId="15310"/>
    <cellStyle name="强调文字颜色 6 2 4 4" xfId="15311"/>
    <cellStyle name="强调文字颜色 6 2 4 5" xfId="15312"/>
    <cellStyle name="强调文字颜色 6 2 4 5 2" xfId="15313"/>
    <cellStyle name="强调文字颜色 6 2 5 3" xfId="15314"/>
    <cellStyle name="强调文字颜色 6 2 5 4" xfId="15315"/>
    <cellStyle name="强调文字颜色 6 2 5 4 2" xfId="15316"/>
    <cellStyle name="强调文字颜色 6 2 6 3" xfId="15317"/>
    <cellStyle name="强调文字颜色 6 2 6 3 2" xfId="15318"/>
    <cellStyle name="强调文字颜色 6 2 7" xfId="15319"/>
    <cellStyle name="强调文字颜色 6 2 7 2" xfId="15320"/>
    <cellStyle name="强调文字颜色 6 2 7 3" xfId="15321"/>
    <cellStyle name="强调文字颜色 6 2 7 3 2" xfId="15322"/>
    <cellStyle name="强调文字颜色 6 2 8" xfId="15323"/>
    <cellStyle name="强调文字颜色 6 2 8 2" xfId="15324"/>
    <cellStyle name="强调文字颜色 6 2 8 3" xfId="15325"/>
    <cellStyle name="强调文字颜色 6 2 8 3 2" xfId="15326"/>
    <cellStyle name="强调文字颜色 6 2 9" xfId="15327"/>
    <cellStyle name="强调文字颜色 6 3 2" xfId="15328"/>
    <cellStyle name="强调文字颜色 6 3 2 2" xfId="15329"/>
    <cellStyle name="强调文字颜色 6 3 2 2 2" xfId="15330"/>
    <cellStyle name="强调文字颜色 6 3 2 2 2 2" xfId="15331"/>
    <cellStyle name="强调文字颜色 6 3 2 2 2 3" xfId="15332"/>
    <cellStyle name="强调文字颜色 6 3 2 3" xfId="15333"/>
    <cellStyle name="强调文字颜色 6 3 2 3 2" xfId="15334"/>
    <cellStyle name="强调文字颜色 6 3 2 4 2" xfId="15335"/>
    <cellStyle name="强调文字颜色 6 3 2 4 3 2" xfId="15336"/>
    <cellStyle name="强调文字颜色 6 3 2 5" xfId="15337"/>
    <cellStyle name="强调文字颜色 6 3 2 5 2" xfId="15338"/>
    <cellStyle name="强调文字颜色 6 3 2 5 3 2" xfId="15339"/>
    <cellStyle name="强调文字颜色 6 3 2 6" xfId="15340"/>
    <cellStyle name="强调文字颜色 6 3 3 2" xfId="15341"/>
    <cellStyle name="强调文字颜色 6 3 3 2 2" xfId="15342"/>
    <cellStyle name="强调文字颜色 6 3 3 2 2 3" xfId="15343"/>
    <cellStyle name="强调文字颜色 6 3 3 2 4" xfId="15344"/>
    <cellStyle name="强调文字颜色 6 3 3 2 4 2" xfId="15345"/>
    <cellStyle name="强调文字颜色 6 3 3 3 2" xfId="15346"/>
    <cellStyle name="强调文字颜色 6 3 3 4" xfId="15347"/>
    <cellStyle name="强调文字颜色 6 3 3 5" xfId="15348"/>
    <cellStyle name="强调文字颜色 6 3 3 5 2" xfId="15349"/>
    <cellStyle name="强调文字颜色 6 3 4" xfId="15350"/>
    <cellStyle name="适中 2 2 5 2" xfId="15351"/>
    <cellStyle name="强调文字颜色 6 3 4 2" xfId="15352"/>
    <cellStyle name="强调文字颜色 6 3 4 3" xfId="15353"/>
    <cellStyle name="强调文字颜色 6 3 4 4" xfId="15354"/>
    <cellStyle name="强调文字颜色 6 3 4 5" xfId="15355"/>
    <cellStyle name="强调文字颜色 6 3 4 5 2" xfId="15356"/>
    <cellStyle name="强调文字颜色 6 3 5 2" xfId="15357"/>
    <cellStyle name="强调文字颜色 6 3 5 2 2" xfId="15358"/>
    <cellStyle name="强调文字颜色 6 3 5 3" xfId="15359"/>
    <cellStyle name="强调文字颜色 6 3 5 4" xfId="15360"/>
    <cellStyle name="强调文字颜色 6 3 5 4 2" xfId="15361"/>
    <cellStyle name="强调文字颜色 6 3 6" xfId="15362"/>
    <cellStyle name="强调文字颜色 6 3 6 2" xfId="15363"/>
    <cellStyle name="强调文字颜色 6 3 6 3" xfId="15364"/>
    <cellStyle name="强调文字颜色 6 3 6 3 2" xfId="15365"/>
    <cellStyle name="强调文字颜色 6 3 8" xfId="15366"/>
    <cellStyle name="强调文字颜色 6 3 9" xfId="15367"/>
    <cellStyle name="强调文字颜色 6 3 9 2" xfId="15368"/>
    <cellStyle name="强调文字颜色 6 4" xfId="15369"/>
    <cellStyle name="强调文字颜色 6 4 2 3 3 2" xfId="15370"/>
    <cellStyle name="强调文字颜色 6 4 3 3" xfId="15371"/>
    <cellStyle name="强调文字颜色 6 4 4 3" xfId="15372"/>
    <cellStyle name="强调文字颜色 6 4 4 3 2" xfId="15373"/>
    <cellStyle name="强调文字颜色 6 4 5 2" xfId="15374"/>
    <cellStyle name="强调文字颜色 6 4 5 3" xfId="15375"/>
    <cellStyle name="强调文字颜色 6 4 6" xfId="15376"/>
    <cellStyle name="强调文字颜色 6 5" xfId="15377"/>
    <cellStyle name="强调文字颜色 6 5 2 2 3 2" xfId="15378"/>
    <cellStyle name="强调文字颜色 6 5 2 3 3 2" xfId="15379"/>
    <cellStyle name="强调文字颜色 6 5 3 3 2" xfId="15380"/>
    <cellStyle name="强调文字颜色 6 5 4 3 2" xfId="15381"/>
    <cellStyle name="强调文字颜色 6 5 5" xfId="15382"/>
    <cellStyle name="强调文字颜色 6 5 5 3" xfId="15383"/>
    <cellStyle name="强调文字颜色 6 5 5 3 2" xfId="15384"/>
    <cellStyle name="强调文字颜色 6 5 6" xfId="15385"/>
    <cellStyle name="强调文字颜色 6 6" xfId="15386"/>
    <cellStyle name="强调文字颜色 6 6 2 2" xfId="15387"/>
    <cellStyle name="强调文字颜色 6 6 2 2 3 2" xfId="15388"/>
    <cellStyle name="强调文字颜色 6 6 2 3" xfId="15389"/>
    <cellStyle name="强调文字颜色 6 6 2 4" xfId="15390"/>
    <cellStyle name="强调文字颜色 6 6 2 4 2" xfId="15391"/>
    <cellStyle name="强调文字颜色 6 6 3 3" xfId="15392"/>
    <cellStyle name="强调文字颜色 6 6 3 3 2" xfId="15393"/>
    <cellStyle name="强调文字颜色 6 6 5" xfId="15394"/>
    <cellStyle name="强调文字颜色 6 6 5 2" xfId="15395"/>
    <cellStyle name="强调文字颜色 6 7" xfId="15396"/>
    <cellStyle name="强调文字颜色 6 7 2 3" xfId="15397"/>
    <cellStyle name="强调文字颜色 6 7 2 3 2" xfId="15398"/>
    <cellStyle name="强调文字颜色 6 7 3" xfId="15399"/>
    <cellStyle name="强调文字颜色 6 7 3 2" xfId="15400"/>
    <cellStyle name="强调文字颜色 6 7 3 3 2" xfId="15401"/>
    <cellStyle name="强调文字颜色 6 7 5" xfId="15402"/>
    <cellStyle name="强调文字颜色 6 7 5 2" xfId="15403"/>
    <cellStyle name="强调文字颜色 6 8" xfId="15404"/>
    <cellStyle name="强调文字颜色 6 8 2" xfId="15405"/>
    <cellStyle name="强调文字颜色 6 8 2 2" xfId="15406"/>
    <cellStyle name="强调文字颜色 6 8 2 3" xfId="15407"/>
    <cellStyle name="强调文字颜色 6 8 2 3 2" xfId="15408"/>
    <cellStyle name="强调文字颜色 6 9" xfId="15409"/>
    <cellStyle name="强调文字颜色 6 9 2" xfId="15410"/>
    <cellStyle name="适中 2 5" xfId="15411"/>
    <cellStyle name="适中 10" xfId="15412"/>
    <cellStyle name="适中 10 2" xfId="15413"/>
    <cellStyle name="适中 10 3" xfId="15414"/>
    <cellStyle name="适中 13" xfId="15415"/>
    <cellStyle name="适中 14" xfId="15416"/>
    <cellStyle name="适中 2" xfId="15417"/>
    <cellStyle name="适中 2 2 2 3" xfId="15418"/>
    <cellStyle name="适中 2 2 2 4" xfId="15419"/>
    <cellStyle name="适中 2 2 3 3" xfId="15420"/>
    <cellStyle name="适中 2 2 5" xfId="15421"/>
    <cellStyle name="适中 2 2 7" xfId="15422"/>
    <cellStyle name="适中 2 3 2 2" xfId="15423"/>
    <cellStyle name="适中 2 3 2 2 2" xfId="15424"/>
    <cellStyle name="适中 2 3 2 2 3" xfId="15425"/>
    <cellStyle name="适中 2 3 3" xfId="15426"/>
    <cellStyle name="适中 2 3 3 2" xfId="15427"/>
    <cellStyle name="适中 2 3 4 2" xfId="15428"/>
    <cellStyle name="适中 2 4 2 2" xfId="15429"/>
    <cellStyle name="适中 2 4 3 2" xfId="15430"/>
    <cellStyle name="适中 2 4 4" xfId="15431"/>
    <cellStyle name="适中 2 4 5" xfId="15432"/>
    <cellStyle name="适中 2 5 2" xfId="15433"/>
    <cellStyle name="适中 2 5 2 2" xfId="15434"/>
    <cellStyle name="适中 2 5 3" xfId="15435"/>
    <cellStyle name="适中 2 5 4" xfId="15436"/>
    <cellStyle name="适中 2 7 3" xfId="15437"/>
    <cellStyle name="适中 2 8" xfId="15438"/>
    <cellStyle name="适中 2 8 2" xfId="15439"/>
    <cellStyle name="适中 2 8 3" xfId="15440"/>
    <cellStyle name="适中 2 9" xfId="15441"/>
    <cellStyle name="适中 3 2 2 2" xfId="15442"/>
    <cellStyle name="适中 3 2 2 2 2" xfId="15443"/>
    <cellStyle name="适中 3 2 2 2 3" xfId="15444"/>
    <cellStyle name="适中 3 2 2 3" xfId="15445"/>
    <cellStyle name="适中 3 2 2 4" xfId="15446"/>
    <cellStyle name="适中 3 2 3" xfId="15447"/>
    <cellStyle name="适中 3 2 3 2" xfId="15448"/>
    <cellStyle name="适中 3 2 3 3" xfId="15449"/>
    <cellStyle name="适中 3 2 4 2" xfId="15450"/>
    <cellStyle name="适中 3 2 5 2" xfId="15451"/>
    <cellStyle name="适中 3 2 7" xfId="15452"/>
    <cellStyle name="适中 3 3" xfId="15453"/>
    <cellStyle name="适中 3 3 2" xfId="15454"/>
    <cellStyle name="适中 3 3 5" xfId="15455"/>
    <cellStyle name="适中 3 4" xfId="15456"/>
    <cellStyle name="适中 3 4 2" xfId="15457"/>
    <cellStyle name="适中 3 4 2 2" xfId="15458"/>
    <cellStyle name="适中 3 4 3" xfId="15459"/>
    <cellStyle name="适中 3 4 3 2" xfId="15460"/>
    <cellStyle name="适中 3 4 4" xfId="15461"/>
    <cellStyle name="适中 3 4 5" xfId="15462"/>
    <cellStyle name="适中 3 5 2" xfId="15463"/>
    <cellStyle name="适中 3 5 2 2" xfId="15464"/>
    <cellStyle name="适中 3 5 3" xfId="15465"/>
    <cellStyle name="适中 3 5 4" xfId="15466"/>
    <cellStyle name="适中 3 6 3" xfId="15467"/>
    <cellStyle name="适中 3 7 3" xfId="15468"/>
    <cellStyle name="适中 3 8" xfId="15469"/>
    <cellStyle name="适中 4 2 2 2" xfId="15470"/>
    <cellStyle name="适中 4 2 3 2" xfId="15471"/>
    <cellStyle name="适中 4 2 3 3" xfId="15472"/>
    <cellStyle name="适中 4 2 4 2" xfId="15473"/>
    <cellStyle name="适中 4 2 5" xfId="15474"/>
    <cellStyle name="适中 4 3" xfId="15475"/>
    <cellStyle name="适中 4 3 2" xfId="15476"/>
    <cellStyle name="适中 4 4 2" xfId="15477"/>
    <cellStyle name="适中 4 5 2" xfId="15478"/>
    <cellStyle name="适中 5 2 3 2" xfId="15479"/>
    <cellStyle name="适中 5 2 3 3" xfId="15480"/>
    <cellStyle name="适中 5 2 5" xfId="15481"/>
    <cellStyle name="适中 5 5" xfId="15482"/>
    <cellStyle name="适中 6 2 2 2" xfId="15483"/>
    <cellStyle name="适中 6 2 3" xfId="15484"/>
    <cellStyle name="适中 6 2 4" xfId="15485"/>
    <cellStyle name="适中 7 2 2" xfId="15486"/>
    <cellStyle name="适中 7 2 3" xfId="15487"/>
    <cellStyle name="适中 7 3" xfId="15488"/>
    <cellStyle name="适中 7 5" xfId="15489"/>
    <cellStyle name="适中 8 3" xfId="15490"/>
    <cellStyle name="适中 9" xfId="15491"/>
    <cellStyle name="适中 9 2" xfId="15492"/>
    <cellStyle name="适中 9 3" xfId="15493"/>
    <cellStyle name="输出 2 2 2 3" xfId="15494"/>
    <cellStyle name="输出 2 2 3 3" xfId="15495"/>
    <cellStyle name="输出 2 2 5 3" xfId="15496"/>
    <cellStyle name="输出 2 2 6" xfId="15497"/>
    <cellStyle name="输出 2 2 7" xfId="15498"/>
    <cellStyle name="输出 2 3 2 2 3" xfId="15499"/>
    <cellStyle name="输出 2 3 2 3" xfId="15500"/>
    <cellStyle name="输出 2 3 3 3" xfId="15501"/>
    <cellStyle name="输出 2 4 2 2" xfId="15502"/>
    <cellStyle name="输出 2 4 2 3" xfId="15503"/>
    <cellStyle name="输出 2 4 3 2" xfId="15504"/>
    <cellStyle name="输出 2 4 3 3" xfId="15505"/>
    <cellStyle name="输出 2 5" xfId="15506"/>
    <cellStyle name="输出 2 5 2 2" xfId="15507"/>
    <cellStyle name="输出 2 5 2 3" xfId="15508"/>
    <cellStyle name="输出 2 6" xfId="15509"/>
    <cellStyle name="输出 2 6 2" xfId="15510"/>
    <cellStyle name="输出 2 6 3" xfId="15511"/>
    <cellStyle name="输出 2 7 3" xfId="15512"/>
    <cellStyle name="输出 2 9" xfId="15513"/>
    <cellStyle name="输出 3 2 2 2" xfId="15514"/>
    <cellStyle name="输出 3 2 2 2 2" xfId="15515"/>
    <cellStyle name="输出 3 2 2 2 3" xfId="15516"/>
    <cellStyle name="输出 3 2 3" xfId="15517"/>
    <cellStyle name="输出 3 2 3 2" xfId="15518"/>
    <cellStyle name="输出 3 2 6" xfId="15519"/>
    <cellStyle name="输出 3 2 7" xfId="15520"/>
    <cellStyle name="输出 3 3 2 2" xfId="15521"/>
    <cellStyle name="输出 3 3 2 2 2" xfId="15522"/>
    <cellStyle name="输出 3 3 2 2 3" xfId="15523"/>
    <cellStyle name="输出 3 3 3 2" xfId="15524"/>
    <cellStyle name="输出 3 4" xfId="15525"/>
    <cellStyle name="输出 3 4 2 2" xfId="15526"/>
    <cellStyle name="输出 3 4 3 2" xfId="15527"/>
    <cellStyle name="输出 3 5" xfId="15528"/>
    <cellStyle name="输出 3 5 2" xfId="15529"/>
    <cellStyle name="输出 3 5 2 2" xfId="15530"/>
    <cellStyle name="输出 3 5 3" xfId="15531"/>
    <cellStyle name="输出 3 6 2" xfId="15532"/>
    <cellStyle name="输出 3 6 3" xfId="15533"/>
    <cellStyle name="输出 3 7 2" xfId="15534"/>
    <cellStyle name="输出 3 7 3" xfId="15535"/>
    <cellStyle name="输出 3 8" xfId="15536"/>
    <cellStyle name="输出 3 9" xfId="15537"/>
    <cellStyle name="输出 4 2 2 2" xfId="15538"/>
    <cellStyle name="输出 4 2 3" xfId="15539"/>
    <cellStyle name="注释 10 3" xfId="15540"/>
    <cellStyle name="输出 4 2 3 2" xfId="15541"/>
    <cellStyle name="注释 10 3 2" xfId="15542"/>
    <cellStyle name="输出 4 2 4 2" xfId="15543"/>
    <cellStyle name="输出 4 2 5" xfId="15544"/>
    <cellStyle name="输出 4 2 6" xfId="15545"/>
    <cellStyle name="输出 4 4" xfId="15546"/>
    <cellStyle name="注释 12" xfId="15547"/>
    <cellStyle name="输出 4 4 2" xfId="15548"/>
    <cellStyle name="注释 12 2" xfId="15549"/>
    <cellStyle name="输出 4 5" xfId="15550"/>
    <cellStyle name="注释 13" xfId="15551"/>
    <cellStyle name="输出 4 5 2" xfId="15552"/>
    <cellStyle name="输出 4 5 3" xfId="15553"/>
    <cellStyle name="输出 5 2 2" xfId="15554"/>
    <cellStyle name="输出 5 2 2 2" xfId="15555"/>
    <cellStyle name="输出 5 2 3" xfId="15556"/>
    <cellStyle name="输出 5 2 5" xfId="15557"/>
    <cellStyle name="输出 5 3" xfId="15558"/>
    <cellStyle name="输出 5 3 2" xfId="15559"/>
    <cellStyle name="输出 5 3 3" xfId="15560"/>
    <cellStyle name="输出 5 4" xfId="15561"/>
    <cellStyle name="输出 5 4 2" xfId="15562"/>
    <cellStyle name="输出 5 4 3" xfId="15563"/>
    <cellStyle name="输出 5 5" xfId="15564"/>
    <cellStyle name="输出 5 5 2" xfId="15565"/>
    <cellStyle name="输出 5 5 3" xfId="15566"/>
    <cellStyle name="输出 5 6" xfId="15567"/>
    <cellStyle name="输出 5 7" xfId="15568"/>
    <cellStyle name="输入 2 2 5" xfId="15569"/>
    <cellStyle name="输入 2 2 5 2" xfId="15570"/>
    <cellStyle name="输入 2 2 6" xfId="15571"/>
    <cellStyle name="输入 2 2 7" xfId="15572"/>
    <cellStyle name="输入 2 3 2 3" xfId="15573"/>
    <cellStyle name="输入 2 3 3 3" xfId="15574"/>
    <cellStyle name="输入 2 3 4" xfId="15575"/>
    <cellStyle name="输入 2 3 4 2" xfId="15576"/>
    <cellStyle name="输入 2 3 4 3" xfId="15577"/>
    <cellStyle name="输入 2 3 5" xfId="15578"/>
    <cellStyle name="输入 2 4 3" xfId="15579"/>
    <cellStyle name="输入 2 4 3 3" xfId="15580"/>
    <cellStyle name="输入 2 4 4" xfId="15581"/>
    <cellStyle name="输入 2 4 5" xfId="15582"/>
    <cellStyle name="输入 3 2 2 2 2" xfId="15583"/>
    <cellStyle name="输入 3 2 2 4" xfId="15584"/>
    <cellStyle name="输入 3 2 7" xfId="15585"/>
    <cellStyle name="输入 3 3 3 3" xfId="15586"/>
    <cellStyle name="输入 3 4 2 3" xfId="15587"/>
    <cellStyle name="输入 3 4 3" xfId="15588"/>
    <cellStyle name="输入 3 4 3 2" xfId="15589"/>
    <cellStyle name="输入 3 4 3 3" xfId="15590"/>
    <cellStyle name="输入 4" xfId="15591"/>
    <cellStyle name="输入 4 2" xfId="15592"/>
    <cellStyle name="输入 4 2 3" xfId="15593"/>
    <cellStyle name="输入 4 3" xfId="15594"/>
    <cellStyle name="输入 4 3 2" xfId="15595"/>
    <cellStyle name="输入 4 3 3" xfId="15596"/>
    <cellStyle name="输入 4 4" xfId="15597"/>
    <cellStyle name="输入 4 4 2" xfId="15598"/>
    <cellStyle name="输入 4 4 3" xfId="15599"/>
    <cellStyle name="输入 5 2 2 2" xfId="15600"/>
    <cellStyle name="输入 6 3 2" xfId="15601"/>
    <cellStyle name="输入 5 2 2 3" xfId="15602"/>
    <cellStyle name="输入 6 3 3" xfId="15603"/>
    <cellStyle name="输入 5 2 3 2" xfId="15604"/>
    <cellStyle name="输入 5 2 3 3" xfId="15605"/>
    <cellStyle name="输入 5 3" xfId="15606"/>
    <cellStyle name="输入 5 3 2" xfId="15607"/>
    <cellStyle name="输入 7 3" xfId="15608"/>
    <cellStyle name="注释 4" xfId="15609"/>
    <cellStyle name="输入 5 4" xfId="15610"/>
    <cellStyle name="输入 5 4 2" xfId="15611"/>
    <cellStyle name="输入 8 3" xfId="15612"/>
    <cellStyle name="输入 5 4 3" xfId="15613"/>
    <cellStyle name="输入 8 4" xfId="15614"/>
    <cellStyle name="输入 6 2" xfId="15615"/>
    <cellStyle name="输入 6 2 2" xfId="15616"/>
    <cellStyle name="输入 6 2 2 2" xfId="15617"/>
    <cellStyle name="输入 6 2 3" xfId="15618"/>
    <cellStyle name="输入 7 2" xfId="15619"/>
    <cellStyle name="注释 3" xfId="15620"/>
    <cellStyle name="输入 7 2 2" xfId="15621"/>
    <cellStyle name="注释 3 2" xfId="15622"/>
    <cellStyle name="输入 7 2 3" xfId="15623"/>
    <cellStyle name="注释 3 3" xfId="15624"/>
    <cellStyle name="输入 7 3 2" xfId="15625"/>
    <cellStyle name="注释 4 2" xfId="15626"/>
    <cellStyle name="输入 7 3 3" xfId="15627"/>
    <cellStyle name="注释 4 3" xfId="15628"/>
    <cellStyle name="输入 8" xfId="15629"/>
    <cellStyle name="输入 8 2" xfId="15630"/>
    <cellStyle name="输入 8 2 2" xfId="15631"/>
    <cellStyle name="输入 8 2 3" xfId="15632"/>
    <cellStyle name="输入 9" xfId="15633"/>
    <cellStyle name="输入 9 2" xfId="15634"/>
    <cellStyle name="已访问的超链接 2" xfId="15635"/>
    <cellStyle name="已访问的超链接 4" xfId="15636"/>
    <cellStyle name="已访问的超链接 5" xfId="15637"/>
    <cellStyle name="注释 16" xfId="15638"/>
    <cellStyle name="注释 2 10" xfId="15639"/>
    <cellStyle name="注释 2 2 2" xfId="15640"/>
    <cellStyle name="注释 2 2 2 2" xfId="15641"/>
    <cellStyle name="注释 2 2 2 2 2" xfId="15642"/>
    <cellStyle name="注释 4 6" xfId="15643"/>
    <cellStyle name="注释 2 2 2 2 3" xfId="15644"/>
    <cellStyle name="注释 4 7" xfId="15645"/>
    <cellStyle name="注释 2 2 2 2 3 2" xfId="15646"/>
    <cellStyle name="注释 4 7 2" xfId="15647"/>
    <cellStyle name="注释 2 2 4 2" xfId="15648"/>
    <cellStyle name="注释 2 2 4 3" xfId="15649"/>
    <cellStyle name="注释 2 2 4 3 2" xfId="15650"/>
    <cellStyle name="注释 2 2 5" xfId="15651"/>
    <cellStyle name="注释 2 2 5 2" xfId="15652"/>
    <cellStyle name="注释 2 2 5 3" xfId="15653"/>
    <cellStyle name="注释 2 2 5 3 2" xfId="15654"/>
    <cellStyle name="注释 2 2 6" xfId="15655"/>
    <cellStyle name="注释 2 3" xfId="15656"/>
    <cellStyle name="注释 2 3 2" xfId="15657"/>
    <cellStyle name="注释 2 3 2 2 3" xfId="15658"/>
    <cellStyle name="注释 2 3 3" xfId="15659"/>
    <cellStyle name="注释 2 3 4" xfId="15660"/>
    <cellStyle name="注释 2 3 5" xfId="15661"/>
    <cellStyle name="注释 2 3 6" xfId="15662"/>
    <cellStyle name="注释 2 3 6 2" xfId="15663"/>
    <cellStyle name="注释 2 4" xfId="15664"/>
    <cellStyle name="注释 2 4 2" xfId="15665"/>
    <cellStyle name="注释 2 4 2 2" xfId="15666"/>
    <cellStyle name="注释 2 4 2 3" xfId="15667"/>
    <cellStyle name="注释 2 4 2 3 2" xfId="15668"/>
    <cellStyle name="注释 2 4 3 3" xfId="15669"/>
    <cellStyle name="注释 2 4 3 3 2" xfId="15670"/>
    <cellStyle name="注释 2 4 4" xfId="15671"/>
    <cellStyle name="注释 2 4 5" xfId="15672"/>
    <cellStyle name="注释 2 4 5 2" xfId="15673"/>
    <cellStyle name="注释 2 5" xfId="15674"/>
    <cellStyle name="注释 2 5 2 3" xfId="15675"/>
    <cellStyle name="注释 2 5 2 3 2" xfId="15676"/>
    <cellStyle name="注释 2 6" xfId="15677"/>
    <cellStyle name="注释 2 6 2" xfId="15678"/>
    <cellStyle name="注释 2 7" xfId="15679"/>
    <cellStyle name="注释 2 7 2" xfId="15680"/>
    <cellStyle name="注释 2 8 2" xfId="15681"/>
    <cellStyle name="注释 2 9" xfId="15682"/>
    <cellStyle name="注释 3 2 2" xfId="15683"/>
    <cellStyle name="注释 3 2 2 2 2" xfId="15684"/>
    <cellStyle name="注释 3 2 2 2 3" xfId="15685"/>
    <cellStyle name="注释 3 2 2 3" xfId="15686"/>
    <cellStyle name="注释 3 2 3" xfId="15687"/>
    <cellStyle name="注释 3 2 3 2" xfId="15688"/>
    <cellStyle name="注释 3 2 3 3" xfId="15689"/>
    <cellStyle name="注释 3 2 3 3 2" xfId="15690"/>
    <cellStyle name="注释 3 2 4 2" xfId="15691"/>
    <cellStyle name="注释 3 2 4 3" xfId="15692"/>
    <cellStyle name="注释 3 2 4 3 2" xfId="15693"/>
    <cellStyle name="注释 3 2 5" xfId="15694"/>
    <cellStyle name="注释 3 2 5 2" xfId="15695"/>
    <cellStyle name="注释 3 2 5 3" xfId="15696"/>
    <cellStyle name="注释 3 2 5 3 2" xfId="15697"/>
    <cellStyle name="注释 3 2 6" xfId="15698"/>
    <cellStyle name="注释 3 3 2" xfId="15699"/>
    <cellStyle name="注释 3 3 2 2" xfId="15700"/>
    <cellStyle name="注释 3 3 2 2 3 2" xfId="15701"/>
    <cellStyle name="注释 3 3 2 3" xfId="15702"/>
    <cellStyle name="注释 3 3 3" xfId="15703"/>
    <cellStyle name="注释 3 3 3 2" xfId="15704"/>
    <cellStyle name="注释 3 3 3 3" xfId="15705"/>
    <cellStyle name="注释 3 3 3 3 2" xfId="15706"/>
    <cellStyle name="注释 3 3 4" xfId="15707"/>
    <cellStyle name="注释 3 3 5" xfId="15708"/>
    <cellStyle name="注释 3 3 5 2" xfId="15709"/>
    <cellStyle name="注释 3 4 2" xfId="15710"/>
    <cellStyle name="注释 3 4 2 2" xfId="15711"/>
    <cellStyle name="注释 3 4 2 3" xfId="15712"/>
    <cellStyle name="注释 3 4 2 3 2" xfId="15713"/>
    <cellStyle name="注释 3 4 3 2" xfId="15714"/>
    <cellStyle name="注释 3 4 3 3" xfId="15715"/>
    <cellStyle name="注释 3 4 4" xfId="15716"/>
    <cellStyle name="注释 3 4 5" xfId="15717"/>
    <cellStyle name="注释 3 4 5 2" xfId="15718"/>
    <cellStyle name="注释 3 5" xfId="15719"/>
    <cellStyle name="注释 3 5 2" xfId="15720"/>
    <cellStyle name="注释 3 5 2 2" xfId="15721"/>
    <cellStyle name="注释 3 5 2 3 2" xfId="15722"/>
    <cellStyle name="注释 3 6" xfId="15723"/>
    <cellStyle name="注释 3 6 2" xfId="15724"/>
    <cellStyle name="注释 3 7" xfId="15725"/>
    <cellStyle name="注释 3 7 2" xfId="15726"/>
    <cellStyle name="注释 3 9" xfId="15727"/>
    <cellStyle name="注释 4 2 2" xfId="15728"/>
    <cellStyle name="注释 4 2 2 2" xfId="15729"/>
    <cellStyle name="注释 4 2 2 3 2" xfId="15730"/>
    <cellStyle name="注释 4 2 3 2" xfId="15731"/>
    <cellStyle name="注释 4 2 3 3" xfId="15732"/>
    <cellStyle name="注释 4 2 3 3 2" xfId="15733"/>
    <cellStyle name="注释 4 2 4 3 2" xfId="15734"/>
    <cellStyle name="注释 4 2 5" xfId="15735"/>
    <cellStyle name="注释 4 2 6" xfId="15736"/>
    <cellStyle name="注释 4 2 6 2" xfId="15737"/>
    <cellStyle name="注释 4 3 2" xfId="15738"/>
    <cellStyle name="注释 4 3 3 2" xfId="15739"/>
    <cellStyle name="注释 4 4 3 2" xfId="15740"/>
    <cellStyle name="注释 5 2" xfId="15741"/>
    <cellStyle name="注释 5 2 2" xfId="15742"/>
    <cellStyle name="注释 5 2 2 2" xfId="15743"/>
    <cellStyle name="注释 5 2 2 3 2" xfId="15744"/>
    <cellStyle name="注释 5 3" xfId="15745"/>
    <cellStyle name="注释 5 3 2" xfId="15746"/>
    <cellStyle name="注释 5 3 3" xfId="15747"/>
    <cellStyle name="注释 5 5" xfId="15748"/>
    <cellStyle name="注释 5 6" xfId="15749"/>
    <cellStyle name="注释 6 2 2" xfId="15750"/>
    <cellStyle name="注释 6 2 3" xfId="15751"/>
    <cellStyle name="注释 6 2 4" xfId="15752"/>
    <cellStyle name="注释 6 3 3 2" xfId="15753"/>
    <cellStyle name="注释 6 5" xfId="15754"/>
    <cellStyle name="注释 7 2 2" xfId="15755"/>
    <cellStyle name="注释 7 3 3" xfId="15756"/>
    <cellStyle name="注释 7 4" xfId="15757"/>
    <cellStyle name="注释 7 5" xfId="15758"/>
    <cellStyle name="注释 8 2" xfId="15759"/>
    <cellStyle name="注释 8 4" xfId="1576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16"/>
  <sheetViews>
    <sheetView workbookViewId="0">
      <selection activeCell="T20" sqref="T20"/>
    </sheetView>
  </sheetViews>
  <sheetFormatPr defaultColWidth="9" defaultRowHeight="14.25"/>
  <cols>
    <col min="1" max="1" width="5.5" customWidth="1"/>
    <col min="2" max="2" width="4.5" customWidth="1"/>
    <col min="3" max="3" width="7.125" customWidth="1"/>
    <col min="4" max="4" width="7.375" customWidth="1"/>
    <col min="5" max="5" width="6.5" customWidth="1"/>
    <col min="6" max="6" width="6" hidden="1" customWidth="1"/>
    <col min="7" max="8" width="4.5" hidden="1" customWidth="1"/>
    <col min="9" max="9" width="6.5" customWidth="1"/>
    <col min="10" max="10" width="6.875" customWidth="1"/>
    <col min="11" max="11" width="5.125" customWidth="1"/>
    <col min="12" max="12" width="6" customWidth="1"/>
    <col min="13" max="13" width="6.375" customWidth="1"/>
    <col min="14" max="14" width="6.875" hidden="1" customWidth="1"/>
    <col min="15" max="15" width="6" customWidth="1"/>
    <col min="16" max="16" width="6.375" customWidth="1"/>
    <col min="17" max="17" width="5.625" customWidth="1"/>
    <col min="18" max="18" width="5.875" customWidth="1"/>
    <col min="19" max="19" width="5.125" customWidth="1"/>
    <col min="20" max="20" width="6.875" customWidth="1"/>
    <col min="21" max="21" width="6.625" customWidth="1"/>
    <col min="22" max="22" width="6" hidden="1" customWidth="1"/>
    <col min="23" max="23" width="5.625" hidden="1" customWidth="1"/>
    <col min="24" max="24" width="8.375" customWidth="1"/>
    <col min="25" max="25" width="8.5" hidden="1" customWidth="1"/>
    <col min="26" max="27" width="7.625" hidden="1" customWidth="1"/>
  </cols>
  <sheetData>
    <row r="1" ht="45" customHeight="1"/>
    <row r="3" ht="24.75" customHeight="1"/>
    <row r="4" ht="32.25" customHeight="1"/>
    <row r="5" ht="24.75" customHeight="1"/>
    <row r="6" ht="21.75" customHeight="1"/>
    <row r="7" ht="29.25" customHeight="1"/>
    <row r="10" ht="45" customHeight="1"/>
    <row r="12" ht="24.75" customHeight="1"/>
    <row r="13" ht="32.25" customHeight="1"/>
    <row r="14" ht="24.75" customHeight="1"/>
    <row r="15" ht="21.75" customHeight="1"/>
    <row r="16" ht="29.25" customHeight="1"/>
  </sheetData>
  <protectedRanges>
    <protectedRange sqref="K13 K4" name="区域3_1_5_5"/>
  </protectedRanges>
  <mergeCells count="32">
    <mergeCell ref="A1:Y1"/>
    <mergeCell ref="I3:N3"/>
    <mergeCell ref="O3:U3"/>
    <mergeCell ref="A6:B6"/>
    <mergeCell ref="A10:Y10"/>
    <mergeCell ref="I12:N12"/>
    <mergeCell ref="O12:U12"/>
    <mergeCell ref="A15:B15"/>
    <mergeCell ref="A3:A4"/>
    <mergeCell ref="A12:A13"/>
    <mergeCell ref="B3:B4"/>
    <mergeCell ref="B12:B13"/>
    <mergeCell ref="C3:C4"/>
    <mergeCell ref="C12:C13"/>
    <mergeCell ref="D3:D4"/>
    <mergeCell ref="D12:D13"/>
    <mergeCell ref="E3:E4"/>
    <mergeCell ref="E12:E13"/>
    <mergeCell ref="F3:F4"/>
    <mergeCell ref="F12:F13"/>
    <mergeCell ref="G3:G4"/>
    <mergeCell ref="G12:G13"/>
    <mergeCell ref="H3:H4"/>
    <mergeCell ref="H12:H13"/>
    <mergeCell ref="V3:V4"/>
    <mergeCell ref="V12:V13"/>
    <mergeCell ref="W3:W4"/>
    <mergeCell ref="W12:W13"/>
    <mergeCell ref="X3:X4"/>
    <mergeCell ref="X12:X13"/>
    <mergeCell ref="Y3:Y4"/>
    <mergeCell ref="Y12:Y13"/>
  </mergeCells>
  <pageMargins left="0.698611111111111" right="0.45" top="0.75" bottom="0.75" header="0.3" footer="0.3"/>
  <pageSetup paperSize="9" orientation="landscape"/>
  <headerFooter alignWithMargins="0"/>
  <rowBreaks count="1" manualBreakCount="1">
    <brk id="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M163"/>
  <sheetViews>
    <sheetView zoomScale="85" zoomScaleNormal="85" workbookViewId="0">
      <pane xSplit="4" ySplit="2" topLeftCell="AF126" activePane="bottomRight" state="frozen"/>
      <selection/>
      <selection pane="topRight"/>
      <selection pane="bottomLeft"/>
      <selection pane="bottomRight" activeCell="AJ160" sqref="AJ160"/>
    </sheetView>
  </sheetViews>
  <sheetFormatPr defaultColWidth="9" defaultRowHeight="20.25" customHeight="1"/>
  <cols>
    <col min="1" max="1" width="5" style="31" customWidth="1"/>
    <col min="2" max="2" width="21.875" style="32" customWidth="1"/>
    <col min="3" max="3" width="13.625" style="33" customWidth="1"/>
    <col min="4" max="4" width="11.125" style="30" customWidth="1"/>
    <col min="5" max="6" width="13.125" style="34" customWidth="1"/>
    <col min="7" max="7" width="11.375" style="35" customWidth="1"/>
    <col min="8" max="9" width="11.375" style="36" customWidth="1"/>
    <col min="10" max="10" width="12.5" style="37" customWidth="1"/>
    <col min="11" max="11" width="11.5" style="38" customWidth="1"/>
    <col min="12" max="13" width="9.5" style="38" customWidth="1"/>
    <col min="14" max="15" width="11" style="38" customWidth="1"/>
    <col min="16" max="16" width="12.125" style="38" customWidth="1"/>
    <col min="17" max="17" width="10" style="38" customWidth="1"/>
    <col min="18" max="18" width="15.125" style="37" customWidth="1"/>
    <col min="19" max="21" width="11" style="37" customWidth="1"/>
    <col min="22" max="22" width="11" style="39" customWidth="1"/>
    <col min="23" max="23" width="10.875" style="39" customWidth="1"/>
    <col min="24" max="25" width="15.125" style="38" customWidth="1"/>
    <col min="26" max="26" width="12.625" style="39" customWidth="1"/>
    <col min="27" max="29" width="16.875" style="39" customWidth="1"/>
    <col min="30" max="30" width="11.375" style="40" customWidth="1"/>
    <col min="31" max="31" width="12.5" style="40" customWidth="1"/>
    <col min="32" max="32" width="12.5" style="37" customWidth="1"/>
    <col min="33" max="35" width="8.5" style="41" customWidth="1"/>
    <col min="36" max="36" width="33.5" style="42" customWidth="1"/>
    <col min="37" max="37" width="19.375" style="43" customWidth="1"/>
    <col min="38" max="38" width="38.5" style="43" customWidth="1"/>
    <col min="39" max="99" width="9" style="31" customWidth="1"/>
    <col min="100" max="16384" width="9" style="31"/>
  </cols>
  <sheetData>
    <row r="1" customHeight="1" spans="3:38">
      <c r="C1" s="33">
        <v>1</v>
      </c>
      <c r="D1" s="32">
        <v>2</v>
      </c>
      <c r="E1" s="33">
        <v>3</v>
      </c>
      <c r="F1" s="33">
        <v>4</v>
      </c>
      <c r="G1" s="44">
        <v>5</v>
      </c>
      <c r="H1" s="44">
        <v>6</v>
      </c>
      <c r="I1" s="44">
        <v>7</v>
      </c>
      <c r="J1" s="33">
        <v>8</v>
      </c>
      <c r="K1" s="33">
        <v>9</v>
      </c>
      <c r="L1" s="33">
        <v>10</v>
      </c>
      <c r="M1" s="33">
        <v>11</v>
      </c>
      <c r="N1" s="33">
        <v>12</v>
      </c>
      <c r="O1" s="33">
        <v>13</v>
      </c>
      <c r="P1" s="33">
        <v>14</v>
      </c>
      <c r="Q1" s="33">
        <v>15</v>
      </c>
      <c r="R1" s="33">
        <v>16</v>
      </c>
      <c r="S1" s="33">
        <v>17</v>
      </c>
      <c r="T1" s="33">
        <v>18</v>
      </c>
      <c r="U1" s="33">
        <v>19</v>
      </c>
      <c r="V1" s="33">
        <v>20</v>
      </c>
      <c r="W1" s="33">
        <v>21</v>
      </c>
      <c r="X1" s="33">
        <v>22</v>
      </c>
      <c r="Y1" s="33"/>
      <c r="Z1" s="33">
        <v>23</v>
      </c>
      <c r="AA1" s="33"/>
      <c r="AB1" s="33"/>
      <c r="AC1" s="33"/>
      <c r="AD1" s="51">
        <v>24</v>
      </c>
      <c r="AE1" s="51">
        <v>25</v>
      </c>
      <c r="AF1" s="33"/>
      <c r="AG1" s="33">
        <v>26</v>
      </c>
      <c r="AH1" s="33">
        <v>27</v>
      </c>
      <c r="AI1" s="33">
        <v>28</v>
      </c>
      <c r="AJ1" s="33">
        <v>29</v>
      </c>
      <c r="AK1" s="33">
        <v>30</v>
      </c>
      <c r="AL1" s="33">
        <v>31</v>
      </c>
    </row>
    <row r="2" ht="26.25" customHeight="1" spans="1:38">
      <c r="A2" s="31" t="s">
        <v>0</v>
      </c>
      <c r="B2" s="32" t="s">
        <v>1</v>
      </c>
      <c r="C2" s="33" t="s">
        <v>2</v>
      </c>
      <c r="D2" s="30" t="s">
        <v>3</v>
      </c>
      <c r="E2" s="34" t="s">
        <v>4</v>
      </c>
      <c r="F2" s="34" t="s">
        <v>5</v>
      </c>
      <c r="G2" s="35" t="s">
        <v>6</v>
      </c>
      <c r="H2" s="36" t="s">
        <v>7</v>
      </c>
      <c r="I2" s="36" t="s">
        <v>8</v>
      </c>
      <c r="J2" s="37" t="s">
        <v>9</v>
      </c>
      <c r="K2" s="38" t="s">
        <v>10</v>
      </c>
      <c r="L2" s="38" t="s">
        <v>11</v>
      </c>
      <c r="M2" s="38" t="s">
        <v>12</v>
      </c>
      <c r="N2" s="38" t="s">
        <v>13</v>
      </c>
      <c r="O2" s="38" t="s">
        <v>14</v>
      </c>
      <c r="P2" s="38" t="s">
        <v>15</v>
      </c>
      <c r="Q2" s="48" t="s">
        <v>16</v>
      </c>
      <c r="R2" s="37" t="s">
        <v>17</v>
      </c>
      <c r="S2" s="37" t="s">
        <v>18</v>
      </c>
      <c r="T2" s="37" t="s">
        <v>19</v>
      </c>
      <c r="U2" s="37" t="s">
        <v>20</v>
      </c>
      <c r="V2" s="39" t="s">
        <v>21</v>
      </c>
      <c r="W2" s="39" t="s">
        <v>22</v>
      </c>
      <c r="X2" s="38" t="s">
        <v>23</v>
      </c>
      <c r="Y2" s="48" t="s">
        <v>24</v>
      </c>
      <c r="Z2" s="52" t="s">
        <v>25</v>
      </c>
      <c r="AA2" s="52" t="s">
        <v>26</v>
      </c>
      <c r="AB2" s="52" t="s">
        <v>27</v>
      </c>
      <c r="AC2" s="52" t="s">
        <v>28</v>
      </c>
      <c r="AD2" s="40" t="s">
        <v>29</v>
      </c>
      <c r="AE2" s="40" t="s">
        <v>30</v>
      </c>
      <c r="AF2" s="52" t="s">
        <v>30</v>
      </c>
      <c r="AG2" s="41" t="s">
        <v>31</v>
      </c>
      <c r="AH2" s="41" t="s">
        <v>32</v>
      </c>
      <c r="AI2" s="41" t="s">
        <v>33</v>
      </c>
      <c r="AJ2" s="42" t="s">
        <v>34</v>
      </c>
      <c r="AK2" s="43" t="s">
        <v>35</v>
      </c>
      <c r="AL2" s="43" t="s">
        <v>36</v>
      </c>
    </row>
    <row r="3" customHeight="1" spans="1:38">
      <c r="A3" s="31">
        <f t="shared" ref="A3:A69" si="0">ROW()-2</f>
        <v>1</v>
      </c>
      <c r="B3" s="32" t="s">
        <v>37</v>
      </c>
      <c r="C3" s="33" t="s">
        <v>38</v>
      </c>
      <c r="D3" s="30" t="s">
        <v>39</v>
      </c>
      <c r="E3" s="34">
        <v>42093</v>
      </c>
      <c r="F3" s="34">
        <v>43465</v>
      </c>
      <c r="G3" s="36">
        <v>5000</v>
      </c>
      <c r="H3" s="36">
        <v>20433</v>
      </c>
      <c r="I3" s="36">
        <v>7900</v>
      </c>
      <c r="J3" s="37">
        <f t="shared" ref="J3:J66" si="1">DATEDIF(E3,F3,"Y")*100</f>
        <v>300</v>
      </c>
      <c r="P3" s="38">
        <v>0</v>
      </c>
      <c r="Q3" s="49">
        <f t="shared" ref="Q3:Q34" si="2">SUM(G3:I3)/21*AG3+IF(DATEDIF(E3,F3,"Y")&lt;2,SUM(G3:I3)/21*0.4*AH3,IF(AH3&gt;15,SUM(G3:I3)/21*0.4*AH3,SUM(G3:I3)/21*0.2*AH3))</f>
        <v>0</v>
      </c>
      <c r="R3" s="37">
        <f t="shared" ref="R3:R30" si="3">SUM(G3:O3)-P3-Q3</f>
        <v>33633</v>
      </c>
      <c r="S3" s="37">
        <v>1178.4</v>
      </c>
      <c r="T3" s="37">
        <v>294.6</v>
      </c>
      <c r="U3" s="37">
        <v>44.19</v>
      </c>
      <c r="V3" s="50">
        <v>2506</v>
      </c>
      <c r="W3" s="39">
        <v>0</v>
      </c>
      <c r="Y3" s="38">
        <v>1000</v>
      </c>
      <c r="Z3" s="39">
        <f>R3-S3-T3-U3-W3-X3-Y3-5000-IF(V3&gt;=2198,"2198",V3)</f>
        <v>23917.81</v>
      </c>
      <c r="AA3" s="39">
        <f>Z3</f>
        <v>23917.81</v>
      </c>
      <c r="AB3" s="39">
        <f>ROUND(MAX(0,(AA3)*{3;10;20;25;30;35;45}%-12*{0;210;1410;2660;4410;7160;15160}),2)</f>
        <v>717.53</v>
      </c>
      <c r="AC3" s="39">
        <f>AB3</f>
        <v>717.53</v>
      </c>
      <c r="AD3" s="40">
        <f>ROUND(MAX((Z3-5000)*5%*{0.6,2,4,5,6,7,9}-10*{0,21,141,266,441,716,1516},0),2)</f>
        <v>2373.56</v>
      </c>
      <c r="AE3" s="40">
        <f>R3-S3-T3-U3-AC3</f>
        <v>31398.28</v>
      </c>
      <c r="AF3" s="37">
        <f t="shared" ref="AF3:AF66" si="4">R3-S3-T3-U3-V3-AC3-X3</f>
        <v>28892.28</v>
      </c>
      <c r="AG3" s="41">
        <v>0</v>
      </c>
      <c r="AH3" s="41">
        <v>0</v>
      </c>
      <c r="AI3" s="41">
        <v>0</v>
      </c>
      <c r="AK3" s="43" t="s">
        <v>40</v>
      </c>
      <c r="AL3" s="43" t="s">
        <v>41</v>
      </c>
    </row>
    <row r="4" customHeight="1" spans="1:38">
      <c r="A4" s="31">
        <f t="shared" si="0"/>
        <v>2</v>
      </c>
      <c r="B4" s="32" t="s">
        <v>42</v>
      </c>
      <c r="C4" s="33" t="s">
        <v>43</v>
      </c>
      <c r="D4" s="30" t="s">
        <v>44</v>
      </c>
      <c r="E4" s="34">
        <v>42342</v>
      </c>
      <c r="F4" s="34">
        <v>43465</v>
      </c>
      <c r="G4" s="35">
        <v>3000</v>
      </c>
      <c r="H4" s="45">
        <v>2225</v>
      </c>
      <c r="I4" s="45">
        <v>1650</v>
      </c>
      <c r="J4" s="37">
        <f t="shared" si="1"/>
        <v>300</v>
      </c>
      <c r="P4" s="38">
        <v>0</v>
      </c>
      <c r="Q4" s="49">
        <f t="shared" si="2"/>
        <v>0</v>
      </c>
      <c r="R4" s="37">
        <f t="shared" si="3"/>
        <v>7175</v>
      </c>
      <c r="S4" s="37">
        <v>550</v>
      </c>
      <c r="T4" s="37">
        <v>142.5</v>
      </c>
      <c r="U4" s="37">
        <v>34.38</v>
      </c>
      <c r="V4" s="39">
        <v>688</v>
      </c>
      <c r="W4" s="39">
        <v>0</v>
      </c>
      <c r="X4" s="49"/>
      <c r="Y4" s="49">
        <v>1000</v>
      </c>
      <c r="Z4" s="39">
        <f t="shared" ref="Z4:Z67" si="5">R4-S4-T4-U4-W4-X4-Y4-5000-IF(V4&gt;=2198,"2198",V4)</f>
        <v>-239.88</v>
      </c>
      <c r="AA4" s="39">
        <f t="shared" ref="AA4:AA67" si="6">Z4</f>
        <v>-239.88</v>
      </c>
      <c r="AB4" s="39">
        <f>ROUND(MAX(0,(AA4)*{3;10;20;25;30;35;45}%-12*{0;210;1410;2660;4410;7160;15160}),2)</f>
        <v>0</v>
      </c>
      <c r="AC4" s="39">
        <f t="shared" ref="AC4:AC67" si="7">AB4</f>
        <v>0</v>
      </c>
      <c r="AD4" s="40">
        <f>ROUND(MAX((Z4-5000)*5%*{0.6,2,4,5,6,7,9}-10*{0,21,141,266,441,716,1516},0),2)</f>
        <v>0</v>
      </c>
      <c r="AE4" s="40">
        <f t="shared" ref="AE4:AE67" si="8">R4-S4-T4-U4-AC4-IF(V4&gt;2198,V4-2198,0)</f>
        <v>6448.12</v>
      </c>
      <c r="AF4" s="37">
        <f t="shared" si="4"/>
        <v>5760.12</v>
      </c>
      <c r="AG4" s="41">
        <v>0</v>
      </c>
      <c r="AH4" s="41">
        <v>0</v>
      </c>
      <c r="AI4" s="41">
        <v>0</v>
      </c>
      <c r="AK4" s="43" t="s">
        <v>40</v>
      </c>
      <c r="AL4" s="43" t="s">
        <v>45</v>
      </c>
    </row>
    <row r="5" customHeight="1" spans="1:38">
      <c r="A5" s="31">
        <f t="shared" si="0"/>
        <v>3</v>
      </c>
      <c r="B5" s="32" t="s">
        <v>46</v>
      </c>
      <c r="C5" s="33" t="s">
        <v>47</v>
      </c>
      <c r="D5" s="30" t="s">
        <v>48</v>
      </c>
      <c r="E5" s="34">
        <v>42478</v>
      </c>
      <c r="F5" s="34">
        <v>43465</v>
      </c>
      <c r="G5" s="36">
        <v>5000</v>
      </c>
      <c r="H5" s="36">
        <v>20433</v>
      </c>
      <c r="I5" s="36">
        <v>7900</v>
      </c>
      <c r="J5" s="37">
        <f t="shared" si="1"/>
        <v>200</v>
      </c>
      <c r="P5" s="38">
        <v>0</v>
      </c>
      <c r="Q5" s="49">
        <f t="shared" si="2"/>
        <v>0</v>
      </c>
      <c r="R5" s="37">
        <f t="shared" si="3"/>
        <v>33533</v>
      </c>
      <c r="S5" s="39">
        <v>1465.44</v>
      </c>
      <c r="T5" s="37">
        <v>371.36</v>
      </c>
      <c r="U5" s="37">
        <v>91.59</v>
      </c>
      <c r="V5" s="39">
        <v>1832</v>
      </c>
      <c r="W5" s="39">
        <v>0</v>
      </c>
      <c r="X5" s="49"/>
      <c r="Y5" s="49">
        <v>0</v>
      </c>
      <c r="Z5" s="39">
        <f t="shared" si="5"/>
        <v>24772.61</v>
      </c>
      <c r="AA5" s="39">
        <f t="shared" si="6"/>
        <v>24772.61</v>
      </c>
      <c r="AB5" s="39">
        <f>ROUND(MAX(0,(AA5)*{3;10;20;25;30;35;45}%-12*{0;210;1410;2660;4410;7160;15160}),2)</f>
        <v>743.18</v>
      </c>
      <c r="AC5" s="39">
        <f t="shared" si="7"/>
        <v>743.18</v>
      </c>
      <c r="AD5" s="40">
        <f>ROUND(MAX((Z5-5000)*5%*{0.6,2,4,5,6,7,9}-10*{0,21,141,266,441,716,1516},0),2)</f>
        <v>2544.52</v>
      </c>
      <c r="AE5" s="40">
        <f t="shared" si="8"/>
        <v>30861.43</v>
      </c>
      <c r="AF5" s="37">
        <f t="shared" si="4"/>
        <v>29029.43</v>
      </c>
      <c r="AG5" s="41">
        <v>0</v>
      </c>
      <c r="AH5" s="41">
        <v>0</v>
      </c>
      <c r="AI5" s="41">
        <v>0</v>
      </c>
      <c r="AK5" s="43" t="s">
        <v>40</v>
      </c>
      <c r="AL5" s="43" t="s">
        <v>49</v>
      </c>
    </row>
    <row r="6" customHeight="1" spans="1:38">
      <c r="A6" s="31">
        <f t="shared" si="0"/>
        <v>4</v>
      </c>
      <c r="B6" s="32" t="s">
        <v>50</v>
      </c>
      <c r="C6" s="33" t="s">
        <v>51</v>
      </c>
      <c r="D6" s="30" t="s">
        <v>52</v>
      </c>
      <c r="E6" s="34">
        <v>42716</v>
      </c>
      <c r="F6" s="34">
        <v>43465</v>
      </c>
      <c r="G6" s="36">
        <v>5000</v>
      </c>
      <c r="H6" s="36">
        <v>20433</v>
      </c>
      <c r="I6" s="36">
        <v>7900</v>
      </c>
      <c r="J6" s="37">
        <f t="shared" si="1"/>
        <v>200</v>
      </c>
      <c r="P6" s="38">
        <v>0</v>
      </c>
      <c r="Q6" s="49">
        <f t="shared" si="2"/>
        <v>0</v>
      </c>
      <c r="R6" s="37">
        <f t="shared" si="3"/>
        <v>33533</v>
      </c>
      <c r="S6" s="37">
        <v>1256</v>
      </c>
      <c r="T6" s="37">
        <v>314</v>
      </c>
      <c r="U6" s="37">
        <v>62.8</v>
      </c>
      <c r="V6" s="39">
        <v>1570</v>
      </c>
      <c r="W6" s="39">
        <v>0</v>
      </c>
      <c r="X6" s="49"/>
      <c r="Y6" s="49">
        <v>0</v>
      </c>
      <c r="Z6" s="39">
        <f t="shared" si="5"/>
        <v>25330.2</v>
      </c>
      <c r="AA6" s="39">
        <f t="shared" si="6"/>
        <v>25330.2</v>
      </c>
      <c r="AB6" s="39">
        <f>ROUND(MAX(0,(AA6)*{3;10;20;25;30;35;45}%-12*{0;210;1410;2660;4410;7160;15160}),2)</f>
        <v>759.91</v>
      </c>
      <c r="AC6" s="39">
        <f t="shared" si="7"/>
        <v>759.91</v>
      </c>
      <c r="AD6" s="40">
        <f>ROUND(MAX((Z6-5000)*5%*{0.6,2,4,5,6,7,9}-10*{0,21,141,266,441,716,1516},0),2)</f>
        <v>2656.04</v>
      </c>
      <c r="AE6" s="40">
        <f t="shared" si="8"/>
        <v>31140.29</v>
      </c>
      <c r="AF6" s="37">
        <f t="shared" si="4"/>
        <v>29570.29</v>
      </c>
      <c r="AG6" s="41">
        <v>0</v>
      </c>
      <c r="AH6" s="41">
        <v>0</v>
      </c>
      <c r="AI6" s="41">
        <v>0</v>
      </c>
      <c r="AK6" s="43" t="s">
        <v>40</v>
      </c>
      <c r="AL6" s="43" t="s">
        <v>45</v>
      </c>
    </row>
    <row r="7" customHeight="1" spans="1:38">
      <c r="A7" s="31">
        <f t="shared" si="0"/>
        <v>5</v>
      </c>
      <c r="B7" s="32" t="s">
        <v>53</v>
      </c>
      <c r="C7" s="33" t="s">
        <v>54</v>
      </c>
      <c r="D7" s="30" t="s">
        <v>55</v>
      </c>
      <c r="E7" s="34">
        <v>42877</v>
      </c>
      <c r="F7" s="34">
        <v>43465</v>
      </c>
      <c r="G7" s="35">
        <v>3000</v>
      </c>
      <c r="H7" s="36">
        <v>1900</v>
      </c>
      <c r="I7" s="36">
        <v>1500</v>
      </c>
      <c r="J7" s="37">
        <f t="shared" si="1"/>
        <v>100</v>
      </c>
      <c r="P7" s="38">
        <v>0</v>
      </c>
      <c r="Q7" s="49">
        <f t="shared" si="2"/>
        <v>0</v>
      </c>
      <c r="R7" s="39">
        <f t="shared" si="3"/>
        <v>6500</v>
      </c>
      <c r="S7" s="37">
        <v>512</v>
      </c>
      <c r="T7" s="37">
        <v>133</v>
      </c>
      <c r="U7" s="37">
        <v>32</v>
      </c>
      <c r="V7" s="39">
        <v>640</v>
      </c>
      <c r="W7" s="39">
        <v>0</v>
      </c>
      <c r="X7" s="49"/>
      <c r="Y7" s="49">
        <v>0</v>
      </c>
      <c r="Z7" s="39">
        <f t="shared" si="5"/>
        <v>183</v>
      </c>
      <c r="AA7" s="39">
        <f t="shared" si="6"/>
        <v>183</v>
      </c>
      <c r="AB7" s="39">
        <f>ROUND(MAX(0,(AA7)*{3;10;20;25;30;35;45}%-12*{0;210;1410;2660;4410;7160;15160}),2)</f>
        <v>5.49</v>
      </c>
      <c r="AC7" s="39">
        <f t="shared" si="7"/>
        <v>5.49</v>
      </c>
      <c r="AD7" s="40">
        <f>ROUND(MAX((Z7-5000)*5%*{0.6,2,4,5,6,7,9}-10*{0,21,141,266,441,716,1516},0),2)</f>
        <v>0</v>
      </c>
      <c r="AE7" s="40">
        <f t="shared" si="8"/>
        <v>5817.51</v>
      </c>
      <c r="AF7" s="37">
        <f t="shared" si="4"/>
        <v>5177.51</v>
      </c>
      <c r="AG7" s="41">
        <v>0</v>
      </c>
      <c r="AH7" s="41">
        <v>0</v>
      </c>
      <c r="AI7" s="41">
        <v>0</v>
      </c>
      <c r="AK7" s="43" t="s">
        <v>40</v>
      </c>
      <c r="AL7" s="43" t="s">
        <v>49</v>
      </c>
    </row>
    <row r="8" customHeight="1" spans="1:38">
      <c r="A8" s="31">
        <f t="shared" si="0"/>
        <v>6</v>
      </c>
      <c r="B8" s="32" t="s">
        <v>56</v>
      </c>
      <c r="C8" s="33" t="s">
        <v>57</v>
      </c>
      <c r="D8" s="30" t="s">
        <v>58</v>
      </c>
      <c r="E8" s="34">
        <v>42877</v>
      </c>
      <c r="F8" s="34">
        <v>43465</v>
      </c>
      <c r="G8" s="35">
        <v>5000</v>
      </c>
      <c r="H8" s="36">
        <v>14100</v>
      </c>
      <c r="I8" s="36">
        <v>5900</v>
      </c>
      <c r="J8" s="37">
        <f t="shared" si="1"/>
        <v>100</v>
      </c>
      <c r="N8" s="38">
        <f>20000+1900+8000</f>
        <v>29900</v>
      </c>
      <c r="P8" s="38">
        <v>0</v>
      </c>
      <c r="Q8" s="49">
        <f t="shared" si="2"/>
        <v>0</v>
      </c>
      <c r="R8" s="37">
        <f t="shared" si="3"/>
        <v>55000</v>
      </c>
      <c r="S8" s="37">
        <v>1465.44</v>
      </c>
      <c r="T8" s="37">
        <v>371.36</v>
      </c>
      <c r="U8" s="37">
        <v>91.59</v>
      </c>
      <c r="V8" s="39">
        <v>1832</v>
      </c>
      <c r="W8" s="39">
        <v>0</v>
      </c>
      <c r="X8" s="49"/>
      <c r="Y8" s="49">
        <v>1500</v>
      </c>
      <c r="Z8" s="39">
        <f t="shared" si="5"/>
        <v>44739.61</v>
      </c>
      <c r="AA8" s="39">
        <f t="shared" si="6"/>
        <v>44739.61</v>
      </c>
      <c r="AB8" s="39">
        <f>ROUND(MAX(0,(AA8)*{3;10;20;25;30;35;45}%-12*{0;210;1410;2660;4410;7160;15160}),2)</f>
        <v>1953.96</v>
      </c>
      <c r="AC8" s="39">
        <f t="shared" si="7"/>
        <v>1953.96</v>
      </c>
      <c r="AD8" s="40">
        <f>ROUND(MAX((Z8-5000)*5%*{0.6,2,4,5,6,7,9}-10*{0,21,141,266,441,716,1516},0),2)</f>
        <v>7511.88</v>
      </c>
      <c r="AE8" s="40">
        <f t="shared" si="8"/>
        <v>51117.65</v>
      </c>
      <c r="AF8" s="37">
        <f t="shared" si="4"/>
        <v>49285.65</v>
      </c>
      <c r="AG8" s="41">
        <v>0</v>
      </c>
      <c r="AH8" s="41">
        <v>0</v>
      </c>
      <c r="AI8" s="41">
        <v>0</v>
      </c>
      <c r="AJ8" s="42" t="s">
        <v>59</v>
      </c>
      <c r="AK8" s="43" t="s">
        <v>40</v>
      </c>
      <c r="AL8" s="43" t="s">
        <v>45</v>
      </c>
    </row>
    <row r="9" customHeight="1" spans="1:38">
      <c r="A9" s="31">
        <f t="shared" si="0"/>
        <v>7</v>
      </c>
      <c r="B9" s="32" t="s">
        <v>60</v>
      </c>
      <c r="C9" s="33" t="s">
        <v>61</v>
      </c>
      <c r="D9" s="30" t="s">
        <v>62</v>
      </c>
      <c r="E9" s="34">
        <v>42881</v>
      </c>
      <c r="F9" s="34">
        <v>43465</v>
      </c>
      <c r="G9" s="35">
        <v>3000</v>
      </c>
      <c r="H9" s="36">
        <v>2700</v>
      </c>
      <c r="I9" s="36">
        <v>1800</v>
      </c>
      <c r="J9" s="37">
        <f t="shared" si="1"/>
        <v>100</v>
      </c>
      <c r="M9" s="48">
        <v>759.6</v>
      </c>
      <c r="P9" s="38">
        <v>0</v>
      </c>
      <c r="Q9" s="49">
        <f t="shared" si="2"/>
        <v>0</v>
      </c>
      <c r="R9" s="39">
        <f t="shared" si="3"/>
        <v>8359.6</v>
      </c>
      <c r="S9" s="37">
        <v>504</v>
      </c>
      <c r="T9" s="37">
        <v>131</v>
      </c>
      <c r="U9" s="37">
        <v>31.5</v>
      </c>
      <c r="V9" s="39">
        <v>750</v>
      </c>
      <c r="W9" s="39">
        <v>0</v>
      </c>
      <c r="X9" s="49"/>
      <c r="Y9" s="49">
        <v>2000</v>
      </c>
      <c r="Z9" s="39">
        <f t="shared" si="5"/>
        <v>-56.8999999999996</v>
      </c>
      <c r="AA9" s="39">
        <f t="shared" si="6"/>
        <v>-56.8999999999996</v>
      </c>
      <c r="AB9" s="39">
        <f>ROUND(MAX(0,(AA9)*{3;10;20;25;30;35;45}%-12*{0;210;1410;2660;4410;7160;15160}),2)</f>
        <v>0</v>
      </c>
      <c r="AC9" s="39">
        <f t="shared" si="7"/>
        <v>0</v>
      </c>
      <c r="AD9" s="40">
        <f>ROUND(MAX((Z9-5000)*5%*{0.6,2,4,5,6,7,9}-10*{0,21,141,266,441,716,1516},0),2)</f>
        <v>0</v>
      </c>
      <c r="AE9" s="40">
        <f t="shared" si="8"/>
        <v>7693.1</v>
      </c>
      <c r="AF9" s="37">
        <f t="shared" si="4"/>
        <v>6943.1</v>
      </c>
      <c r="AG9" s="41">
        <v>0</v>
      </c>
      <c r="AH9" s="41">
        <v>0</v>
      </c>
      <c r="AI9" s="41">
        <v>0</v>
      </c>
      <c r="AK9" s="43" t="s">
        <v>40</v>
      </c>
      <c r="AL9" s="43" t="s">
        <v>45</v>
      </c>
    </row>
    <row r="10" customHeight="1" spans="1:38">
      <c r="A10" s="31">
        <f t="shared" si="0"/>
        <v>8</v>
      </c>
      <c r="B10" s="32" t="s">
        <v>63</v>
      </c>
      <c r="C10" s="33" t="s">
        <v>64</v>
      </c>
      <c r="D10" s="30" t="s">
        <v>65</v>
      </c>
      <c r="E10" s="34">
        <v>40740</v>
      </c>
      <c r="F10" s="34">
        <v>43465</v>
      </c>
      <c r="G10" s="36">
        <v>5000</v>
      </c>
      <c r="H10" s="36">
        <v>20433</v>
      </c>
      <c r="I10" s="36">
        <v>7900</v>
      </c>
      <c r="J10" s="37">
        <f t="shared" si="1"/>
        <v>700</v>
      </c>
      <c r="N10" s="38">
        <v>100</v>
      </c>
      <c r="P10" s="38">
        <v>0</v>
      </c>
      <c r="Q10" s="49">
        <f t="shared" si="2"/>
        <v>0</v>
      </c>
      <c r="R10" s="37">
        <f t="shared" si="3"/>
        <v>34133</v>
      </c>
      <c r="S10" s="37">
        <v>1504</v>
      </c>
      <c r="T10" s="37">
        <v>381</v>
      </c>
      <c r="U10" s="37">
        <v>94</v>
      </c>
      <c r="V10" s="39">
        <v>2098</v>
      </c>
      <c r="W10" s="39">
        <v>0</v>
      </c>
      <c r="X10" s="49"/>
      <c r="Y10" s="49">
        <v>3000</v>
      </c>
      <c r="Z10" s="39">
        <f t="shared" si="5"/>
        <v>22056</v>
      </c>
      <c r="AA10" s="39">
        <f t="shared" si="6"/>
        <v>22056</v>
      </c>
      <c r="AB10" s="39">
        <f>ROUND(MAX(0,(AA10)*{3;10;20;25;30;35;45}%-12*{0;210;1410;2660;4410;7160;15160}),2)</f>
        <v>661.68</v>
      </c>
      <c r="AC10" s="39">
        <f t="shared" si="7"/>
        <v>661.68</v>
      </c>
      <c r="AD10" s="40">
        <f>ROUND(MAX((Z10-5000)*5%*{0.6,2,4,5,6,7,9}-10*{0,21,141,266,441,716,1516},0),2)</f>
        <v>2001.2</v>
      </c>
      <c r="AE10" s="40">
        <f t="shared" si="8"/>
        <v>31492.32</v>
      </c>
      <c r="AF10" s="37">
        <f t="shared" si="4"/>
        <v>29394.32</v>
      </c>
      <c r="AG10" s="41">
        <v>0</v>
      </c>
      <c r="AH10" s="41">
        <v>0</v>
      </c>
      <c r="AI10" s="41">
        <v>0</v>
      </c>
      <c r="AJ10" s="53" t="s">
        <v>66</v>
      </c>
      <c r="AK10" s="43" t="s">
        <v>40</v>
      </c>
      <c r="AL10" s="43" t="s">
        <v>49</v>
      </c>
    </row>
    <row r="11" customHeight="1" spans="1:38">
      <c r="A11" s="31">
        <f t="shared" si="0"/>
        <v>9</v>
      </c>
      <c r="B11" s="32" t="s">
        <v>67</v>
      </c>
      <c r="C11" s="33" t="s">
        <v>68</v>
      </c>
      <c r="D11" s="30" t="s">
        <v>69</v>
      </c>
      <c r="E11" s="34">
        <v>42887</v>
      </c>
      <c r="F11" s="34">
        <v>43465</v>
      </c>
      <c r="G11" s="35">
        <v>3000</v>
      </c>
      <c r="H11" s="36">
        <v>7975</v>
      </c>
      <c r="I11" s="36">
        <v>3400</v>
      </c>
      <c r="J11" s="37">
        <f t="shared" si="1"/>
        <v>100</v>
      </c>
      <c r="P11" s="38">
        <v>0</v>
      </c>
      <c r="Q11" s="49">
        <f t="shared" si="2"/>
        <v>0</v>
      </c>
      <c r="R11" s="37">
        <f t="shared" si="3"/>
        <v>14475</v>
      </c>
      <c r="S11" s="37">
        <v>1000</v>
      </c>
      <c r="T11" s="37">
        <v>255</v>
      </c>
      <c r="U11" s="37">
        <v>62.5</v>
      </c>
      <c r="V11" s="39">
        <v>1438</v>
      </c>
      <c r="W11" s="39">
        <v>0</v>
      </c>
      <c r="X11" s="49"/>
      <c r="Y11" s="49">
        <v>1500</v>
      </c>
      <c r="Z11" s="39">
        <f t="shared" si="5"/>
        <v>5219.5</v>
      </c>
      <c r="AA11" s="39">
        <f t="shared" si="6"/>
        <v>5219.5</v>
      </c>
      <c r="AB11" s="39">
        <f>ROUND(MAX(0,(AA11)*{3;10;20;25;30;35;45}%-12*{0;210;1410;2660;4410;7160;15160}),2)</f>
        <v>156.59</v>
      </c>
      <c r="AC11" s="39">
        <f t="shared" si="7"/>
        <v>156.59</v>
      </c>
      <c r="AD11" s="40">
        <f>ROUND(MAX((Z11-5000)*5%*{0.6,2,4,5,6,7,9}-10*{0,21,141,266,441,716,1516},0),2)</f>
        <v>6.59</v>
      </c>
      <c r="AE11" s="40">
        <f t="shared" si="8"/>
        <v>13000.91</v>
      </c>
      <c r="AF11" s="37">
        <f t="shared" si="4"/>
        <v>11562.91</v>
      </c>
      <c r="AG11" s="41">
        <v>0</v>
      </c>
      <c r="AH11" s="41">
        <v>0</v>
      </c>
      <c r="AI11" s="41">
        <v>0</v>
      </c>
      <c r="AK11" s="43" t="s">
        <v>40</v>
      </c>
      <c r="AL11" s="43" t="s">
        <v>45</v>
      </c>
    </row>
    <row r="12" s="30" customFormat="1" customHeight="1" spans="1:38">
      <c r="A12" s="31">
        <f t="shared" si="0"/>
        <v>10</v>
      </c>
      <c r="B12" s="32" t="s">
        <v>70</v>
      </c>
      <c r="C12" s="33" t="s">
        <v>71</v>
      </c>
      <c r="D12" s="30" t="s">
        <v>72</v>
      </c>
      <c r="E12" s="46">
        <v>42891</v>
      </c>
      <c r="F12" s="34">
        <v>43465</v>
      </c>
      <c r="G12" s="36">
        <v>3000</v>
      </c>
      <c r="H12" s="36">
        <v>8450</v>
      </c>
      <c r="I12" s="36">
        <v>3550</v>
      </c>
      <c r="J12" s="37">
        <f t="shared" si="1"/>
        <v>100</v>
      </c>
      <c r="K12" s="38"/>
      <c r="L12" s="49"/>
      <c r="M12" s="49"/>
      <c r="N12" s="49"/>
      <c r="O12" s="49"/>
      <c r="P12" s="38">
        <v>0</v>
      </c>
      <c r="Q12" s="49">
        <f t="shared" si="2"/>
        <v>0</v>
      </c>
      <c r="R12" s="39">
        <f t="shared" si="3"/>
        <v>15100</v>
      </c>
      <c r="S12" s="37">
        <v>1200</v>
      </c>
      <c r="T12" s="37">
        <v>305</v>
      </c>
      <c r="U12" s="37">
        <v>75</v>
      </c>
      <c r="V12" s="39">
        <v>1500</v>
      </c>
      <c r="W12" s="39">
        <v>0</v>
      </c>
      <c r="X12" s="49"/>
      <c r="Y12" s="49">
        <v>0</v>
      </c>
      <c r="Z12" s="39">
        <f t="shared" si="5"/>
        <v>7020</v>
      </c>
      <c r="AA12" s="39">
        <f t="shared" si="6"/>
        <v>7020</v>
      </c>
      <c r="AB12" s="39">
        <f>ROUND(MAX(0,(AA12)*{3;10;20;25;30;35;45}%-12*{0;210;1410;2660;4410;7160;15160}),2)</f>
        <v>210.6</v>
      </c>
      <c r="AC12" s="39">
        <f t="shared" si="7"/>
        <v>210.6</v>
      </c>
      <c r="AD12" s="40">
        <f>ROUND(MAX((Z12-5000)*5%*{0.6,2,4,5,6,7,9}-10*{0,21,141,266,441,716,1516},0),2)</f>
        <v>60.6</v>
      </c>
      <c r="AE12" s="40">
        <f t="shared" si="8"/>
        <v>13309.4</v>
      </c>
      <c r="AF12" s="37">
        <f t="shared" si="4"/>
        <v>11809.4</v>
      </c>
      <c r="AG12" s="41">
        <v>0</v>
      </c>
      <c r="AH12" s="41">
        <v>0</v>
      </c>
      <c r="AI12" s="41">
        <v>0</v>
      </c>
      <c r="AJ12" s="42"/>
      <c r="AK12" s="43" t="s">
        <v>40</v>
      </c>
      <c r="AL12" s="43" t="s">
        <v>73</v>
      </c>
    </row>
    <row r="13" s="30" customFormat="1" customHeight="1" spans="1:38">
      <c r="A13" s="31">
        <f t="shared" si="0"/>
        <v>11</v>
      </c>
      <c r="B13" s="32" t="s">
        <v>74</v>
      </c>
      <c r="C13" s="33" t="s">
        <v>75</v>
      </c>
      <c r="D13" s="30" t="s">
        <v>76</v>
      </c>
      <c r="E13" s="46">
        <v>42893</v>
      </c>
      <c r="F13" s="34">
        <v>43465</v>
      </c>
      <c r="G13" s="36">
        <v>3000</v>
      </c>
      <c r="H13" s="36">
        <v>6550</v>
      </c>
      <c r="I13" s="36">
        <v>2950</v>
      </c>
      <c r="J13" s="37">
        <f t="shared" si="1"/>
        <v>100</v>
      </c>
      <c r="K13" s="38"/>
      <c r="L13" s="49"/>
      <c r="M13" s="49"/>
      <c r="N13" s="49">
        <v>2000</v>
      </c>
      <c r="O13" s="49"/>
      <c r="P13" s="38">
        <v>0</v>
      </c>
      <c r="Q13" s="49">
        <f t="shared" si="2"/>
        <v>0</v>
      </c>
      <c r="R13" s="39">
        <f t="shared" si="3"/>
        <v>14600</v>
      </c>
      <c r="S13" s="39">
        <v>1000</v>
      </c>
      <c r="T13" s="37">
        <v>255</v>
      </c>
      <c r="U13" s="37">
        <v>62.5</v>
      </c>
      <c r="V13" s="39">
        <v>1250</v>
      </c>
      <c r="W13" s="39">
        <v>0</v>
      </c>
      <c r="X13" s="49"/>
      <c r="Y13" s="49">
        <v>1000</v>
      </c>
      <c r="Z13" s="39">
        <f t="shared" si="5"/>
        <v>6032.5</v>
      </c>
      <c r="AA13" s="39">
        <f t="shared" si="6"/>
        <v>6032.5</v>
      </c>
      <c r="AB13" s="39">
        <f>ROUND(MAX(0,(AA13)*{3;10;20;25;30;35;45}%-12*{0;210;1410;2660;4410;7160;15160}),2)</f>
        <v>180.98</v>
      </c>
      <c r="AC13" s="39">
        <f t="shared" si="7"/>
        <v>180.98</v>
      </c>
      <c r="AD13" s="40">
        <f>ROUND(MAX((Z13-5000)*5%*{0.6,2,4,5,6,7,9}-10*{0,21,141,266,441,716,1516},0),2)</f>
        <v>30.98</v>
      </c>
      <c r="AE13" s="40">
        <f t="shared" si="8"/>
        <v>13101.52</v>
      </c>
      <c r="AF13" s="37">
        <f t="shared" si="4"/>
        <v>11851.52</v>
      </c>
      <c r="AG13" s="41">
        <v>0</v>
      </c>
      <c r="AH13" s="41">
        <v>0</v>
      </c>
      <c r="AI13" s="41">
        <v>0</v>
      </c>
      <c r="AJ13" s="42" t="s">
        <v>77</v>
      </c>
      <c r="AK13" s="43" t="s">
        <v>40</v>
      </c>
      <c r="AL13" s="43" t="s">
        <v>49</v>
      </c>
    </row>
    <row r="14" s="30" customFormat="1" customHeight="1" spans="1:38">
      <c r="A14" s="31">
        <f t="shared" si="0"/>
        <v>12</v>
      </c>
      <c r="B14" s="32" t="s">
        <v>78</v>
      </c>
      <c r="C14" s="33" t="s">
        <v>79</v>
      </c>
      <c r="D14" s="30" t="s">
        <v>80</v>
      </c>
      <c r="E14" s="46">
        <v>42894</v>
      </c>
      <c r="F14" s="34">
        <v>43465</v>
      </c>
      <c r="G14" s="35">
        <v>5000</v>
      </c>
      <c r="H14" s="36">
        <v>19167</v>
      </c>
      <c r="I14" s="36">
        <v>7500</v>
      </c>
      <c r="J14" s="37">
        <f t="shared" si="1"/>
        <v>100</v>
      </c>
      <c r="K14" s="38"/>
      <c r="L14" s="49"/>
      <c r="M14" s="49"/>
      <c r="N14" s="49">
        <v>100</v>
      </c>
      <c r="O14" s="49"/>
      <c r="P14" s="38">
        <v>0</v>
      </c>
      <c r="Q14" s="49">
        <f t="shared" si="2"/>
        <v>0</v>
      </c>
      <c r="R14" s="39">
        <f t="shared" si="3"/>
        <v>31867</v>
      </c>
      <c r="S14" s="37">
        <v>1465.44</v>
      </c>
      <c r="T14" s="37">
        <v>371.36</v>
      </c>
      <c r="U14" s="37">
        <v>91.59</v>
      </c>
      <c r="V14" s="39">
        <v>1832</v>
      </c>
      <c r="W14" s="39">
        <v>0</v>
      </c>
      <c r="X14" s="49"/>
      <c r="Y14" s="49">
        <v>2500</v>
      </c>
      <c r="Z14" s="39">
        <f t="shared" si="5"/>
        <v>20606.61</v>
      </c>
      <c r="AA14" s="39">
        <f t="shared" si="6"/>
        <v>20606.61</v>
      </c>
      <c r="AB14" s="39">
        <f>ROUND(MAX(0,(AA14)*{3;10;20;25;30;35;45}%-12*{0;210;1410;2660;4410;7160;15160}),2)</f>
        <v>618.2</v>
      </c>
      <c r="AC14" s="39">
        <f t="shared" si="7"/>
        <v>618.2</v>
      </c>
      <c r="AD14" s="40">
        <f>ROUND(MAX((Z14-5000)*5%*{0.6,2,4,5,6,7,9}-10*{0,21,141,266,441,716,1516},0),2)</f>
        <v>1711.32</v>
      </c>
      <c r="AE14" s="40">
        <f t="shared" si="8"/>
        <v>29320.41</v>
      </c>
      <c r="AF14" s="37">
        <f t="shared" si="4"/>
        <v>27488.41</v>
      </c>
      <c r="AG14" s="41">
        <v>0</v>
      </c>
      <c r="AH14" s="41">
        <v>0</v>
      </c>
      <c r="AI14" s="41">
        <v>0</v>
      </c>
      <c r="AJ14" s="42" t="s">
        <v>66</v>
      </c>
      <c r="AK14" s="43" t="s">
        <v>40</v>
      </c>
      <c r="AL14" s="43" t="s">
        <v>73</v>
      </c>
    </row>
    <row r="15" s="30" customFormat="1" customHeight="1" spans="1:38">
      <c r="A15" s="31">
        <f t="shared" si="0"/>
        <v>13</v>
      </c>
      <c r="B15" s="32" t="s">
        <v>81</v>
      </c>
      <c r="C15" s="33" t="s">
        <v>82</v>
      </c>
      <c r="D15" s="30" t="s">
        <v>83</v>
      </c>
      <c r="E15" s="46">
        <v>42900</v>
      </c>
      <c r="F15" s="34">
        <v>43465</v>
      </c>
      <c r="G15" s="36">
        <v>5000</v>
      </c>
      <c r="H15" s="36">
        <v>20433</v>
      </c>
      <c r="I15" s="36">
        <v>7900</v>
      </c>
      <c r="J15" s="37">
        <f t="shared" si="1"/>
        <v>100</v>
      </c>
      <c r="K15" s="38"/>
      <c r="L15" s="49"/>
      <c r="M15" s="49"/>
      <c r="N15" s="49"/>
      <c r="O15" s="49"/>
      <c r="P15" s="38">
        <v>0</v>
      </c>
      <c r="Q15" s="49">
        <f t="shared" si="2"/>
        <v>0</v>
      </c>
      <c r="R15" s="39">
        <f t="shared" si="3"/>
        <v>33433</v>
      </c>
      <c r="S15" s="37">
        <v>1465.44</v>
      </c>
      <c r="T15" s="37">
        <v>371.36</v>
      </c>
      <c r="U15" s="37">
        <v>91.59</v>
      </c>
      <c r="V15" s="39">
        <v>1832</v>
      </c>
      <c r="W15" s="39">
        <v>0</v>
      </c>
      <c r="X15" s="49"/>
      <c r="Y15" s="49">
        <v>1500</v>
      </c>
      <c r="Z15" s="39">
        <f t="shared" si="5"/>
        <v>23172.61</v>
      </c>
      <c r="AA15" s="39">
        <f t="shared" si="6"/>
        <v>23172.61</v>
      </c>
      <c r="AB15" s="39">
        <f>ROUND(MAX(0,(AA15)*{3;10;20;25;30;35;45}%-12*{0;210;1410;2660;4410;7160;15160}),2)</f>
        <v>695.18</v>
      </c>
      <c r="AC15" s="39">
        <f t="shared" si="7"/>
        <v>695.18</v>
      </c>
      <c r="AD15" s="40">
        <f>ROUND(MAX((Z15-5000)*5%*{0.6,2,4,5,6,7,9}-10*{0,21,141,266,441,716,1516},0),2)</f>
        <v>2224.52</v>
      </c>
      <c r="AE15" s="40">
        <f t="shared" si="8"/>
        <v>30809.43</v>
      </c>
      <c r="AF15" s="37">
        <f t="shared" si="4"/>
        <v>28977.43</v>
      </c>
      <c r="AG15" s="41">
        <v>0</v>
      </c>
      <c r="AH15" s="41">
        <v>0</v>
      </c>
      <c r="AI15" s="41">
        <v>0</v>
      </c>
      <c r="AJ15" s="42"/>
      <c r="AK15" s="43" t="s">
        <v>40</v>
      </c>
      <c r="AL15" s="43" t="s">
        <v>41</v>
      </c>
    </row>
    <row r="16" s="30" customFormat="1" customHeight="1" spans="1:38">
      <c r="A16" s="31">
        <f t="shared" si="0"/>
        <v>14</v>
      </c>
      <c r="B16" s="32" t="s">
        <v>84</v>
      </c>
      <c r="C16" s="33" t="s">
        <v>85</v>
      </c>
      <c r="D16" s="30" t="s">
        <v>86</v>
      </c>
      <c r="E16" s="46">
        <v>42905</v>
      </c>
      <c r="F16" s="34">
        <v>43465</v>
      </c>
      <c r="G16" s="36">
        <v>5000</v>
      </c>
      <c r="H16" s="36">
        <v>20433</v>
      </c>
      <c r="I16" s="36">
        <v>7900</v>
      </c>
      <c r="J16" s="37">
        <f t="shared" si="1"/>
        <v>100</v>
      </c>
      <c r="K16" s="38"/>
      <c r="L16" s="49"/>
      <c r="M16" s="49"/>
      <c r="N16" s="49"/>
      <c r="O16" s="49"/>
      <c r="P16" s="38">
        <v>0</v>
      </c>
      <c r="Q16" s="49">
        <f t="shared" si="2"/>
        <v>793.642857142857</v>
      </c>
      <c r="R16" s="39">
        <f t="shared" si="3"/>
        <v>32639.3571428571</v>
      </c>
      <c r="S16" s="37">
        <v>1465.44</v>
      </c>
      <c r="T16" s="37">
        <v>371.36</v>
      </c>
      <c r="U16" s="37">
        <v>91.59</v>
      </c>
      <c r="V16" s="39">
        <v>1832</v>
      </c>
      <c r="W16" s="39">
        <v>0</v>
      </c>
      <c r="X16" s="49"/>
      <c r="Y16" s="49">
        <v>0</v>
      </c>
      <c r="Z16" s="39">
        <f t="shared" si="5"/>
        <v>23878.9671428571</v>
      </c>
      <c r="AA16" s="39">
        <f t="shared" si="6"/>
        <v>23878.9671428571</v>
      </c>
      <c r="AB16" s="39">
        <f>ROUND(MAX(0,(AA16)*{3;10;20;25;30;35;45}%-12*{0;210;1410;2660;4410;7160;15160}),2)</f>
        <v>716.37</v>
      </c>
      <c r="AC16" s="39">
        <f t="shared" si="7"/>
        <v>716.37</v>
      </c>
      <c r="AD16" s="40">
        <f>ROUND(MAX((Z16-5000)*5%*{0.6,2,4,5,6,7,9}-10*{0,21,141,266,441,716,1516},0),2)</f>
        <v>2365.79</v>
      </c>
      <c r="AE16" s="40">
        <f t="shared" si="8"/>
        <v>29994.5971428571</v>
      </c>
      <c r="AF16" s="37">
        <f t="shared" si="4"/>
        <v>28162.5971428571</v>
      </c>
      <c r="AG16" s="41">
        <v>0.5</v>
      </c>
      <c r="AH16" s="41">
        <v>0</v>
      </c>
      <c r="AI16" s="41">
        <v>0</v>
      </c>
      <c r="AJ16" s="42"/>
      <c r="AK16" s="43" t="s">
        <v>40</v>
      </c>
      <c r="AL16" s="43" t="s">
        <v>45</v>
      </c>
    </row>
    <row r="17" s="30" customFormat="1" customHeight="1" spans="1:38">
      <c r="A17" s="31">
        <f t="shared" si="0"/>
        <v>15</v>
      </c>
      <c r="B17" s="32" t="s">
        <v>87</v>
      </c>
      <c r="C17" s="33" t="s">
        <v>88</v>
      </c>
      <c r="D17" s="30" t="s">
        <v>89</v>
      </c>
      <c r="E17" s="46">
        <v>42905</v>
      </c>
      <c r="F17" s="34">
        <v>43465</v>
      </c>
      <c r="G17" s="36">
        <v>3000</v>
      </c>
      <c r="H17" s="36">
        <v>9400</v>
      </c>
      <c r="I17" s="36">
        <v>3850</v>
      </c>
      <c r="J17" s="37">
        <f t="shared" si="1"/>
        <v>100</v>
      </c>
      <c r="K17" s="38"/>
      <c r="L17" s="49"/>
      <c r="M17" s="49"/>
      <c r="N17" s="49"/>
      <c r="O17" s="49"/>
      <c r="P17" s="38">
        <v>0</v>
      </c>
      <c r="Q17" s="49">
        <f t="shared" si="2"/>
        <v>0</v>
      </c>
      <c r="R17" s="39">
        <f t="shared" si="3"/>
        <v>16350</v>
      </c>
      <c r="S17" s="37">
        <v>1300</v>
      </c>
      <c r="T17" s="37">
        <v>330</v>
      </c>
      <c r="U17" s="37">
        <v>81.25</v>
      </c>
      <c r="V17" s="39">
        <v>1625</v>
      </c>
      <c r="W17" s="39">
        <v>0</v>
      </c>
      <c r="X17" s="49"/>
      <c r="Y17" s="49">
        <v>0</v>
      </c>
      <c r="Z17" s="39">
        <f t="shared" si="5"/>
        <v>8013.75</v>
      </c>
      <c r="AA17" s="39">
        <f t="shared" si="6"/>
        <v>8013.75</v>
      </c>
      <c r="AB17" s="39">
        <f>ROUND(MAX(0,(AA17)*{3;10;20;25;30;35;45}%-12*{0;210;1410;2660;4410;7160;15160}),2)</f>
        <v>240.41</v>
      </c>
      <c r="AC17" s="39">
        <f t="shared" si="7"/>
        <v>240.41</v>
      </c>
      <c r="AD17" s="40">
        <f>ROUND(MAX((Z17-5000)*5%*{0.6,2,4,5,6,7,9}-10*{0,21,141,266,441,716,1516},0),2)</f>
        <v>91.38</v>
      </c>
      <c r="AE17" s="40">
        <f t="shared" si="8"/>
        <v>14398.34</v>
      </c>
      <c r="AF17" s="37">
        <f t="shared" si="4"/>
        <v>12773.34</v>
      </c>
      <c r="AG17" s="41">
        <v>0</v>
      </c>
      <c r="AH17" s="41">
        <v>0</v>
      </c>
      <c r="AI17" s="41">
        <v>0</v>
      </c>
      <c r="AJ17" s="42"/>
      <c r="AK17" s="43" t="s">
        <v>40</v>
      </c>
      <c r="AL17" s="43" t="s">
        <v>45</v>
      </c>
    </row>
    <row r="18" s="30" customFormat="1" customHeight="1" spans="1:38">
      <c r="A18" s="31">
        <f t="shared" si="0"/>
        <v>16</v>
      </c>
      <c r="B18" s="32" t="s">
        <v>90</v>
      </c>
      <c r="C18" s="33" t="s">
        <v>91</v>
      </c>
      <c r="D18" s="30" t="s">
        <v>92</v>
      </c>
      <c r="E18" s="46">
        <v>42909</v>
      </c>
      <c r="F18" s="34">
        <v>43465</v>
      </c>
      <c r="G18" s="36">
        <v>3000</v>
      </c>
      <c r="H18" s="36">
        <v>19383</v>
      </c>
      <c r="I18" s="36">
        <v>6950</v>
      </c>
      <c r="J18" s="37">
        <f t="shared" si="1"/>
        <v>100</v>
      </c>
      <c r="K18" s="38"/>
      <c r="L18" s="49"/>
      <c r="M18" s="49"/>
      <c r="N18" s="49">
        <f>6000+4000+10000</f>
        <v>20000</v>
      </c>
      <c r="O18" s="49"/>
      <c r="P18" s="38">
        <v>0</v>
      </c>
      <c r="Q18" s="49">
        <f t="shared" si="2"/>
        <v>0</v>
      </c>
      <c r="R18" s="39">
        <f t="shared" si="3"/>
        <v>49433</v>
      </c>
      <c r="S18" s="39">
        <v>1315.6</v>
      </c>
      <c r="T18" s="37">
        <v>325.48</v>
      </c>
      <c r="U18" s="37">
        <v>65.1</v>
      </c>
      <c r="V18" s="50">
        <v>2231</v>
      </c>
      <c r="W18" s="39">
        <v>0</v>
      </c>
      <c r="X18" s="49"/>
      <c r="Y18" s="49">
        <v>1000</v>
      </c>
      <c r="Z18" s="39">
        <f t="shared" si="5"/>
        <v>39528.82</v>
      </c>
      <c r="AA18" s="39">
        <f t="shared" si="6"/>
        <v>39528.82</v>
      </c>
      <c r="AB18" s="39">
        <f>ROUND(MAX(0,(AA18)*{3;10;20;25;30;35;45}%-12*{0;210;1410;2660;4410;7160;15160}),2)</f>
        <v>1432.88</v>
      </c>
      <c r="AC18" s="39">
        <f t="shared" si="7"/>
        <v>1432.88</v>
      </c>
      <c r="AD18" s="40">
        <f>ROUND(MAX((Z18-5000)*5%*{0.6,2,4,5,6,7,9}-10*{0,21,141,266,441,716,1516},0),2)</f>
        <v>5972.21</v>
      </c>
      <c r="AE18" s="40">
        <f t="shared" si="8"/>
        <v>46260.94</v>
      </c>
      <c r="AF18" s="37">
        <f t="shared" si="4"/>
        <v>44062.94</v>
      </c>
      <c r="AG18" s="41">
        <v>0</v>
      </c>
      <c r="AH18" s="41">
        <v>0</v>
      </c>
      <c r="AI18" s="41">
        <v>0</v>
      </c>
      <c r="AJ18" s="42" t="s">
        <v>59</v>
      </c>
      <c r="AK18" s="43" t="s">
        <v>40</v>
      </c>
      <c r="AL18" s="43" t="s">
        <v>45</v>
      </c>
    </row>
    <row r="19" s="30" customFormat="1" customHeight="1" spans="1:38">
      <c r="A19" s="31">
        <f t="shared" si="0"/>
        <v>17</v>
      </c>
      <c r="B19" s="32" t="s">
        <v>93</v>
      </c>
      <c r="C19" s="33" t="s">
        <v>94</v>
      </c>
      <c r="D19" s="30" t="s">
        <v>95</v>
      </c>
      <c r="E19" s="46">
        <v>42919</v>
      </c>
      <c r="F19" s="34">
        <v>43465</v>
      </c>
      <c r="G19" s="36">
        <v>3000</v>
      </c>
      <c r="H19" s="45">
        <v>14783</v>
      </c>
      <c r="I19" s="45">
        <v>5550</v>
      </c>
      <c r="J19" s="37">
        <f t="shared" si="1"/>
        <v>100</v>
      </c>
      <c r="K19" s="49"/>
      <c r="L19" s="49"/>
      <c r="M19" s="49"/>
      <c r="N19" s="49"/>
      <c r="O19" s="49"/>
      <c r="P19" s="38">
        <v>0</v>
      </c>
      <c r="Q19" s="49">
        <f t="shared" si="2"/>
        <v>0</v>
      </c>
      <c r="R19" s="39">
        <f t="shared" si="3"/>
        <v>23433</v>
      </c>
      <c r="S19" s="37">
        <v>1465.44</v>
      </c>
      <c r="T19" s="37">
        <v>371.36</v>
      </c>
      <c r="U19" s="37">
        <v>91.59</v>
      </c>
      <c r="V19" s="39">
        <v>1832</v>
      </c>
      <c r="W19" s="39">
        <v>0</v>
      </c>
      <c r="X19" s="49"/>
      <c r="Y19" s="49">
        <v>3000</v>
      </c>
      <c r="Z19" s="39">
        <f t="shared" si="5"/>
        <v>11672.61</v>
      </c>
      <c r="AA19" s="39">
        <f t="shared" si="6"/>
        <v>11672.61</v>
      </c>
      <c r="AB19" s="39">
        <f>ROUND(MAX(0,(AA19)*{3;10;20;25;30;35;45}%-12*{0;210;1410;2660;4410;7160;15160}),2)</f>
        <v>350.18</v>
      </c>
      <c r="AC19" s="39">
        <f t="shared" si="7"/>
        <v>350.18</v>
      </c>
      <c r="AD19" s="40">
        <f>ROUND(MAX((Z19-5000)*5%*{0.6,2,4,5,6,7,9}-10*{0,21,141,266,441,716,1516},0),2)</f>
        <v>457.26</v>
      </c>
      <c r="AE19" s="40">
        <f t="shared" si="8"/>
        <v>21154.43</v>
      </c>
      <c r="AF19" s="37">
        <f t="shared" si="4"/>
        <v>19322.43</v>
      </c>
      <c r="AG19" s="41">
        <v>0</v>
      </c>
      <c r="AH19" s="41">
        <v>0</v>
      </c>
      <c r="AI19" s="41">
        <v>0</v>
      </c>
      <c r="AJ19" s="42"/>
      <c r="AK19" s="43" t="s">
        <v>40</v>
      </c>
      <c r="AL19" s="43" t="s">
        <v>96</v>
      </c>
    </row>
    <row r="20" s="30" customFormat="1" customHeight="1" spans="1:38">
      <c r="A20" s="31">
        <f t="shared" si="0"/>
        <v>18</v>
      </c>
      <c r="B20" s="32" t="s">
        <v>97</v>
      </c>
      <c r="C20" s="33" t="s">
        <v>98</v>
      </c>
      <c r="D20" s="30" t="s">
        <v>99</v>
      </c>
      <c r="E20" s="46">
        <v>42940</v>
      </c>
      <c r="F20" s="34">
        <v>43465</v>
      </c>
      <c r="G20" s="36">
        <v>5000</v>
      </c>
      <c r="H20" s="45">
        <v>11517</v>
      </c>
      <c r="I20" s="45">
        <v>5150</v>
      </c>
      <c r="J20" s="37">
        <f t="shared" si="1"/>
        <v>100</v>
      </c>
      <c r="K20" s="49"/>
      <c r="L20" s="49"/>
      <c r="M20" s="49"/>
      <c r="N20" s="49"/>
      <c r="O20" s="49"/>
      <c r="P20" s="38">
        <v>0</v>
      </c>
      <c r="Q20" s="49">
        <f t="shared" si="2"/>
        <v>0</v>
      </c>
      <c r="R20" s="39">
        <f t="shared" si="3"/>
        <v>21767</v>
      </c>
      <c r="S20" s="39">
        <v>1300</v>
      </c>
      <c r="T20" s="39">
        <v>330</v>
      </c>
      <c r="U20" s="39">
        <v>81.25</v>
      </c>
      <c r="V20" s="39">
        <v>1832</v>
      </c>
      <c r="W20" s="39">
        <v>0</v>
      </c>
      <c r="X20" s="49"/>
      <c r="Y20" s="49">
        <v>0</v>
      </c>
      <c r="Z20" s="39">
        <f t="shared" si="5"/>
        <v>13223.75</v>
      </c>
      <c r="AA20" s="39">
        <f t="shared" si="6"/>
        <v>13223.75</v>
      </c>
      <c r="AB20" s="39">
        <f>ROUND(MAX(0,(AA20)*{3;10;20;25;30;35;45}%-12*{0;210;1410;2660;4410;7160;15160}),2)</f>
        <v>396.71</v>
      </c>
      <c r="AC20" s="39">
        <f t="shared" si="7"/>
        <v>396.71</v>
      </c>
      <c r="AD20" s="40">
        <f>ROUND(MAX((Z20-5000)*5%*{0.6,2,4,5,6,7,9}-10*{0,21,141,266,441,716,1516},0),2)</f>
        <v>612.38</v>
      </c>
      <c r="AE20" s="40">
        <f t="shared" si="8"/>
        <v>19659.04</v>
      </c>
      <c r="AF20" s="37">
        <f t="shared" si="4"/>
        <v>17827.04</v>
      </c>
      <c r="AG20" s="41">
        <v>0</v>
      </c>
      <c r="AH20" s="41">
        <v>0</v>
      </c>
      <c r="AI20" s="41">
        <v>0</v>
      </c>
      <c r="AJ20" s="42"/>
      <c r="AK20" s="43" t="s">
        <v>40</v>
      </c>
      <c r="AL20" s="43" t="s">
        <v>96</v>
      </c>
    </row>
    <row r="21" customHeight="1" spans="1:38">
      <c r="A21" s="31">
        <f t="shared" si="0"/>
        <v>19</v>
      </c>
      <c r="B21" s="32" t="s">
        <v>100</v>
      </c>
      <c r="C21" s="33" t="s">
        <v>101</v>
      </c>
      <c r="D21" s="30" t="s">
        <v>102</v>
      </c>
      <c r="E21" s="46">
        <v>42951</v>
      </c>
      <c r="F21" s="34">
        <v>43465</v>
      </c>
      <c r="G21" s="36">
        <v>5000</v>
      </c>
      <c r="H21" s="36">
        <v>10883</v>
      </c>
      <c r="I21" s="36">
        <v>4950</v>
      </c>
      <c r="J21" s="37">
        <f t="shared" si="1"/>
        <v>100</v>
      </c>
      <c r="P21" s="38">
        <v>0</v>
      </c>
      <c r="Q21" s="49">
        <f t="shared" si="2"/>
        <v>0</v>
      </c>
      <c r="R21" s="39">
        <f t="shared" si="3"/>
        <v>20933</v>
      </c>
      <c r="S21" s="37">
        <v>1440</v>
      </c>
      <c r="T21" s="37">
        <v>365</v>
      </c>
      <c r="U21" s="37">
        <v>90</v>
      </c>
      <c r="V21" s="39">
        <v>1832</v>
      </c>
      <c r="W21" s="39">
        <v>0</v>
      </c>
      <c r="X21" s="49"/>
      <c r="Y21" s="49">
        <v>1500</v>
      </c>
      <c r="Z21" s="39">
        <f t="shared" si="5"/>
        <v>10706</v>
      </c>
      <c r="AA21" s="39">
        <f t="shared" si="6"/>
        <v>10706</v>
      </c>
      <c r="AB21" s="39">
        <f>ROUND(MAX(0,(AA21)*{3;10;20;25;30;35;45}%-12*{0;210;1410;2660;4410;7160;15160}),2)</f>
        <v>321.18</v>
      </c>
      <c r="AC21" s="39">
        <f t="shared" si="7"/>
        <v>321.18</v>
      </c>
      <c r="AD21" s="40">
        <f>ROUND(MAX((Z21-5000)*5%*{0.6,2,4,5,6,7,9}-10*{0,21,141,266,441,716,1516},0),2)</f>
        <v>360.6</v>
      </c>
      <c r="AE21" s="40">
        <f t="shared" si="8"/>
        <v>18716.82</v>
      </c>
      <c r="AF21" s="37">
        <f t="shared" si="4"/>
        <v>16884.82</v>
      </c>
      <c r="AG21" s="41">
        <v>0</v>
      </c>
      <c r="AH21" s="41">
        <v>0</v>
      </c>
      <c r="AI21" s="41">
        <v>0</v>
      </c>
      <c r="AK21" s="43" t="s">
        <v>40</v>
      </c>
      <c r="AL21" s="43" t="s">
        <v>73</v>
      </c>
    </row>
    <row r="22" customHeight="1" spans="1:38">
      <c r="A22" s="31">
        <f t="shared" si="0"/>
        <v>20</v>
      </c>
      <c r="B22" s="32" t="s">
        <v>103</v>
      </c>
      <c r="C22" s="33" t="s">
        <v>104</v>
      </c>
      <c r="D22" s="30" t="s">
        <v>105</v>
      </c>
      <c r="E22" s="46">
        <v>42968</v>
      </c>
      <c r="F22" s="34">
        <v>43465</v>
      </c>
      <c r="G22" s="36">
        <v>5000</v>
      </c>
      <c r="H22" s="36">
        <v>10250</v>
      </c>
      <c r="I22" s="36">
        <v>4750</v>
      </c>
      <c r="J22" s="37">
        <f t="shared" si="1"/>
        <v>100</v>
      </c>
      <c r="N22" s="49"/>
      <c r="P22" s="38">
        <v>0</v>
      </c>
      <c r="Q22" s="49">
        <f t="shared" si="2"/>
        <v>0</v>
      </c>
      <c r="R22" s="39">
        <f t="shared" si="3"/>
        <v>20100</v>
      </c>
      <c r="S22" s="37">
        <v>1350</v>
      </c>
      <c r="T22" s="37">
        <v>342.5</v>
      </c>
      <c r="U22" s="37">
        <v>84.38</v>
      </c>
      <c r="V22" s="39">
        <v>1832</v>
      </c>
      <c r="W22" s="39">
        <v>0</v>
      </c>
      <c r="X22" s="49"/>
      <c r="Y22" s="49">
        <v>0</v>
      </c>
      <c r="Z22" s="39">
        <f t="shared" si="5"/>
        <v>11491.12</v>
      </c>
      <c r="AA22" s="39">
        <f t="shared" si="6"/>
        <v>11491.12</v>
      </c>
      <c r="AB22" s="39">
        <f>ROUND(MAX(0,(AA22)*{3;10;20;25;30;35;45}%-12*{0;210;1410;2660;4410;7160;15160}),2)</f>
        <v>344.73</v>
      </c>
      <c r="AC22" s="39">
        <f t="shared" si="7"/>
        <v>344.73</v>
      </c>
      <c r="AD22" s="40">
        <f>ROUND(MAX((Z22-5000)*5%*{0.6,2,4,5,6,7,9}-10*{0,21,141,266,441,716,1516},0),2)</f>
        <v>439.11</v>
      </c>
      <c r="AE22" s="40">
        <f t="shared" si="8"/>
        <v>17978.39</v>
      </c>
      <c r="AF22" s="37">
        <f t="shared" si="4"/>
        <v>16146.39</v>
      </c>
      <c r="AG22" s="41">
        <v>0</v>
      </c>
      <c r="AH22" s="41">
        <v>0</v>
      </c>
      <c r="AI22" s="41">
        <v>0</v>
      </c>
      <c r="AK22" s="43" t="s">
        <v>40</v>
      </c>
      <c r="AL22" s="43" t="s">
        <v>73</v>
      </c>
    </row>
    <row r="23" customHeight="1" spans="1:38">
      <c r="A23" s="31">
        <f t="shared" si="0"/>
        <v>21</v>
      </c>
      <c r="B23" s="32" t="s">
        <v>106</v>
      </c>
      <c r="C23" s="33" t="s">
        <v>107</v>
      </c>
      <c r="D23" s="30" t="s">
        <v>108</v>
      </c>
      <c r="E23" s="46">
        <v>42968</v>
      </c>
      <c r="F23" s="34">
        <v>43465</v>
      </c>
      <c r="G23" s="36">
        <v>3000</v>
      </c>
      <c r="H23" s="36">
        <v>3700</v>
      </c>
      <c r="I23" s="36">
        <v>2050</v>
      </c>
      <c r="J23" s="37">
        <f t="shared" si="1"/>
        <v>100</v>
      </c>
      <c r="P23" s="38">
        <v>0</v>
      </c>
      <c r="Q23" s="49">
        <f t="shared" si="2"/>
        <v>0</v>
      </c>
      <c r="R23" s="39">
        <f t="shared" si="3"/>
        <v>8850</v>
      </c>
      <c r="S23" s="37">
        <v>560</v>
      </c>
      <c r="T23" s="37">
        <v>140</v>
      </c>
      <c r="U23" s="37">
        <v>28</v>
      </c>
      <c r="V23" s="39">
        <v>700</v>
      </c>
      <c r="W23" s="39">
        <v>0</v>
      </c>
      <c r="X23" s="49"/>
      <c r="Y23" s="49">
        <v>3500</v>
      </c>
      <c r="Z23" s="39">
        <f t="shared" si="5"/>
        <v>-1078</v>
      </c>
      <c r="AA23" s="39">
        <f t="shared" si="6"/>
        <v>-1078</v>
      </c>
      <c r="AB23" s="39">
        <f>ROUND(MAX(0,(AA23)*{3;10;20;25;30;35;45}%-12*{0;210;1410;2660;4410;7160;15160}),2)</f>
        <v>0</v>
      </c>
      <c r="AC23" s="39">
        <f t="shared" si="7"/>
        <v>0</v>
      </c>
      <c r="AD23" s="40">
        <f>ROUND(MAX((Z23-8500)*5%*{0.6,2,4,5,6,7,9}-10*{0,21,141,266,441,716,1516},0),2)</f>
        <v>0</v>
      </c>
      <c r="AE23" s="40">
        <f t="shared" si="8"/>
        <v>8122</v>
      </c>
      <c r="AF23" s="37">
        <f t="shared" si="4"/>
        <v>7422</v>
      </c>
      <c r="AG23" s="41">
        <v>0</v>
      </c>
      <c r="AH23" s="41">
        <v>0</v>
      </c>
      <c r="AI23" s="41">
        <v>0</v>
      </c>
      <c r="AK23" s="43" t="s">
        <v>40</v>
      </c>
      <c r="AL23" s="43" t="s">
        <v>45</v>
      </c>
    </row>
    <row r="24" customHeight="1" spans="1:38">
      <c r="A24" s="31">
        <f t="shared" si="0"/>
        <v>22</v>
      </c>
      <c r="B24" s="32" t="s">
        <v>109</v>
      </c>
      <c r="C24" s="33" t="s">
        <v>110</v>
      </c>
      <c r="D24" s="30" t="s">
        <v>111</v>
      </c>
      <c r="E24" s="46">
        <v>42948</v>
      </c>
      <c r="F24" s="34">
        <v>43465</v>
      </c>
      <c r="G24" s="36">
        <v>5000</v>
      </c>
      <c r="H24" s="36">
        <v>15367</v>
      </c>
      <c r="I24" s="36">
        <v>6300</v>
      </c>
      <c r="J24" s="37">
        <f t="shared" si="1"/>
        <v>100</v>
      </c>
      <c r="P24" s="38">
        <v>0</v>
      </c>
      <c r="Q24" s="49">
        <f t="shared" si="2"/>
        <v>0</v>
      </c>
      <c r="R24" s="39">
        <f t="shared" si="3"/>
        <v>26767</v>
      </c>
      <c r="S24" s="37">
        <v>1465.44</v>
      </c>
      <c r="T24" s="37">
        <v>371.36</v>
      </c>
      <c r="U24" s="37">
        <v>91.59</v>
      </c>
      <c r="V24" s="39">
        <v>1832</v>
      </c>
      <c r="W24" s="39">
        <v>0</v>
      </c>
      <c r="X24" s="49"/>
      <c r="Y24" s="49">
        <v>4000</v>
      </c>
      <c r="Z24" s="39">
        <f t="shared" si="5"/>
        <v>14006.61</v>
      </c>
      <c r="AA24" s="39">
        <f t="shared" si="6"/>
        <v>14006.61</v>
      </c>
      <c r="AB24" s="39">
        <f>ROUND(MAX(0,(AA24)*{3;10;20;25;30;35;45}%-12*{0;210;1410;2660;4410;7160;15160}),2)</f>
        <v>420.2</v>
      </c>
      <c r="AC24" s="39">
        <f t="shared" si="7"/>
        <v>420.2</v>
      </c>
      <c r="AD24" s="40">
        <f>ROUND(MAX((Z24-5000)*5%*{0.6,2,4,5,6,7,9}-10*{0,21,141,266,441,716,1516},0),2)</f>
        <v>690.66</v>
      </c>
      <c r="AE24" s="40">
        <f t="shared" si="8"/>
        <v>24418.41</v>
      </c>
      <c r="AF24" s="37">
        <f t="shared" si="4"/>
        <v>22586.41</v>
      </c>
      <c r="AG24" s="41">
        <v>0</v>
      </c>
      <c r="AH24" s="41">
        <v>0</v>
      </c>
      <c r="AI24" s="41">
        <v>0</v>
      </c>
      <c r="AK24" s="43" t="s">
        <v>40</v>
      </c>
      <c r="AL24" s="43" t="s">
        <v>45</v>
      </c>
    </row>
    <row r="25" customHeight="1" spans="1:38">
      <c r="A25" s="31">
        <f t="shared" si="0"/>
        <v>23</v>
      </c>
      <c r="B25" s="32" t="s">
        <v>112</v>
      </c>
      <c r="C25" s="33" t="s">
        <v>113</v>
      </c>
      <c r="D25" s="30" t="s">
        <v>114</v>
      </c>
      <c r="E25" s="34">
        <v>43004</v>
      </c>
      <c r="F25" s="34">
        <v>43465</v>
      </c>
      <c r="G25" s="36">
        <v>5000</v>
      </c>
      <c r="H25" s="36">
        <v>12783</v>
      </c>
      <c r="I25" s="36">
        <v>5550</v>
      </c>
      <c r="J25" s="37">
        <f t="shared" si="1"/>
        <v>100</v>
      </c>
      <c r="P25" s="38">
        <v>0</v>
      </c>
      <c r="Q25" s="49">
        <f t="shared" si="2"/>
        <v>0</v>
      </c>
      <c r="R25" s="39">
        <f t="shared" si="3"/>
        <v>23433</v>
      </c>
      <c r="S25" s="37">
        <v>1465.44</v>
      </c>
      <c r="T25" s="37">
        <v>371.36</v>
      </c>
      <c r="U25" s="37">
        <v>91.59</v>
      </c>
      <c r="V25" s="39">
        <v>1832</v>
      </c>
      <c r="W25" s="39">
        <v>0</v>
      </c>
      <c r="X25" s="49"/>
      <c r="Y25" s="49">
        <v>0</v>
      </c>
      <c r="Z25" s="39">
        <f t="shared" si="5"/>
        <v>14672.61</v>
      </c>
      <c r="AA25" s="39">
        <f t="shared" si="6"/>
        <v>14672.61</v>
      </c>
      <c r="AB25" s="39">
        <f>ROUND(MAX(0,(AA25)*{3;10;20;25;30;35;45}%-12*{0;210;1410;2660;4410;7160;15160}),2)</f>
        <v>440.18</v>
      </c>
      <c r="AC25" s="39">
        <f t="shared" si="7"/>
        <v>440.18</v>
      </c>
      <c r="AD25" s="40">
        <f>ROUND(MAX((Z25-5000)*5%*{0.6,2,4,5,6,7,9}-10*{0,21,141,266,441,716,1516},0),2)</f>
        <v>757.26</v>
      </c>
      <c r="AE25" s="40">
        <f t="shared" si="8"/>
        <v>21064.43</v>
      </c>
      <c r="AF25" s="37">
        <f t="shared" si="4"/>
        <v>19232.43</v>
      </c>
      <c r="AG25" s="41">
        <v>0</v>
      </c>
      <c r="AH25" s="41">
        <v>0</v>
      </c>
      <c r="AI25" s="41">
        <v>0</v>
      </c>
      <c r="AK25" s="43" t="s">
        <v>40</v>
      </c>
      <c r="AL25" s="43" t="s">
        <v>115</v>
      </c>
    </row>
    <row r="26" customHeight="1" spans="1:38">
      <c r="A26" s="31">
        <f t="shared" si="0"/>
        <v>24</v>
      </c>
      <c r="B26" s="32" t="s">
        <v>116</v>
      </c>
      <c r="C26" s="33" t="s">
        <v>117</v>
      </c>
      <c r="D26" s="30" t="s">
        <v>118</v>
      </c>
      <c r="E26" s="34">
        <v>43038</v>
      </c>
      <c r="F26" s="34">
        <v>43465</v>
      </c>
      <c r="G26" s="36">
        <v>5000</v>
      </c>
      <c r="H26" s="36">
        <v>8983</v>
      </c>
      <c r="I26" s="36">
        <v>4350</v>
      </c>
      <c r="J26" s="37">
        <f t="shared" si="1"/>
        <v>100</v>
      </c>
      <c r="P26" s="38">
        <v>0</v>
      </c>
      <c r="Q26" s="49">
        <f t="shared" si="2"/>
        <v>0</v>
      </c>
      <c r="R26" s="39">
        <f t="shared" si="3"/>
        <v>18433</v>
      </c>
      <c r="S26" s="37">
        <v>1140</v>
      </c>
      <c r="T26" s="37">
        <v>290</v>
      </c>
      <c r="U26" s="37">
        <v>71.25</v>
      </c>
      <c r="V26" s="39">
        <v>1832</v>
      </c>
      <c r="W26" s="39">
        <v>0</v>
      </c>
      <c r="X26" s="49"/>
      <c r="Y26" s="49">
        <v>1500</v>
      </c>
      <c r="Z26" s="39">
        <f t="shared" si="5"/>
        <v>8599.75</v>
      </c>
      <c r="AA26" s="39">
        <f t="shared" si="6"/>
        <v>8599.75</v>
      </c>
      <c r="AB26" s="39">
        <f>ROUND(MAX(0,(AA26)*{3;10;20;25;30;35;45}%-12*{0;210;1410;2660;4410;7160;15160}),2)</f>
        <v>257.99</v>
      </c>
      <c r="AC26" s="39">
        <f t="shared" si="7"/>
        <v>257.99</v>
      </c>
      <c r="AD26" s="40">
        <f>ROUND(MAX((Z26-5000)*5%*{0.6,2,4,5,6,7,9}-10*{0,21,141,266,441,716,1516},0),2)</f>
        <v>149.98</v>
      </c>
      <c r="AE26" s="40">
        <f t="shared" si="8"/>
        <v>16673.76</v>
      </c>
      <c r="AF26" s="37">
        <f t="shared" si="4"/>
        <v>14841.76</v>
      </c>
      <c r="AG26" s="41">
        <v>0</v>
      </c>
      <c r="AH26" s="41">
        <v>0</v>
      </c>
      <c r="AI26" s="41">
        <v>0</v>
      </c>
      <c r="AK26" s="43" t="s">
        <v>40</v>
      </c>
      <c r="AL26" s="43" t="s">
        <v>41</v>
      </c>
    </row>
    <row r="27" customHeight="1" spans="1:38">
      <c r="A27" s="31">
        <f t="shared" si="0"/>
        <v>25</v>
      </c>
      <c r="B27" s="32" t="s">
        <v>119</v>
      </c>
      <c r="C27" s="33" t="s">
        <v>120</v>
      </c>
      <c r="D27" s="30" t="s">
        <v>121</v>
      </c>
      <c r="E27" s="34">
        <v>43031</v>
      </c>
      <c r="F27" s="34">
        <v>43465</v>
      </c>
      <c r="G27" s="36">
        <v>5000</v>
      </c>
      <c r="H27" s="36">
        <v>14100</v>
      </c>
      <c r="I27" s="36">
        <v>5900</v>
      </c>
      <c r="J27" s="37">
        <f t="shared" si="1"/>
        <v>100</v>
      </c>
      <c r="N27" s="38">
        <f>4644.67+45679.67</f>
        <v>50324.34</v>
      </c>
      <c r="P27" s="38">
        <v>0</v>
      </c>
      <c r="Q27" s="49">
        <f t="shared" si="2"/>
        <v>0</v>
      </c>
      <c r="R27" s="39">
        <f t="shared" si="3"/>
        <v>75424.34</v>
      </c>
      <c r="S27" s="37">
        <v>1465.44</v>
      </c>
      <c r="T27" s="37">
        <v>371.36</v>
      </c>
      <c r="U27" s="37">
        <v>91.59</v>
      </c>
      <c r="V27" s="39">
        <v>1832</v>
      </c>
      <c r="W27" s="39">
        <v>0</v>
      </c>
      <c r="X27" s="49"/>
      <c r="Y27" s="49">
        <v>3500</v>
      </c>
      <c r="Z27" s="39">
        <f t="shared" si="5"/>
        <v>63163.95</v>
      </c>
      <c r="AA27" s="39">
        <f t="shared" si="6"/>
        <v>63163.95</v>
      </c>
      <c r="AB27" s="39">
        <f>ROUND(MAX(0,(AA27)*{3;10;20;25;30;35;45}%-12*{0;210;1410;2660;4410;7160;15160}),2)</f>
        <v>3796.4</v>
      </c>
      <c r="AC27" s="39">
        <f t="shared" si="7"/>
        <v>3796.4</v>
      </c>
      <c r="AD27" s="40">
        <f>ROUND(MAX((Z27-5000)*5%*{0.6,2,4,5,6,7,9}-10*{0,21,141,266,441,716,1516},0),2)</f>
        <v>13197.38</v>
      </c>
      <c r="AE27" s="40">
        <f t="shared" si="8"/>
        <v>69699.55</v>
      </c>
      <c r="AF27" s="37">
        <f t="shared" si="4"/>
        <v>67867.55</v>
      </c>
      <c r="AG27" s="41">
        <v>0</v>
      </c>
      <c r="AH27" s="41">
        <v>0</v>
      </c>
      <c r="AI27" s="41">
        <v>0</v>
      </c>
      <c r="AJ27" s="42" t="s">
        <v>122</v>
      </c>
      <c r="AK27" s="43" t="s">
        <v>40</v>
      </c>
      <c r="AL27" s="43" t="s">
        <v>45</v>
      </c>
    </row>
    <row r="28" customHeight="1" spans="1:38">
      <c r="A28" s="31">
        <f t="shared" si="0"/>
        <v>26</v>
      </c>
      <c r="B28" s="32" t="s">
        <v>123</v>
      </c>
      <c r="C28" s="33" t="s">
        <v>124</v>
      </c>
      <c r="D28" s="30" t="s">
        <v>125</v>
      </c>
      <c r="E28" s="34">
        <v>43018</v>
      </c>
      <c r="F28" s="34">
        <v>43465</v>
      </c>
      <c r="G28" s="36">
        <v>3000</v>
      </c>
      <c r="H28" s="36">
        <v>3383</v>
      </c>
      <c r="I28" s="36">
        <v>1950</v>
      </c>
      <c r="J28" s="37">
        <f t="shared" si="1"/>
        <v>100</v>
      </c>
      <c r="N28" s="49"/>
      <c r="P28" s="38">
        <v>0</v>
      </c>
      <c r="Q28" s="49">
        <f t="shared" si="2"/>
        <v>0</v>
      </c>
      <c r="R28" s="39">
        <f t="shared" si="3"/>
        <v>8433</v>
      </c>
      <c r="S28" s="37">
        <v>466.64</v>
      </c>
      <c r="T28" s="37">
        <v>121.66</v>
      </c>
      <c r="U28" s="37">
        <v>29.17</v>
      </c>
      <c r="V28" s="39">
        <v>833</v>
      </c>
      <c r="W28" s="39">
        <v>0</v>
      </c>
      <c r="X28" s="49"/>
      <c r="Y28" s="49">
        <v>2400</v>
      </c>
      <c r="Z28" s="39">
        <f t="shared" si="5"/>
        <v>-417.47</v>
      </c>
      <c r="AA28" s="39">
        <f t="shared" si="6"/>
        <v>-417.47</v>
      </c>
      <c r="AB28" s="39">
        <f>ROUND(MAX(0,(AA28)*{3;10;20;25;30;35;45}%-12*{0;210;1410;2660;4410;7160;15160}),2)</f>
        <v>0</v>
      </c>
      <c r="AC28" s="39">
        <f t="shared" si="7"/>
        <v>0</v>
      </c>
      <c r="AD28" s="40">
        <f>ROUND(MAX((Z28-5000)*5%*{0.6,2,4,5,6,7,9}-10*{0,21,141,266,441,716,1516},0),2)</f>
        <v>0</v>
      </c>
      <c r="AE28" s="40">
        <f t="shared" si="8"/>
        <v>7815.53</v>
      </c>
      <c r="AF28" s="37">
        <f t="shared" si="4"/>
        <v>6982.53</v>
      </c>
      <c r="AG28" s="41">
        <v>0</v>
      </c>
      <c r="AH28" s="41">
        <v>0</v>
      </c>
      <c r="AI28" s="41">
        <v>0</v>
      </c>
      <c r="AK28" s="43" t="s">
        <v>40</v>
      </c>
      <c r="AL28" s="43" t="s">
        <v>73</v>
      </c>
    </row>
    <row r="29" customHeight="1" spans="1:38">
      <c r="A29" s="31">
        <f t="shared" si="0"/>
        <v>27</v>
      </c>
      <c r="B29" s="32" t="s">
        <v>126</v>
      </c>
      <c r="C29" s="33" t="s">
        <v>127</v>
      </c>
      <c r="D29" s="30" t="s">
        <v>128</v>
      </c>
      <c r="E29" s="34">
        <v>43052</v>
      </c>
      <c r="F29" s="34">
        <v>43465</v>
      </c>
      <c r="G29" s="35">
        <v>3000</v>
      </c>
      <c r="H29" s="36">
        <v>12250</v>
      </c>
      <c r="I29" s="36">
        <v>4750</v>
      </c>
      <c r="J29" s="37">
        <f t="shared" si="1"/>
        <v>100</v>
      </c>
      <c r="P29" s="38">
        <v>0</v>
      </c>
      <c r="Q29" s="49">
        <f t="shared" si="2"/>
        <v>0</v>
      </c>
      <c r="R29" s="39">
        <f t="shared" si="3"/>
        <v>20100</v>
      </c>
      <c r="S29" s="37">
        <v>1465.44</v>
      </c>
      <c r="T29" s="37">
        <v>371.36</v>
      </c>
      <c r="U29" s="37">
        <v>91.59</v>
      </c>
      <c r="V29" s="39">
        <v>1832</v>
      </c>
      <c r="W29" s="39">
        <v>0</v>
      </c>
      <c r="X29" s="49"/>
      <c r="Y29" s="49">
        <v>2000</v>
      </c>
      <c r="Z29" s="39">
        <f t="shared" si="5"/>
        <v>9339.61</v>
      </c>
      <c r="AA29" s="39">
        <f t="shared" si="6"/>
        <v>9339.61</v>
      </c>
      <c r="AB29" s="39">
        <f>ROUND(MAX(0,(AA29)*{3;10;20;25;30;35;45}%-12*{0;210;1410;2660;4410;7160;15160}),2)</f>
        <v>280.19</v>
      </c>
      <c r="AC29" s="39">
        <f t="shared" si="7"/>
        <v>280.19</v>
      </c>
      <c r="AD29" s="40">
        <f>ROUND(MAX((Z29-5000)*5%*{0.6,2,4,5,6,7,9}-10*{0,21,141,266,441,716,1516},0),2)</f>
        <v>223.96</v>
      </c>
      <c r="AE29" s="40">
        <f t="shared" si="8"/>
        <v>17891.42</v>
      </c>
      <c r="AF29" s="37">
        <f t="shared" si="4"/>
        <v>16059.42</v>
      </c>
      <c r="AG29" s="41">
        <v>0</v>
      </c>
      <c r="AH29" s="41">
        <v>0</v>
      </c>
      <c r="AI29" s="41">
        <v>0</v>
      </c>
      <c r="AK29" s="43" t="s">
        <v>40</v>
      </c>
      <c r="AL29" s="43" t="s">
        <v>115</v>
      </c>
    </row>
    <row r="30" customHeight="1" spans="1:38">
      <c r="A30" s="31">
        <f t="shared" si="0"/>
        <v>28</v>
      </c>
      <c r="B30" s="32" t="s">
        <v>129</v>
      </c>
      <c r="C30" s="33" t="s">
        <v>130</v>
      </c>
      <c r="D30" s="30" t="s">
        <v>131</v>
      </c>
      <c r="E30" s="34">
        <v>43053</v>
      </c>
      <c r="F30" s="34">
        <v>43465</v>
      </c>
      <c r="G30" s="35">
        <v>3000</v>
      </c>
      <c r="H30" s="36">
        <v>14317</v>
      </c>
      <c r="I30" s="36">
        <v>5350</v>
      </c>
      <c r="J30" s="37">
        <f t="shared" si="1"/>
        <v>100</v>
      </c>
      <c r="P30" s="38">
        <v>0</v>
      </c>
      <c r="Q30" s="49">
        <f t="shared" si="2"/>
        <v>0</v>
      </c>
      <c r="R30" s="39">
        <f t="shared" si="3"/>
        <v>22767</v>
      </c>
      <c r="S30" s="37">
        <v>1465.44</v>
      </c>
      <c r="T30" s="37">
        <v>371.36</v>
      </c>
      <c r="U30" s="37">
        <v>91.59</v>
      </c>
      <c r="V30" s="39">
        <v>1832</v>
      </c>
      <c r="W30" s="39">
        <v>0</v>
      </c>
      <c r="X30" s="49"/>
      <c r="Y30" s="49">
        <v>4000</v>
      </c>
      <c r="Z30" s="39">
        <f t="shared" si="5"/>
        <v>10006.61</v>
      </c>
      <c r="AA30" s="39">
        <f t="shared" si="6"/>
        <v>10006.61</v>
      </c>
      <c r="AB30" s="39">
        <f>ROUND(MAX(0,(AA30)*{3;10;20;25;30;35;45}%-12*{0;210;1410;2660;4410;7160;15160}),2)</f>
        <v>300.2</v>
      </c>
      <c r="AC30" s="39">
        <f t="shared" si="7"/>
        <v>300.2</v>
      </c>
      <c r="AD30" s="40">
        <f>ROUND(MAX((Z30-5000)*5%*{0.6,2,4,5,6,7,9}-10*{0,21,141,266,441,716,1516},0),2)</f>
        <v>290.66</v>
      </c>
      <c r="AE30" s="40">
        <f t="shared" si="8"/>
        <v>20538.41</v>
      </c>
      <c r="AF30" s="37">
        <f t="shared" si="4"/>
        <v>18706.41</v>
      </c>
      <c r="AG30" s="41">
        <v>0</v>
      </c>
      <c r="AH30" s="41">
        <v>0</v>
      </c>
      <c r="AI30" s="41">
        <v>0</v>
      </c>
      <c r="AK30" s="43" t="s">
        <v>40</v>
      </c>
      <c r="AL30" s="43" t="s">
        <v>115</v>
      </c>
    </row>
    <row r="31" customHeight="1" spans="1:38">
      <c r="A31" s="31">
        <f t="shared" si="0"/>
        <v>29</v>
      </c>
      <c r="B31" s="32" t="s">
        <v>132</v>
      </c>
      <c r="C31" s="33" t="s">
        <v>133</v>
      </c>
      <c r="D31" s="30" t="s">
        <v>134</v>
      </c>
      <c r="E31" s="34">
        <v>43066</v>
      </c>
      <c r="F31" s="34">
        <v>43465</v>
      </c>
      <c r="G31" s="35">
        <v>3000</v>
      </c>
      <c r="H31" s="36">
        <v>16117</v>
      </c>
      <c r="I31" s="36">
        <v>5950</v>
      </c>
      <c r="J31" s="37">
        <f t="shared" si="1"/>
        <v>100</v>
      </c>
      <c r="P31" s="38">
        <v>0</v>
      </c>
      <c r="Q31" s="49">
        <f t="shared" si="2"/>
        <v>0</v>
      </c>
      <c r="R31" s="39">
        <f t="shared" ref="R31:R94" si="9">SUM(G31:O31)-P31-Q31</f>
        <v>25167</v>
      </c>
      <c r="S31" s="37">
        <v>1347.76</v>
      </c>
      <c r="T31" s="37">
        <v>341.94</v>
      </c>
      <c r="U31" s="37">
        <v>84.24</v>
      </c>
      <c r="V31" s="39">
        <v>1832</v>
      </c>
      <c r="W31" s="39">
        <v>0</v>
      </c>
      <c r="X31" s="49"/>
      <c r="Y31" s="49">
        <v>4000</v>
      </c>
      <c r="Z31" s="39">
        <f t="shared" si="5"/>
        <v>12561.06</v>
      </c>
      <c r="AA31" s="39">
        <f t="shared" si="6"/>
        <v>12561.06</v>
      </c>
      <c r="AB31" s="39">
        <f>ROUND(MAX(0,(AA31)*{3;10;20;25;30;35;45}%-12*{0;210;1410;2660;4410;7160;15160}),2)</f>
        <v>376.83</v>
      </c>
      <c r="AC31" s="39">
        <f t="shared" si="7"/>
        <v>376.83</v>
      </c>
      <c r="AD31" s="40">
        <f>ROUND(MAX((Z31-5000)*5%*{0.6,2,4,5,6,7,9}-10*{0,21,141,266,441,716,1516},0),2)</f>
        <v>546.11</v>
      </c>
      <c r="AE31" s="40">
        <f t="shared" si="8"/>
        <v>23016.23</v>
      </c>
      <c r="AF31" s="37">
        <f t="shared" si="4"/>
        <v>21184.23</v>
      </c>
      <c r="AG31" s="41">
        <v>0</v>
      </c>
      <c r="AH31" s="41">
        <v>0</v>
      </c>
      <c r="AI31" s="41">
        <v>0</v>
      </c>
      <c r="AK31" s="43" t="s">
        <v>40</v>
      </c>
      <c r="AL31" s="43" t="s">
        <v>96</v>
      </c>
    </row>
    <row r="32" customHeight="1" spans="1:38">
      <c r="A32" s="31">
        <f t="shared" si="0"/>
        <v>30</v>
      </c>
      <c r="B32" s="32" t="s">
        <v>135</v>
      </c>
      <c r="C32" s="33" t="s">
        <v>136</v>
      </c>
      <c r="D32" s="30" t="s">
        <v>137</v>
      </c>
      <c r="E32" s="34">
        <v>43070</v>
      </c>
      <c r="F32" s="34">
        <v>43465</v>
      </c>
      <c r="G32" s="35">
        <v>3000</v>
      </c>
      <c r="H32" s="36">
        <v>1275</v>
      </c>
      <c r="I32" s="36">
        <v>1350</v>
      </c>
      <c r="J32" s="37">
        <f t="shared" si="1"/>
        <v>100</v>
      </c>
      <c r="N32" s="49"/>
      <c r="P32" s="38">
        <v>0</v>
      </c>
      <c r="Q32" s="49">
        <f t="shared" si="2"/>
        <v>0</v>
      </c>
      <c r="R32" s="39">
        <f t="shared" si="9"/>
        <v>5725</v>
      </c>
      <c r="S32" s="37">
        <v>450</v>
      </c>
      <c r="T32" s="37">
        <v>117.5</v>
      </c>
      <c r="U32" s="37">
        <v>28.13</v>
      </c>
      <c r="V32" s="39">
        <v>563</v>
      </c>
      <c r="W32" s="39">
        <v>0</v>
      </c>
      <c r="X32" s="49"/>
      <c r="Y32" s="49">
        <v>0</v>
      </c>
      <c r="Z32" s="39">
        <f t="shared" si="5"/>
        <v>-433.63</v>
      </c>
      <c r="AA32" s="39">
        <f t="shared" si="6"/>
        <v>-433.63</v>
      </c>
      <c r="AB32" s="39">
        <f>ROUND(MAX(0,(AA32)*{3;10;20;25;30;35;45}%-12*{0;210;1410;2660;4410;7160;15160}),2)</f>
        <v>0</v>
      </c>
      <c r="AC32" s="39">
        <f t="shared" si="7"/>
        <v>0</v>
      </c>
      <c r="AD32" s="40">
        <f>ROUND(MAX((Z32-5000)*5%*{0.6,2,4,5,6,7,9}-10*{0,21,141,266,441,716,1516},0),2)</f>
        <v>0</v>
      </c>
      <c r="AE32" s="40">
        <f t="shared" si="8"/>
        <v>5129.37</v>
      </c>
      <c r="AF32" s="37">
        <f t="shared" si="4"/>
        <v>4566.37</v>
      </c>
      <c r="AG32" s="41">
        <v>0</v>
      </c>
      <c r="AH32" s="41">
        <v>0</v>
      </c>
      <c r="AI32" s="41">
        <v>0</v>
      </c>
      <c r="AK32" s="43" t="s">
        <v>40</v>
      </c>
      <c r="AL32" s="43" t="s">
        <v>49</v>
      </c>
    </row>
    <row r="33" customHeight="1" spans="1:38">
      <c r="A33" s="31">
        <f t="shared" si="0"/>
        <v>31</v>
      </c>
      <c r="B33" s="32" t="s">
        <v>138</v>
      </c>
      <c r="C33" s="33" t="s">
        <v>139</v>
      </c>
      <c r="D33" s="30" t="s">
        <v>140</v>
      </c>
      <c r="E33" s="34">
        <v>43073</v>
      </c>
      <c r="F33" s="34">
        <v>43465</v>
      </c>
      <c r="G33" s="35">
        <v>5000</v>
      </c>
      <c r="H33" s="36">
        <v>19167</v>
      </c>
      <c r="I33" s="36">
        <v>7500</v>
      </c>
      <c r="J33" s="37">
        <f t="shared" si="1"/>
        <v>100</v>
      </c>
      <c r="N33" s="49"/>
      <c r="P33" s="38">
        <v>0</v>
      </c>
      <c r="Q33" s="49">
        <f t="shared" si="2"/>
        <v>0</v>
      </c>
      <c r="R33" s="39">
        <f t="shared" si="9"/>
        <v>31767</v>
      </c>
      <c r="S33" s="37">
        <v>1347.76</v>
      </c>
      <c r="T33" s="37">
        <v>341.94</v>
      </c>
      <c r="U33" s="37">
        <v>84.24</v>
      </c>
      <c r="V33" s="39">
        <v>1832</v>
      </c>
      <c r="W33" s="39">
        <v>0</v>
      </c>
      <c r="X33" s="49"/>
      <c r="Y33" s="49">
        <v>4400</v>
      </c>
      <c r="Z33" s="39">
        <f t="shared" si="5"/>
        <v>18761.06</v>
      </c>
      <c r="AA33" s="39">
        <f t="shared" si="6"/>
        <v>18761.06</v>
      </c>
      <c r="AB33" s="39">
        <f>ROUND(MAX(0,(AA33)*{3;10;20;25;30;35;45}%-12*{0;210;1410;2660;4410;7160;15160}),2)</f>
        <v>562.83</v>
      </c>
      <c r="AC33" s="39">
        <f t="shared" si="7"/>
        <v>562.83</v>
      </c>
      <c r="AD33" s="40">
        <f>ROUND(MAX((Z33-5000)*5%*{0.6,2,4,5,6,7,9}-10*{0,21,141,266,441,716,1516},0),2)</f>
        <v>1342.21</v>
      </c>
      <c r="AE33" s="40">
        <f t="shared" si="8"/>
        <v>29430.23</v>
      </c>
      <c r="AF33" s="37">
        <f t="shared" si="4"/>
        <v>27598.23</v>
      </c>
      <c r="AG33" s="41">
        <v>0</v>
      </c>
      <c r="AH33" s="41">
        <v>0</v>
      </c>
      <c r="AI33" s="41">
        <v>0</v>
      </c>
      <c r="AK33" s="43" t="s">
        <v>40</v>
      </c>
      <c r="AL33" s="43" t="s">
        <v>96</v>
      </c>
    </row>
    <row r="34" customHeight="1" spans="1:38">
      <c r="A34" s="31">
        <f t="shared" si="0"/>
        <v>32</v>
      </c>
      <c r="B34" s="32" t="s">
        <v>141</v>
      </c>
      <c r="C34" s="33" t="s">
        <v>142</v>
      </c>
      <c r="D34" s="30" t="s">
        <v>143</v>
      </c>
      <c r="E34" s="34">
        <v>43080</v>
      </c>
      <c r="F34" s="34">
        <v>43465</v>
      </c>
      <c r="G34" s="35">
        <v>3000</v>
      </c>
      <c r="H34" s="36">
        <v>14317</v>
      </c>
      <c r="I34" s="36">
        <v>5350</v>
      </c>
      <c r="J34" s="37">
        <f t="shared" si="1"/>
        <v>100</v>
      </c>
      <c r="P34" s="38">
        <v>0</v>
      </c>
      <c r="Q34" s="49">
        <f t="shared" si="2"/>
        <v>0</v>
      </c>
      <c r="R34" s="39">
        <f t="shared" si="9"/>
        <v>22767</v>
      </c>
      <c r="S34" s="37">
        <v>1347.76</v>
      </c>
      <c r="T34" s="37">
        <v>341.94</v>
      </c>
      <c r="U34" s="37">
        <v>84.24</v>
      </c>
      <c r="V34" s="39">
        <v>1832</v>
      </c>
      <c r="W34" s="39">
        <v>0</v>
      </c>
      <c r="X34" s="49"/>
      <c r="Y34" s="49">
        <v>4000</v>
      </c>
      <c r="Z34" s="39">
        <f t="shared" si="5"/>
        <v>10161.06</v>
      </c>
      <c r="AA34" s="39">
        <f t="shared" si="6"/>
        <v>10161.06</v>
      </c>
      <c r="AB34" s="39">
        <f>ROUND(MAX(0,(AA34)*{3;10;20;25;30;35;45}%-12*{0;210;1410;2660;4410;7160;15160}),2)</f>
        <v>304.83</v>
      </c>
      <c r="AC34" s="39">
        <f t="shared" si="7"/>
        <v>304.83</v>
      </c>
      <c r="AD34" s="40">
        <f>ROUND(MAX((Z34-5000)*5%*{0.6,2,4,5,6,7,9}-10*{0,21,141,266,441,716,1516},0),2)</f>
        <v>306.11</v>
      </c>
      <c r="AE34" s="40">
        <f t="shared" si="8"/>
        <v>20688.23</v>
      </c>
      <c r="AF34" s="37">
        <f t="shared" si="4"/>
        <v>18856.23</v>
      </c>
      <c r="AG34" s="41">
        <v>0</v>
      </c>
      <c r="AH34" s="41">
        <v>0</v>
      </c>
      <c r="AI34" s="41">
        <v>0</v>
      </c>
      <c r="AK34" s="43" t="s">
        <v>40</v>
      </c>
      <c r="AL34" s="43" t="s">
        <v>41</v>
      </c>
    </row>
    <row r="35" customHeight="1" spans="1:38">
      <c r="A35" s="31">
        <f t="shared" si="0"/>
        <v>33</v>
      </c>
      <c r="B35" s="32" t="s">
        <v>144</v>
      </c>
      <c r="C35" s="33" t="s">
        <v>145</v>
      </c>
      <c r="D35" s="30" t="s">
        <v>146</v>
      </c>
      <c r="E35" s="34">
        <v>43080</v>
      </c>
      <c r="F35" s="34">
        <v>43465</v>
      </c>
      <c r="G35" s="35">
        <v>3000</v>
      </c>
      <c r="H35" s="36">
        <v>15817</v>
      </c>
      <c r="I35" s="36">
        <v>5850</v>
      </c>
      <c r="J35" s="37">
        <f t="shared" si="1"/>
        <v>100</v>
      </c>
      <c r="P35" s="38">
        <v>0</v>
      </c>
      <c r="Q35" s="49">
        <f t="shared" ref="Q35:Q66" si="10">SUM(G35:I35)/21*AG35+IF(DATEDIF(E35,F35,"Y")&lt;2,SUM(G35:I35)/21*0.4*AH35,IF(AH35&gt;15,SUM(G35:I35)/21*0.4*AH35,SUM(G35:I35)/21*0.2*AH35))</f>
        <v>0</v>
      </c>
      <c r="R35" s="39">
        <f t="shared" si="9"/>
        <v>24767</v>
      </c>
      <c r="S35" s="37">
        <v>1347.76</v>
      </c>
      <c r="T35" s="37">
        <v>341.94</v>
      </c>
      <c r="U35" s="37">
        <v>84.24</v>
      </c>
      <c r="V35" s="39">
        <v>1832</v>
      </c>
      <c r="W35" s="39">
        <v>0</v>
      </c>
      <c r="X35" s="49"/>
      <c r="Y35" s="49">
        <v>3000</v>
      </c>
      <c r="Z35" s="39">
        <f t="shared" si="5"/>
        <v>13161.06</v>
      </c>
      <c r="AA35" s="39">
        <f t="shared" si="6"/>
        <v>13161.06</v>
      </c>
      <c r="AB35" s="39">
        <f>ROUND(MAX(0,(AA35)*{3;10;20;25;30;35;45}%-12*{0;210;1410;2660;4410;7160;15160}),2)</f>
        <v>394.83</v>
      </c>
      <c r="AC35" s="39">
        <f t="shared" si="7"/>
        <v>394.83</v>
      </c>
      <c r="AD35" s="40">
        <f>ROUND(MAX((Z35-5000)*5%*{0.6,2,4,5,6,7,9}-10*{0,21,141,266,441,716,1516},0),2)</f>
        <v>606.11</v>
      </c>
      <c r="AE35" s="40">
        <f t="shared" si="8"/>
        <v>22598.23</v>
      </c>
      <c r="AF35" s="37">
        <f t="shared" si="4"/>
        <v>20766.23</v>
      </c>
      <c r="AG35" s="41">
        <v>0</v>
      </c>
      <c r="AH35" s="41">
        <v>0</v>
      </c>
      <c r="AI35" s="41">
        <v>0</v>
      </c>
      <c r="AK35" s="43" t="s">
        <v>40</v>
      </c>
      <c r="AL35" s="43" t="s">
        <v>115</v>
      </c>
    </row>
    <row r="36" customHeight="1" spans="1:38">
      <c r="A36" s="31">
        <f t="shared" si="0"/>
        <v>34</v>
      </c>
      <c r="B36" s="32" t="s">
        <v>147</v>
      </c>
      <c r="C36" s="33" t="s">
        <v>148</v>
      </c>
      <c r="D36" s="30" t="s">
        <v>149</v>
      </c>
      <c r="E36" s="34">
        <v>43087</v>
      </c>
      <c r="F36" s="34">
        <v>43465</v>
      </c>
      <c r="G36" s="35">
        <v>3000</v>
      </c>
      <c r="H36" s="36">
        <v>1800</v>
      </c>
      <c r="I36" s="36">
        <v>1500</v>
      </c>
      <c r="J36" s="37">
        <f t="shared" si="1"/>
        <v>100</v>
      </c>
      <c r="P36" s="38">
        <v>0</v>
      </c>
      <c r="Q36" s="49">
        <f t="shared" si="10"/>
        <v>0</v>
      </c>
      <c r="R36" s="39">
        <f t="shared" si="9"/>
        <v>6400</v>
      </c>
      <c r="S36" s="37">
        <v>504</v>
      </c>
      <c r="T36" s="37">
        <v>131</v>
      </c>
      <c r="U36" s="37">
        <v>31.5</v>
      </c>
      <c r="V36" s="39">
        <v>630</v>
      </c>
      <c r="W36" s="39">
        <v>0</v>
      </c>
      <c r="X36" s="49"/>
      <c r="Y36" s="49">
        <v>0</v>
      </c>
      <c r="Z36" s="39">
        <f t="shared" si="5"/>
        <v>103.5</v>
      </c>
      <c r="AA36" s="39">
        <f t="shared" si="6"/>
        <v>103.5</v>
      </c>
      <c r="AB36" s="39">
        <f>ROUND(MAX(0,(AA36)*{3;10;20;25;30;35;45}%-12*{0;210;1410;2660;4410;7160;15160}),2)</f>
        <v>3.11</v>
      </c>
      <c r="AC36" s="39">
        <f t="shared" si="7"/>
        <v>3.11</v>
      </c>
      <c r="AD36" s="40">
        <f>ROUND(MAX((Z36-5000)*5%*{0.6,2,4,5,6,7,9}-10*{0,21,141,266,441,716,1516},0),2)</f>
        <v>0</v>
      </c>
      <c r="AE36" s="40">
        <f t="shared" si="8"/>
        <v>5730.39</v>
      </c>
      <c r="AF36" s="37">
        <f t="shared" si="4"/>
        <v>5100.39</v>
      </c>
      <c r="AG36" s="41">
        <v>0</v>
      </c>
      <c r="AH36" s="41">
        <v>0</v>
      </c>
      <c r="AI36" s="41">
        <v>0</v>
      </c>
      <c r="AK36" s="43" t="s">
        <v>40</v>
      </c>
      <c r="AL36" s="43" t="s">
        <v>115</v>
      </c>
    </row>
    <row r="37" customHeight="1" spans="1:38">
      <c r="A37" s="31">
        <f t="shared" si="0"/>
        <v>35</v>
      </c>
      <c r="B37" s="32" t="s">
        <v>150</v>
      </c>
      <c r="C37" s="33" t="s">
        <v>151</v>
      </c>
      <c r="D37" s="30" t="s">
        <v>152</v>
      </c>
      <c r="E37" s="34">
        <v>43094</v>
      </c>
      <c r="F37" s="34">
        <v>43465</v>
      </c>
      <c r="G37" s="35">
        <v>3000</v>
      </c>
      <c r="H37" s="36">
        <v>9200</v>
      </c>
      <c r="I37" s="36">
        <v>3800</v>
      </c>
      <c r="J37" s="37">
        <f t="shared" si="1"/>
        <v>100</v>
      </c>
      <c r="N37" s="49"/>
      <c r="P37" s="38">
        <v>0</v>
      </c>
      <c r="Q37" s="49">
        <f t="shared" si="10"/>
        <v>0</v>
      </c>
      <c r="R37" s="39">
        <f t="shared" si="9"/>
        <v>16100</v>
      </c>
      <c r="S37" s="37">
        <v>1280</v>
      </c>
      <c r="T37" s="37">
        <v>325</v>
      </c>
      <c r="U37" s="37">
        <v>80</v>
      </c>
      <c r="V37" s="39">
        <v>1600</v>
      </c>
      <c r="W37" s="39">
        <v>0</v>
      </c>
      <c r="X37" s="49"/>
      <c r="Y37" s="49">
        <v>1000</v>
      </c>
      <c r="Z37" s="39">
        <f t="shared" si="5"/>
        <v>6815</v>
      </c>
      <c r="AA37" s="39">
        <f t="shared" si="6"/>
        <v>6815</v>
      </c>
      <c r="AB37" s="39">
        <f>ROUND(MAX(0,(AA37)*{3;10;20;25;30;35;45}%-12*{0;210;1410;2660;4410;7160;15160}),2)</f>
        <v>204.45</v>
      </c>
      <c r="AC37" s="39">
        <f t="shared" si="7"/>
        <v>204.45</v>
      </c>
      <c r="AD37" s="40">
        <f>ROUND(MAX((Z37-5000)*5%*{0.6,2,4,5,6,7,9}-10*{0,21,141,266,441,716,1516},0),2)</f>
        <v>54.45</v>
      </c>
      <c r="AE37" s="40">
        <f t="shared" si="8"/>
        <v>14210.55</v>
      </c>
      <c r="AF37" s="37">
        <f t="shared" si="4"/>
        <v>12610.55</v>
      </c>
      <c r="AG37" s="41">
        <v>0</v>
      </c>
      <c r="AH37" s="41">
        <v>0</v>
      </c>
      <c r="AI37" s="41">
        <v>0</v>
      </c>
      <c r="AK37" s="43" t="s">
        <v>40</v>
      </c>
      <c r="AL37" s="43" t="s">
        <v>45</v>
      </c>
    </row>
    <row r="38" customHeight="1" spans="1:38">
      <c r="A38" s="31">
        <f t="shared" si="0"/>
        <v>36</v>
      </c>
      <c r="B38" s="32" t="s">
        <v>153</v>
      </c>
      <c r="C38" s="33" t="s">
        <v>154</v>
      </c>
      <c r="D38" s="30" t="s">
        <v>155</v>
      </c>
      <c r="E38" s="34">
        <v>43094</v>
      </c>
      <c r="F38" s="34">
        <v>43465</v>
      </c>
      <c r="G38" s="35">
        <v>3000</v>
      </c>
      <c r="H38" s="36">
        <v>4650</v>
      </c>
      <c r="I38" s="36">
        <v>2350</v>
      </c>
      <c r="J38" s="37">
        <f t="shared" si="1"/>
        <v>100</v>
      </c>
      <c r="P38" s="38">
        <v>0</v>
      </c>
      <c r="Q38" s="49">
        <f t="shared" si="10"/>
        <v>0</v>
      </c>
      <c r="R38" s="39">
        <f t="shared" si="9"/>
        <v>10100</v>
      </c>
      <c r="S38" s="37">
        <v>800</v>
      </c>
      <c r="T38" s="37">
        <v>205</v>
      </c>
      <c r="U38" s="37">
        <v>50</v>
      </c>
      <c r="V38" s="39">
        <v>1000</v>
      </c>
      <c r="W38" s="39">
        <v>0</v>
      </c>
      <c r="X38" s="49"/>
      <c r="Y38" s="49">
        <v>500</v>
      </c>
      <c r="Z38" s="39">
        <f t="shared" si="5"/>
        <v>2545</v>
      </c>
      <c r="AA38" s="39">
        <f t="shared" si="6"/>
        <v>2545</v>
      </c>
      <c r="AB38" s="39">
        <f>ROUND(MAX(0,(AA38)*{3;10;20;25;30;35;45}%-12*{0;210;1410;2660;4410;7160;15160}),2)</f>
        <v>76.35</v>
      </c>
      <c r="AC38" s="39">
        <f t="shared" si="7"/>
        <v>76.35</v>
      </c>
      <c r="AD38" s="40">
        <f>ROUND(MAX((Z38-5000)*5%*{0.6,2,4,5,6,7,9}-10*{0,21,141,266,441,716,1516},0),2)</f>
        <v>0</v>
      </c>
      <c r="AE38" s="40">
        <f t="shared" si="8"/>
        <v>8968.65</v>
      </c>
      <c r="AF38" s="37">
        <f t="shared" si="4"/>
        <v>7968.65</v>
      </c>
      <c r="AG38" s="41">
        <v>0</v>
      </c>
      <c r="AH38" s="41">
        <v>0</v>
      </c>
      <c r="AI38" s="41">
        <v>0</v>
      </c>
      <c r="AK38" s="43" t="s">
        <v>40</v>
      </c>
      <c r="AL38" s="43" t="s">
        <v>115</v>
      </c>
    </row>
    <row r="39" customHeight="1" spans="1:38">
      <c r="A39" s="31">
        <f t="shared" si="0"/>
        <v>37</v>
      </c>
      <c r="B39" s="32" t="s">
        <v>156</v>
      </c>
      <c r="C39" s="33" t="s">
        <v>157</v>
      </c>
      <c r="D39" s="30" t="s">
        <v>158</v>
      </c>
      <c r="E39" s="34">
        <v>43102</v>
      </c>
      <c r="F39" s="34">
        <v>43465</v>
      </c>
      <c r="G39" s="35">
        <v>3000</v>
      </c>
      <c r="H39" s="36">
        <v>15300</v>
      </c>
      <c r="I39" s="36">
        <v>5700</v>
      </c>
      <c r="J39" s="37">
        <f t="shared" si="1"/>
        <v>0</v>
      </c>
      <c r="P39" s="38">
        <v>100</v>
      </c>
      <c r="Q39" s="49">
        <f t="shared" si="10"/>
        <v>0</v>
      </c>
      <c r="R39" s="39">
        <f t="shared" si="9"/>
        <v>23900</v>
      </c>
      <c r="S39" s="37">
        <v>1465.44</v>
      </c>
      <c r="T39" s="37">
        <v>371.36</v>
      </c>
      <c r="U39" s="37">
        <v>91.59</v>
      </c>
      <c r="V39" s="39">
        <v>1832</v>
      </c>
      <c r="W39" s="39">
        <v>0</v>
      </c>
      <c r="X39" s="49"/>
      <c r="Y39" s="49">
        <v>1000</v>
      </c>
      <c r="Z39" s="39">
        <f t="shared" si="5"/>
        <v>14139.61</v>
      </c>
      <c r="AA39" s="39">
        <f t="shared" si="6"/>
        <v>14139.61</v>
      </c>
      <c r="AB39" s="39">
        <f>ROUND(MAX(0,(AA39)*{3;10;20;25;30;35;45}%-12*{0;210;1410;2660;4410;7160;15160}),2)</f>
        <v>424.19</v>
      </c>
      <c r="AC39" s="39">
        <f t="shared" si="7"/>
        <v>424.19</v>
      </c>
      <c r="AD39" s="40">
        <f>ROUND(MAX((Z39-5000)*5%*{0.6,2,4,5,6,7,9}-10*{0,21,141,266,441,716,1516},0),2)</f>
        <v>703.96</v>
      </c>
      <c r="AE39" s="40">
        <f t="shared" si="8"/>
        <v>21547.42</v>
      </c>
      <c r="AF39" s="37">
        <f t="shared" si="4"/>
        <v>19715.42</v>
      </c>
      <c r="AG39" s="41">
        <v>0</v>
      </c>
      <c r="AH39" s="41">
        <v>0</v>
      </c>
      <c r="AI39" s="41">
        <v>0</v>
      </c>
      <c r="AK39" s="43" t="s">
        <v>40</v>
      </c>
      <c r="AL39" s="43" t="s">
        <v>45</v>
      </c>
    </row>
    <row r="40" customHeight="1" spans="1:38">
      <c r="A40" s="31">
        <f t="shared" si="0"/>
        <v>38</v>
      </c>
      <c r="B40" s="32" t="s">
        <v>159</v>
      </c>
      <c r="C40" s="33" t="s">
        <v>160</v>
      </c>
      <c r="D40" s="30" t="s">
        <v>161</v>
      </c>
      <c r="E40" s="34">
        <v>43108</v>
      </c>
      <c r="F40" s="34">
        <v>43465</v>
      </c>
      <c r="G40" s="35">
        <f>3000</f>
        <v>3000</v>
      </c>
      <c r="H40" s="36">
        <f>13050</f>
        <v>13050</v>
      </c>
      <c r="I40" s="36">
        <f>4950</f>
        <v>4950</v>
      </c>
      <c r="J40" s="37">
        <f t="shared" si="1"/>
        <v>0</v>
      </c>
      <c r="N40" s="49"/>
      <c r="P40" s="38">
        <v>0</v>
      </c>
      <c r="Q40" s="49">
        <f t="shared" si="10"/>
        <v>0</v>
      </c>
      <c r="R40" s="39">
        <f t="shared" si="9"/>
        <v>21000</v>
      </c>
      <c r="S40" s="37">
        <v>1347.76</v>
      </c>
      <c r="T40" s="37">
        <v>341.94</v>
      </c>
      <c r="U40" s="37">
        <v>84.24</v>
      </c>
      <c r="V40" s="39">
        <v>1832</v>
      </c>
      <c r="W40" s="39">
        <v>0</v>
      </c>
      <c r="X40" s="49"/>
      <c r="Y40" s="49">
        <v>2000</v>
      </c>
      <c r="Z40" s="39">
        <f t="shared" si="5"/>
        <v>10394.06</v>
      </c>
      <c r="AA40" s="39">
        <f t="shared" si="6"/>
        <v>10394.06</v>
      </c>
      <c r="AB40" s="39">
        <f>ROUND(MAX(0,(AA40)*{3;10;20;25;30;35;45}%-12*{0;210;1410;2660;4410;7160;15160}),2)</f>
        <v>311.82</v>
      </c>
      <c r="AC40" s="39">
        <f t="shared" si="7"/>
        <v>311.82</v>
      </c>
      <c r="AD40" s="40">
        <f>ROUND(MAX((Z40-5000)*5%*{0.6,2,4,5,6,7,9}-10*{0,21,141,266,441,716,1516},0),2)</f>
        <v>329.41</v>
      </c>
      <c r="AE40" s="40">
        <f t="shared" si="8"/>
        <v>18914.24</v>
      </c>
      <c r="AF40" s="37">
        <f t="shared" si="4"/>
        <v>17082.24</v>
      </c>
      <c r="AG40" s="41">
        <v>0</v>
      </c>
      <c r="AH40" s="41">
        <v>0</v>
      </c>
      <c r="AI40" s="41">
        <v>0</v>
      </c>
      <c r="AK40" s="43" t="s">
        <v>40</v>
      </c>
      <c r="AL40" s="43" t="s">
        <v>96</v>
      </c>
    </row>
    <row r="41" customHeight="1" spans="1:38">
      <c r="A41" s="31">
        <f t="shared" si="0"/>
        <v>39</v>
      </c>
      <c r="B41" s="32" t="s">
        <v>162</v>
      </c>
      <c r="C41" s="33" t="s">
        <v>163</v>
      </c>
      <c r="D41" s="30" t="s">
        <v>164</v>
      </c>
      <c r="E41" s="34">
        <v>43158</v>
      </c>
      <c r="F41" s="34">
        <v>43465</v>
      </c>
      <c r="G41" s="35">
        <f>3000</f>
        <v>3000</v>
      </c>
      <c r="H41" s="36">
        <f>16100</f>
        <v>16100</v>
      </c>
      <c r="I41" s="36">
        <f>5900</f>
        <v>5900</v>
      </c>
      <c r="J41" s="37">
        <f t="shared" si="1"/>
        <v>0</v>
      </c>
      <c r="P41" s="38">
        <v>0</v>
      </c>
      <c r="Q41" s="49">
        <f t="shared" si="10"/>
        <v>0</v>
      </c>
      <c r="R41" s="39">
        <f t="shared" si="9"/>
        <v>25000</v>
      </c>
      <c r="S41" s="37">
        <v>1347.76</v>
      </c>
      <c r="T41" s="37">
        <v>341.94</v>
      </c>
      <c r="U41" s="37">
        <v>84.24</v>
      </c>
      <c r="V41" s="39">
        <v>1832</v>
      </c>
      <c r="W41" s="39">
        <v>0</v>
      </c>
      <c r="X41" s="49"/>
      <c r="Y41" s="49">
        <v>2000</v>
      </c>
      <c r="Z41" s="39">
        <f t="shared" si="5"/>
        <v>14394.06</v>
      </c>
      <c r="AA41" s="39">
        <f t="shared" si="6"/>
        <v>14394.06</v>
      </c>
      <c r="AB41" s="39">
        <f>ROUND(MAX(0,(AA41)*{3;10;20;25;30;35;45}%-12*{0;210;1410;2660;4410;7160;15160}),2)</f>
        <v>431.82</v>
      </c>
      <c r="AC41" s="39">
        <f t="shared" si="7"/>
        <v>431.82</v>
      </c>
      <c r="AD41" s="40">
        <f>ROUND(MAX((Z41-5000)*5%*{0.6,2,4,5,6,7,9}-10*{0,21,141,266,441,716,1516},0),2)</f>
        <v>729.41</v>
      </c>
      <c r="AE41" s="40">
        <f t="shared" si="8"/>
        <v>22794.24</v>
      </c>
      <c r="AF41" s="37">
        <f t="shared" si="4"/>
        <v>20962.24</v>
      </c>
      <c r="AG41" s="41">
        <v>0</v>
      </c>
      <c r="AH41" s="41">
        <v>0</v>
      </c>
      <c r="AI41" s="41">
        <v>0</v>
      </c>
      <c r="AK41" s="43" t="s">
        <v>40</v>
      </c>
      <c r="AL41" s="43" t="s">
        <v>41</v>
      </c>
    </row>
    <row r="42" customHeight="1" spans="1:38">
      <c r="A42" s="31">
        <f t="shared" si="0"/>
        <v>40</v>
      </c>
      <c r="B42" s="32" t="s">
        <v>165</v>
      </c>
      <c r="C42" s="33" t="s">
        <v>166</v>
      </c>
      <c r="D42" s="30" t="s">
        <v>167</v>
      </c>
      <c r="E42" s="34">
        <v>43157</v>
      </c>
      <c r="F42" s="34">
        <v>43465</v>
      </c>
      <c r="G42" s="35">
        <f>3000</f>
        <v>3000</v>
      </c>
      <c r="H42" s="36">
        <f>13400</f>
        <v>13400</v>
      </c>
      <c r="I42" s="36">
        <f>5100</f>
        <v>5100</v>
      </c>
      <c r="J42" s="37">
        <f t="shared" si="1"/>
        <v>0</v>
      </c>
      <c r="N42" s="49"/>
      <c r="P42" s="38">
        <v>0</v>
      </c>
      <c r="Q42" s="49">
        <f t="shared" si="10"/>
        <v>0</v>
      </c>
      <c r="R42" s="39">
        <f t="shared" si="9"/>
        <v>21500</v>
      </c>
      <c r="S42" s="37">
        <v>1347.76</v>
      </c>
      <c r="T42" s="37">
        <v>341.94</v>
      </c>
      <c r="U42" s="37">
        <v>84.24</v>
      </c>
      <c r="V42" s="39">
        <v>1832</v>
      </c>
      <c r="W42" s="39">
        <v>0</v>
      </c>
      <c r="X42" s="49"/>
      <c r="Y42" s="49">
        <v>0</v>
      </c>
      <c r="Z42" s="39">
        <f t="shared" si="5"/>
        <v>12894.06</v>
      </c>
      <c r="AA42" s="39">
        <f t="shared" si="6"/>
        <v>12894.06</v>
      </c>
      <c r="AB42" s="39">
        <f>ROUND(MAX(0,(AA42)*{3;10;20;25;30;35;45}%-12*{0;210;1410;2660;4410;7160;15160}),2)</f>
        <v>386.82</v>
      </c>
      <c r="AC42" s="39">
        <f t="shared" si="7"/>
        <v>386.82</v>
      </c>
      <c r="AD42" s="40">
        <f>ROUND(MAX((Z42-5000)*5%*{0.6,2,4,5,6,7,9}-10*{0,21,141,266,441,716,1516},0),2)</f>
        <v>579.41</v>
      </c>
      <c r="AE42" s="40">
        <f t="shared" si="8"/>
        <v>19339.24</v>
      </c>
      <c r="AF42" s="37">
        <f t="shared" si="4"/>
        <v>17507.24</v>
      </c>
      <c r="AG42" s="41">
        <v>0</v>
      </c>
      <c r="AH42" s="41">
        <v>0</v>
      </c>
      <c r="AI42" s="41">
        <v>0</v>
      </c>
      <c r="AK42" s="43" t="s">
        <v>40</v>
      </c>
      <c r="AL42" s="43" t="s">
        <v>45</v>
      </c>
    </row>
    <row r="43" customHeight="1" spans="1:38">
      <c r="A43" s="31">
        <f t="shared" si="0"/>
        <v>41</v>
      </c>
      <c r="B43" s="32" t="s">
        <v>168</v>
      </c>
      <c r="C43" s="33" t="s">
        <v>169</v>
      </c>
      <c r="D43" s="30" t="s">
        <v>170</v>
      </c>
      <c r="E43" s="34">
        <v>43129</v>
      </c>
      <c r="F43" s="34">
        <v>43465</v>
      </c>
      <c r="G43" s="35">
        <f>3000</f>
        <v>3000</v>
      </c>
      <c r="H43" s="36">
        <f>28650</f>
        <v>28650</v>
      </c>
      <c r="I43" s="36">
        <f>9850</f>
        <v>9850</v>
      </c>
      <c r="J43" s="37">
        <f t="shared" si="1"/>
        <v>0</v>
      </c>
      <c r="P43" s="38">
        <v>0</v>
      </c>
      <c r="Q43" s="49">
        <f t="shared" si="10"/>
        <v>0</v>
      </c>
      <c r="R43" s="39">
        <f t="shared" si="9"/>
        <v>41500</v>
      </c>
      <c r="S43" s="37">
        <v>1347.76</v>
      </c>
      <c r="T43" s="37">
        <v>341.94</v>
      </c>
      <c r="U43" s="37">
        <v>84.24</v>
      </c>
      <c r="V43" s="39">
        <v>1832</v>
      </c>
      <c r="W43" s="39">
        <v>0</v>
      </c>
      <c r="X43" s="49"/>
      <c r="Y43" s="49">
        <v>4000</v>
      </c>
      <c r="Z43" s="39">
        <f t="shared" si="5"/>
        <v>28894.06</v>
      </c>
      <c r="AA43" s="39">
        <f t="shared" si="6"/>
        <v>28894.06</v>
      </c>
      <c r="AB43" s="39">
        <f>ROUND(MAX(0,(AA43)*{3;10;20;25;30;35;45}%-12*{0;210;1410;2660;4410;7160;15160}),2)</f>
        <v>866.82</v>
      </c>
      <c r="AC43" s="39">
        <f t="shared" si="7"/>
        <v>866.82</v>
      </c>
      <c r="AD43" s="40">
        <f>ROUND(MAX((Z43-5000)*5%*{0.6,2,4,5,6,7,9}-10*{0,21,141,266,441,716,1516},0),2)</f>
        <v>3368.81</v>
      </c>
      <c r="AE43" s="40">
        <f t="shared" si="8"/>
        <v>38859.24</v>
      </c>
      <c r="AF43" s="37">
        <f t="shared" si="4"/>
        <v>37027.24</v>
      </c>
      <c r="AG43" s="41">
        <v>0</v>
      </c>
      <c r="AH43" s="41">
        <v>0</v>
      </c>
      <c r="AI43" s="41">
        <v>0</v>
      </c>
      <c r="AK43" s="43" t="s">
        <v>40</v>
      </c>
      <c r="AL43" s="43" t="s">
        <v>45</v>
      </c>
    </row>
    <row r="44" customHeight="1" spans="1:38">
      <c r="A44" s="31">
        <f t="shared" si="0"/>
        <v>42</v>
      </c>
      <c r="B44" s="32" t="s">
        <v>171</v>
      </c>
      <c r="C44" s="33" t="s">
        <v>172</v>
      </c>
      <c r="D44" s="30" t="s">
        <v>173</v>
      </c>
      <c r="E44" s="34">
        <v>42857</v>
      </c>
      <c r="F44" s="34">
        <v>43465</v>
      </c>
      <c r="G44" s="35">
        <v>5000</v>
      </c>
      <c r="H44" s="36">
        <v>45867</v>
      </c>
      <c r="I44" s="36">
        <v>15800</v>
      </c>
      <c r="J44" s="37">
        <f t="shared" si="1"/>
        <v>100</v>
      </c>
      <c r="P44" s="38">
        <v>0</v>
      </c>
      <c r="Q44" s="49">
        <f t="shared" si="10"/>
        <v>0</v>
      </c>
      <c r="R44" s="39">
        <f t="shared" si="9"/>
        <v>66767</v>
      </c>
      <c r="S44" s="37">
        <v>0</v>
      </c>
      <c r="T44" s="37">
        <v>0</v>
      </c>
      <c r="U44" s="37">
        <v>0</v>
      </c>
      <c r="V44" s="39">
        <v>1832</v>
      </c>
      <c r="W44" s="39">
        <v>0</v>
      </c>
      <c r="X44" s="49"/>
      <c r="Y44" s="49">
        <v>0</v>
      </c>
      <c r="Z44" s="39">
        <f t="shared" si="5"/>
        <v>59935</v>
      </c>
      <c r="AA44" s="39">
        <f t="shared" si="6"/>
        <v>59935</v>
      </c>
      <c r="AB44" s="39">
        <f>ROUND(MAX(0,(AA44)*{3;10;20;25;30;35;45}%-12*{0;210;1410;2660;4410;7160;15160}),2)</f>
        <v>3473.5</v>
      </c>
      <c r="AC44" s="39">
        <f t="shared" si="7"/>
        <v>3473.5</v>
      </c>
      <c r="AD44" s="40">
        <f>ROUND(MAX((Z44-5000)*5%*{0.6,2,4,5,6,7,9}-10*{0,21,141,266,441,716,1516},0),2)</f>
        <v>12070.5</v>
      </c>
      <c r="AE44" s="40">
        <f t="shared" si="8"/>
        <v>63293.5</v>
      </c>
      <c r="AF44" s="37">
        <f t="shared" si="4"/>
        <v>61461.5</v>
      </c>
      <c r="AG44" s="41">
        <v>0</v>
      </c>
      <c r="AH44" s="41">
        <v>0</v>
      </c>
      <c r="AI44" s="41">
        <v>0</v>
      </c>
      <c r="AK44" s="43" t="s">
        <v>40</v>
      </c>
      <c r="AL44" s="43" t="s">
        <v>115</v>
      </c>
    </row>
    <row r="45" customHeight="1" spans="1:38">
      <c r="A45" s="31">
        <f t="shared" si="0"/>
        <v>43</v>
      </c>
      <c r="B45" s="32" t="s">
        <v>174</v>
      </c>
      <c r="C45" s="33" t="s">
        <v>175</v>
      </c>
      <c r="D45" s="30" t="s">
        <v>176</v>
      </c>
      <c r="E45" s="34">
        <v>42870</v>
      </c>
      <c r="F45" s="34">
        <v>43465</v>
      </c>
      <c r="G45" s="35">
        <v>3000</v>
      </c>
      <c r="H45" s="36">
        <v>41533</v>
      </c>
      <c r="I45" s="36">
        <v>13800</v>
      </c>
      <c r="J45" s="37">
        <f t="shared" si="1"/>
        <v>100</v>
      </c>
      <c r="P45" s="38">
        <v>0</v>
      </c>
      <c r="Q45" s="49">
        <f t="shared" si="10"/>
        <v>0</v>
      </c>
      <c r="R45" s="39">
        <f t="shared" si="9"/>
        <v>58433</v>
      </c>
      <c r="S45" s="37">
        <v>1465.44</v>
      </c>
      <c r="T45" s="37">
        <v>371.36</v>
      </c>
      <c r="U45" s="37">
        <v>91.59</v>
      </c>
      <c r="V45" s="39">
        <v>1832</v>
      </c>
      <c r="W45" s="39">
        <v>0</v>
      </c>
      <c r="X45" s="49"/>
      <c r="Y45" s="49">
        <v>4000</v>
      </c>
      <c r="Z45" s="39">
        <f t="shared" si="5"/>
        <v>45672.61</v>
      </c>
      <c r="AA45" s="39">
        <f t="shared" si="6"/>
        <v>45672.61</v>
      </c>
      <c r="AB45" s="39">
        <f>ROUND(MAX(0,(AA45)*{3;10;20;25;30;35;45}%-12*{0;210;1410;2660;4410;7160;15160}),2)</f>
        <v>2047.26</v>
      </c>
      <c r="AC45" s="39">
        <f t="shared" si="7"/>
        <v>2047.26</v>
      </c>
      <c r="AD45" s="40">
        <f>ROUND(MAX((Z45-5000)*5%*{0.6,2,4,5,6,7,9}-10*{0,21,141,266,441,716,1516},0),2)</f>
        <v>7791.78</v>
      </c>
      <c r="AE45" s="40">
        <f t="shared" si="8"/>
        <v>54457.35</v>
      </c>
      <c r="AF45" s="37">
        <f t="shared" si="4"/>
        <v>52625.35</v>
      </c>
      <c r="AG45" s="41">
        <v>0</v>
      </c>
      <c r="AH45" s="41">
        <v>0</v>
      </c>
      <c r="AI45" s="41">
        <v>0</v>
      </c>
      <c r="AK45" s="43" t="s">
        <v>40</v>
      </c>
      <c r="AL45" s="43" t="s">
        <v>115</v>
      </c>
    </row>
    <row r="46" customHeight="1" spans="1:38">
      <c r="A46" s="31">
        <f t="shared" si="0"/>
        <v>44</v>
      </c>
      <c r="B46" s="32" t="s">
        <v>177</v>
      </c>
      <c r="C46" s="33" t="s">
        <v>178</v>
      </c>
      <c r="D46" s="30" t="s">
        <v>179</v>
      </c>
      <c r="E46" s="34">
        <v>42874</v>
      </c>
      <c r="F46" s="34">
        <v>43465</v>
      </c>
      <c r="G46" s="35">
        <v>3000</v>
      </c>
      <c r="H46" s="36">
        <v>66967</v>
      </c>
      <c r="I46" s="36">
        <v>21700</v>
      </c>
      <c r="J46" s="37">
        <f t="shared" si="1"/>
        <v>100</v>
      </c>
      <c r="P46" s="38">
        <v>0</v>
      </c>
      <c r="Q46" s="49">
        <f t="shared" si="10"/>
        <v>0</v>
      </c>
      <c r="R46" s="39">
        <f t="shared" si="9"/>
        <v>91767</v>
      </c>
      <c r="S46" s="37">
        <v>1465.44</v>
      </c>
      <c r="T46" s="37">
        <v>371.36</v>
      </c>
      <c r="U46" s="37">
        <v>91.59</v>
      </c>
      <c r="V46" s="39">
        <v>1832</v>
      </c>
      <c r="W46" s="39">
        <v>0</v>
      </c>
      <c r="X46" s="49"/>
      <c r="Y46" s="49">
        <v>0</v>
      </c>
      <c r="Z46" s="39">
        <f t="shared" si="5"/>
        <v>83006.61</v>
      </c>
      <c r="AA46" s="39">
        <f t="shared" si="6"/>
        <v>83006.61</v>
      </c>
      <c r="AB46" s="39">
        <f>ROUND(MAX(0,(AA46)*{3;10;20;25;30;35;45}%-12*{0;210;1410;2660;4410;7160;15160}),2)</f>
        <v>5780.66</v>
      </c>
      <c r="AC46" s="39">
        <f t="shared" si="7"/>
        <v>5780.66</v>
      </c>
      <c r="AD46" s="40">
        <f>ROUND(MAX((Z46-5000)*5%*{0.6,2,4,5,6,7,9}-10*{0,21,141,266,441,716,1516},0),2)</f>
        <v>20142.31</v>
      </c>
      <c r="AE46" s="40">
        <f t="shared" si="8"/>
        <v>84057.95</v>
      </c>
      <c r="AF46" s="37">
        <f t="shared" si="4"/>
        <v>82225.95</v>
      </c>
      <c r="AG46" s="41">
        <v>0</v>
      </c>
      <c r="AH46" s="41">
        <v>0</v>
      </c>
      <c r="AI46" s="41">
        <v>0</v>
      </c>
      <c r="AK46" s="43" t="s">
        <v>40</v>
      </c>
      <c r="AL46" s="43" t="s">
        <v>115</v>
      </c>
    </row>
    <row r="47" customHeight="1" spans="1:38">
      <c r="A47" s="31">
        <f t="shared" si="0"/>
        <v>45</v>
      </c>
      <c r="B47" s="32" t="s">
        <v>180</v>
      </c>
      <c r="C47" s="33" t="s">
        <v>181</v>
      </c>
      <c r="D47" s="30" t="s">
        <v>182</v>
      </c>
      <c r="E47" s="34">
        <v>43054</v>
      </c>
      <c r="F47" s="34">
        <v>43465</v>
      </c>
      <c r="G47" s="35">
        <v>3000</v>
      </c>
      <c r="H47" s="36">
        <v>44700</v>
      </c>
      <c r="I47" s="36">
        <v>14800</v>
      </c>
      <c r="J47" s="37">
        <f t="shared" si="1"/>
        <v>100</v>
      </c>
      <c r="N47" s="49"/>
      <c r="P47" s="38">
        <v>0</v>
      </c>
      <c r="Q47" s="49">
        <f t="shared" si="10"/>
        <v>0</v>
      </c>
      <c r="R47" s="39">
        <f t="shared" si="9"/>
        <v>62600</v>
      </c>
      <c r="S47" s="37">
        <v>1465.44</v>
      </c>
      <c r="T47" s="37">
        <v>371.36</v>
      </c>
      <c r="U47" s="37">
        <v>91.59</v>
      </c>
      <c r="V47" s="39">
        <v>1832</v>
      </c>
      <c r="W47" s="39">
        <v>0</v>
      </c>
      <c r="X47" s="49"/>
      <c r="Y47" s="49">
        <v>4000</v>
      </c>
      <c r="Z47" s="39">
        <f t="shared" si="5"/>
        <v>49839.61</v>
      </c>
      <c r="AA47" s="39">
        <f t="shared" si="6"/>
        <v>49839.61</v>
      </c>
      <c r="AB47" s="39">
        <f>ROUND(MAX(0,(AA47)*{3;10;20;25;30;35;45}%-12*{0;210;1410;2660;4410;7160;15160}),2)</f>
        <v>2463.96</v>
      </c>
      <c r="AC47" s="39">
        <f t="shared" si="7"/>
        <v>2463.96</v>
      </c>
      <c r="AD47" s="40">
        <f>ROUND(MAX((Z47-5000)*5%*{0.6,2,4,5,6,7,9}-10*{0,21,141,266,441,716,1516},0),2)</f>
        <v>9041.88</v>
      </c>
      <c r="AE47" s="40">
        <f t="shared" si="8"/>
        <v>58207.65</v>
      </c>
      <c r="AF47" s="37">
        <f t="shared" si="4"/>
        <v>56375.65</v>
      </c>
      <c r="AG47" s="41">
        <v>0</v>
      </c>
      <c r="AH47" s="41">
        <v>0</v>
      </c>
      <c r="AI47" s="41">
        <v>0</v>
      </c>
      <c r="AK47" s="43" t="s">
        <v>40</v>
      </c>
      <c r="AL47" s="43" t="s">
        <v>45</v>
      </c>
    </row>
    <row r="48" customHeight="1" spans="1:38">
      <c r="A48" s="31">
        <f t="shared" si="0"/>
        <v>46</v>
      </c>
      <c r="B48" s="32" t="s">
        <v>183</v>
      </c>
      <c r="C48" s="33" t="s">
        <v>184</v>
      </c>
      <c r="D48" s="30" t="s">
        <v>185</v>
      </c>
      <c r="E48" s="34">
        <v>43076</v>
      </c>
      <c r="F48" s="34">
        <v>43465</v>
      </c>
      <c r="G48" s="35">
        <v>5000</v>
      </c>
      <c r="H48" s="36">
        <v>36317</v>
      </c>
      <c r="I48" s="36">
        <v>12850</v>
      </c>
      <c r="J48" s="37">
        <f t="shared" si="1"/>
        <v>100</v>
      </c>
      <c r="N48" s="49"/>
      <c r="P48" s="38">
        <v>0</v>
      </c>
      <c r="Q48" s="49">
        <f t="shared" si="10"/>
        <v>0</v>
      </c>
      <c r="R48" s="39">
        <f t="shared" si="9"/>
        <v>54267</v>
      </c>
      <c r="S48" s="37">
        <v>1347.76</v>
      </c>
      <c r="T48" s="37">
        <v>341.94</v>
      </c>
      <c r="U48" s="37">
        <v>84.24</v>
      </c>
      <c r="V48" s="39">
        <v>1832</v>
      </c>
      <c r="W48" s="39">
        <v>0</v>
      </c>
      <c r="X48" s="49"/>
      <c r="Y48" s="49">
        <v>2000</v>
      </c>
      <c r="Z48" s="39">
        <f t="shared" si="5"/>
        <v>43661.06</v>
      </c>
      <c r="AA48" s="39">
        <f t="shared" si="6"/>
        <v>43661.06</v>
      </c>
      <c r="AB48" s="39">
        <f>ROUND(MAX(0,(AA48)*{3;10;20;25;30;35;45}%-12*{0;210;1410;2660;4410;7160;15160}),2)</f>
        <v>1846.11</v>
      </c>
      <c r="AC48" s="39">
        <f t="shared" si="7"/>
        <v>1846.11</v>
      </c>
      <c r="AD48" s="40">
        <f>ROUND(MAX((Z48-5000)*5%*{0.6,2,4,5,6,7,9}-10*{0,21,141,266,441,716,1516},0),2)</f>
        <v>7188.32</v>
      </c>
      <c r="AE48" s="40">
        <f t="shared" si="8"/>
        <v>50646.95</v>
      </c>
      <c r="AF48" s="37">
        <f t="shared" si="4"/>
        <v>48814.95</v>
      </c>
      <c r="AG48" s="41">
        <v>0</v>
      </c>
      <c r="AH48" s="41">
        <v>0</v>
      </c>
      <c r="AI48" s="41">
        <v>0</v>
      </c>
      <c r="AK48" s="43" t="s">
        <v>40</v>
      </c>
      <c r="AL48" s="43" t="s">
        <v>41</v>
      </c>
    </row>
    <row r="49" customHeight="1" spans="1:38">
      <c r="A49" s="31">
        <f t="shared" si="0"/>
        <v>47</v>
      </c>
      <c r="B49" s="32" t="s">
        <v>186</v>
      </c>
      <c r="C49" s="33" t="s">
        <v>187</v>
      </c>
      <c r="D49" s="30" t="s">
        <v>188</v>
      </c>
      <c r="E49" s="34">
        <v>43160</v>
      </c>
      <c r="F49" s="34">
        <v>43465</v>
      </c>
      <c r="G49" s="35">
        <v>3000</v>
      </c>
      <c r="H49" s="36">
        <v>1200</v>
      </c>
      <c r="I49" s="36">
        <v>1300</v>
      </c>
      <c r="J49" s="37">
        <f t="shared" si="1"/>
        <v>0</v>
      </c>
      <c r="P49" s="38">
        <v>0</v>
      </c>
      <c r="Q49" s="49">
        <f t="shared" si="10"/>
        <v>0</v>
      </c>
      <c r="R49" s="39">
        <f t="shared" si="9"/>
        <v>5500</v>
      </c>
      <c r="S49" s="37">
        <v>440</v>
      </c>
      <c r="T49" s="37">
        <v>115</v>
      </c>
      <c r="U49" s="37">
        <v>27.5</v>
      </c>
      <c r="V49" s="39">
        <v>550</v>
      </c>
      <c r="W49" s="39">
        <v>0</v>
      </c>
      <c r="X49" s="49"/>
      <c r="Y49" s="49">
        <v>0</v>
      </c>
      <c r="Z49" s="39">
        <f t="shared" si="5"/>
        <v>-632.5</v>
      </c>
      <c r="AA49" s="39">
        <f t="shared" si="6"/>
        <v>-632.5</v>
      </c>
      <c r="AB49" s="39">
        <f>ROUND(MAX(0,(AA49)*{3;10;20;25;30;35;45}%-12*{0;210;1410;2660;4410;7160;15160}),2)</f>
        <v>0</v>
      </c>
      <c r="AC49" s="39">
        <f t="shared" si="7"/>
        <v>0</v>
      </c>
      <c r="AD49" s="40">
        <f>ROUND(MAX((Z49-5000)*5%*{0.6,2,4,5,6,7,9}-10*{0,21,141,266,441,716,1516},0),2)</f>
        <v>0</v>
      </c>
      <c r="AE49" s="40">
        <f t="shared" si="8"/>
        <v>4917.5</v>
      </c>
      <c r="AF49" s="37">
        <f t="shared" si="4"/>
        <v>4367.5</v>
      </c>
      <c r="AG49" s="41">
        <v>0</v>
      </c>
      <c r="AH49" s="41">
        <v>0</v>
      </c>
      <c r="AI49" s="41">
        <v>0</v>
      </c>
      <c r="AK49" s="43" t="s">
        <v>40</v>
      </c>
      <c r="AL49" s="43" t="s">
        <v>49</v>
      </c>
    </row>
    <row r="50" customHeight="1" spans="1:38">
      <c r="A50" s="31">
        <f t="shared" si="0"/>
        <v>48</v>
      </c>
      <c r="B50" s="32" t="s">
        <v>189</v>
      </c>
      <c r="C50" s="33" t="s">
        <v>190</v>
      </c>
      <c r="D50" s="30" t="s">
        <v>191</v>
      </c>
      <c r="E50" s="34">
        <v>43160</v>
      </c>
      <c r="F50" s="34">
        <v>43465</v>
      </c>
      <c r="G50" s="35">
        <v>3000</v>
      </c>
      <c r="H50" s="36">
        <v>4650</v>
      </c>
      <c r="I50" s="36">
        <v>2350</v>
      </c>
      <c r="J50" s="37">
        <f t="shared" si="1"/>
        <v>0</v>
      </c>
      <c r="P50" s="38">
        <v>0</v>
      </c>
      <c r="Q50" s="49">
        <f t="shared" si="10"/>
        <v>0</v>
      </c>
      <c r="R50" s="39">
        <f t="shared" si="9"/>
        <v>10000</v>
      </c>
      <c r="S50" s="37">
        <v>800</v>
      </c>
      <c r="T50" s="37">
        <v>205</v>
      </c>
      <c r="U50" s="37">
        <v>50</v>
      </c>
      <c r="V50" s="39">
        <v>1000</v>
      </c>
      <c r="W50" s="39">
        <v>0</v>
      </c>
      <c r="X50" s="49"/>
      <c r="Y50" s="49">
        <v>400</v>
      </c>
      <c r="Z50" s="39">
        <f t="shared" si="5"/>
        <v>2545</v>
      </c>
      <c r="AA50" s="39">
        <f t="shared" si="6"/>
        <v>2545</v>
      </c>
      <c r="AB50" s="39">
        <f>ROUND(MAX(0,(AA50)*{3;10;20;25;30;35;45}%-12*{0;210;1410;2660;4410;7160;15160}),2)</f>
        <v>76.35</v>
      </c>
      <c r="AC50" s="39">
        <f t="shared" si="7"/>
        <v>76.35</v>
      </c>
      <c r="AD50" s="40">
        <f>ROUND(MAX((Z50-5000)*5%*{0.6,2,4,5,6,7,9}-10*{0,21,141,266,441,716,1516},0),2)</f>
        <v>0</v>
      </c>
      <c r="AE50" s="40">
        <f t="shared" si="8"/>
        <v>8868.65</v>
      </c>
      <c r="AF50" s="37">
        <f t="shared" si="4"/>
        <v>7868.65</v>
      </c>
      <c r="AG50" s="41">
        <v>0</v>
      </c>
      <c r="AH50" s="41">
        <v>0</v>
      </c>
      <c r="AI50" s="41">
        <v>0</v>
      </c>
      <c r="AK50" s="43" t="s">
        <v>40</v>
      </c>
      <c r="AL50" s="43" t="s">
        <v>49</v>
      </c>
    </row>
    <row r="51" customHeight="1" spans="1:38">
      <c r="A51" s="31">
        <f t="shared" si="0"/>
        <v>49</v>
      </c>
      <c r="B51" s="32" t="s">
        <v>192</v>
      </c>
      <c r="C51" s="33" t="s">
        <v>193</v>
      </c>
      <c r="D51" s="30" t="s">
        <v>194</v>
      </c>
      <c r="E51" s="34">
        <v>43160</v>
      </c>
      <c r="F51" s="34">
        <v>43465</v>
      </c>
      <c r="G51" s="35">
        <v>3000</v>
      </c>
      <c r="H51" s="36">
        <v>6150</v>
      </c>
      <c r="I51" s="36">
        <v>2850</v>
      </c>
      <c r="J51" s="37">
        <f t="shared" si="1"/>
        <v>0</v>
      </c>
      <c r="P51" s="38">
        <v>0</v>
      </c>
      <c r="Q51" s="49">
        <f t="shared" si="10"/>
        <v>0</v>
      </c>
      <c r="R51" s="39">
        <f t="shared" si="9"/>
        <v>12000</v>
      </c>
      <c r="S51" s="37">
        <v>960</v>
      </c>
      <c r="T51" s="37">
        <v>245</v>
      </c>
      <c r="U51" s="37">
        <v>60</v>
      </c>
      <c r="V51" s="39">
        <v>1200</v>
      </c>
      <c r="W51" s="39">
        <v>0</v>
      </c>
      <c r="X51" s="49"/>
      <c r="Y51" s="49">
        <v>3500</v>
      </c>
      <c r="Z51" s="39">
        <f t="shared" si="5"/>
        <v>1035</v>
      </c>
      <c r="AA51" s="39">
        <f t="shared" si="6"/>
        <v>1035</v>
      </c>
      <c r="AB51" s="39">
        <f>ROUND(MAX(0,(AA51)*{3;10;20;25;30;35;45}%-12*{0;210;1410;2660;4410;7160;15160}),2)</f>
        <v>31.05</v>
      </c>
      <c r="AC51" s="39">
        <f t="shared" si="7"/>
        <v>31.05</v>
      </c>
      <c r="AD51" s="40">
        <f>ROUND(MAX((Z51-5000)*5%*{0.6,2,4,5,6,7,9}-10*{0,21,141,266,441,716,1516},0),2)</f>
        <v>0</v>
      </c>
      <c r="AE51" s="40">
        <f t="shared" si="8"/>
        <v>10703.95</v>
      </c>
      <c r="AF51" s="37">
        <f t="shared" si="4"/>
        <v>9503.95</v>
      </c>
      <c r="AG51" s="41">
        <v>0</v>
      </c>
      <c r="AH51" s="41">
        <v>0</v>
      </c>
      <c r="AI51" s="41">
        <v>0</v>
      </c>
      <c r="AK51" s="43" t="s">
        <v>40</v>
      </c>
      <c r="AL51" s="43" t="s">
        <v>115</v>
      </c>
    </row>
    <row r="52" customHeight="1" spans="1:38">
      <c r="A52" s="31">
        <f t="shared" si="0"/>
        <v>50</v>
      </c>
      <c r="B52" s="32" t="s">
        <v>195</v>
      </c>
      <c r="C52" s="33" t="s">
        <v>196</v>
      </c>
      <c r="D52" s="30" t="s">
        <v>197</v>
      </c>
      <c r="E52" s="34">
        <v>43160</v>
      </c>
      <c r="F52" s="34">
        <v>43465</v>
      </c>
      <c r="G52" s="35">
        <v>3000</v>
      </c>
      <c r="H52" s="36">
        <v>10983</v>
      </c>
      <c r="I52" s="36">
        <v>4350</v>
      </c>
      <c r="J52" s="37">
        <f t="shared" si="1"/>
        <v>0</v>
      </c>
      <c r="P52" s="38">
        <v>0</v>
      </c>
      <c r="Q52" s="49">
        <f t="shared" si="10"/>
        <v>0</v>
      </c>
      <c r="R52" s="39">
        <f t="shared" si="9"/>
        <v>18333</v>
      </c>
      <c r="S52" s="37">
        <v>1347.76</v>
      </c>
      <c r="T52" s="37">
        <v>341.94</v>
      </c>
      <c r="U52" s="37">
        <v>84.24</v>
      </c>
      <c r="V52" s="39">
        <v>1832</v>
      </c>
      <c r="W52" s="39">
        <v>0</v>
      </c>
      <c r="X52" s="49"/>
      <c r="Y52" s="49">
        <v>0</v>
      </c>
      <c r="Z52" s="39">
        <f t="shared" si="5"/>
        <v>9727.06</v>
      </c>
      <c r="AA52" s="39">
        <f t="shared" si="6"/>
        <v>9727.06</v>
      </c>
      <c r="AB52" s="39">
        <f>ROUND(MAX(0,(AA52)*{3;10;20;25;30;35;45}%-12*{0;210;1410;2660;4410;7160;15160}),2)</f>
        <v>291.81</v>
      </c>
      <c r="AC52" s="39">
        <f t="shared" si="7"/>
        <v>291.81</v>
      </c>
      <c r="AD52" s="40">
        <f>ROUND(MAX((Z52-5000)*5%*{0.6,2,4,5,6,7,9}-10*{0,21,141,266,441,716,1516},0),2)</f>
        <v>262.71</v>
      </c>
      <c r="AE52" s="40">
        <f t="shared" si="8"/>
        <v>16267.25</v>
      </c>
      <c r="AF52" s="37">
        <f t="shared" si="4"/>
        <v>14435.25</v>
      </c>
      <c r="AG52" s="41">
        <v>0</v>
      </c>
      <c r="AH52" s="41">
        <v>0</v>
      </c>
      <c r="AI52" s="41">
        <v>0</v>
      </c>
      <c r="AK52" s="43" t="s">
        <v>40</v>
      </c>
      <c r="AL52" s="43" t="s">
        <v>96</v>
      </c>
    </row>
    <row r="53" customHeight="1" spans="1:38">
      <c r="A53" s="31">
        <f t="shared" si="0"/>
        <v>51</v>
      </c>
      <c r="B53" s="32" t="s">
        <v>198</v>
      </c>
      <c r="C53" s="33" t="s">
        <v>199</v>
      </c>
      <c r="D53" s="30" t="s">
        <v>200</v>
      </c>
      <c r="E53" s="34">
        <v>43160</v>
      </c>
      <c r="F53" s="34">
        <v>43465</v>
      </c>
      <c r="G53" s="35">
        <v>3000</v>
      </c>
      <c r="H53" s="36">
        <v>47900</v>
      </c>
      <c r="I53" s="36">
        <v>15800</v>
      </c>
      <c r="J53" s="37">
        <f t="shared" si="1"/>
        <v>0</v>
      </c>
      <c r="P53" s="38">
        <v>0</v>
      </c>
      <c r="Q53" s="49">
        <f t="shared" si="10"/>
        <v>0</v>
      </c>
      <c r="R53" s="39">
        <f t="shared" si="9"/>
        <v>66700</v>
      </c>
      <c r="S53" s="37">
        <v>1347.76</v>
      </c>
      <c r="T53" s="37">
        <v>341.94</v>
      </c>
      <c r="U53" s="37">
        <v>84.24</v>
      </c>
      <c r="V53" s="39">
        <v>1832</v>
      </c>
      <c r="W53" s="39">
        <v>0</v>
      </c>
      <c r="X53" s="49"/>
      <c r="Y53" s="49">
        <v>3000</v>
      </c>
      <c r="Z53" s="39">
        <f t="shared" si="5"/>
        <v>55094.06</v>
      </c>
      <c r="AA53" s="39">
        <f t="shared" si="6"/>
        <v>55094.06</v>
      </c>
      <c r="AB53" s="39">
        <f>ROUND(MAX(0,(AA53)*{3;10;20;25;30;35;45}%-12*{0;210;1410;2660;4410;7160;15160}),2)</f>
        <v>2989.41</v>
      </c>
      <c r="AC53" s="39">
        <f t="shared" si="7"/>
        <v>2989.41</v>
      </c>
      <c r="AD53" s="40">
        <f>ROUND(MAX((Z53-5000)*5%*{0.6,2,4,5,6,7,9}-10*{0,21,141,266,441,716,1516},0),2)</f>
        <v>10618.22</v>
      </c>
      <c r="AE53" s="40">
        <f t="shared" si="8"/>
        <v>61936.65</v>
      </c>
      <c r="AF53" s="37">
        <f t="shared" si="4"/>
        <v>60104.65</v>
      </c>
      <c r="AG53" s="41">
        <v>0</v>
      </c>
      <c r="AH53" s="41">
        <v>0</v>
      </c>
      <c r="AI53" s="41">
        <v>0</v>
      </c>
      <c r="AK53" s="43" t="s">
        <v>40</v>
      </c>
      <c r="AL53" s="43" t="s">
        <v>115</v>
      </c>
    </row>
    <row r="54" customHeight="1" spans="1:38">
      <c r="A54" s="31">
        <f t="shared" si="0"/>
        <v>52</v>
      </c>
      <c r="B54" s="32" t="s">
        <v>201</v>
      </c>
      <c r="C54" s="33" t="s">
        <v>202</v>
      </c>
      <c r="D54" s="30" t="s">
        <v>203</v>
      </c>
      <c r="E54" s="46">
        <v>43164</v>
      </c>
      <c r="F54" s="34">
        <v>43465</v>
      </c>
      <c r="G54" s="36">
        <f>3000</f>
        <v>3000</v>
      </c>
      <c r="H54" s="36">
        <f>14150</f>
        <v>14150</v>
      </c>
      <c r="I54" s="36">
        <f>5350</f>
        <v>5350</v>
      </c>
      <c r="J54" s="37">
        <f t="shared" si="1"/>
        <v>0</v>
      </c>
      <c r="K54" s="49"/>
      <c r="L54" s="49"/>
      <c r="M54" s="49"/>
      <c r="N54" s="49"/>
      <c r="O54" s="49"/>
      <c r="P54" s="38">
        <v>0</v>
      </c>
      <c r="Q54" s="49">
        <f t="shared" si="10"/>
        <v>0</v>
      </c>
      <c r="R54" s="39">
        <f t="shared" si="9"/>
        <v>22500</v>
      </c>
      <c r="S54" s="39">
        <v>1347.76</v>
      </c>
      <c r="T54" s="39">
        <v>341.94</v>
      </c>
      <c r="U54" s="39">
        <v>84.24</v>
      </c>
      <c r="V54" s="39">
        <v>1832</v>
      </c>
      <c r="W54" s="39">
        <v>0</v>
      </c>
      <c r="X54" s="49"/>
      <c r="Y54" s="49">
        <v>2000</v>
      </c>
      <c r="Z54" s="39">
        <f t="shared" si="5"/>
        <v>11894.06</v>
      </c>
      <c r="AA54" s="39">
        <f t="shared" si="6"/>
        <v>11894.06</v>
      </c>
      <c r="AB54" s="39">
        <f>ROUND(MAX(0,(AA54)*{3;10;20;25;30;35;45}%-12*{0;210;1410;2660;4410;7160;15160}),2)</f>
        <v>356.82</v>
      </c>
      <c r="AC54" s="39">
        <f t="shared" si="7"/>
        <v>356.82</v>
      </c>
      <c r="AD54" s="40">
        <f>ROUND(MAX((Z54-5000)*5%*{0.6,2,4,5,6,7,9}-10*{0,21,141,266,441,716,1516},0),2)</f>
        <v>479.41</v>
      </c>
      <c r="AE54" s="40">
        <f t="shared" si="8"/>
        <v>20369.24</v>
      </c>
      <c r="AF54" s="37">
        <f t="shared" si="4"/>
        <v>18537.24</v>
      </c>
      <c r="AG54" s="41">
        <v>0</v>
      </c>
      <c r="AH54" s="41">
        <v>0</v>
      </c>
      <c r="AI54" s="41">
        <v>0</v>
      </c>
      <c r="AK54" s="43" t="s">
        <v>40</v>
      </c>
      <c r="AL54" s="43" t="s">
        <v>49</v>
      </c>
    </row>
    <row r="55" customHeight="1" spans="1:38">
      <c r="A55" s="31">
        <f t="shared" si="0"/>
        <v>53</v>
      </c>
      <c r="B55" s="32" t="s">
        <v>204</v>
      </c>
      <c r="C55" s="33" t="s">
        <v>205</v>
      </c>
      <c r="D55" s="30" t="s">
        <v>206</v>
      </c>
      <c r="E55" s="46">
        <v>43164</v>
      </c>
      <c r="F55" s="34">
        <v>43465</v>
      </c>
      <c r="G55" s="36">
        <v>5000</v>
      </c>
      <c r="H55" s="36">
        <v>16633</v>
      </c>
      <c r="I55" s="36">
        <v>6700</v>
      </c>
      <c r="J55" s="37">
        <f t="shared" si="1"/>
        <v>0</v>
      </c>
      <c r="K55" s="49"/>
      <c r="L55" s="49"/>
      <c r="M55" s="49"/>
      <c r="N55" s="38">
        <v>15600</v>
      </c>
      <c r="O55" s="49"/>
      <c r="P55" s="38">
        <v>0</v>
      </c>
      <c r="Q55" s="49">
        <f t="shared" si="10"/>
        <v>0</v>
      </c>
      <c r="R55" s="39">
        <f t="shared" si="9"/>
        <v>43933</v>
      </c>
      <c r="S55" s="39">
        <v>1347.76</v>
      </c>
      <c r="T55" s="39">
        <v>341.94</v>
      </c>
      <c r="U55" s="39">
        <v>84.24</v>
      </c>
      <c r="V55" s="39">
        <v>1832</v>
      </c>
      <c r="W55" s="39">
        <v>0</v>
      </c>
      <c r="X55" s="49"/>
      <c r="Y55" s="49">
        <v>3000</v>
      </c>
      <c r="Z55" s="39">
        <f t="shared" si="5"/>
        <v>32327.06</v>
      </c>
      <c r="AA55" s="39">
        <f t="shared" si="6"/>
        <v>32327.06</v>
      </c>
      <c r="AB55" s="39">
        <f>ROUND(MAX(0,(AA55)*{3;10;20;25;30;35;45}%-12*{0;210;1410;2660;4410;7160;15160}),2)</f>
        <v>969.81</v>
      </c>
      <c r="AC55" s="39">
        <f t="shared" si="7"/>
        <v>969.81</v>
      </c>
      <c r="AD55" s="40">
        <f>ROUND(MAX((Z55-5000)*5%*{0.6,2,4,5,6,7,9}-10*{0,21,141,266,441,716,1516},0),2)</f>
        <v>4171.77</v>
      </c>
      <c r="AE55" s="40">
        <f t="shared" si="8"/>
        <v>41189.25</v>
      </c>
      <c r="AF55" s="37">
        <f t="shared" si="4"/>
        <v>39357.25</v>
      </c>
      <c r="AG55" s="41">
        <v>0</v>
      </c>
      <c r="AH55" s="41">
        <v>0</v>
      </c>
      <c r="AI55" s="41">
        <v>0</v>
      </c>
      <c r="AJ55" s="42" t="s">
        <v>207</v>
      </c>
      <c r="AK55" s="43" t="s">
        <v>40</v>
      </c>
      <c r="AL55" s="43" t="s">
        <v>45</v>
      </c>
    </row>
    <row r="56" customHeight="1" spans="1:38">
      <c r="A56" s="31">
        <f t="shared" si="0"/>
        <v>54</v>
      </c>
      <c r="B56" s="32" t="s">
        <v>208</v>
      </c>
      <c r="C56" s="33" t="s">
        <v>209</v>
      </c>
      <c r="D56" s="30" t="s">
        <v>210</v>
      </c>
      <c r="E56" s="46">
        <v>43168</v>
      </c>
      <c r="F56" s="34">
        <v>43465</v>
      </c>
      <c r="G56" s="36">
        <f>3000</f>
        <v>3000</v>
      </c>
      <c r="H56" s="36">
        <f>6550</f>
        <v>6550</v>
      </c>
      <c r="I56" s="36">
        <f>2950</f>
        <v>2950</v>
      </c>
      <c r="J56" s="37">
        <f t="shared" si="1"/>
        <v>0</v>
      </c>
      <c r="K56" s="49"/>
      <c r="L56" s="49"/>
      <c r="M56" s="49"/>
      <c r="N56" s="49"/>
      <c r="O56" s="49"/>
      <c r="P56" s="38">
        <v>0</v>
      </c>
      <c r="Q56" s="49">
        <f t="shared" si="10"/>
        <v>0</v>
      </c>
      <c r="R56" s="39">
        <f t="shared" si="9"/>
        <v>12500</v>
      </c>
      <c r="S56" s="39">
        <v>1000</v>
      </c>
      <c r="T56" s="39">
        <v>255</v>
      </c>
      <c r="U56" s="39">
        <v>62.5</v>
      </c>
      <c r="V56" s="39">
        <v>1250</v>
      </c>
      <c r="W56" s="39">
        <v>0</v>
      </c>
      <c r="X56" s="49"/>
      <c r="Y56" s="49">
        <v>4000</v>
      </c>
      <c r="Z56" s="39">
        <f t="shared" si="5"/>
        <v>932.5</v>
      </c>
      <c r="AA56" s="39">
        <f t="shared" si="6"/>
        <v>932.5</v>
      </c>
      <c r="AB56" s="39">
        <f>ROUND(MAX(0,(AA56)*{3;10;20;25;30;35;45}%-12*{0;210;1410;2660;4410;7160;15160}),2)</f>
        <v>27.98</v>
      </c>
      <c r="AC56" s="39">
        <f t="shared" si="7"/>
        <v>27.98</v>
      </c>
      <c r="AD56" s="40">
        <f>ROUND(MAX((Z56-5000)*5%*{0.6,2,4,5,6,7,9}-10*{0,21,141,266,441,716,1516},0),2)</f>
        <v>0</v>
      </c>
      <c r="AE56" s="40">
        <f t="shared" si="8"/>
        <v>11154.52</v>
      </c>
      <c r="AF56" s="37">
        <f t="shared" si="4"/>
        <v>9904.52</v>
      </c>
      <c r="AG56" s="41">
        <v>0</v>
      </c>
      <c r="AH56" s="41">
        <v>0</v>
      </c>
      <c r="AI56" s="41">
        <v>0</v>
      </c>
      <c r="AK56" s="43" t="s">
        <v>40</v>
      </c>
      <c r="AL56" s="43" t="s">
        <v>49</v>
      </c>
    </row>
    <row r="57" customHeight="1" spans="1:38">
      <c r="A57" s="31">
        <f t="shared" si="0"/>
        <v>55</v>
      </c>
      <c r="B57" s="32" t="s">
        <v>211</v>
      </c>
      <c r="C57" s="33" t="s">
        <v>212</v>
      </c>
      <c r="D57" s="30" t="s">
        <v>213</v>
      </c>
      <c r="E57" s="34">
        <v>43173</v>
      </c>
      <c r="F57" s="34">
        <v>43465</v>
      </c>
      <c r="G57" s="35">
        <f>3000</f>
        <v>3000</v>
      </c>
      <c r="H57" s="36">
        <f>8450</f>
        <v>8450</v>
      </c>
      <c r="I57" s="36">
        <f>3550</f>
        <v>3550</v>
      </c>
      <c r="J57" s="37">
        <f t="shared" si="1"/>
        <v>0</v>
      </c>
      <c r="P57" s="38">
        <v>0</v>
      </c>
      <c r="Q57" s="49">
        <f t="shared" si="10"/>
        <v>0</v>
      </c>
      <c r="R57" s="39">
        <f t="shared" si="9"/>
        <v>15000</v>
      </c>
      <c r="S57" s="39">
        <v>1200</v>
      </c>
      <c r="T57" s="39">
        <v>305</v>
      </c>
      <c r="U57" s="39">
        <v>75</v>
      </c>
      <c r="V57" s="39">
        <v>1500</v>
      </c>
      <c r="W57" s="39">
        <v>0</v>
      </c>
      <c r="X57" s="49"/>
      <c r="Y57" s="49">
        <v>1500</v>
      </c>
      <c r="Z57" s="39">
        <f t="shared" si="5"/>
        <v>5420</v>
      </c>
      <c r="AA57" s="39">
        <f t="shared" si="6"/>
        <v>5420</v>
      </c>
      <c r="AB57" s="39">
        <f>ROUND(MAX(0,(AA57)*{3;10;20;25;30;35;45}%-12*{0;210;1410;2660;4410;7160;15160}),2)</f>
        <v>162.6</v>
      </c>
      <c r="AC57" s="39">
        <f t="shared" si="7"/>
        <v>162.6</v>
      </c>
      <c r="AD57" s="40">
        <f>ROUND(MAX((Z57-5000)*5%*{0.6,2,4,5,6,7,9}-10*{0,21,141,266,441,716,1516},0),2)</f>
        <v>12.6</v>
      </c>
      <c r="AE57" s="40">
        <f t="shared" si="8"/>
        <v>13257.4</v>
      </c>
      <c r="AF57" s="37">
        <f t="shared" si="4"/>
        <v>11757.4</v>
      </c>
      <c r="AG57" s="41">
        <v>0</v>
      </c>
      <c r="AH57" s="41">
        <v>0</v>
      </c>
      <c r="AI57" s="41">
        <v>0</v>
      </c>
      <c r="AK57" s="43" t="s">
        <v>40</v>
      </c>
      <c r="AL57" s="43" t="s">
        <v>45</v>
      </c>
    </row>
    <row r="58" customHeight="1" spans="1:38">
      <c r="A58" s="31">
        <f t="shared" si="0"/>
        <v>56</v>
      </c>
      <c r="B58" s="32" t="s">
        <v>214</v>
      </c>
      <c r="C58" s="33" t="s">
        <v>215</v>
      </c>
      <c r="D58" s="47" t="s">
        <v>216</v>
      </c>
      <c r="E58" s="34">
        <v>43178</v>
      </c>
      <c r="F58" s="34">
        <v>43465</v>
      </c>
      <c r="G58" s="35">
        <v>0</v>
      </c>
      <c r="H58" s="36">
        <v>0</v>
      </c>
      <c r="I58" s="36">
        <v>0</v>
      </c>
      <c r="J58" s="37">
        <f t="shared" si="1"/>
        <v>0</v>
      </c>
      <c r="P58" s="38">
        <v>0</v>
      </c>
      <c r="Q58" s="49">
        <f t="shared" si="10"/>
        <v>0</v>
      </c>
      <c r="R58" s="39">
        <f t="shared" si="9"/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49">
        <v>-1432</v>
      </c>
      <c r="Y58" s="49">
        <v>0</v>
      </c>
      <c r="Z58" s="39">
        <f t="shared" si="5"/>
        <v>-3568</v>
      </c>
      <c r="AA58" s="39">
        <f t="shared" si="6"/>
        <v>-3568</v>
      </c>
      <c r="AB58" s="39">
        <f>ROUND(MAX(0,(AA58)*{3;10;20;25;30;35;45}%-12*{0;210;1410;2660;4410;7160;15160}),2)</f>
        <v>0</v>
      </c>
      <c r="AC58" s="39">
        <f t="shared" si="7"/>
        <v>0</v>
      </c>
      <c r="AD58" s="40">
        <f>ROUND(MAX((Z58-5000)*5%*{0.6,2,4,5,6,7,9}-10*{0,21,141,266,441,716,1516},0),2)</f>
        <v>0</v>
      </c>
      <c r="AE58" s="40">
        <f t="shared" si="8"/>
        <v>0</v>
      </c>
      <c r="AF58" s="37">
        <f t="shared" si="4"/>
        <v>1432</v>
      </c>
      <c r="AG58" s="41">
        <v>0</v>
      </c>
      <c r="AH58" s="41">
        <v>0</v>
      </c>
      <c r="AI58" s="41">
        <v>0</v>
      </c>
      <c r="AJ58" s="42" t="s">
        <v>217</v>
      </c>
      <c r="AK58" s="43" t="s">
        <v>40</v>
      </c>
      <c r="AL58" s="43" t="s">
        <v>41</v>
      </c>
    </row>
    <row r="59" customHeight="1" spans="1:38">
      <c r="A59" s="31">
        <f t="shared" si="0"/>
        <v>57</v>
      </c>
      <c r="B59" s="32" t="s">
        <v>218</v>
      </c>
      <c r="C59" s="33" t="s">
        <v>219</v>
      </c>
      <c r="D59" s="30" t="s">
        <v>220</v>
      </c>
      <c r="E59" s="34">
        <v>43178</v>
      </c>
      <c r="F59" s="34">
        <v>43465</v>
      </c>
      <c r="G59" s="35">
        <f t="shared" ref="G59:G71" si="11">3000</f>
        <v>3000</v>
      </c>
      <c r="H59" s="36">
        <f>9950</f>
        <v>9950</v>
      </c>
      <c r="I59" s="36">
        <f>4050</f>
        <v>4050</v>
      </c>
      <c r="J59" s="37">
        <f t="shared" si="1"/>
        <v>0</v>
      </c>
      <c r="P59" s="38">
        <v>0</v>
      </c>
      <c r="Q59" s="49">
        <f t="shared" si="10"/>
        <v>0</v>
      </c>
      <c r="R59" s="39">
        <f t="shared" si="9"/>
        <v>17000</v>
      </c>
      <c r="S59" s="39">
        <v>1347.76</v>
      </c>
      <c r="T59" s="39">
        <v>341.94</v>
      </c>
      <c r="U59" s="39">
        <v>84.24</v>
      </c>
      <c r="V59" s="39">
        <v>1700</v>
      </c>
      <c r="W59" s="39">
        <v>0</v>
      </c>
      <c r="X59" s="49"/>
      <c r="Y59" s="49">
        <v>3000</v>
      </c>
      <c r="Z59" s="39">
        <f t="shared" si="5"/>
        <v>5526.06</v>
      </c>
      <c r="AA59" s="39">
        <f t="shared" si="6"/>
        <v>5526.06</v>
      </c>
      <c r="AB59" s="39">
        <f>ROUND(MAX(0,(AA59)*{3;10;20;25;30;35;45}%-12*{0;210;1410;2660;4410;7160;15160}),2)</f>
        <v>165.78</v>
      </c>
      <c r="AC59" s="39">
        <f t="shared" si="7"/>
        <v>165.78</v>
      </c>
      <c r="AD59" s="40">
        <f>ROUND(MAX((Z59-5000)*5%*{0.6,2,4,5,6,7,9}-10*{0,21,141,266,441,716,1516},0),2)</f>
        <v>15.78</v>
      </c>
      <c r="AE59" s="40">
        <f t="shared" si="8"/>
        <v>15060.28</v>
      </c>
      <c r="AF59" s="37">
        <f t="shared" si="4"/>
        <v>13360.28</v>
      </c>
      <c r="AG59" s="41">
        <v>0</v>
      </c>
      <c r="AH59" s="41">
        <v>0</v>
      </c>
      <c r="AI59" s="41">
        <v>0</v>
      </c>
      <c r="AK59" s="43" t="s">
        <v>40</v>
      </c>
      <c r="AL59" s="43" t="s">
        <v>41</v>
      </c>
    </row>
    <row r="60" customHeight="1" spans="1:38">
      <c r="A60" s="31">
        <f t="shared" si="0"/>
        <v>58</v>
      </c>
      <c r="B60" s="32" t="s">
        <v>221</v>
      </c>
      <c r="C60" s="33" t="s">
        <v>222</v>
      </c>
      <c r="D60" s="30" t="s">
        <v>223</v>
      </c>
      <c r="E60" s="34">
        <v>43178</v>
      </c>
      <c r="F60" s="34">
        <v>43465</v>
      </c>
      <c r="G60" s="35">
        <f t="shared" si="11"/>
        <v>3000</v>
      </c>
      <c r="H60" s="36">
        <f>11100</f>
        <v>11100</v>
      </c>
      <c r="I60" s="36">
        <f>4400</f>
        <v>4400</v>
      </c>
      <c r="J60" s="37">
        <f t="shared" si="1"/>
        <v>0</v>
      </c>
      <c r="N60" s="49"/>
      <c r="P60" s="38">
        <v>0</v>
      </c>
      <c r="Q60" s="49">
        <f t="shared" si="10"/>
        <v>0</v>
      </c>
      <c r="R60" s="39">
        <f t="shared" si="9"/>
        <v>18500</v>
      </c>
      <c r="S60" s="39">
        <v>1347.76</v>
      </c>
      <c r="T60" s="39">
        <v>341.94</v>
      </c>
      <c r="U60" s="39">
        <v>84.24</v>
      </c>
      <c r="V60" s="39">
        <v>1832</v>
      </c>
      <c r="W60" s="39">
        <v>0</v>
      </c>
      <c r="X60" s="49"/>
      <c r="Y60" s="49">
        <v>1000</v>
      </c>
      <c r="Z60" s="39">
        <f t="shared" si="5"/>
        <v>8894.06</v>
      </c>
      <c r="AA60" s="39">
        <f t="shared" si="6"/>
        <v>8894.06</v>
      </c>
      <c r="AB60" s="39">
        <f>ROUND(MAX(0,(AA60)*{3;10;20;25;30;35;45}%-12*{0;210;1410;2660;4410;7160;15160}),2)</f>
        <v>266.82</v>
      </c>
      <c r="AC60" s="39">
        <f t="shared" si="7"/>
        <v>266.82</v>
      </c>
      <c r="AD60" s="40">
        <f>ROUND(MAX((Z60-5000)*5%*{0.6,2,4,5,6,7,9}-10*{0,21,141,266,441,716,1516},0),2)</f>
        <v>179.41</v>
      </c>
      <c r="AE60" s="40">
        <f t="shared" si="8"/>
        <v>16459.24</v>
      </c>
      <c r="AF60" s="37">
        <f t="shared" si="4"/>
        <v>14627.24</v>
      </c>
      <c r="AG60" s="41">
        <v>0</v>
      </c>
      <c r="AH60" s="41">
        <v>0</v>
      </c>
      <c r="AI60" s="41">
        <v>0</v>
      </c>
      <c r="AK60" s="43" t="s">
        <v>40</v>
      </c>
      <c r="AL60" s="43" t="s">
        <v>96</v>
      </c>
    </row>
    <row r="61" customHeight="1" spans="1:38">
      <c r="A61" s="31">
        <f t="shared" si="0"/>
        <v>59</v>
      </c>
      <c r="B61" s="32" t="s">
        <v>224</v>
      </c>
      <c r="C61" s="33" t="s">
        <v>225</v>
      </c>
      <c r="D61" s="30" t="s">
        <v>226</v>
      </c>
      <c r="E61" s="34">
        <v>43178</v>
      </c>
      <c r="F61" s="34">
        <v>43465</v>
      </c>
      <c r="G61" s="35">
        <f t="shared" si="11"/>
        <v>3000</v>
      </c>
      <c r="H61" s="36">
        <f>14150</f>
        <v>14150</v>
      </c>
      <c r="I61" s="36">
        <f>5350</f>
        <v>5350</v>
      </c>
      <c r="J61" s="37">
        <f t="shared" si="1"/>
        <v>0</v>
      </c>
      <c r="P61" s="38">
        <v>0</v>
      </c>
      <c r="Q61" s="49">
        <f t="shared" si="10"/>
        <v>0</v>
      </c>
      <c r="R61" s="39">
        <f t="shared" si="9"/>
        <v>22500</v>
      </c>
      <c r="S61" s="39">
        <v>1347.76</v>
      </c>
      <c r="T61" s="39">
        <v>341.94</v>
      </c>
      <c r="U61" s="39">
        <v>84.24</v>
      </c>
      <c r="V61" s="39">
        <v>1832</v>
      </c>
      <c r="W61" s="39">
        <v>0</v>
      </c>
      <c r="X61" s="49"/>
      <c r="Y61" s="49">
        <v>1000</v>
      </c>
      <c r="Z61" s="39">
        <f t="shared" si="5"/>
        <v>12894.06</v>
      </c>
      <c r="AA61" s="39">
        <f t="shared" si="6"/>
        <v>12894.06</v>
      </c>
      <c r="AB61" s="39">
        <f>ROUND(MAX(0,(AA61)*{3;10;20;25;30;35;45}%-12*{0;210;1410;2660;4410;7160;15160}),2)</f>
        <v>386.82</v>
      </c>
      <c r="AC61" s="39">
        <f t="shared" si="7"/>
        <v>386.82</v>
      </c>
      <c r="AD61" s="40">
        <f>ROUND(MAX((Z61-5000)*5%*{0.6,2,4,5,6,7,9}-10*{0,21,141,266,441,716,1516},0),2)</f>
        <v>579.41</v>
      </c>
      <c r="AE61" s="40">
        <f t="shared" si="8"/>
        <v>20339.24</v>
      </c>
      <c r="AF61" s="37">
        <f t="shared" si="4"/>
        <v>18507.24</v>
      </c>
      <c r="AG61" s="41">
        <v>0</v>
      </c>
      <c r="AH61" s="41">
        <v>0</v>
      </c>
      <c r="AI61" s="41">
        <v>0</v>
      </c>
      <c r="AK61" s="43" t="s">
        <v>40</v>
      </c>
      <c r="AL61" s="43" t="s">
        <v>96</v>
      </c>
    </row>
    <row r="62" customHeight="1" spans="1:38">
      <c r="A62" s="31">
        <f t="shared" si="0"/>
        <v>60</v>
      </c>
      <c r="B62" s="32" t="s">
        <v>227</v>
      </c>
      <c r="C62" s="33" t="s">
        <v>228</v>
      </c>
      <c r="D62" s="30" t="s">
        <v>229</v>
      </c>
      <c r="E62" s="34">
        <v>43178</v>
      </c>
      <c r="F62" s="34">
        <v>43465</v>
      </c>
      <c r="G62" s="35">
        <f t="shared" si="11"/>
        <v>3000</v>
      </c>
      <c r="H62" s="36">
        <f>5283</f>
        <v>5283</v>
      </c>
      <c r="I62" s="36">
        <f>2550</f>
        <v>2550</v>
      </c>
      <c r="J62" s="37">
        <f t="shared" si="1"/>
        <v>0</v>
      </c>
      <c r="P62" s="38">
        <v>0</v>
      </c>
      <c r="Q62" s="49">
        <f t="shared" si="10"/>
        <v>0</v>
      </c>
      <c r="R62" s="39">
        <f t="shared" si="9"/>
        <v>10833</v>
      </c>
      <c r="S62" s="37">
        <v>866.64</v>
      </c>
      <c r="T62" s="37">
        <v>221.66</v>
      </c>
      <c r="U62" s="37">
        <v>54.17</v>
      </c>
      <c r="V62" s="39">
        <v>1083</v>
      </c>
      <c r="W62" s="39">
        <v>0</v>
      </c>
      <c r="X62" s="49"/>
      <c r="Y62" s="49">
        <v>1000</v>
      </c>
      <c r="Z62" s="39">
        <f t="shared" si="5"/>
        <v>2607.53</v>
      </c>
      <c r="AA62" s="39">
        <f t="shared" si="6"/>
        <v>2607.53</v>
      </c>
      <c r="AB62" s="39">
        <f>ROUND(MAX(0,(AA62)*{3;10;20;25;30;35;45}%-12*{0;210;1410;2660;4410;7160;15160}),2)</f>
        <v>78.23</v>
      </c>
      <c r="AC62" s="39">
        <f t="shared" si="7"/>
        <v>78.23</v>
      </c>
      <c r="AD62" s="40">
        <f>ROUND(MAX((Z62-5000)*5%*{0.6,2,4,5,6,7,9}-10*{0,21,141,266,441,716,1516},0),2)</f>
        <v>0</v>
      </c>
      <c r="AE62" s="40">
        <f t="shared" si="8"/>
        <v>9612.3</v>
      </c>
      <c r="AF62" s="37">
        <f t="shared" si="4"/>
        <v>8529.3</v>
      </c>
      <c r="AG62" s="41">
        <v>0</v>
      </c>
      <c r="AH62" s="41">
        <v>0</v>
      </c>
      <c r="AI62" s="41">
        <v>0</v>
      </c>
      <c r="AK62" s="43" t="s">
        <v>40</v>
      </c>
      <c r="AL62" s="43" t="s">
        <v>96</v>
      </c>
    </row>
    <row r="63" customHeight="1" spans="1:38">
      <c r="A63" s="31">
        <f t="shared" si="0"/>
        <v>61</v>
      </c>
      <c r="B63" s="32" t="s">
        <v>230</v>
      </c>
      <c r="C63" s="33" t="s">
        <v>231</v>
      </c>
      <c r="D63" s="30" t="s">
        <v>232</v>
      </c>
      <c r="E63" s="34">
        <v>43178</v>
      </c>
      <c r="F63" s="34">
        <v>43465</v>
      </c>
      <c r="G63" s="35">
        <f t="shared" si="11"/>
        <v>3000</v>
      </c>
      <c r="H63" s="36">
        <f>12250</f>
        <v>12250</v>
      </c>
      <c r="I63" s="36">
        <f>4750</f>
        <v>4750</v>
      </c>
      <c r="J63" s="37">
        <f t="shared" si="1"/>
        <v>0</v>
      </c>
      <c r="P63" s="38">
        <v>0</v>
      </c>
      <c r="Q63" s="49">
        <f t="shared" si="10"/>
        <v>0</v>
      </c>
      <c r="R63" s="39">
        <f t="shared" si="9"/>
        <v>20000</v>
      </c>
      <c r="S63" s="39">
        <v>1347.76</v>
      </c>
      <c r="T63" s="39">
        <v>341.94</v>
      </c>
      <c r="U63" s="39">
        <v>84.24</v>
      </c>
      <c r="V63" s="39">
        <v>1832</v>
      </c>
      <c r="W63" s="39">
        <v>0</v>
      </c>
      <c r="X63" s="49"/>
      <c r="Y63" s="49">
        <v>3000</v>
      </c>
      <c r="Z63" s="39">
        <f t="shared" si="5"/>
        <v>8394.06</v>
      </c>
      <c r="AA63" s="39">
        <f t="shared" si="6"/>
        <v>8394.06</v>
      </c>
      <c r="AB63" s="39">
        <f>ROUND(MAX(0,(AA63)*{3;10;20;25;30;35;45}%-12*{0;210;1410;2660;4410;7160;15160}),2)</f>
        <v>251.82</v>
      </c>
      <c r="AC63" s="39">
        <f t="shared" si="7"/>
        <v>251.82</v>
      </c>
      <c r="AD63" s="40">
        <f>ROUND(MAX((Z63-5000)*5%*{0.6,2,4,5,6,7,9}-10*{0,21,141,266,441,716,1516},0),2)</f>
        <v>129.41</v>
      </c>
      <c r="AE63" s="40">
        <f t="shared" si="8"/>
        <v>17974.24</v>
      </c>
      <c r="AF63" s="37">
        <f t="shared" si="4"/>
        <v>16142.24</v>
      </c>
      <c r="AG63" s="41">
        <v>0</v>
      </c>
      <c r="AH63" s="41">
        <v>0</v>
      </c>
      <c r="AI63" s="41">
        <v>0</v>
      </c>
      <c r="AK63" s="43" t="s">
        <v>40</v>
      </c>
      <c r="AL63" s="43" t="s">
        <v>41</v>
      </c>
    </row>
    <row r="64" customHeight="1" spans="1:38">
      <c r="A64" s="31">
        <f t="shared" si="0"/>
        <v>62</v>
      </c>
      <c r="B64" s="32" t="s">
        <v>233</v>
      </c>
      <c r="C64" s="33" t="s">
        <v>234</v>
      </c>
      <c r="D64" s="30" t="s">
        <v>235</v>
      </c>
      <c r="E64" s="34">
        <v>43179</v>
      </c>
      <c r="F64" s="34">
        <v>43465</v>
      </c>
      <c r="G64" s="35">
        <f t="shared" si="11"/>
        <v>3000</v>
      </c>
      <c r="H64" s="36">
        <f>6550</f>
        <v>6550</v>
      </c>
      <c r="I64" s="36">
        <f>2950</f>
        <v>2950</v>
      </c>
      <c r="J64" s="37">
        <f t="shared" si="1"/>
        <v>0</v>
      </c>
      <c r="P64" s="38">
        <v>0</v>
      </c>
      <c r="Q64" s="49">
        <f t="shared" si="10"/>
        <v>0</v>
      </c>
      <c r="R64" s="39">
        <f t="shared" si="9"/>
        <v>12500</v>
      </c>
      <c r="S64" s="37">
        <v>1000</v>
      </c>
      <c r="T64" s="37">
        <v>255</v>
      </c>
      <c r="U64" s="37">
        <v>62.5</v>
      </c>
      <c r="V64" s="39">
        <v>1250</v>
      </c>
      <c r="W64" s="39">
        <v>0</v>
      </c>
      <c r="X64" s="49"/>
      <c r="Y64" s="49">
        <v>2000</v>
      </c>
      <c r="Z64" s="39">
        <f t="shared" si="5"/>
        <v>2932.5</v>
      </c>
      <c r="AA64" s="39">
        <f t="shared" si="6"/>
        <v>2932.5</v>
      </c>
      <c r="AB64" s="39">
        <f>ROUND(MAX(0,(AA64)*{3;10;20;25;30;35;45}%-12*{0;210;1410;2660;4410;7160;15160}),2)</f>
        <v>87.98</v>
      </c>
      <c r="AC64" s="39">
        <f t="shared" si="7"/>
        <v>87.98</v>
      </c>
      <c r="AD64" s="40">
        <f>ROUND(MAX((Z64-5000)*5%*{0.6,2,4,5,6,7,9}-10*{0,21,141,266,441,716,1516},0),2)</f>
        <v>0</v>
      </c>
      <c r="AE64" s="40">
        <f t="shared" si="8"/>
        <v>11094.52</v>
      </c>
      <c r="AF64" s="37">
        <f t="shared" si="4"/>
        <v>9844.52</v>
      </c>
      <c r="AG64" s="41">
        <v>0</v>
      </c>
      <c r="AH64" s="41">
        <v>0</v>
      </c>
      <c r="AI64" s="41">
        <v>0</v>
      </c>
      <c r="AK64" s="43" t="s">
        <v>40</v>
      </c>
      <c r="AL64" s="43" t="s">
        <v>49</v>
      </c>
    </row>
    <row r="65" customHeight="1" spans="1:38">
      <c r="A65" s="31">
        <f t="shared" si="0"/>
        <v>63</v>
      </c>
      <c r="B65" s="32" t="s">
        <v>236</v>
      </c>
      <c r="C65" s="33" t="s">
        <v>237</v>
      </c>
      <c r="D65" s="30" t="s">
        <v>238</v>
      </c>
      <c r="E65" s="34">
        <v>43181</v>
      </c>
      <c r="F65" s="34">
        <v>43465</v>
      </c>
      <c r="G65" s="35">
        <f t="shared" si="11"/>
        <v>3000</v>
      </c>
      <c r="H65" s="36">
        <f>3100</f>
        <v>3100</v>
      </c>
      <c r="I65" s="36">
        <f>1900</f>
        <v>1900</v>
      </c>
      <c r="J65" s="37">
        <f t="shared" si="1"/>
        <v>0</v>
      </c>
      <c r="P65" s="38">
        <v>0</v>
      </c>
      <c r="Q65" s="49">
        <f t="shared" si="10"/>
        <v>0</v>
      </c>
      <c r="R65" s="39">
        <f t="shared" si="9"/>
        <v>8000</v>
      </c>
      <c r="S65" s="37">
        <v>640</v>
      </c>
      <c r="T65" s="37">
        <v>165</v>
      </c>
      <c r="U65" s="37">
        <v>40</v>
      </c>
      <c r="V65" s="39">
        <v>800</v>
      </c>
      <c r="W65" s="39">
        <v>0</v>
      </c>
      <c r="X65" s="49"/>
      <c r="Y65" s="49">
        <v>0</v>
      </c>
      <c r="Z65" s="39">
        <f t="shared" si="5"/>
        <v>1355</v>
      </c>
      <c r="AA65" s="39">
        <f t="shared" si="6"/>
        <v>1355</v>
      </c>
      <c r="AB65" s="39">
        <f>ROUND(MAX(0,(AA65)*{3;10;20;25;30;35;45}%-12*{0;210;1410;2660;4410;7160;15160}),2)</f>
        <v>40.65</v>
      </c>
      <c r="AC65" s="39">
        <f t="shared" si="7"/>
        <v>40.65</v>
      </c>
      <c r="AD65" s="40">
        <f>ROUND(MAX((Z65-5000)*5%*{0.6,2,4,5,6,7,9}-10*{0,21,141,266,441,716,1516},0),2)</f>
        <v>0</v>
      </c>
      <c r="AE65" s="40">
        <f t="shared" si="8"/>
        <v>7114.35</v>
      </c>
      <c r="AF65" s="37">
        <f t="shared" si="4"/>
        <v>6314.35</v>
      </c>
      <c r="AG65" s="41">
        <v>0</v>
      </c>
      <c r="AH65" s="41">
        <v>0</v>
      </c>
      <c r="AI65" s="41">
        <v>0</v>
      </c>
      <c r="AK65" s="43" t="s">
        <v>40</v>
      </c>
      <c r="AL65" s="43" t="s">
        <v>96</v>
      </c>
    </row>
    <row r="66" customHeight="1" spans="1:38">
      <c r="A66" s="31">
        <f t="shared" si="0"/>
        <v>64</v>
      </c>
      <c r="B66" s="32" t="s">
        <v>239</v>
      </c>
      <c r="C66" s="33" t="s">
        <v>240</v>
      </c>
      <c r="D66" s="30" t="s">
        <v>241</v>
      </c>
      <c r="E66" s="34">
        <v>43182</v>
      </c>
      <c r="F66" s="34">
        <v>43465</v>
      </c>
      <c r="G66" s="35">
        <f t="shared" si="11"/>
        <v>3000</v>
      </c>
      <c r="H66" s="36">
        <f>7817</f>
        <v>7817</v>
      </c>
      <c r="I66" s="36">
        <f>3350</f>
        <v>3350</v>
      </c>
      <c r="J66" s="37">
        <f t="shared" si="1"/>
        <v>0</v>
      </c>
      <c r="P66" s="38">
        <v>0</v>
      </c>
      <c r="Q66" s="49">
        <f t="shared" si="10"/>
        <v>0</v>
      </c>
      <c r="R66" s="39">
        <f t="shared" si="9"/>
        <v>14167</v>
      </c>
      <c r="S66" s="37">
        <v>1133.36</v>
      </c>
      <c r="T66" s="37">
        <v>288.34</v>
      </c>
      <c r="U66" s="37">
        <v>0</v>
      </c>
      <c r="V66" s="39">
        <v>1417</v>
      </c>
      <c r="W66" s="39">
        <v>0</v>
      </c>
      <c r="X66" s="49"/>
      <c r="Y66" s="49">
        <v>3000</v>
      </c>
      <c r="Z66" s="39">
        <f t="shared" si="5"/>
        <v>3328.3</v>
      </c>
      <c r="AA66" s="39">
        <f t="shared" si="6"/>
        <v>3328.3</v>
      </c>
      <c r="AB66" s="39">
        <f>ROUND(MAX(0,(AA66)*{3;10;20;25;30;35;45}%-12*{0;210;1410;2660;4410;7160;15160}),2)</f>
        <v>99.85</v>
      </c>
      <c r="AC66" s="39">
        <f t="shared" si="7"/>
        <v>99.85</v>
      </c>
      <c r="AD66" s="40">
        <f>ROUND(MAX((Z66-5000)*5%*{0.6,2,4,5,6,7,9}-10*{0,21,141,266,441,716,1516},0),2)</f>
        <v>0</v>
      </c>
      <c r="AE66" s="40">
        <f t="shared" si="8"/>
        <v>12645.45</v>
      </c>
      <c r="AF66" s="37">
        <f t="shared" si="4"/>
        <v>11228.45</v>
      </c>
      <c r="AG66" s="41">
        <v>0</v>
      </c>
      <c r="AH66" s="41">
        <v>0</v>
      </c>
      <c r="AI66" s="41">
        <v>0</v>
      </c>
      <c r="AK66" s="43" t="s">
        <v>40</v>
      </c>
      <c r="AL66" s="43" t="s">
        <v>41</v>
      </c>
    </row>
    <row r="67" customHeight="1" spans="1:39">
      <c r="A67" s="31">
        <f t="shared" si="0"/>
        <v>65</v>
      </c>
      <c r="B67" s="54" t="s">
        <v>242</v>
      </c>
      <c r="C67" s="55" t="s">
        <v>243</v>
      </c>
      <c r="D67" s="56" t="s">
        <v>244</v>
      </c>
      <c r="E67" s="57">
        <v>43185</v>
      </c>
      <c r="F67" s="57">
        <v>43465</v>
      </c>
      <c r="G67" s="58">
        <f t="shared" si="11"/>
        <v>3000</v>
      </c>
      <c r="H67" s="58">
        <f>13050</f>
        <v>13050</v>
      </c>
      <c r="I67" s="58">
        <f>4950</f>
        <v>4950</v>
      </c>
      <c r="J67" s="52">
        <f t="shared" ref="J67:J130" si="12">DATEDIF(E67,F67,"Y")*100</f>
        <v>0</v>
      </c>
      <c r="K67" s="48"/>
      <c r="L67" s="48"/>
      <c r="M67" s="48"/>
      <c r="N67" s="48"/>
      <c r="O67" s="48"/>
      <c r="P67" s="48">
        <v>0</v>
      </c>
      <c r="Q67" s="49">
        <f t="shared" ref="Q67:Q98" si="13">SUM(G67:I67)/21*AG67+IF(DATEDIF(E67,F67,"Y")&lt;2,SUM(G67:I67)/21*0.4*AH67,IF(AH67&gt;15,SUM(G67:I67)/21*0.4*AH67,SUM(G67:I67)/21*0.2*AH67))</f>
        <v>0</v>
      </c>
      <c r="R67" s="52">
        <f t="shared" si="9"/>
        <v>21000</v>
      </c>
      <c r="S67" s="52">
        <v>1347.76</v>
      </c>
      <c r="T67" s="52">
        <v>341.94</v>
      </c>
      <c r="U67" s="52">
        <v>84.24</v>
      </c>
      <c r="V67" s="52">
        <v>1832</v>
      </c>
      <c r="W67" s="52">
        <v>0</v>
      </c>
      <c r="X67" s="48"/>
      <c r="Y67" s="48">
        <v>3000</v>
      </c>
      <c r="Z67" s="39">
        <f t="shared" si="5"/>
        <v>9394.06</v>
      </c>
      <c r="AA67" s="39">
        <f t="shared" si="6"/>
        <v>9394.06</v>
      </c>
      <c r="AB67" s="39">
        <f>ROUND(MAX(0,(AA67)*{3;10;20;25;30;35;45}%-12*{0;210;1410;2660;4410;7160;15160}),2)</f>
        <v>281.82</v>
      </c>
      <c r="AC67" s="39">
        <f t="shared" si="7"/>
        <v>281.82</v>
      </c>
      <c r="AD67" s="40">
        <f>ROUND(MAX((Z67-5000)*5%*{0.6,2,4,5,6,7,9}-10*{0,21,141,266,441,716,1516},0),2)</f>
        <v>229.41</v>
      </c>
      <c r="AE67" s="40">
        <f t="shared" si="8"/>
        <v>18944.24</v>
      </c>
      <c r="AF67" s="37">
        <f t="shared" ref="AF67:AF130" si="14">R67-S67-T67-U67-V67-AC67-X67</f>
        <v>17112.24</v>
      </c>
      <c r="AG67" s="60">
        <v>0</v>
      </c>
      <c r="AH67" s="60">
        <v>0</v>
      </c>
      <c r="AI67" s="60">
        <v>0</v>
      </c>
      <c r="AJ67" s="61"/>
      <c r="AK67" s="62" t="s">
        <v>40</v>
      </c>
      <c r="AL67" s="62" t="s">
        <v>49</v>
      </c>
      <c r="AM67" s="56"/>
    </row>
    <row r="68" customHeight="1" spans="1:38">
      <c r="A68" s="31">
        <f t="shared" si="0"/>
        <v>66</v>
      </c>
      <c r="B68" s="32" t="s">
        <v>245</v>
      </c>
      <c r="C68" s="33" t="s">
        <v>246</v>
      </c>
      <c r="D68" s="30" t="s">
        <v>247</v>
      </c>
      <c r="E68" s="34">
        <v>43185</v>
      </c>
      <c r="F68" s="34">
        <v>43465</v>
      </c>
      <c r="G68" s="35">
        <f t="shared" si="11"/>
        <v>3000</v>
      </c>
      <c r="H68" s="36">
        <f>10750</f>
        <v>10750</v>
      </c>
      <c r="I68" s="36">
        <f>4250</f>
        <v>4250</v>
      </c>
      <c r="J68" s="37">
        <f t="shared" si="12"/>
        <v>0</v>
      </c>
      <c r="P68" s="38">
        <v>0</v>
      </c>
      <c r="Q68" s="49">
        <f t="shared" si="13"/>
        <v>428.571428571429</v>
      </c>
      <c r="R68" s="39">
        <f t="shared" si="9"/>
        <v>17571.4285714286</v>
      </c>
      <c r="S68" s="39">
        <v>1347.76</v>
      </c>
      <c r="T68" s="39">
        <v>341.94</v>
      </c>
      <c r="U68" s="39">
        <v>84.24</v>
      </c>
      <c r="V68" s="39">
        <v>1800</v>
      </c>
      <c r="W68" s="39">
        <v>0</v>
      </c>
      <c r="X68" s="49"/>
      <c r="Y68" s="49">
        <v>0</v>
      </c>
      <c r="Z68" s="39">
        <f t="shared" ref="Z68:Z131" si="15">R68-S68-T68-U68-W68-X68-Y68-5000-IF(V68&gt;=2198,"2198",V68)</f>
        <v>8997.48857142857</v>
      </c>
      <c r="AA68" s="39">
        <f t="shared" ref="AA68:AA131" si="16">Z68</f>
        <v>8997.48857142857</v>
      </c>
      <c r="AB68" s="39">
        <f>ROUND(MAX(0,(AA68)*{3;10;20;25;30;35;45}%-12*{0;210;1410;2660;4410;7160;15160}),2)</f>
        <v>269.92</v>
      </c>
      <c r="AC68" s="39">
        <f t="shared" ref="AC68:AC131" si="17">AB68</f>
        <v>269.92</v>
      </c>
      <c r="AD68" s="40">
        <f>ROUND(MAX((Z68-5000)*5%*{0.6,2,4,5,6,7,9}-10*{0,21,141,266,441,716,1516},0),2)</f>
        <v>189.75</v>
      </c>
      <c r="AE68" s="40">
        <f t="shared" ref="AE68:AE131" si="18">R68-S68-T68-U68-AC68-IF(V68&gt;2198,V68-2198,0)</f>
        <v>15527.5685714286</v>
      </c>
      <c r="AF68" s="37">
        <f t="shared" si="14"/>
        <v>13727.5685714286</v>
      </c>
      <c r="AG68" s="41">
        <v>0.5</v>
      </c>
      <c r="AH68" s="41">
        <v>0</v>
      </c>
      <c r="AI68" s="41">
        <v>0</v>
      </c>
      <c r="AK68" s="43" t="s">
        <v>40</v>
      </c>
      <c r="AL68" s="43" t="s">
        <v>96</v>
      </c>
    </row>
    <row r="69" customHeight="1" spans="1:38">
      <c r="A69" s="31">
        <f t="shared" si="0"/>
        <v>67</v>
      </c>
      <c r="B69" s="32" t="s">
        <v>248</v>
      </c>
      <c r="C69" s="33" t="s">
        <v>249</v>
      </c>
      <c r="D69" s="30" t="s">
        <v>250</v>
      </c>
      <c r="E69" s="34">
        <v>43185</v>
      </c>
      <c r="F69" s="34">
        <v>43465</v>
      </c>
      <c r="G69" s="35">
        <f t="shared" si="11"/>
        <v>3000</v>
      </c>
      <c r="H69" s="36">
        <f>3100</f>
        <v>3100</v>
      </c>
      <c r="I69" s="36">
        <f>1900</f>
        <v>1900</v>
      </c>
      <c r="J69" s="37">
        <f t="shared" si="12"/>
        <v>0</v>
      </c>
      <c r="N69" s="49"/>
      <c r="P69" s="38">
        <v>0</v>
      </c>
      <c r="Q69" s="49">
        <f t="shared" si="13"/>
        <v>0</v>
      </c>
      <c r="R69" s="39">
        <f t="shared" si="9"/>
        <v>8000</v>
      </c>
      <c r="S69" s="39">
        <v>640</v>
      </c>
      <c r="T69" s="39">
        <v>165</v>
      </c>
      <c r="U69" s="39">
        <v>40</v>
      </c>
      <c r="V69" s="39">
        <v>800</v>
      </c>
      <c r="W69" s="39">
        <v>0</v>
      </c>
      <c r="X69" s="49"/>
      <c r="Y69" s="49">
        <v>2500</v>
      </c>
      <c r="Z69" s="39">
        <f t="shared" si="15"/>
        <v>-1145</v>
      </c>
      <c r="AA69" s="39">
        <f t="shared" si="16"/>
        <v>-1145</v>
      </c>
      <c r="AB69" s="39">
        <f>ROUND(MAX(0,(AA69)*{3;10;20;25;30;35;45}%-12*{0;210;1410;2660;4410;7160;15160}),2)</f>
        <v>0</v>
      </c>
      <c r="AC69" s="39">
        <f t="shared" si="17"/>
        <v>0</v>
      </c>
      <c r="AD69" s="40">
        <f>ROUND(MAX((Z69-5000)*5%*{0.6,2,4,5,6,7,9}-10*{0,21,141,266,441,716,1516},0),2)</f>
        <v>0</v>
      </c>
      <c r="AE69" s="40">
        <f t="shared" si="18"/>
        <v>7155</v>
      </c>
      <c r="AF69" s="37">
        <f t="shared" si="14"/>
        <v>6355</v>
      </c>
      <c r="AG69" s="41">
        <v>0</v>
      </c>
      <c r="AH69" s="41">
        <v>0</v>
      </c>
      <c r="AI69" s="41">
        <v>0</v>
      </c>
      <c r="AK69" s="43" t="s">
        <v>40</v>
      </c>
      <c r="AL69" s="43" t="s">
        <v>45</v>
      </c>
    </row>
    <row r="70" customHeight="1" spans="1:38">
      <c r="A70" s="31">
        <f t="shared" ref="A70:A153" si="19">ROW()-2</f>
        <v>68</v>
      </c>
      <c r="B70" s="32" t="s">
        <v>251</v>
      </c>
      <c r="C70" s="33" t="s">
        <v>252</v>
      </c>
      <c r="D70" s="30" t="s">
        <v>253</v>
      </c>
      <c r="E70" s="34">
        <v>43186</v>
      </c>
      <c r="F70" s="34">
        <v>43465</v>
      </c>
      <c r="G70" s="35">
        <f t="shared" si="11"/>
        <v>3000</v>
      </c>
      <c r="H70" s="36">
        <f>12250</f>
        <v>12250</v>
      </c>
      <c r="I70" s="36">
        <f>4750</f>
        <v>4750</v>
      </c>
      <c r="J70" s="37">
        <f t="shared" si="12"/>
        <v>0</v>
      </c>
      <c r="P70" s="38">
        <v>0</v>
      </c>
      <c r="Q70" s="49">
        <f t="shared" si="13"/>
        <v>0</v>
      </c>
      <c r="R70" s="39">
        <f t="shared" si="9"/>
        <v>20000</v>
      </c>
      <c r="S70" s="39">
        <v>1347.76</v>
      </c>
      <c r="T70" s="39">
        <v>341.94</v>
      </c>
      <c r="U70" s="39">
        <v>84.24</v>
      </c>
      <c r="V70" s="39">
        <v>1832</v>
      </c>
      <c r="W70" s="39">
        <v>0</v>
      </c>
      <c r="X70" s="49"/>
      <c r="Y70" s="49">
        <v>3000</v>
      </c>
      <c r="Z70" s="39">
        <f t="shared" si="15"/>
        <v>8394.06</v>
      </c>
      <c r="AA70" s="39">
        <f t="shared" si="16"/>
        <v>8394.06</v>
      </c>
      <c r="AB70" s="39">
        <f>ROUND(MAX(0,(AA70)*{3;10;20;25;30;35;45}%-12*{0;210;1410;2660;4410;7160;15160}),2)</f>
        <v>251.82</v>
      </c>
      <c r="AC70" s="39">
        <f t="shared" si="17"/>
        <v>251.82</v>
      </c>
      <c r="AD70" s="40">
        <f>ROUND(MAX((Z70-5000)*5%*{0.6,2,4,5,6,7,9}-10*{0,21,141,266,441,716,1516},0),2)</f>
        <v>129.41</v>
      </c>
      <c r="AE70" s="40">
        <f t="shared" si="18"/>
        <v>17974.24</v>
      </c>
      <c r="AF70" s="37">
        <f t="shared" si="14"/>
        <v>16142.24</v>
      </c>
      <c r="AG70" s="41">
        <v>0</v>
      </c>
      <c r="AH70" s="41">
        <v>0</v>
      </c>
      <c r="AI70" s="41">
        <v>0</v>
      </c>
      <c r="AK70" s="43" t="s">
        <v>40</v>
      </c>
      <c r="AL70" s="43" t="s">
        <v>96</v>
      </c>
    </row>
    <row r="71" customHeight="1" spans="1:38">
      <c r="A71" s="31">
        <f t="shared" si="19"/>
        <v>69</v>
      </c>
      <c r="B71" s="32" t="s">
        <v>254</v>
      </c>
      <c r="C71" s="33" t="s">
        <v>255</v>
      </c>
      <c r="D71" s="30" t="s">
        <v>256</v>
      </c>
      <c r="E71" s="34">
        <v>43187</v>
      </c>
      <c r="F71" s="34">
        <v>43465</v>
      </c>
      <c r="G71" s="35">
        <f t="shared" si="11"/>
        <v>3000</v>
      </c>
      <c r="H71" s="36">
        <f>3850</f>
        <v>3850</v>
      </c>
      <c r="I71" s="36">
        <f>2150</f>
        <v>2150</v>
      </c>
      <c r="J71" s="37">
        <f t="shared" si="12"/>
        <v>0</v>
      </c>
      <c r="P71" s="38">
        <v>0</v>
      </c>
      <c r="Q71" s="49">
        <f t="shared" si="13"/>
        <v>0</v>
      </c>
      <c r="R71" s="39">
        <f t="shared" si="9"/>
        <v>9000</v>
      </c>
      <c r="S71" s="37">
        <v>720</v>
      </c>
      <c r="T71" s="37">
        <v>185</v>
      </c>
      <c r="U71" s="37">
        <v>45</v>
      </c>
      <c r="V71" s="39">
        <v>900</v>
      </c>
      <c r="W71" s="39">
        <v>0</v>
      </c>
      <c r="X71" s="49"/>
      <c r="Y71" s="49">
        <v>0</v>
      </c>
      <c r="Z71" s="39">
        <f t="shared" si="15"/>
        <v>2150</v>
      </c>
      <c r="AA71" s="39">
        <f t="shared" si="16"/>
        <v>2150</v>
      </c>
      <c r="AB71" s="39">
        <f>ROUND(MAX(0,(AA71)*{3;10;20;25;30;35;45}%-12*{0;210;1410;2660;4410;7160;15160}),2)</f>
        <v>64.5</v>
      </c>
      <c r="AC71" s="39">
        <f t="shared" si="17"/>
        <v>64.5</v>
      </c>
      <c r="AD71" s="40">
        <f>ROUND(MAX((Z71-5000)*5%*{0.6,2,4,5,6,7,9}-10*{0,21,141,266,441,716,1516},0),2)</f>
        <v>0</v>
      </c>
      <c r="AE71" s="40">
        <f t="shared" si="18"/>
        <v>7985.5</v>
      </c>
      <c r="AF71" s="37">
        <f t="shared" si="14"/>
        <v>7085.5</v>
      </c>
      <c r="AG71" s="41">
        <v>0</v>
      </c>
      <c r="AH71" s="41">
        <v>0</v>
      </c>
      <c r="AI71" s="41">
        <v>0</v>
      </c>
      <c r="AK71" s="43" t="s">
        <v>40</v>
      </c>
      <c r="AL71" s="43" t="s">
        <v>96</v>
      </c>
    </row>
    <row r="72" customHeight="1" spans="1:38">
      <c r="A72" s="31">
        <f t="shared" si="19"/>
        <v>70</v>
      </c>
      <c r="B72" s="32" t="s">
        <v>257</v>
      </c>
      <c r="C72" s="33" t="s">
        <v>258</v>
      </c>
      <c r="D72" s="30" t="s">
        <v>259</v>
      </c>
      <c r="E72" s="34">
        <v>42924</v>
      </c>
      <c r="F72" s="34">
        <v>43465</v>
      </c>
      <c r="G72" s="35">
        <v>3000</v>
      </c>
      <c r="H72" s="36">
        <v>9400</v>
      </c>
      <c r="I72" s="36">
        <v>3850</v>
      </c>
      <c r="J72" s="37">
        <f t="shared" si="12"/>
        <v>100</v>
      </c>
      <c r="P72" s="38">
        <v>0</v>
      </c>
      <c r="Q72" s="49">
        <f t="shared" si="13"/>
        <v>0</v>
      </c>
      <c r="R72" s="39">
        <f t="shared" si="9"/>
        <v>16350</v>
      </c>
      <c r="S72" s="37">
        <v>1000</v>
      </c>
      <c r="T72" s="39">
        <v>255</v>
      </c>
      <c r="U72" s="37">
        <v>62.5</v>
      </c>
      <c r="V72" s="39">
        <v>1625</v>
      </c>
      <c r="W72" s="39">
        <v>0</v>
      </c>
      <c r="X72" s="49"/>
      <c r="Y72" s="49">
        <v>0</v>
      </c>
      <c r="Z72" s="39">
        <f t="shared" si="15"/>
        <v>8407.5</v>
      </c>
      <c r="AA72" s="39">
        <f t="shared" si="16"/>
        <v>8407.5</v>
      </c>
      <c r="AB72" s="39">
        <f>ROUND(MAX(0,(AA72)*{3;10;20;25;30;35;45}%-12*{0;210;1410;2660;4410;7160;15160}),2)</f>
        <v>252.23</v>
      </c>
      <c r="AC72" s="39">
        <f t="shared" si="17"/>
        <v>252.23</v>
      </c>
      <c r="AD72" s="40">
        <f>ROUND(MAX((Z72-5000)*5%*{0.6,2,4,5,6,7,9}-10*{0,21,141,266,441,716,1516},0),2)</f>
        <v>130.75</v>
      </c>
      <c r="AE72" s="40">
        <f t="shared" si="18"/>
        <v>14780.27</v>
      </c>
      <c r="AF72" s="37">
        <f t="shared" si="14"/>
        <v>13155.27</v>
      </c>
      <c r="AG72" s="41">
        <v>0</v>
      </c>
      <c r="AH72" s="41">
        <v>0</v>
      </c>
      <c r="AI72" s="41">
        <v>0</v>
      </c>
      <c r="AK72" s="43" t="s">
        <v>40</v>
      </c>
      <c r="AL72" s="43" t="s">
        <v>260</v>
      </c>
    </row>
    <row r="73" customHeight="1" spans="1:38">
      <c r="A73" s="31">
        <f t="shared" si="19"/>
        <v>71</v>
      </c>
      <c r="B73" s="32" t="s">
        <v>261</v>
      </c>
      <c r="C73" s="33" t="s">
        <v>262</v>
      </c>
      <c r="D73" s="30" t="s">
        <v>263</v>
      </c>
      <c r="E73" s="34">
        <v>43192</v>
      </c>
      <c r="F73" s="34">
        <v>43465</v>
      </c>
      <c r="G73" s="35">
        <v>3000</v>
      </c>
      <c r="H73" s="36">
        <v>10750</v>
      </c>
      <c r="I73" s="36">
        <v>4250</v>
      </c>
      <c r="J73" s="37">
        <f t="shared" si="12"/>
        <v>0</v>
      </c>
      <c r="P73" s="38">
        <v>0</v>
      </c>
      <c r="Q73" s="49">
        <f t="shared" si="13"/>
        <v>0</v>
      </c>
      <c r="R73" s="39">
        <f t="shared" si="9"/>
        <v>18000</v>
      </c>
      <c r="S73" s="39">
        <v>1347.76</v>
      </c>
      <c r="T73" s="39">
        <v>341.94</v>
      </c>
      <c r="U73" s="39">
        <v>84.24</v>
      </c>
      <c r="V73" s="39">
        <v>1800</v>
      </c>
      <c r="W73" s="39">
        <v>0</v>
      </c>
      <c r="X73" s="49"/>
      <c r="Y73" s="49">
        <v>2000</v>
      </c>
      <c r="Z73" s="39">
        <f t="shared" si="15"/>
        <v>7426.06</v>
      </c>
      <c r="AA73" s="39">
        <f t="shared" si="16"/>
        <v>7426.06</v>
      </c>
      <c r="AB73" s="39">
        <f>ROUND(MAX(0,(AA73)*{3;10;20;25;30;35;45}%-12*{0;210;1410;2660;4410;7160;15160}),2)</f>
        <v>222.78</v>
      </c>
      <c r="AC73" s="39">
        <f t="shared" si="17"/>
        <v>222.78</v>
      </c>
      <c r="AD73" s="40">
        <f>ROUND(MAX((Z73-5000)*5%*{0.6,2,4,5,6,7,9}-10*{0,21,141,266,441,716,1516},0),2)</f>
        <v>72.78</v>
      </c>
      <c r="AE73" s="40">
        <f t="shared" si="18"/>
        <v>16003.28</v>
      </c>
      <c r="AF73" s="37">
        <f t="shared" si="14"/>
        <v>14203.28</v>
      </c>
      <c r="AG73" s="41">
        <v>0</v>
      </c>
      <c r="AH73" s="41">
        <v>0</v>
      </c>
      <c r="AI73" s="41">
        <v>0</v>
      </c>
      <c r="AK73" s="43" t="s">
        <v>40</v>
      </c>
      <c r="AL73" s="43" t="s">
        <v>41</v>
      </c>
    </row>
    <row r="74" customHeight="1" spans="1:38">
      <c r="A74" s="31">
        <f t="shared" si="19"/>
        <v>72</v>
      </c>
      <c r="B74" s="32" t="s">
        <v>264</v>
      </c>
      <c r="C74" s="33" t="s">
        <v>265</v>
      </c>
      <c r="D74" s="30" t="s">
        <v>266</v>
      </c>
      <c r="E74" s="34">
        <v>43192</v>
      </c>
      <c r="F74" s="34">
        <v>43465</v>
      </c>
      <c r="G74" s="35">
        <v>3000</v>
      </c>
      <c r="H74" s="36">
        <v>2350</v>
      </c>
      <c r="I74" s="36">
        <v>1650</v>
      </c>
      <c r="J74" s="37">
        <f t="shared" si="12"/>
        <v>0</v>
      </c>
      <c r="P74" s="38">
        <v>0</v>
      </c>
      <c r="Q74" s="49">
        <f t="shared" si="13"/>
        <v>0</v>
      </c>
      <c r="R74" s="39">
        <f t="shared" si="9"/>
        <v>7000</v>
      </c>
      <c r="S74" s="37">
        <v>560</v>
      </c>
      <c r="T74" s="37">
        <v>145</v>
      </c>
      <c r="U74" s="37">
        <v>35</v>
      </c>
      <c r="V74" s="39">
        <v>700</v>
      </c>
      <c r="W74" s="39">
        <v>0</v>
      </c>
      <c r="X74" s="49"/>
      <c r="Y74" s="49">
        <v>4000</v>
      </c>
      <c r="Z74" s="39">
        <f t="shared" si="15"/>
        <v>-3440</v>
      </c>
      <c r="AA74" s="39">
        <f t="shared" si="16"/>
        <v>-3440</v>
      </c>
      <c r="AB74" s="39">
        <f>ROUND(MAX(0,(AA74)*{3;10;20;25;30;35;45}%-12*{0;210;1410;2660;4410;7160;15160}),2)</f>
        <v>0</v>
      </c>
      <c r="AC74" s="39">
        <f t="shared" si="17"/>
        <v>0</v>
      </c>
      <c r="AD74" s="40">
        <f>ROUND(MAX((Z74-5000)*5%*{0.6,2,4,5,6,7,9}-10*{0,21,141,266,441,716,1516},0),2)</f>
        <v>0</v>
      </c>
      <c r="AE74" s="40">
        <f t="shared" si="18"/>
        <v>6260</v>
      </c>
      <c r="AF74" s="37">
        <f t="shared" si="14"/>
        <v>5560</v>
      </c>
      <c r="AG74" s="41">
        <v>0</v>
      </c>
      <c r="AH74" s="41">
        <v>0</v>
      </c>
      <c r="AI74" s="41">
        <v>0</v>
      </c>
      <c r="AK74" s="43" t="s">
        <v>40</v>
      </c>
      <c r="AL74" s="43" t="s">
        <v>41</v>
      </c>
    </row>
    <row r="75" customHeight="1" spans="1:38">
      <c r="A75" s="31">
        <f t="shared" si="19"/>
        <v>73</v>
      </c>
      <c r="B75" s="32" t="s">
        <v>267</v>
      </c>
      <c r="C75" s="33" t="s">
        <v>268</v>
      </c>
      <c r="D75" s="30" t="s">
        <v>269</v>
      </c>
      <c r="E75" s="34">
        <v>43192</v>
      </c>
      <c r="F75" s="34">
        <v>43465</v>
      </c>
      <c r="G75" s="35">
        <v>3000</v>
      </c>
      <c r="H75" s="36">
        <v>10983</v>
      </c>
      <c r="I75" s="36">
        <v>4350</v>
      </c>
      <c r="J75" s="37">
        <f t="shared" si="12"/>
        <v>0</v>
      </c>
      <c r="N75" s="49"/>
      <c r="P75" s="38">
        <v>0</v>
      </c>
      <c r="Q75" s="49">
        <f t="shared" si="13"/>
        <v>0</v>
      </c>
      <c r="R75" s="39">
        <f t="shared" si="9"/>
        <v>18333</v>
      </c>
      <c r="S75" s="39">
        <v>1347.76</v>
      </c>
      <c r="T75" s="39">
        <v>341.94</v>
      </c>
      <c r="U75" s="39">
        <v>84.24</v>
      </c>
      <c r="V75" s="39">
        <v>1832</v>
      </c>
      <c r="W75" s="39">
        <v>0</v>
      </c>
      <c r="X75" s="49"/>
      <c r="Y75" s="49">
        <v>3500</v>
      </c>
      <c r="Z75" s="39">
        <f t="shared" si="15"/>
        <v>6227.06</v>
      </c>
      <c r="AA75" s="39">
        <f t="shared" si="16"/>
        <v>6227.06</v>
      </c>
      <c r="AB75" s="39">
        <f>ROUND(MAX(0,(AA75)*{3;10;20;25;30;35;45}%-12*{0;210;1410;2660;4410;7160;15160}),2)</f>
        <v>186.81</v>
      </c>
      <c r="AC75" s="39">
        <f t="shared" si="17"/>
        <v>186.81</v>
      </c>
      <c r="AD75" s="40">
        <f>ROUND(MAX((Z75-5000)*5%*{0.6,2,4,5,6,7,9}-10*{0,21,141,266,441,716,1516},0),2)</f>
        <v>36.81</v>
      </c>
      <c r="AE75" s="40">
        <f t="shared" si="18"/>
        <v>16372.25</v>
      </c>
      <c r="AF75" s="37">
        <f t="shared" si="14"/>
        <v>14540.25</v>
      </c>
      <c r="AG75" s="41">
        <v>0</v>
      </c>
      <c r="AH75" s="41">
        <v>0</v>
      </c>
      <c r="AI75" s="41">
        <v>0</v>
      </c>
      <c r="AK75" s="43" t="s">
        <v>40</v>
      </c>
      <c r="AL75" s="43" t="s">
        <v>73</v>
      </c>
    </row>
    <row r="76" customHeight="1" spans="1:38">
      <c r="A76" s="31">
        <f t="shared" si="19"/>
        <v>74</v>
      </c>
      <c r="B76" s="32" t="s">
        <v>270</v>
      </c>
      <c r="C76" s="33" t="s">
        <v>271</v>
      </c>
      <c r="D76" s="30" t="s">
        <v>272</v>
      </c>
      <c r="E76" s="34">
        <v>43192</v>
      </c>
      <c r="F76" s="34">
        <v>43465</v>
      </c>
      <c r="G76" s="35">
        <v>3000</v>
      </c>
      <c r="H76" s="36">
        <v>7183</v>
      </c>
      <c r="I76" s="36">
        <v>3150</v>
      </c>
      <c r="J76" s="37">
        <f t="shared" si="12"/>
        <v>0</v>
      </c>
      <c r="N76" s="49"/>
      <c r="P76" s="38">
        <v>0</v>
      </c>
      <c r="Q76" s="49">
        <f t="shared" si="13"/>
        <v>0</v>
      </c>
      <c r="R76" s="39">
        <f t="shared" si="9"/>
        <v>13333</v>
      </c>
      <c r="S76" s="37">
        <v>1066.64</v>
      </c>
      <c r="T76" s="37">
        <v>271.66</v>
      </c>
      <c r="U76" s="37">
        <v>66.67</v>
      </c>
      <c r="V76" s="39">
        <v>1333</v>
      </c>
      <c r="W76" s="39">
        <v>0</v>
      </c>
      <c r="X76" s="49"/>
      <c r="Y76" s="49">
        <v>1000</v>
      </c>
      <c r="Z76" s="39">
        <f t="shared" si="15"/>
        <v>4595.03</v>
      </c>
      <c r="AA76" s="39">
        <f t="shared" si="16"/>
        <v>4595.03</v>
      </c>
      <c r="AB76" s="39">
        <f>ROUND(MAX(0,(AA76)*{3;10;20;25;30;35;45}%-12*{0;210;1410;2660;4410;7160;15160}),2)</f>
        <v>137.85</v>
      </c>
      <c r="AC76" s="39">
        <f t="shared" si="17"/>
        <v>137.85</v>
      </c>
      <c r="AD76" s="40">
        <f>ROUND(MAX((Z76-5000)*5%*{0.6,2,4,5,6,7,9}-10*{0,21,141,266,441,716,1516},0),2)</f>
        <v>0</v>
      </c>
      <c r="AE76" s="40">
        <f t="shared" si="18"/>
        <v>11790.18</v>
      </c>
      <c r="AF76" s="37">
        <f t="shared" si="14"/>
        <v>10457.18</v>
      </c>
      <c r="AG76" s="41">
        <v>0</v>
      </c>
      <c r="AH76" s="41">
        <v>0</v>
      </c>
      <c r="AI76" s="41">
        <v>0</v>
      </c>
      <c r="AK76" s="43" t="s">
        <v>40</v>
      </c>
      <c r="AL76" s="43" t="s">
        <v>45</v>
      </c>
    </row>
    <row r="77" customHeight="1" spans="1:38">
      <c r="A77" s="31">
        <f t="shared" si="19"/>
        <v>75</v>
      </c>
      <c r="B77" s="32" t="s">
        <v>273</v>
      </c>
      <c r="C77" s="33" t="s">
        <v>274</v>
      </c>
      <c r="D77" s="30" t="s">
        <v>275</v>
      </c>
      <c r="E77" s="34">
        <v>43192</v>
      </c>
      <c r="F77" s="34">
        <v>43465</v>
      </c>
      <c r="G77" s="35">
        <v>5000</v>
      </c>
      <c r="H77" s="36">
        <v>39533</v>
      </c>
      <c r="I77" s="36">
        <v>13800</v>
      </c>
      <c r="J77" s="37">
        <f t="shared" si="12"/>
        <v>0</v>
      </c>
      <c r="P77" s="38">
        <v>0</v>
      </c>
      <c r="Q77" s="49">
        <f t="shared" si="13"/>
        <v>0</v>
      </c>
      <c r="R77" s="39">
        <f t="shared" si="9"/>
        <v>58333</v>
      </c>
      <c r="S77" s="39">
        <v>1347.76</v>
      </c>
      <c r="T77" s="39">
        <v>341.94</v>
      </c>
      <c r="U77" s="39">
        <v>84.24</v>
      </c>
      <c r="V77" s="39">
        <v>1832</v>
      </c>
      <c r="W77" s="39">
        <v>0</v>
      </c>
      <c r="X77" s="49"/>
      <c r="Y77" s="49">
        <v>4000</v>
      </c>
      <c r="Z77" s="39">
        <f t="shared" si="15"/>
        <v>45727.06</v>
      </c>
      <c r="AA77" s="39">
        <f t="shared" si="16"/>
        <v>45727.06</v>
      </c>
      <c r="AB77" s="39">
        <f>ROUND(MAX(0,(AA77)*{3;10;20;25;30;35;45}%-12*{0;210;1410;2660;4410;7160;15160}),2)</f>
        <v>2052.71</v>
      </c>
      <c r="AC77" s="39">
        <f t="shared" si="17"/>
        <v>2052.71</v>
      </c>
      <c r="AD77" s="40">
        <f>ROUND(MAX((Z77-5000)*5%*{0.6,2,4,5,6,7,9}-10*{0,21,141,266,441,716,1516},0),2)</f>
        <v>7808.12</v>
      </c>
      <c r="AE77" s="40">
        <f t="shared" si="18"/>
        <v>54506.35</v>
      </c>
      <c r="AF77" s="37">
        <f t="shared" si="14"/>
        <v>52674.35</v>
      </c>
      <c r="AG77" s="41">
        <v>0</v>
      </c>
      <c r="AH77" s="41">
        <v>0</v>
      </c>
      <c r="AI77" s="41">
        <v>0</v>
      </c>
      <c r="AK77" s="43" t="s">
        <v>40</v>
      </c>
      <c r="AL77" s="43" t="s">
        <v>260</v>
      </c>
    </row>
    <row r="78" customHeight="1" spans="1:38">
      <c r="A78" s="31">
        <f t="shared" si="19"/>
        <v>76</v>
      </c>
      <c r="B78" s="32" t="s">
        <v>276</v>
      </c>
      <c r="C78" s="33" t="s">
        <v>277</v>
      </c>
      <c r="D78" s="30" t="s">
        <v>278</v>
      </c>
      <c r="E78" s="34">
        <v>43199</v>
      </c>
      <c r="F78" s="34">
        <v>43465</v>
      </c>
      <c r="G78" s="35">
        <f>3000</f>
        <v>3000</v>
      </c>
      <c r="H78" s="36">
        <f>12250</f>
        <v>12250</v>
      </c>
      <c r="I78" s="36">
        <f>4750</f>
        <v>4750</v>
      </c>
      <c r="J78" s="37">
        <f t="shared" si="12"/>
        <v>0</v>
      </c>
      <c r="P78" s="38">
        <v>0</v>
      </c>
      <c r="Q78" s="49">
        <f t="shared" si="13"/>
        <v>0</v>
      </c>
      <c r="R78" s="39">
        <f t="shared" si="9"/>
        <v>20000</v>
      </c>
      <c r="S78" s="39">
        <v>1347.76</v>
      </c>
      <c r="T78" s="39">
        <v>341.94</v>
      </c>
      <c r="U78" s="39">
        <v>84.24</v>
      </c>
      <c r="V78" s="39">
        <v>1832</v>
      </c>
      <c r="W78" s="39">
        <v>0</v>
      </c>
      <c r="X78" s="49"/>
      <c r="Y78" s="49">
        <v>1000</v>
      </c>
      <c r="Z78" s="39">
        <f t="shared" si="15"/>
        <v>10394.06</v>
      </c>
      <c r="AA78" s="39">
        <f t="shared" si="16"/>
        <v>10394.06</v>
      </c>
      <c r="AB78" s="39">
        <f>ROUND(MAX(0,(AA78)*{3;10;20;25;30;35;45}%-12*{0;210;1410;2660;4410;7160;15160}),2)</f>
        <v>311.82</v>
      </c>
      <c r="AC78" s="39">
        <f t="shared" si="17"/>
        <v>311.82</v>
      </c>
      <c r="AD78" s="40">
        <f>ROUND(MAX((Z78-5000)*5%*{0.6,2,4,5,6,7,9}-10*{0,21,141,266,441,716,1516},0),2)</f>
        <v>329.41</v>
      </c>
      <c r="AE78" s="40">
        <f t="shared" si="18"/>
        <v>17914.24</v>
      </c>
      <c r="AF78" s="37">
        <f t="shared" si="14"/>
        <v>16082.24</v>
      </c>
      <c r="AG78" s="41">
        <v>0</v>
      </c>
      <c r="AH78" s="41">
        <v>0</v>
      </c>
      <c r="AI78" s="41">
        <v>0</v>
      </c>
      <c r="AK78" s="43" t="s">
        <v>40</v>
      </c>
      <c r="AL78" s="43" t="s">
        <v>45</v>
      </c>
    </row>
    <row r="79" customHeight="1" spans="1:38">
      <c r="A79" s="31">
        <f t="shared" si="19"/>
        <v>77</v>
      </c>
      <c r="B79" s="32" t="s">
        <v>279</v>
      </c>
      <c r="C79" s="33" t="s">
        <v>280</v>
      </c>
      <c r="D79" s="30" t="s">
        <v>281</v>
      </c>
      <c r="E79" s="34">
        <v>43199</v>
      </c>
      <c r="F79" s="34">
        <v>43465</v>
      </c>
      <c r="G79" s="35">
        <f>3000</f>
        <v>3000</v>
      </c>
      <c r="H79" s="36">
        <f>12250</f>
        <v>12250</v>
      </c>
      <c r="I79" s="36">
        <f>4750</f>
        <v>4750</v>
      </c>
      <c r="J79" s="37">
        <f t="shared" si="12"/>
        <v>0</v>
      </c>
      <c r="N79" s="49"/>
      <c r="P79" s="38">
        <v>0</v>
      </c>
      <c r="Q79" s="49">
        <f t="shared" si="13"/>
        <v>476.190476190476</v>
      </c>
      <c r="R79" s="39">
        <f t="shared" si="9"/>
        <v>19523.8095238095</v>
      </c>
      <c r="S79" s="39">
        <v>1347.76</v>
      </c>
      <c r="T79" s="39">
        <v>341.94</v>
      </c>
      <c r="U79" s="39">
        <v>84.24</v>
      </c>
      <c r="V79" s="39">
        <v>1832</v>
      </c>
      <c r="W79" s="39">
        <v>0</v>
      </c>
      <c r="X79" s="49"/>
      <c r="Y79" s="49">
        <v>0</v>
      </c>
      <c r="Z79" s="39">
        <f t="shared" si="15"/>
        <v>10917.8695238095</v>
      </c>
      <c r="AA79" s="39">
        <f t="shared" si="16"/>
        <v>10917.8695238095</v>
      </c>
      <c r="AB79" s="39">
        <f>ROUND(MAX(0,(AA79)*{3;10;20;25;30;35;45}%-12*{0;210;1410;2660;4410;7160;15160}),2)</f>
        <v>327.54</v>
      </c>
      <c r="AC79" s="39">
        <f t="shared" si="17"/>
        <v>327.54</v>
      </c>
      <c r="AD79" s="40">
        <f>ROUND(MAX((Z79-5000)*5%*{0.6,2,4,5,6,7,9}-10*{0,21,141,266,441,716,1516},0),2)</f>
        <v>381.79</v>
      </c>
      <c r="AE79" s="40">
        <f t="shared" si="18"/>
        <v>17422.3295238095</v>
      </c>
      <c r="AF79" s="37">
        <f t="shared" si="14"/>
        <v>15590.3295238095</v>
      </c>
      <c r="AG79" s="41">
        <v>0.5</v>
      </c>
      <c r="AH79" s="41">
        <v>0</v>
      </c>
      <c r="AI79" s="41">
        <v>0</v>
      </c>
      <c r="AK79" s="43" t="s">
        <v>40</v>
      </c>
      <c r="AL79" s="43" t="s">
        <v>45</v>
      </c>
    </row>
    <row r="80" customHeight="1" spans="1:38">
      <c r="A80" s="31">
        <f t="shared" si="19"/>
        <v>78</v>
      </c>
      <c r="B80" s="32" t="s">
        <v>282</v>
      </c>
      <c r="C80" s="33" t="s">
        <v>283</v>
      </c>
      <c r="D80" s="30" t="s">
        <v>284</v>
      </c>
      <c r="E80" s="34">
        <v>43207</v>
      </c>
      <c r="F80" s="34">
        <v>43465</v>
      </c>
      <c r="G80" s="35">
        <f>5000</f>
        <v>5000</v>
      </c>
      <c r="H80" s="36">
        <f>36317</f>
        <v>36317</v>
      </c>
      <c r="I80" s="36">
        <f>12850</f>
        <v>12850</v>
      </c>
      <c r="J80" s="37">
        <f t="shared" si="12"/>
        <v>0</v>
      </c>
      <c r="N80" s="38">
        <v>100</v>
      </c>
      <c r="P80" s="38">
        <v>0</v>
      </c>
      <c r="Q80" s="49">
        <f t="shared" si="13"/>
        <v>0</v>
      </c>
      <c r="R80" s="39">
        <f t="shared" si="9"/>
        <v>54267</v>
      </c>
      <c r="S80" s="39">
        <v>1347.76</v>
      </c>
      <c r="T80" s="39">
        <v>341.94</v>
      </c>
      <c r="U80" s="39">
        <v>84.24</v>
      </c>
      <c r="V80" s="39">
        <v>1832</v>
      </c>
      <c r="W80" s="39">
        <v>0</v>
      </c>
      <c r="X80" s="49"/>
      <c r="Y80" s="49">
        <v>0</v>
      </c>
      <c r="Z80" s="39">
        <f t="shared" si="15"/>
        <v>45661.06</v>
      </c>
      <c r="AA80" s="39">
        <f t="shared" si="16"/>
        <v>45661.06</v>
      </c>
      <c r="AB80" s="39">
        <f>ROUND(MAX(0,(AA80)*{3;10;20;25;30;35;45}%-12*{0;210;1410;2660;4410;7160;15160}),2)</f>
        <v>2046.11</v>
      </c>
      <c r="AC80" s="39">
        <f t="shared" si="17"/>
        <v>2046.11</v>
      </c>
      <c r="AD80" s="40">
        <f>ROUND(MAX((Z80-5000)*5%*{0.6,2,4,5,6,7,9}-10*{0,21,141,266,441,716,1516},0),2)</f>
        <v>7788.32</v>
      </c>
      <c r="AE80" s="40">
        <f t="shared" si="18"/>
        <v>50446.95</v>
      </c>
      <c r="AF80" s="37">
        <f t="shared" si="14"/>
        <v>48614.95</v>
      </c>
      <c r="AG80" s="41">
        <v>0</v>
      </c>
      <c r="AH80" s="41">
        <v>0</v>
      </c>
      <c r="AI80" s="41">
        <v>0</v>
      </c>
      <c r="AJ80" s="42" t="s">
        <v>66</v>
      </c>
      <c r="AK80" s="43" t="s">
        <v>40</v>
      </c>
      <c r="AL80" s="43" t="s">
        <v>115</v>
      </c>
    </row>
    <row r="81" customHeight="1" spans="1:38">
      <c r="A81" s="31">
        <f t="shared" si="19"/>
        <v>79</v>
      </c>
      <c r="B81" s="32" t="s">
        <v>285</v>
      </c>
      <c r="C81" s="33" t="s">
        <v>286</v>
      </c>
      <c r="D81" s="30" t="s">
        <v>287</v>
      </c>
      <c r="E81" s="34">
        <v>43213</v>
      </c>
      <c r="F81" s="34">
        <v>43465</v>
      </c>
      <c r="G81" s="35">
        <f>3000</f>
        <v>3000</v>
      </c>
      <c r="H81" s="36">
        <f>12250</f>
        <v>12250</v>
      </c>
      <c r="I81" s="36">
        <f>4750</f>
        <v>4750</v>
      </c>
      <c r="J81" s="37">
        <f t="shared" si="12"/>
        <v>0</v>
      </c>
      <c r="P81" s="38">
        <v>50</v>
      </c>
      <c r="Q81" s="49">
        <f t="shared" si="13"/>
        <v>0</v>
      </c>
      <c r="R81" s="39">
        <f t="shared" si="9"/>
        <v>19950</v>
      </c>
      <c r="S81" s="39">
        <v>1347.76</v>
      </c>
      <c r="T81" s="39">
        <v>341.94</v>
      </c>
      <c r="U81" s="39">
        <v>84.24</v>
      </c>
      <c r="V81" s="39">
        <v>1832</v>
      </c>
      <c r="W81" s="39">
        <v>0</v>
      </c>
      <c r="X81" s="49"/>
      <c r="Y81" s="49">
        <v>0</v>
      </c>
      <c r="Z81" s="39">
        <f t="shared" si="15"/>
        <v>11344.06</v>
      </c>
      <c r="AA81" s="39">
        <f t="shared" si="16"/>
        <v>11344.06</v>
      </c>
      <c r="AB81" s="39">
        <f>ROUND(MAX(0,(AA81)*{3;10;20;25;30;35;45}%-12*{0;210;1410;2660;4410;7160;15160}),2)</f>
        <v>340.32</v>
      </c>
      <c r="AC81" s="39">
        <f t="shared" si="17"/>
        <v>340.32</v>
      </c>
      <c r="AD81" s="40">
        <f>ROUND(MAX((Z81-5000)*5%*{0.6,2,4,5,6,7,9}-10*{0,21,141,266,441,716,1516},0),2)</f>
        <v>424.41</v>
      </c>
      <c r="AE81" s="40">
        <f t="shared" si="18"/>
        <v>17835.74</v>
      </c>
      <c r="AF81" s="37">
        <f t="shared" si="14"/>
        <v>16003.74</v>
      </c>
      <c r="AG81" s="41">
        <v>0</v>
      </c>
      <c r="AH81" s="41">
        <v>0</v>
      </c>
      <c r="AI81" s="41">
        <v>0</v>
      </c>
      <c r="AK81" s="43" t="s">
        <v>40</v>
      </c>
      <c r="AL81" s="43" t="s">
        <v>49</v>
      </c>
    </row>
    <row r="82" customHeight="1" spans="1:38">
      <c r="A82" s="31">
        <f t="shared" si="19"/>
        <v>80</v>
      </c>
      <c r="B82" s="32" t="s">
        <v>288</v>
      </c>
      <c r="C82" s="33" t="s">
        <v>289</v>
      </c>
      <c r="D82" s="30" t="s">
        <v>290</v>
      </c>
      <c r="E82" s="34">
        <v>43227</v>
      </c>
      <c r="F82" s="34">
        <v>43465</v>
      </c>
      <c r="G82" s="35">
        <f>3000</f>
        <v>3000</v>
      </c>
      <c r="H82" s="36">
        <f>1600</f>
        <v>1600</v>
      </c>
      <c r="I82" s="36">
        <f>1400</f>
        <v>1400</v>
      </c>
      <c r="J82" s="37">
        <f t="shared" si="12"/>
        <v>0</v>
      </c>
      <c r="L82" s="31"/>
      <c r="M82" s="48">
        <v>636.2</v>
      </c>
      <c r="P82" s="38">
        <v>0</v>
      </c>
      <c r="Q82" s="49">
        <f t="shared" si="13"/>
        <v>0</v>
      </c>
      <c r="R82" s="39">
        <f t="shared" si="9"/>
        <v>6636.2</v>
      </c>
      <c r="S82" s="37">
        <v>480</v>
      </c>
      <c r="T82" s="39">
        <v>125</v>
      </c>
      <c r="U82" s="37">
        <v>30</v>
      </c>
      <c r="V82" s="39">
        <v>600</v>
      </c>
      <c r="W82" s="39">
        <v>0</v>
      </c>
      <c r="X82" s="49"/>
      <c r="Y82" s="49">
        <v>0</v>
      </c>
      <c r="Z82" s="39">
        <f t="shared" si="15"/>
        <v>401.2</v>
      </c>
      <c r="AA82" s="39">
        <f t="shared" si="16"/>
        <v>401.2</v>
      </c>
      <c r="AB82" s="39">
        <f>ROUND(MAX(0,(AA82)*{3;10;20;25;30;35;45}%-12*{0;210;1410;2660;4410;7160;15160}),2)</f>
        <v>12.04</v>
      </c>
      <c r="AC82" s="39">
        <f t="shared" si="17"/>
        <v>12.04</v>
      </c>
      <c r="AD82" s="40">
        <f>ROUND(MAX((Z82-5000)*5%*{0.6,2,4,5,6,7,9}-10*{0,21,141,266,441,716,1516},0),2)</f>
        <v>0</v>
      </c>
      <c r="AE82" s="40">
        <f t="shared" si="18"/>
        <v>5989.16</v>
      </c>
      <c r="AF82" s="37">
        <f t="shared" si="14"/>
        <v>5389.16</v>
      </c>
      <c r="AG82" s="41">
        <v>0</v>
      </c>
      <c r="AH82" s="41">
        <v>0</v>
      </c>
      <c r="AI82" s="41">
        <v>0</v>
      </c>
      <c r="AK82" s="43" t="s">
        <v>40</v>
      </c>
      <c r="AL82" s="43" t="s">
        <v>45</v>
      </c>
    </row>
    <row r="83" customHeight="1" spans="1:38">
      <c r="A83" s="31">
        <f t="shared" si="19"/>
        <v>81</v>
      </c>
      <c r="B83" s="32" t="s">
        <v>291</v>
      </c>
      <c r="C83" s="33" t="s">
        <v>292</v>
      </c>
      <c r="D83" s="30" t="s">
        <v>293</v>
      </c>
      <c r="E83" s="34">
        <v>43229</v>
      </c>
      <c r="F83" s="34">
        <v>43465</v>
      </c>
      <c r="G83" s="35">
        <f>5000</f>
        <v>5000</v>
      </c>
      <c r="H83" s="36">
        <f>11800</f>
        <v>11800</v>
      </c>
      <c r="I83" s="36">
        <f>5200</f>
        <v>5200</v>
      </c>
      <c r="J83" s="37">
        <f t="shared" si="12"/>
        <v>0</v>
      </c>
      <c r="P83" s="38">
        <v>0</v>
      </c>
      <c r="Q83" s="49">
        <f t="shared" si="13"/>
        <v>0</v>
      </c>
      <c r="R83" s="39">
        <f t="shared" si="9"/>
        <v>22000</v>
      </c>
      <c r="S83" s="39">
        <v>1347.76</v>
      </c>
      <c r="T83" s="39">
        <v>341.94</v>
      </c>
      <c r="U83" s="39">
        <v>84.24</v>
      </c>
      <c r="V83" s="39">
        <v>1832</v>
      </c>
      <c r="W83" s="39">
        <v>0</v>
      </c>
      <c r="X83" s="49"/>
      <c r="Y83" s="49">
        <v>3000</v>
      </c>
      <c r="Z83" s="39">
        <f t="shared" si="15"/>
        <v>10394.06</v>
      </c>
      <c r="AA83" s="39">
        <f t="shared" si="16"/>
        <v>10394.06</v>
      </c>
      <c r="AB83" s="39">
        <f>ROUND(MAX(0,(AA83)*{3;10;20;25;30;35;45}%-12*{0;210;1410;2660;4410;7160;15160}),2)</f>
        <v>311.82</v>
      </c>
      <c r="AC83" s="39">
        <f t="shared" si="17"/>
        <v>311.82</v>
      </c>
      <c r="AD83" s="40">
        <f>ROUND(MAX((Z83-5000)*5%*{0.6,2,4,5,6,7,9}-10*{0,21,141,266,441,716,1516},0),2)</f>
        <v>329.41</v>
      </c>
      <c r="AE83" s="40">
        <f t="shared" si="18"/>
        <v>19914.24</v>
      </c>
      <c r="AF83" s="37">
        <f t="shared" si="14"/>
        <v>18082.24</v>
      </c>
      <c r="AG83" s="41">
        <v>0</v>
      </c>
      <c r="AH83" s="41">
        <v>0</v>
      </c>
      <c r="AI83" s="41">
        <v>0</v>
      </c>
      <c r="AK83" s="43" t="s">
        <v>40</v>
      </c>
      <c r="AL83" s="43" t="s">
        <v>260</v>
      </c>
    </row>
    <row r="84" customHeight="1" spans="1:38">
      <c r="A84" s="31">
        <f t="shared" si="19"/>
        <v>82</v>
      </c>
      <c r="B84" s="32" t="s">
        <v>294</v>
      </c>
      <c r="C84" s="33" t="s">
        <v>295</v>
      </c>
      <c r="D84" s="30" t="s">
        <v>296</v>
      </c>
      <c r="E84" s="34">
        <v>43234</v>
      </c>
      <c r="F84" s="34">
        <v>43465</v>
      </c>
      <c r="G84" s="35">
        <f>5000</f>
        <v>5000</v>
      </c>
      <c r="H84" s="36">
        <v>14100</v>
      </c>
      <c r="I84" s="36">
        <v>5900</v>
      </c>
      <c r="J84" s="37">
        <f t="shared" si="12"/>
        <v>0</v>
      </c>
      <c r="P84" s="38">
        <v>0</v>
      </c>
      <c r="Q84" s="49">
        <f t="shared" si="13"/>
        <v>0</v>
      </c>
      <c r="R84" s="39">
        <f t="shared" si="9"/>
        <v>25000</v>
      </c>
      <c r="S84" s="39">
        <v>1347.76</v>
      </c>
      <c r="T84" s="39">
        <v>341.94</v>
      </c>
      <c r="U84" s="39">
        <v>84.24</v>
      </c>
      <c r="V84" s="39">
        <v>1832</v>
      </c>
      <c r="W84" s="39">
        <v>0</v>
      </c>
      <c r="X84" s="49"/>
      <c r="Y84" s="49">
        <v>1500</v>
      </c>
      <c r="Z84" s="39">
        <f t="shared" si="15"/>
        <v>14894.06</v>
      </c>
      <c r="AA84" s="39">
        <f t="shared" si="16"/>
        <v>14894.06</v>
      </c>
      <c r="AB84" s="39">
        <f>ROUND(MAX(0,(AA84)*{3;10;20;25;30;35;45}%-12*{0;210;1410;2660;4410;7160;15160}),2)</f>
        <v>446.82</v>
      </c>
      <c r="AC84" s="39">
        <f t="shared" si="17"/>
        <v>446.82</v>
      </c>
      <c r="AD84" s="40">
        <f>ROUND(MAX((Z84-5000)*5%*{0.6,2,4,5,6,7,9}-10*{0,21,141,266,441,716,1516},0),2)</f>
        <v>779.41</v>
      </c>
      <c r="AE84" s="40">
        <f t="shared" si="18"/>
        <v>22779.24</v>
      </c>
      <c r="AF84" s="37">
        <f t="shared" si="14"/>
        <v>20947.24</v>
      </c>
      <c r="AG84" s="41">
        <v>0</v>
      </c>
      <c r="AH84" s="41">
        <v>0</v>
      </c>
      <c r="AI84" s="41">
        <v>0</v>
      </c>
      <c r="AK84" s="43" t="s">
        <v>40</v>
      </c>
      <c r="AL84" s="43" t="s">
        <v>49</v>
      </c>
    </row>
    <row r="85" customHeight="1" spans="1:38">
      <c r="A85" s="31">
        <f t="shared" si="19"/>
        <v>83</v>
      </c>
      <c r="B85" s="32" t="s">
        <v>297</v>
      </c>
      <c r="C85" s="33" t="s">
        <v>298</v>
      </c>
      <c r="D85" s="30" t="s">
        <v>299</v>
      </c>
      <c r="E85" s="34">
        <v>43241</v>
      </c>
      <c r="F85" s="34">
        <v>43465</v>
      </c>
      <c r="G85" s="35">
        <f>3000</f>
        <v>3000</v>
      </c>
      <c r="H85" s="36">
        <f>8450</f>
        <v>8450</v>
      </c>
      <c r="I85" s="36">
        <f>3550</f>
        <v>3550</v>
      </c>
      <c r="J85" s="37">
        <f t="shared" si="12"/>
        <v>0</v>
      </c>
      <c r="P85" s="38">
        <v>0</v>
      </c>
      <c r="Q85" s="49">
        <f t="shared" si="13"/>
        <v>0</v>
      </c>
      <c r="R85" s="39">
        <f t="shared" si="9"/>
        <v>15000</v>
      </c>
      <c r="S85" s="37">
        <v>1200</v>
      </c>
      <c r="T85" s="37">
        <v>305</v>
      </c>
      <c r="U85" s="37">
        <v>75</v>
      </c>
      <c r="V85" s="39">
        <v>1500</v>
      </c>
      <c r="W85" s="39">
        <v>0</v>
      </c>
      <c r="X85" s="49"/>
      <c r="Y85" s="49">
        <v>0</v>
      </c>
      <c r="Z85" s="39">
        <f t="shared" si="15"/>
        <v>6920</v>
      </c>
      <c r="AA85" s="39">
        <f t="shared" si="16"/>
        <v>6920</v>
      </c>
      <c r="AB85" s="39">
        <f>ROUND(MAX(0,(AA85)*{3;10;20;25;30;35;45}%-12*{0;210;1410;2660;4410;7160;15160}),2)</f>
        <v>207.6</v>
      </c>
      <c r="AC85" s="39">
        <f t="shared" si="17"/>
        <v>207.6</v>
      </c>
      <c r="AD85" s="40">
        <f>ROUND(MAX((Z85-5000)*5%*{0.6,2,4,5,6,7,9}-10*{0,21,141,266,441,716,1516},0),2)</f>
        <v>57.6</v>
      </c>
      <c r="AE85" s="40">
        <f t="shared" si="18"/>
        <v>13212.4</v>
      </c>
      <c r="AF85" s="37">
        <f t="shared" si="14"/>
        <v>11712.4</v>
      </c>
      <c r="AG85" s="41">
        <v>0</v>
      </c>
      <c r="AH85" s="41">
        <v>0</v>
      </c>
      <c r="AI85" s="41">
        <v>0</v>
      </c>
      <c r="AK85" s="43" t="s">
        <v>40</v>
      </c>
      <c r="AL85" s="43" t="s">
        <v>41</v>
      </c>
    </row>
    <row r="86" customHeight="1" spans="1:38">
      <c r="A86" s="31">
        <f t="shared" si="19"/>
        <v>84</v>
      </c>
      <c r="B86" s="32" t="s">
        <v>300</v>
      </c>
      <c r="C86" s="33" t="s">
        <v>301</v>
      </c>
      <c r="D86" s="30" t="s">
        <v>302</v>
      </c>
      <c r="E86" s="34">
        <v>43241</v>
      </c>
      <c r="F86" s="34">
        <v>43465</v>
      </c>
      <c r="G86" s="35">
        <f>3000</f>
        <v>3000</v>
      </c>
      <c r="H86" s="36">
        <f>8450</f>
        <v>8450</v>
      </c>
      <c r="I86" s="36">
        <f>3550</f>
        <v>3550</v>
      </c>
      <c r="J86" s="37">
        <f t="shared" si="12"/>
        <v>0</v>
      </c>
      <c r="P86" s="38">
        <v>0</v>
      </c>
      <c r="Q86" s="49">
        <f t="shared" si="13"/>
        <v>0</v>
      </c>
      <c r="R86" s="39">
        <f t="shared" si="9"/>
        <v>15000</v>
      </c>
      <c r="S86" s="37">
        <v>1200</v>
      </c>
      <c r="T86" s="37">
        <v>305</v>
      </c>
      <c r="U86" s="37">
        <v>75</v>
      </c>
      <c r="V86" s="39">
        <v>1500</v>
      </c>
      <c r="W86" s="39">
        <v>0</v>
      </c>
      <c r="X86" s="49"/>
      <c r="Y86" s="49">
        <v>2000</v>
      </c>
      <c r="Z86" s="39">
        <f t="shared" si="15"/>
        <v>4920</v>
      </c>
      <c r="AA86" s="39">
        <f t="shared" si="16"/>
        <v>4920</v>
      </c>
      <c r="AB86" s="39">
        <f>ROUND(MAX(0,(AA86)*{3;10;20;25;30;35;45}%-12*{0;210;1410;2660;4410;7160;15160}),2)</f>
        <v>147.6</v>
      </c>
      <c r="AC86" s="39">
        <f t="shared" si="17"/>
        <v>147.6</v>
      </c>
      <c r="AD86" s="40">
        <f>ROUND(MAX((Z86-5000)*5%*{0.6,2,4,5,6,7,9}-10*{0,21,141,266,441,716,1516},0),2)</f>
        <v>0</v>
      </c>
      <c r="AE86" s="40">
        <f t="shared" si="18"/>
        <v>13272.4</v>
      </c>
      <c r="AF86" s="37">
        <f t="shared" si="14"/>
        <v>11772.4</v>
      </c>
      <c r="AG86" s="41">
        <v>0</v>
      </c>
      <c r="AH86" s="41">
        <v>0</v>
      </c>
      <c r="AI86" s="41">
        <v>0</v>
      </c>
      <c r="AK86" s="43" t="s">
        <v>40</v>
      </c>
      <c r="AL86" s="43" t="s">
        <v>49</v>
      </c>
    </row>
    <row r="87" customHeight="1" spans="1:38">
      <c r="A87" s="31">
        <f t="shared" si="19"/>
        <v>85</v>
      </c>
      <c r="B87" s="32" t="s">
        <v>303</v>
      </c>
      <c r="C87" s="33" t="s">
        <v>304</v>
      </c>
      <c r="D87" s="30" t="s">
        <v>305</v>
      </c>
      <c r="E87" s="34">
        <v>43243</v>
      </c>
      <c r="F87" s="34">
        <v>43465</v>
      </c>
      <c r="G87" s="35">
        <f>3000</f>
        <v>3000</v>
      </c>
      <c r="H87" s="36">
        <f>10750</f>
        <v>10750</v>
      </c>
      <c r="I87" s="36">
        <f>4250</f>
        <v>4250</v>
      </c>
      <c r="J87" s="37">
        <f t="shared" si="12"/>
        <v>0</v>
      </c>
      <c r="P87" s="38">
        <v>0</v>
      </c>
      <c r="Q87" s="49">
        <f t="shared" si="13"/>
        <v>0</v>
      </c>
      <c r="R87" s="39">
        <f t="shared" si="9"/>
        <v>18000</v>
      </c>
      <c r="S87" s="37">
        <v>1440</v>
      </c>
      <c r="T87" s="37">
        <v>365</v>
      </c>
      <c r="U87" s="37">
        <v>90</v>
      </c>
      <c r="V87" s="39">
        <v>1800</v>
      </c>
      <c r="W87" s="39">
        <v>0</v>
      </c>
      <c r="X87" s="49"/>
      <c r="Y87" s="49">
        <v>3000</v>
      </c>
      <c r="Z87" s="39">
        <f t="shared" si="15"/>
        <v>6305</v>
      </c>
      <c r="AA87" s="39">
        <f t="shared" si="16"/>
        <v>6305</v>
      </c>
      <c r="AB87" s="39">
        <f>ROUND(MAX(0,(AA87)*{3;10;20;25;30;35;45}%-12*{0;210;1410;2660;4410;7160;15160}),2)</f>
        <v>189.15</v>
      </c>
      <c r="AC87" s="39">
        <f t="shared" si="17"/>
        <v>189.15</v>
      </c>
      <c r="AD87" s="40">
        <f>ROUND(MAX((Z87-5000)*5%*{0.6,2,4,5,6,7,9}-10*{0,21,141,266,441,716,1516},0),2)</f>
        <v>39.15</v>
      </c>
      <c r="AE87" s="40">
        <f t="shared" si="18"/>
        <v>15915.85</v>
      </c>
      <c r="AF87" s="37">
        <f t="shared" si="14"/>
        <v>14115.85</v>
      </c>
      <c r="AG87" s="41">
        <v>0</v>
      </c>
      <c r="AH87" s="41">
        <v>0</v>
      </c>
      <c r="AI87" s="41">
        <v>0</v>
      </c>
      <c r="AK87" s="43" t="s">
        <v>40</v>
      </c>
      <c r="AL87" s="43" t="s">
        <v>115</v>
      </c>
    </row>
    <row r="88" customHeight="1" spans="1:38">
      <c r="A88" s="31">
        <f t="shared" si="19"/>
        <v>86</v>
      </c>
      <c r="B88" s="32" t="s">
        <v>306</v>
      </c>
      <c r="C88" s="33" t="s">
        <v>307</v>
      </c>
      <c r="D88" s="30" t="s">
        <v>308</v>
      </c>
      <c r="E88" s="34">
        <v>43248</v>
      </c>
      <c r="F88" s="34">
        <v>43465</v>
      </c>
      <c r="G88" s="35">
        <f>5000</f>
        <v>5000</v>
      </c>
      <c r="H88" s="36">
        <f>12550</f>
        <v>12550</v>
      </c>
      <c r="I88" s="36">
        <f>5450</f>
        <v>5450</v>
      </c>
      <c r="J88" s="37">
        <f t="shared" si="12"/>
        <v>0</v>
      </c>
      <c r="P88" s="38">
        <v>0</v>
      </c>
      <c r="Q88" s="49">
        <f t="shared" si="13"/>
        <v>0</v>
      </c>
      <c r="R88" s="39">
        <f t="shared" si="9"/>
        <v>23000</v>
      </c>
      <c r="S88" s="37">
        <v>1465.44</v>
      </c>
      <c r="T88" s="37">
        <v>371.36</v>
      </c>
      <c r="U88" s="37">
        <v>91.59</v>
      </c>
      <c r="V88" s="39">
        <v>1832</v>
      </c>
      <c r="W88" s="39">
        <v>0</v>
      </c>
      <c r="X88" s="49"/>
      <c r="Y88" s="49">
        <v>1000</v>
      </c>
      <c r="Z88" s="39">
        <f t="shared" si="15"/>
        <v>13239.61</v>
      </c>
      <c r="AA88" s="39">
        <f t="shared" si="16"/>
        <v>13239.61</v>
      </c>
      <c r="AB88" s="39">
        <f>ROUND(MAX(0,(AA88)*{3;10;20;25;30;35;45}%-12*{0;210;1410;2660;4410;7160;15160}),2)</f>
        <v>397.19</v>
      </c>
      <c r="AC88" s="39">
        <f t="shared" si="17"/>
        <v>397.19</v>
      </c>
      <c r="AD88" s="40">
        <f>ROUND(MAX((Z88-5000)*5%*{0.6,2,4,5,6,7,9}-10*{0,21,141,266,441,716,1516},0),2)</f>
        <v>613.96</v>
      </c>
      <c r="AE88" s="40">
        <f t="shared" si="18"/>
        <v>20674.42</v>
      </c>
      <c r="AF88" s="37">
        <f t="shared" si="14"/>
        <v>18842.42</v>
      </c>
      <c r="AG88" s="41">
        <v>0</v>
      </c>
      <c r="AH88" s="41">
        <v>0</v>
      </c>
      <c r="AI88" s="41">
        <v>0</v>
      </c>
      <c r="AK88" s="43" t="s">
        <v>40</v>
      </c>
      <c r="AL88" s="43" t="s">
        <v>260</v>
      </c>
    </row>
    <row r="89" customHeight="1" spans="1:38">
      <c r="A89" s="31">
        <f t="shared" si="19"/>
        <v>87</v>
      </c>
      <c r="B89" s="32" t="s">
        <v>309</v>
      </c>
      <c r="C89" s="33" t="s">
        <v>310</v>
      </c>
      <c r="D89" s="30" t="s">
        <v>311</v>
      </c>
      <c r="E89" s="34">
        <v>43258</v>
      </c>
      <c r="F89" s="34">
        <v>43465</v>
      </c>
      <c r="G89" s="35">
        <f>3000</f>
        <v>3000</v>
      </c>
      <c r="H89" s="36">
        <f>6150</f>
        <v>6150</v>
      </c>
      <c r="I89" s="36">
        <f>2850</f>
        <v>2850</v>
      </c>
      <c r="J89" s="37">
        <f t="shared" si="12"/>
        <v>0</v>
      </c>
      <c r="P89" s="38">
        <v>0</v>
      </c>
      <c r="Q89" s="49">
        <f t="shared" si="13"/>
        <v>0</v>
      </c>
      <c r="R89" s="39">
        <f t="shared" si="9"/>
        <v>12000</v>
      </c>
      <c r="S89" s="37">
        <v>960</v>
      </c>
      <c r="T89" s="37">
        <v>245</v>
      </c>
      <c r="U89" s="37">
        <v>60</v>
      </c>
      <c r="V89" s="39">
        <v>1200</v>
      </c>
      <c r="W89" s="39">
        <v>0</v>
      </c>
      <c r="X89" s="49"/>
      <c r="Y89" s="49">
        <v>2000</v>
      </c>
      <c r="Z89" s="39">
        <f t="shared" si="15"/>
        <v>2535</v>
      </c>
      <c r="AA89" s="39">
        <f t="shared" si="16"/>
        <v>2535</v>
      </c>
      <c r="AB89" s="39">
        <f>ROUND(MAX(0,(AA89)*{3;10;20;25;30;35;45}%-12*{0;210;1410;2660;4410;7160;15160}),2)</f>
        <v>76.05</v>
      </c>
      <c r="AC89" s="39">
        <f t="shared" si="17"/>
        <v>76.05</v>
      </c>
      <c r="AD89" s="40">
        <f>ROUND(MAX((Z89-5000)*5%*{0.6,2,4,5,6,7,9}-10*{0,21,141,266,441,716,1516},0),2)</f>
        <v>0</v>
      </c>
      <c r="AE89" s="40">
        <f t="shared" si="18"/>
        <v>10658.95</v>
      </c>
      <c r="AF89" s="37">
        <f t="shared" si="14"/>
        <v>9458.95</v>
      </c>
      <c r="AG89" s="41">
        <v>0</v>
      </c>
      <c r="AH89" s="41">
        <v>0</v>
      </c>
      <c r="AI89" s="41">
        <v>0</v>
      </c>
      <c r="AK89" s="43" t="s">
        <v>40</v>
      </c>
      <c r="AL89" s="43" t="s">
        <v>96</v>
      </c>
    </row>
    <row r="90" customHeight="1" spans="1:38">
      <c r="A90" s="31">
        <f t="shared" si="19"/>
        <v>88</v>
      </c>
      <c r="B90" s="32" t="s">
        <v>312</v>
      </c>
      <c r="C90" s="33" t="s">
        <v>313</v>
      </c>
      <c r="D90" s="30" t="s">
        <v>314</v>
      </c>
      <c r="E90" s="34">
        <v>43262</v>
      </c>
      <c r="F90" s="34">
        <v>43465</v>
      </c>
      <c r="G90" s="35">
        <f>3000</f>
        <v>3000</v>
      </c>
      <c r="H90" s="36">
        <f>1200</f>
        <v>1200</v>
      </c>
      <c r="I90" s="36">
        <f>1300</f>
        <v>1300</v>
      </c>
      <c r="J90" s="37">
        <f t="shared" si="12"/>
        <v>0</v>
      </c>
      <c r="P90" s="38">
        <v>0</v>
      </c>
      <c r="Q90" s="49">
        <f t="shared" si="13"/>
        <v>0</v>
      </c>
      <c r="R90" s="39">
        <f t="shared" si="9"/>
        <v>5500</v>
      </c>
      <c r="S90" s="37">
        <v>440</v>
      </c>
      <c r="T90" s="37">
        <v>115</v>
      </c>
      <c r="U90" s="37">
        <v>27.5</v>
      </c>
      <c r="V90" s="39">
        <v>550</v>
      </c>
      <c r="W90" s="39">
        <v>0</v>
      </c>
      <c r="X90" s="49"/>
      <c r="Y90" s="49">
        <v>0</v>
      </c>
      <c r="Z90" s="39">
        <f t="shared" si="15"/>
        <v>-632.5</v>
      </c>
      <c r="AA90" s="39">
        <f t="shared" si="16"/>
        <v>-632.5</v>
      </c>
      <c r="AB90" s="39">
        <f>ROUND(MAX(0,(AA90)*{3;10;20;25;30;35;45}%-12*{0;210;1410;2660;4410;7160;15160}),2)</f>
        <v>0</v>
      </c>
      <c r="AC90" s="39">
        <f t="shared" si="17"/>
        <v>0</v>
      </c>
      <c r="AD90" s="40">
        <f>ROUND(MAX((Z90-5000)*5%*{0.6,2,4,5,6,7,9}-10*{0,21,141,266,441,716,1516},0),2)</f>
        <v>0</v>
      </c>
      <c r="AE90" s="40">
        <f t="shared" si="18"/>
        <v>4917.5</v>
      </c>
      <c r="AF90" s="37">
        <f t="shared" si="14"/>
        <v>4367.5</v>
      </c>
      <c r="AG90" s="41">
        <v>0</v>
      </c>
      <c r="AH90" s="41">
        <v>0</v>
      </c>
      <c r="AI90" s="41">
        <v>0</v>
      </c>
      <c r="AK90" s="43" t="s">
        <v>40</v>
      </c>
      <c r="AL90" s="43" t="s">
        <v>49</v>
      </c>
    </row>
    <row r="91" customHeight="1" spans="1:38">
      <c r="A91" s="31">
        <f t="shared" si="19"/>
        <v>89</v>
      </c>
      <c r="B91" s="32" t="s">
        <v>315</v>
      </c>
      <c r="C91" s="33" t="s">
        <v>316</v>
      </c>
      <c r="D91" s="30" t="s">
        <v>317</v>
      </c>
      <c r="E91" s="34">
        <v>43262</v>
      </c>
      <c r="F91" s="34">
        <v>43465</v>
      </c>
      <c r="G91" s="35">
        <f>3000</f>
        <v>3000</v>
      </c>
      <c r="H91" s="36">
        <f>5400</f>
        <v>5400</v>
      </c>
      <c r="I91" s="36">
        <f>2600</f>
        <v>2600</v>
      </c>
      <c r="J91" s="37">
        <f t="shared" si="12"/>
        <v>0</v>
      </c>
      <c r="P91" s="38">
        <v>0</v>
      </c>
      <c r="Q91" s="49">
        <f t="shared" si="13"/>
        <v>0</v>
      </c>
      <c r="R91" s="39">
        <f t="shared" si="9"/>
        <v>11000</v>
      </c>
      <c r="S91" s="37">
        <v>880</v>
      </c>
      <c r="T91" s="37">
        <v>225</v>
      </c>
      <c r="U91" s="37">
        <v>55</v>
      </c>
      <c r="V91" s="39">
        <v>1100</v>
      </c>
      <c r="W91" s="39">
        <v>0</v>
      </c>
      <c r="X91" s="49"/>
      <c r="Y91" s="49">
        <v>0</v>
      </c>
      <c r="Z91" s="39">
        <f t="shared" si="15"/>
        <v>3740</v>
      </c>
      <c r="AA91" s="39">
        <f t="shared" si="16"/>
        <v>3740</v>
      </c>
      <c r="AB91" s="39">
        <f>ROUND(MAX(0,(AA91)*{3;10;20;25;30;35;45}%-12*{0;210;1410;2660;4410;7160;15160}),2)</f>
        <v>112.2</v>
      </c>
      <c r="AC91" s="39">
        <f t="shared" si="17"/>
        <v>112.2</v>
      </c>
      <c r="AD91" s="40">
        <f>ROUND(MAX((Z91-5000)*5%*{0.6,2,4,5,6,7,9}-10*{0,21,141,266,441,716,1516},0),2)</f>
        <v>0</v>
      </c>
      <c r="AE91" s="40">
        <f t="shared" si="18"/>
        <v>9727.8</v>
      </c>
      <c r="AF91" s="37">
        <f t="shared" si="14"/>
        <v>8627.8</v>
      </c>
      <c r="AG91" s="41">
        <v>0</v>
      </c>
      <c r="AH91" s="41">
        <v>0</v>
      </c>
      <c r="AI91" s="41">
        <v>0</v>
      </c>
      <c r="AK91" s="43" t="s">
        <v>40</v>
      </c>
      <c r="AL91" s="43" t="s">
        <v>96</v>
      </c>
    </row>
    <row r="92" s="30" customFormat="1" customHeight="1" spans="1:38">
      <c r="A92" s="31">
        <f t="shared" si="19"/>
        <v>90</v>
      </c>
      <c r="B92" s="32" t="s">
        <v>318</v>
      </c>
      <c r="C92" s="33" t="s">
        <v>319</v>
      </c>
      <c r="D92" s="47" t="s">
        <v>320</v>
      </c>
      <c r="E92" s="46">
        <v>43270</v>
      </c>
      <c r="F92" s="46">
        <v>43465</v>
      </c>
      <c r="G92" s="36">
        <v>0</v>
      </c>
      <c r="H92" s="36">
        <v>0</v>
      </c>
      <c r="I92" s="36">
        <v>0</v>
      </c>
      <c r="J92" s="39">
        <f t="shared" si="12"/>
        <v>0</v>
      </c>
      <c r="K92" s="49"/>
      <c r="L92" s="49"/>
      <c r="M92" s="49"/>
      <c r="N92" s="49"/>
      <c r="O92" s="49"/>
      <c r="P92" s="49">
        <v>0</v>
      </c>
      <c r="Q92" s="49">
        <f t="shared" si="13"/>
        <v>0</v>
      </c>
      <c r="R92" s="39">
        <f t="shared" si="9"/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49">
        <v>-1150</v>
      </c>
      <c r="Y92" s="49">
        <v>0</v>
      </c>
      <c r="Z92" s="39">
        <f t="shared" si="15"/>
        <v>-3850</v>
      </c>
      <c r="AA92" s="39">
        <f t="shared" si="16"/>
        <v>-3850</v>
      </c>
      <c r="AB92" s="39">
        <f>ROUND(MAX(0,(AA92)*{3;10;20;25;30;35;45}%-12*{0;210;1410;2660;4410;7160;15160}),2)</f>
        <v>0</v>
      </c>
      <c r="AC92" s="39">
        <f t="shared" si="17"/>
        <v>0</v>
      </c>
      <c r="AD92" s="40">
        <f>ROUND(MAX((Z92-5000)*5%*{0.6,2,4,5,6,7,9}-10*{0,21,141,266,441,716,1516},0),2)</f>
        <v>0</v>
      </c>
      <c r="AE92" s="40">
        <f t="shared" si="18"/>
        <v>0</v>
      </c>
      <c r="AF92" s="37">
        <f t="shared" si="14"/>
        <v>1150</v>
      </c>
      <c r="AG92" s="63">
        <v>0</v>
      </c>
      <c r="AH92" s="63">
        <v>0</v>
      </c>
      <c r="AI92" s="63">
        <v>0</v>
      </c>
      <c r="AJ92" s="42" t="s">
        <v>217</v>
      </c>
      <c r="AK92" s="43" t="s">
        <v>40</v>
      </c>
      <c r="AL92" s="43" t="s">
        <v>45</v>
      </c>
    </row>
    <row r="93" customHeight="1" spans="1:38">
      <c r="A93" s="31">
        <f t="shared" si="19"/>
        <v>91</v>
      </c>
      <c r="B93" s="32" t="s">
        <v>321</v>
      </c>
      <c r="C93" s="33" t="s">
        <v>322</v>
      </c>
      <c r="D93" s="30" t="s">
        <v>323</v>
      </c>
      <c r="E93" s="34">
        <v>43276</v>
      </c>
      <c r="F93" s="34">
        <v>43465</v>
      </c>
      <c r="G93" s="35">
        <f>3000</f>
        <v>3000</v>
      </c>
      <c r="H93" s="36">
        <f>6900</f>
        <v>6900</v>
      </c>
      <c r="I93" s="36">
        <f>3100</f>
        <v>3100</v>
      </c>
      <c r="J93" s="37">
        <f t="shared" si="12"/>
        <v>0</v>
      </c>
      <c r="P93" s="38">
        <v>0</v>
      </c>
      <c r="Q93" s="49">
        <f t="shared" si="13"/>
        <v>0</v>
      </c>
      <c r="R93" s="39">
        <f t="shared" si="9"/>
        <v>13000</v>
      </c>
      <c r="S93" s="37">
        <v>1040</v>
      </c>
      <c r="T93" s="37">
        <v>265</v>
      </c>
      <c r="U93" s="37">
        <v>65</v>
      </c>
      <c r="V93" s="39">
        <v>1300</v>
      </c>
      <c r="W93" s="39">
        <v>0</v>
      </c>
      <c r="X93" s="49"/>
      <c r="Y93" s="49">
        <v>1000</v>
      </c>
      <c r="Z93" s="39">
        <f t="shared" si="15"/>
        <v>4330</v>
      </c>
      <c r="AA93" s="39">
        <f t="shared" si="16"/>
        <v>4330</v>
      </c>
      <c r="AB93" s="39">
        <f>ROUND(MAX(0,(AA93)*{3;10;20;25;30;35;45}%-12*{0;210;1410;2660;4410;7160;15160}),2)</f>
        <v>129.9</v>
      </c>
      <c r="AC93" s="39">
        <f t="shared" si="17"/>
        <v>129.9</v>
      </c>
      <c r="AD93" s="40">
        <f>ROUND(MAX((Z93-5000)*5%*{0.6,2,4,5,6,7,9}-10*{0,21,141,266,441,716,1516},0),2)</f>
        <v>0</v>
      </c>
      <c r="AE93" s="40">
        <f t="shared" si="18"/>
        <v>11500.1</v>
      </c>
      <c r="AF93" s="37">
        <f t="shared" si="14"/>
        <v>10200.1</v>
      </c>
      <c r="AG93" s="41">
        <v>0</v>
      </c>
      <c r="AH93" s="41">
        <v>0</v>
      </c>
      <c r="AI93" s="41">
        <v>0</v>
      </c>
      <c r="AK93" s="43" t="s">
        <v>40</v>
      </c>
      <c r="AL93" s="43" t="s">
        <v>41</v>
      </c>
    </row>
    <row r="94" customHeight="1" spans="1:38">
      <c r="A94" s="31">
        <f t="shared" si="19"/>
        <v>92</v>
      </c>
      <c r="B94" s="32" t="s">
        <v>324</v>
      </c>
      <c r="C94" s="33" t="s">
        <v>325</v>
      </c>
      <c r="D94" s="30" t="s">
        <v>326</v>
      </c>
      <c r="E94" s="34">
        <v>43276</v>
      </c>
      <c r="F94" s="34">
        <v>43465</v>
      </c>
      <c r="G94" s="35">
        <f>3000</f>
        <v>3000</v>
      </c>
      <c r="H94" s="36">
        <f>9650</f>
        <v>9650</v>
      </c>
      <c r="I94" s="36">
        <f>3950</f>
        <v>3950</v>
      </c>
      <c r="J94" s="37">
        <f t="shared" si="12"/>
        <v>0</v>
      </c>
      <c r="P94" s="38">
        <v>0</v>
      </c>
      <c r="Q94" s="49">
        <f t="shared" si="13"/>
        <v>1580.95238095238</v>
      </c>
      <c r="R94" s="39">
        <f t="shared" si="9"/>
        <v>15019.0476190476</v>
      </c>
      <c r="S94" s="37">
        <v>1328</v>
      </c>
      <c r="T94" s="37">
        <v>337</v>
      </c>
      <c r="U94" s="37">
        <v>83</v>
      </c>
      <c r="V94" s="39">
        <v>1660</v>
      </c>
      <c r="W94" s="39">
        <v>0</v>
      </c>
      <c r="X94" s="49"/>
      <c r="Y94" s="49">
        <v>0</v>
      </c>
      <c r="Z94" s="39">
        <f t="shared" si="15"/>
        <v>6611.04761904762</v>
      </c>
      <c r="AA94" s="39">
        <f t="shared" si="16"/>
        <v>6611.04761904762</v>
      </c>
      <c r="AB94" s="39">
        <f>ROUND(MAX(0,(AA94)*{3;10;20;25;30;35;45}%-12*{0;210;1410;2660;4410;7160;15160}),2)</f>
        <v>198.33</v>
      </c>
      <c r="AC94" s="39">
        <f t="shared" si="17"/>
        <v>198.33</v>
      </c>
      <c r="AD94" s="40">
        <f>ROUND(MAX((Z94-5000)*5%*{0.6,2,4,5,6,7,9}-10*{0,21,141,266,441,716,1516},0),2)</f>
        <v>48.33</v>
      </c>
      <c r="AE94" s="40">
        <f t="shared" si="18"/>
        <v>13072.7176190476</v>
      </c>
      <c r="AF94" s="37">
        <f t="shared" si="14"/>
        <v>11412.7176190476</v>
      </c>
      <c r="AG94" s="41">
        <v>2</v>
      </c>
      <c r="AH94" s="41">
        <v>0</v>
      </c>
      <c r="AI94" s="41">
        <v>0</v>
      </c>
      <c r="AK94" s="43" t="s">
        <v>40</v>
      </c>
      <c r="AL94" s="43" t="s">
        <v>49</v>
      </c>
    </row>
    <row r="95" customHeight="1" spans="1:38">
      <c r="A95" s="31">
        <f t="shared" si="19"/>
        <v>93</v>
      </c>
      <c r="B95" s="32" t="s">
        <v>327</v>
      </c>
      <c r="C95" s="33" t="s">
        <v>328</v>
      </c>
      <c r="D95" s="47" t="s">
        <v>329</v>
      </c>
      <c r="E95" s="34">
        <v>43276</v>
      </c>
      <c r="F95" s="34">
        <v>43465</v>
      </c>
      <c r="G95" s="35">
        <f>3000/21*5</f>
        <v>714.285714285714</v>
      </c>
      <c r="H95" s="36">
        <f>6900/21*5</f>
        <v>1642.85714285714</v>
      </c>
      <c r="I95" s="36">
        <f>3100/21*5</f>
        <v>738.095238095238</v>
      </c>
      <c r="J95" s="37">
        <f t="shared" si="12"/>
        <v>0</v>
      </c>
      <c r="P95" s="38">
        <v>0</v>
      </c>
      <c r="Q95" s="49">
        <f t="shared" si="13"/>
        <v>0</v>
      </c>
      <c r="R95" s="39">
        <f t="shared" ref="R95:R156" si="20">SUM(G95:O95)-P95-Q95</f>
        <v>3095.23809523809</v>
      </c>
      <c r="S95" s="37">
        <v>0</v>
      </c>
      <c r="T95" s="37">
        <v>0</v>
      </c>
      <c r="U95" s="37">
        <v>0</v>
      </c>
      <c r="V95" s="39">
        <v>0</v>
      </c>
      <c r="W95" s="39">
        <v>0</v>
      </c>
      <c r="X95" s="49"/>
      <c r="Y95" s="49">
        <v>0</v>
      </c>
      <c r="Z95" s="39">
        <f t="shared" si="15"/>
        <v>-1904.76190476191</v>
      </c>
      <c r="AA95" s="39">
        <f t="shared" si="16"/>
        <v>-1904.76190476191</v>
      </c>
      <c r="AB95" s="39">
        <f>ROUND(MAX(0,(AA95)*{3;10;20;25;30;35;45}%-12*{0;210;1410;2660;4410;7160;15160}),2)</f>
        <v>0</v>
      </c>
      <c r="AC95" s="39">
        <f t="shared" si="17"/>
        <v>0</v>
      </c>
      <c r="AD95" s="40">
        <f>ROUND(MAX((Z95-5000)*5%*{0.6,2,4,5,6,7,9}-10*{0,21,141,266,441,716,1516},0),2)</f>
        <v>0</v>
      </c>
      <c r="AE95" s="40">
        <f t="shared" si="18"/>
        <v>3095.23809523809</v>
      </c>
      <c r="AF95" s="37">
        <f t="shared" si="14"/>
        <v>3095.23809523809</v>
      </c>
      <c r="AG95" s="41">
        <v>0</v>
      </c>
      <c r="AH95" s="41">
        <v>0</v>
      </c>
      <c r="AI95" s="41">
        <v>0</v>
      </c>
      <c r="AK95" s="43" t="s">
        <v>40</v>
      </c>
      <c r="AL95" s="43" t="s">
        <v>45</v>
      </c>
    </row>
    <row r="96" customHeight="1" spans="1:38">
      <c r="A96" s="31">
        <f t="shared" si="19"/>
        <v>94</v>
      </c>
      <c r="B96" s="32" t="s">
        <v>330</v>
      </c>
      <c r="C96" s="33" t="s">
        <v>331</v>
      </c>
      <c r="D96" s="30" t="s">
        <v>332</v>
      </c>
      <c r="E96" s="34">
        <v>43278</v>
      </c>
      <c r="F96" s="34">
        <v>43465</v>
      </c>
      <c r="G96" s="35">
        <f>3000</f>
        <v>3000</v>
      </c>
      <c r="H96" s="36">
        <f>800</f>
        <v>800</v>
      </c>
      <c r="I96" s="36">
        <f>1200</f>
        <v>1200</v>
      </c>
      <c r="J96" s="37">
        <f t="shared" si="12"/>
        <v>0</v>
      </c>
      <c r="P96" s="38">
        <v>0</v>
      </c>
      <c r="Q96" s="49">
        <f t="shared" si="13"/>
        <v>238.095238095238</v>
      </c>
      <c r="R96" s="39">
        <f t="shared" si="20"/>
        <v>4761.90476190476</v>
      </c>
      <c r="S96" s="37">
        <v>400</v>
      </c>
      <c r="T96" s="37">
        <v>105</v>
      </c>
      <c r="U96" s="37">
        <v>25</v>
      </c>
      <c r="V96" s="39">
        <v>500</v>
      </c>
      <c r="W96" s="39">
        <v>0</v>
      </c>
      <c r="X96" s="49"/>
      <c r="Y96" s="49">
        <v>0</v>
      </c>
      <c r="Z96" s="39">
        <f t="shared" si="15"/>
        <v>-1268.09523809524</v>
      </c>
      <c r="AA96" s="39">
        <f t="shared" si="16"/>
        <v>-1268.09523809524</v>
      </c>
      <c r="AB96" s="39">
        <f>ROUND(MAX(0,(AA96)*{3;10;20;25;30;35;45}%-12*{0;210;1410;2660;4410;7160;15160}),2)</f>
        <v>0</v>
      </c>
      <c r="AC96" s="39">
        <f t="shared" si="17"/>
        <v>0</v>
      </c>
      <c r="AD96" s="40">
        <f>ROUND(MAX((Z96-5000)*5%*{0.6,2,4,5,6,7,9}-10*{0,21,141,266,441,716,1516},0),2)</f>
        <v>0</v>
      </c>
      <c r="AE96" s="40">
        <f t="shared" si="18"/>
        <v>4231.90476190476</v>
      </c>
      <c r="AF96" s="37">
        <f t="shared" si="14"/>
        <v>3731.90476190476</v>
      </c>
      <c r="AG96" s="41">
        <v>1</v>
      </c>
      <c r="AH96" s="41">
        <v>0</v>
      </c>
      <c r="AI96" s="41">
        <v>0</v>
      </c>
      <c r="AK96" s="43" t="s">
        <v>40</v>
      </c>
      <c r="AL96" s="43" t="s">
        <v>45</v>
      </c>
    </row>
    <row r="97" customHeight="1" spans="1:38">
      <c r="A97" s="31">
        <f t="shared" si="19"/>
        <v>95</v>
      </c>
      <c r="B97" s="32" t="s">
        <v>333</v>
      </c>
      <c r="C97" s="33" t="s">
        <v>334</v>
      </c>
      <c r="D97" s="47" t="s">
        <v>335</v>
      </c>
      <c r="E97" s="34">
        <v>43283</v>
      </c>
      <c r="F97" s="34">
        <v>43465</v>
      </c>
      <c r="G97" s="35">
        <v>0</v>
      </c>
      <c r="H97" s="36">
        <v>0</v>
      </c>
      <c r="I97" s="36">
        <v>0</v>
      </c>
      <c r="J97" s="37">
        <f t="shared" si="12"/>
        <v>0</v>
      </c>
      <c r="P97" s="38">
        <v>0</v>
      </c>
      <c r="Q97" s="49">
        <f t="shared" si="13"/>
        <v>0</v>
      </c>
      <c r="R97" s="39">
        <f t="shared" si="20"/>
        <v>0</v>
      </c>
      <c r="S97" s="37">
        <v>0</v>
      </c>
      <c r="T97" s="37">
        <v>0</v>
      </c>
      <c r="U97" s="37">
        <v>0</v>
      </c>
      <c r="V97" s="39">
        <v>0</v>
      </c>
      <c r="W97" s="39">
        <v>0</v>
      </c>
      <c r="X97" s="49">
        <v>-680</v>
      </c>
      <c r="Y97" s="49">
        <v>0</v>
      </c>
      <c r="Z97" s="39">
        <f t="shared" si="15"/>
        <v>-4320</v>
      </c>
      <c r="AA97" s="39">
        <f t="shared" si="16"/>
        <v>-4320</v>
      </c>
      <c r="AB97" s="39">
        <f>ROUND(MAX(0,(AA97)*{3;10;20;25;30;35;45}%-12*{0;210;1410;2660;4410;7160;15160}),2)</f>
        <v>0</v>
      </c>
      <c r="AC97" s="39">
        <f t="shared" si="17"/>
        <v>0</v>
      </c>
      <c r="AD97" s="40">
        <f>ROUND(MAX((Z97-5000)*5%*{0.6,2,4,5,6,7,9}-10*{0,21,141,266,441,716,1516},0),2)</f>
        <v>0</v>
      </c>
      <c r="AE97" s="40">
        <f t="shared" si="18"/>
        <v>0</v>
      </c>
      <c r="AF97" s="37">
        <f t="shared" si="14"/>
        <v>680</v>
      </c>
      <c r="AG97" s="41">
        <v>0</v>
      </c>
      <c r="AH97" s="41">
        <v>0</v>
      </c>
      <c r="AI97" s="41">
        <v>0</v>
      </c>
      <c r="AJ97" s="42" t="s">
        <v>217</v>
      </c>
      <c r="AK97" s="43" t="s">
        <v>40</v>
      </c>
      <c r="AL97" s="43" t="s">
        <v>45</v>
      </c>
    </row>
    <row r="98" customHeight="1" spans="1:38">
      <c r="A98" s="31">
        <f t="shared" si="19"/>
        <v>96</v>
      </c>
      <c r="B98" s="32" t="s">
        <v>336</v>
      </c>
      <c r="C98" s="33" t="s">
        <v>337</v>
      </c>
      <c r="D98" s="30" t="s">
        <v>338</v>
      </c>
      <c r="E98" s="34">
        <v>42924</v>
      </c>
      <c r="F98" s="34">
        <v>43465</v>
      </c>
      <c r="G98" s="35">
        <v>3000</v>
      </c>
      <c r="H98" s="36">
        <v>8450</v>
      </c>
      <c r="I98" s="36">
        <v>3550</v>
      </c>
      <c r="J98" s="37">
        <f t="shared" si="12"/>
        <v>100</v>
      </c>
      <c r="P98" s="38">
        <v>0</v>
      </c>
      <c r="Q98" s="49">
        <f t="shared" si="13"/>
        <v>0</v>
      </c>
      <c r="R98" s="39">
        <f t="shared" si="20"/>
        <v>15100</v>
      </c>
      <c r="S98" s="37">
        <v>1000</v>
      </c>
      <c r="T98" s="37">
        <v>255</v>
      </c>
      <c r="U98" s="37">
        <v>62.5</v>
      </c>
      <c r="V98" s="39">
        <v>1500</v>
      </c>
      <c r="W98" s="39">
        <v>0</v>
      </c>
      <c r="X98" s="49"/>
      <c r="Y98" s="49">
        <v>1000</v>
      </c>
      <c r="Z98" s="39">
        <f t="shared" si="15"/>
        <v>6282.5</v>
      </c>
      <c r="AA98" s="39">
        <f t="shared" si="16"/>
        <v>6282.5</v>
      </c>
      <c r="AB98" s="39">
        <f>ROUND(MAX(0,(AA98)*{3;10;20;25;30;35;45}%-12*{0;210;1410;2660;4410;7160;15160}),2)</f>
        <v>188.48</v>
      </c>
      <c r="AC98" s="39">
        <f t="shared" si="17"/>
        <v>188.48</v>
      </c>
      <c r="AD98" s="40">
        <f>ROUND(MAX((Z98-5000)*5%*{0.6,2,4,5,6,7,9}-10*{0,21,141,266,441,716,1516},0),2)</f>
        <v>38.48</v>
      </c>
      <c r="AE98" s="40">
        <f t="shared" si="18"/>
        <v>13594.02</v>
      </c>
      <c r="AF98" s="37">
        <f t="shared" si="14"/>
        <v>12094.02</v>
      </c>
      <c r="AG98" s="41">
        <v>0</v>
      </c>
      <c r="AH98" s="41">
        <v>0</v>
      </c>
      <c r="AI98" s="41">
        <v>0</v>
      </c>
      <c r="AK98" s="43" t="s">
        <v>40</v>
      </c>
      <c r="AL98" s="43" t="s">
        <v>260</v>
      </c>
    </row>
    <row r="99" customHeight="1" spans="1:38">
      <c r="A99" s="31">
        <f t="shared" si="19"/>
        <v>97</v>
      </c>
      <c r="B99" s="32" t="s">
        <v>339</v>
      </c>
      <c r="C99" s="33" t="s">
        <v>340</v>
      </c>
      <c r="D99" s="30" t="s">
        <v>341</v>
      </c>
      <c r="E99" s="34">
        <v>43295</v>
      </c>
      <c r="F99" s="34">
        <v>43465</v>
      </c>
      <c r="G99" s="35">
        <f>3000</f>
        <v>3000</v>
      </c>
      <c r="H99" s="36">
        <f>6550</f>
        <v>6550</v>
      </c>
      <c r="I99" s="36">
        <f>2950</f>
        <v>2950</v>
      </c>
      <c r="J99" s="37">
        <f t="shared" si="12"/>
        <v>0</v>
      </c>
      <c r="P99" s="38">
        <v>0</v>
      </c>
      <c r="Q99" s="49">
        <f t="shared" ref="Q99:Q130" si="21">SUM(G99:I99)/21*AG99+IF(DATEDIF(E99,F99,"Y")&lt;2,SUM(G99:I99)/21*0.4*AH99,IF(AH99&gt;15,SUM(G99:I99)/21*0.4*AH99,SUM(G99:I99)/21*0.2*AH99))</f>
        <v>0</v>
      </c>
      <c r="R99" s="39">
        <f t="shared" si="20"/>
        <v>12500</v>
      </c>
      <c r="S99" s="37">
        <v>1000</v>
      </c>
      <c r="T99" s="37">
        <v>255</v>
      </c>
      <c r="U99" s="37">
        <v>62.5</v>
      </c>
      <c r="V99" s="39">
        <v>1250</v>
      </c>
      <c r="W99" s="39">
        <v>0</v>
      </c>
      <c r="X99" s="49"/>
      <c r="Y99" s="49">
        <v>0</v>
      </c>
      <c r="Z99" s="39">
        <f t="shared" si="15"/>
        <v>4932.5</v>
      </c>
      <c r="AA99" s="39">
        <f t="shared" si="16"/>
        <v>4932.5</v>
      </c>
      <c r="AB99" s="39">
        <f>ROUND(MAX(0,(AA99)*{3;10;20;25;30;35;45}%-12*{0;210;1410;2660;4410;7160;15160}),2)</f>
        <v>147.98</v>
      </c>
      <c r="AC99" s="39">
        <f t="shared" si="17"/>
        <v>147.98</v>
      </c>
      <c r="AD99" s="40">
        <f>ROUND(MAX((Z99-5000)*5%*{0.6,2,4,5,6,7,9}-10*{0,21,141,266,441,716,1516},0),2)</f>
        <v>0</v>
      </c>
      <c r="AE99" s="40">
        <f t="shared" si="18"/>
        <v>11034.52</v>
      </c>
      <c r="AF99" s="37">
        <f t="shared" si="14"/>
        <v>9784.52</v>
      </c>
      <c r="AG99" s="41">
        <v>0</v>
      </c>
      <c r="AH99" s="41">
        <v>0</v>
      </c>
      <c r="AI99" s="41">
        <v>0</v>
      </c>
      <c r="AK99" s="43" t="s">
        <v>40</v>
      </c>
      <c r="AL99" s="43" t="s">
        <v>49</v>
      </c>
    </row>
    <row r="100" customHeight="1" spans="1:38">
      <c r="A100" s="31">
        <f t="shared" si="19"/>
        <v>98</v>
      </c>
      <c r="B100" s="32" t="s">
        <v>342</v>
      </c>
      <c r="C100" s="33" t="s">
        <v>343</v>
      </c>
      <c r="D100" s="30" t="s">
        <v>344</v>
      </c>
      <c r="E100" s="34">
        <v>43283</v>
      </c>
      <c r="F100" s="34">
        <v>43465</v>
      </c>
      <c r="G100" s="35">
        <v>5000</v>
      </c>
      <c r="H100" s="36">
        <v>11800</v>
      </c>
      <c r="I100" s="36">
        <v>5200</v>
      </c>
      <c r="J100" s="37">
        <f t="shared" si="12"/>
        <v>0</v>
      </c>
      <c r="P100" s="38">
        <v>0</v>
      </c>
      <c r="Q100" s="49">
        <f t="shared" si="21"/>
        <v>2095.2380952381</v>
      </c>
      <c r="R100" s="39">
        <f t="shared" si="20"/>
        <v>19904.7619047619</v>
      </c>
      <c r="S100" s="37">
        <v>1465.44</v>
      </c>
      <c r="T100" s="37">
        <v>371.36</v>
      </c>
      <c r="U100" s="37">
        <v>91.59</v>
      </c>
      <c r="V100" s="39">
        <v>1832</v>
      </c>
      <c r="W100" s="39">
        <v>0</v>
      </c>
      <c r="X100" s="49"/>
      <c r="Y100" s="49">
        <v>4000</v>
      </c>
      <c r="Z100" s="39">
        <f t="shared" si="15"/>
        <v>7144.37190476191</v>
      </c>
      <c r="AA100" s="39">
        <f t="shared" si="16"/>
        <v>7144.37190476191</v>
      </c>
      <c r="AB100" s="39">
        <f>ROUND(MAX(0,(AA100)*{3;10;20;25;30;35;45}%-12*{0;210;1410;2660;4410;7160;15160}),2)</f>
        <v>214.33</v>
      </c>
      <c r="AC100" s="39">
        <f t="shared" si="17"/>
        <v>214.33</v>
      </c>
      <c r="AD100" s="40">
        <f>ROUND(MAX((Z100-5000)*5%*{0.6,2,4,5,6,7,9}-10*{0,21,141,266,441,716,1516},0),2)</f>
        <v>64.33</v>
      </c>
      <c r="AE100" s="40">
        <f t="shared" si="18"/>
        <v>17762.0419047619</v>
      </c>
      <c r="AF100" s="37">
        <f t="shared" si="14"/>
        <v>15930.0419047619</v>
      </c>
      <c r="AG100" s="41">
        <v>2</v>
      </c>
      <c r="AH100" s="41">
        <v>0</v>
      </c>
      <c r="AI100" s="41">
        <v>0</v>
      </c>
      <c r="AK100" s="43" t="s">
        <v>40</v>
      </c>
      <c r="AL100" s="43" t="s">
        <v>96</v>
      </c>
    </row>
    <row r="101" customHeight="1" spans="1:38">
      <c r="A101" s="31">
        <f t="shared" si="19"/>
        <v>99</v>
      </c>
      <c r="B101" s="32" t="s">
        <v>345</v>
      </c>
      <c r="C101" s="33" t="s">
        <v>346</v>
      </c>
      <c r="D101" s="47" t="s">
        <v>347</v>
      </c>
      <c r="E101" s="34">
        <v>43283</v>
      </c>
      <c r="F101" s="34">
        <v>43465</v>
      </c>
      <c r="G101" s="35">
        <v>0</v>
      </c>
      <c r="H101" s="36">
        <v>0</v>
      </c>
      <c r="I101" s="36">
        <v>0</v>
      </c>
      <c r="J101" s="37">
        <f t="shared" si="12"/>
        <v>0</v>
      </c>
      <c r="P101" s="38">
        <v>0</v>
      </c>
      <c r="Q101" s="49">
        <f t="shared" si="21"/>
        <v>0</v>
      </c>
      <c r="R101" s="39">
        <f t="shared" si="20"/>
        <v>0</v>
      </c>
      <c r="S101" s="37">
        <v>0</v>
      </c>
      <c r="T101" s="37">
        <v>0</v>
      </c>
      <c r="U101" s="37">
        <v>0</v>
      </c>
      <c r="V101" s="39">
        <v>0</v>
      </c>
      <c r="W101" s="39">
        <v>0</v>
      </c>
      <c r="X101" s="49">
        <v>-850</v>
      </c>
      <c r="Y101" s="49">
        <v>0</v>
      </c>
      <c r="Z101" s="39">
        <f t="shared" si="15"/>
        <v>-4150</v>
      </c>
      <c r="AA101" s="39">
        <f t="shared" si="16"/>
        <v>-4150</v>
      </c>
      <c r="AB101" s="39">
        <f>ROUND(MAX(0,(AA101)*{3;10;20;25;30;35;45}%-12*{0;210;1410;2660;4410;7160;15160}),2)</f>
        <v>0</v>
      </c>
      <c r="AC101" s="39">
        <f t="shared" si="17"/>
        <v>0</v>
      </c>
      <c r="AD101" s="40">
        <f>ROUND(MAX((Z101-5000)*5%*{0.6,2,4,5,6,7,9}-10*{0,21,141,266,441,716,1516},0),2)</f>
        <v>0</v>
      </c>
      <c r="AE101" s="40">
        <f t="shared" si="18"/>
        <v>0</v>
      </c>
      <c r="AF101" s="37">
        <f t="shared" si="14"/>
        <v>850</v>
      </c>
      <c r="AG101" s="41">
        <v>0</v>
      </c>
      <c r="AH101" s="41">
        <v>0</v>
      </c>
      <c r="AI101" s="41">
        <v>0</v>
      </c>
      <c r="AJ101" s="42" t="s">
        <v>217</v>
      </c>
      <c r="AK101" s="43" t="s">
        <v>40</v>
      </c>
      <c r="AL101" s="43" t="s">
        <v>45</v>
      </c>
    </row>
    <row r="102" customHeight="1" spans="1:38">
      <c r="A102" s="31">
        <f t="shared" si="19"/>
        <v>100</v>
      </c>
      <c r="B102" s="32" t="s">
        <v>348</v>
      </c>
      <c r="C102" s="33" t="s">
        <v>349</v>
      </c>
      <c r="D102" s="30" t="s">
        <v>350</v>
      </c>
      <c r="E102" s="34">
        <v>43283</v>
      </c>
      <c r="F102" s="34">
        <v>43465</v>
      </c>
      <c r="G102" s="35">
        <v>5000</v>
      </c>
      <c r="H102" s="36">
        <v>30100</v>
      </c>
      <c r="I102" s="36">
        <v>10900</v>
      </c>
      <c r="J102" s="37">
        <f t="shared" si="12"/>
        <v>0</v>
      </c>
      <c r="P102" s="38">
        <v>0</v>
      </c>
      <c r="Q102" s="49">
        <f t="shared" si="21"/>
        <v>0</v>
      </c>
      <c r="R102" s="39">
        <f t="shared" si="20"/>
        <v>46000</v>
      </c>
      <c r="S102" s="37">
        <v>1465.44</v>
      </c>
      <c r="T102" s="37">
        <v>371.36</v>
      </c>
      <c r="U102" s="37">
        <v>91.59</v>
      </c>
      <c r="V102" s="39">
        <v>1832</v>
      </c>
      <c r="W102" s="39">
        <v>0</v>
      </c>
      <c r="X102" s="49"/>
      <c r="Y102" s="49">
        <v>0</v>
      </c>
      <c r="Z102" s="39">
        <f t="shared" si="15"/>
        <v>37239.61</v>
      </c>
      <c r="AA102" s="39">
        <f t="shared" si="16"/>
        <v>37239.61</v>
      </c>
      <c r="AB102" s="39">
        <f>ROUND(MAX(0,(AA102)*{3;10;20;25;30;35;45}%-12*{0;210;1410;2660;4410;7160;15160}),2)</f>
        <v>1203.96</v>
      </c>
      <c r="AC102" s="39">
        <f t="shared" si="17"/>
        <v>1203.96</v>
      </c>
      <c r="AD102" s="40">
        <f>ROUND(MAX((Z102-5000)*5%*{0.6,2,4,5,6,7,9}-10*{0,21,141,266,441,716,1516},0),2)</f>
        <v>5399.9</v>
      </c>
      <c r="AE102" s="40">
        <f t="shared" si="18"/>
        <v>42867.65</v>
      </c>
      <c r="AF102" s="37">
        <f t="shared" si="14"/>
        <v>41035.65</v>
      </c>
      <c r="AG102" s="41">
        <v>0</v>
      </c>
      <c r="AH102" s="41">
        <v>0</v>
      </c>
      <c r="AI102" s="41">
        <v>0</v>
      </c>
      <c r="AK102" s="43" t="s">
        <v>40</v>
      </c>
      <c r="AL102" s="43" t="s">
        <v>49</v>
      </c>
    </row>
    <row r="103" s="30" customFormat="1" customHeight="1" spans="1:38">
      <c r="A103" s="31">
        <f t="shared" si="19"/>
        <v>101</v>
      </c>
      <c r="B103" s="32" t="s">
        <v>351</v>
      </c>
      <c r="C103" s="33" t="s">
        <v>352</v>
      </c>
      <c r="D103" s="30" t="s">
        <v>353</v>
      </c>
      <c r="E103" s="46">
        <v>43285</v>
      </c>
      <c r="F103" s="34">
        <v>43465</v>
      </c>
      <c r="G103" s="36">
        <f>3000</f>
        <v>3000</v>
      </c>
      <c r="H103" s="36">
        <f>7700</f>
        <v>7700</v>
      </c>
      <c r="I103" s="36">
        <f>3300</f>
        <v>3300</v>
      </c>
      <c r="J103" s="39">
        <f t="shared" si="12"/>
        <v>0</v>
      </c>
      <c r="K103" s="49"/>
      <c r="L103" s="49"/>
      <c r="M103" s="49"/>
      <c r="N103" s="49"/>
      <c r="O103" s="49"/>
      <c r="P103" s="38">
        <v>50</v>
      </c>
      <c r="Q103" s="49">
        <f t="shared" si="21"/>
        <v>0</v>
      </c>
      <c r="R103" s="39">
        <f t="shared" si="20"/>
        <v>13950</v>
      </c>
      <c r="S103" s="39">
        <v>1120</v>
      </c>
      <c r="T103" s="39">
        <v>285</v>
      </c>
      <c r="U103" s="39">
        <v>70</v>
      </c>
      <c r="V103" s="39">
        <v>1400</v>
      </c>
      <c r="W103" s="39">
        <v>0</v>
      </c>
      <c r="X103" s="49"/>
      <c r="Y103" s="49">
        <v>0</v>
      </c>
      <c r="Z103" s="39">
        <f t="shared" si="15"/>
        <v>6075</v>
      </c>
      <c r="AA103" s="39">
        <f t="shared" si="16"/>
        <v>6075</v>
      </c>
      <c r="AB103" s="39">
        <f>ROUND(MAX(0,(AA103)*{3;10;20;25;30;35;45}%-12*{0;210;1410;2660;4410;7160;15160}),2)</f>
        <v>182.25</v>
      </c>
      <c r="AC103" s="39">
        <f t="shared" si="17"/>
        <v>182.25</v>
      </c>
      <c r="AD103" s="40">
        <f>ROUND(MAX((Z103-5000)*5%*{0.6,2,4,5,6,7,9}-10*{0,21,141,266,441,716,1516},0),2)</f>
        <v>32.25</v>
      </c>
      <c r="AE103" s="40">
        <f t="shared" si="18"/>
        <v>12292.75</v>
      </c>
      <c r="AF103" s="37">
        <f t="shared" si="14"/>
        <v>10892.75</v>
      </c>
      <c r="AG103" s="41">
        <v>0</v>
      </c>
      <c r="AH103" s="41">
        <v>0</v>
      </c>
      <c r="AI103" s="41">
        <v>0</v>
      </c>
      <c r="AJ103" s="64"/>
      <c r="AK103" s="43" t="s">
        <v>40</v>
      </c>
      <c r="AL103" s="43" t="s">
        <v>49</v>
      </c>
    </row>
    <row r="104" customHeight="1" spans="1:38">
      <c r="A104" s="31">
        <f t="shared" si="19"/>
        <v>102</v>
      </c>
      <c r="B104" s="32" t="s">
        <v>354</v>
      </c>
      <c r="C104" s="33" t="s">
        <v>355</v>
      </c>
      <c r="D104" s="30" t="s">
        <v>356</v>
      </c>
      <c r="E104" s="34">
        <v>43286</v>
      </c>
      <c r="F104" s="34">
        <v>43465</v>
      </c>
      <c r="G104" s="35">
        <f>3000</f>
        <v>3000</v>
      </c>
      <c r="H104" s="36">
        <f>8450</f>
        <v>8450</v>
      </c>
      <c r="I104" s="36">
        <f>3550</f>
        <v>3550</v>
      </c>
      <c r="J104" s="37">
        <f t="shared" si="12"/>
        <v>0</v>
      </c>
      <c r="P104" s="38">
        <v>0</v>
      </c>
      <c r="Q104" s="49">
        <f t="shared" si="21"/>
        <v>0</v>
      </c>
      <c r="R104" s="39">
        <f t="shared" si="20"/>
        <v>15000</v>
      </c>
      <c r="S104" s="37">
        <v>1200</v>
      </c>
      <c r="T104" s="37">
        <v>305</v>
      </c>
      <c r="U104" s="37">
        <v>75</v>
      </c>
      <c r="V104" s="39">
        <v>1500</v>
      </c>
      <c r="W104" s="39">
        <v>0</v>
      </c>
      <c r="X104" s="49"/>
      <c r="Y104" s="49">
        <v>0</v>
      </c>
      <c r="Z104" s="39">
        <f t="shared" si="15"/>
        <v>6920</v>
      </c>
      <c r="AA104" s="39">
        <f t="shared" si="16"/>
        <v>6920</v>
      </c>
      <c r="AB104" s="39">
        <f>ROUND(MAX(0,(AA104)*{3;10;20;25;30;35;45}%-12*{0;210;1410;2660;4410;7160;15160}),2)</f>
        <v>207.6</v>
      </c>
      <c r="AC104" s="39">
        <f t="shared" si="17"/>
        <v>207.6</v>
      </c>
      <c r="AD104" s="40">
        <f>ROUND(MAX((Z104-5000)*5%*{0.6,2,4,5,6,7,9}-10*{0,21,141,266,441,716,1516},0),2)</f>
        <v>57.6</v>
      </c>
      <c r="AE104" s="40">
        <f t="shared" si="18"/>
        <v>13212.4</v>
      </c>
      <c r="AF104" s="37">
        <f t="shared" si="14"/>
        <v>11712.4</v>
      </c>
      <c r="AG104" s="41">
        <v>0</v>
      </c>
      <c r="AH104" s="41">
        <v>0</v>
      </c>
      <c r="AI104" s="41">
        <v>0</v>
      </c>
      <c r="AK104" s="43" t="s">
        <v>40</v>
      </c>
      <c r="AL104" s="43" t="s">
        <v>96</v>
      </c>
    </row>
    <row r="105" customHeight="1" spans="1:38">
      <c r="A105" s="31">
        <f t="shared" si="19"/>
        <v>103</v>
      </c>
      <c r="B105" s="32" t="s">
        <v>357</v>
      </c>
      <c r="C105" s="33" t="s">
        <v>358</v>
      </c>
      <c r="D105" s="30" t="s">
        <v>359</v>
      </c>
      <c r="E105" s="34">
        <v>43290</v>
      </c>
      <c r="F105" s="34">
        <v>43465</v>
      </c>
      <c r="G105" s="35">
        <f>3000</f>
        <v>3000</v>
      </c>
      <c r="H105" s="36">
        <f>800</f>
        <v>800</v>
      </c>
      <c r="I105" s="36">
        <f>1200</f>
        <v>1200</v>
      </c>
      <c r="J105" s="37">
        <f t="shared" si="12"/>
        <v>0</v>
      </c>
      <c r="P105" s="38">
        <v>0</v>
      </c>
      <c r="Q105" s="49">
        <f t="shared" si="21"/>
        <v>0</v>
      </c>
      <c r="R105" s="39">
        <f t="shared" si="20"/>
        <v>5000</v>
      </c>
      <c r="S105" s="37">
        <v>400</v>
      </c>
      <c r="T105" s="37">
        <v>105</v>
      </c>
      <c r="U105" s="37">
        <v>25</v>
      </c>
      <c r="V105" s="39">
        <v>500</v>
      </c>
      <c r="W105" s="39">
        <v>0</v>
      </c>
      <c r="X105" s="49"/>
      <c r="Y105" s="49">
        <v>0</v>
      </c>
      <c r="Z105" s="39">
        <f t="shared" si="15"/>
        <v>-1030</v>
      </c>
      <c r="AA105" s="39">
        <f t="shared" si="16"/>
        <v>-1030</v>
      </c>
      <c r="AB105" s="39">
        <f>ROUND(MAX(0,(AA105)*{3;10;20;25;30;35;45}%-12*{0;210;1410;2660;4410;7160;15160}),2)</f>
        <v>0</v>
      </c>
      <c r="AC105" s="39">
        <f t="shared" si="17"/>
        <v>0</v>
      </c>
      <c r="AD105" s="40">
        <f>ROUND(MAX((Z105-5000)*5%*{0.6,2,4,5,6,7,9}-10*{0,21,141,266,441,716,1516},0),2)</f>
        <v>0</v>
      </c>
      <c r="AE105" s="40">
        <f t="shared" si="18"/>
        <v>4470</v>
      </c>
      <c r="AF105" s="37">
        <f t="shared" si="14"/>
        <v>3970</v>
      </c>
      <c r="AG105" s="41">
        <v>0</v>
      </c>
      <c r="AH105" s="41">
        <v>0</v>
      </c>
      <c r="AI105" s="41">
        <v>0</v>
      </c>
      <c r="AK105" s="43" t="s">
        <v>40</v>
      </c>
      <c r="AL105" s="43" t="s">
        <v>49</v>
      </c>
    </row>
    <row r="106" customHeight="1" spans="1:38">
      <c r="A106" s="31">
        <f t="shared" si="19"/>
        <v>104</v>
      </c>
      <c r="B106" s="32" t="s">
        <v>360</v>
      </c>
      <c r="C106" s="33" t="s">
        <v>361</v>
      </c>
      <c r="D106" s="30" t="s">
        <v>362</v>
      </c>
      <c r="E106" s="34">
        <v>43290</v>
      </c>
      <c r="F106" s="34">
        <v>43465</v>
      </c>
      <c r="G106" s="35">
        <f>5000</f>
        <v>5000</v>
      </c>
      <c r="H106" s="36">
        <f>11800</f>
        <v>11800</v>
      </c>
      <c r="I106" s="36">
        <f>5200</f>
        <v>5200</v>
      </c>
      <c r="J106" s="37">
        <f t="shared" si="12"/>
        <v>0</v>
      </c>
      <c r="P106" s="38">
        <v>0</v>
      </c>
      <c r="Q106" s="49">
        <f t="shared" si="21"/>
        <v>0</v>
      </c>
      <c r="R106" s="39">
        <f t="shared" si="20"/>
        <v>22000</v>
      </c>
      <c r="S106" s="37">
        <v>1465.44</v>
      </c>
      <c r="T106" s="37">
        <v>371.36</v>
      </c>
      <c r="U106" s="39">
        <v>91.59</v>
      </c>
      <c r="V106" s="39">
        <v>1832</v>
      </c>
      <c r="W106" s="39">
        <v>0</v>
      </c>
      <c r="X106" s="49"/>
      <c r="Y106" s="49">
        <v>0</v>
      </c>
      <c r="Z106" s="39">
        <f t="shared" si="15"/>
        <v>13239.61</v>
      </c>
      <c r="AA106" s="39">
        <f t="shared" si="16"/>
        <v>13239.61</v>
      </c>
      <c r="AB106" s="39">
        <f>ROUND(MAX(0,(AA106)*{3;10;20;25;30;35;45}%-12*{0;210;1410;2660;4410;7160;15160}),2)</f>
        <v>397.19</v>
      </c>
      <c r="AC106" s="39">
        <f t="shared" si="17"/>
        <v>397.19</v>
      </c>
      <c r="AD106" s="40">
        <f>ROUND(MAX((Z106-5000)*5%*{0.6,2,4,5,6,7,9}-10*{0,21,141,266,441,716,1516},0),2)</f>
        <v>613.96</v>
      </c>
      <c r="AE106" s="40">
        <f t="shared" si="18"/>
        <v>19674.42</v>
      </c>
      <c r="AF106" s="37">
        <f t="shared" si="14"/>
        <v>17842.42</v>
      </c>
      <c r="AG106" s="41">
        <v>0</v>
      </c>
      <c r="AH106" s="41">
        <v>0</v>
      </c>
      <c r="AI106" s="41">
        <v>0</v>
      </c>
      <c r="AK106" s="43" t="s">
        <v>40</v>
      </c>
      <c r="AL106" s="43" t="s">
        <v>49</v>
      </c>
    </row>
    <row r="107" customHeight="1" spans="1:38">
      <c r="A107" s="31">
        <f t="shared" si="19"/>
        <v>105</v>
      </c>
      <c r="B107" s="32" t="s">
        <v>363</v>
      </c>
      <c r="C107" s="33" t="s">
        <v>364</v>
      </c>
      <c r="D107" s="30" t="s">
        <v>365</v>
      </c>
      <c r="E107" s="34">
        <v>43290</v>
      </c>
      <c r="F107" s="34">
        <v>43465</v>
      </c>
      <c r="G107" s="35">
        <f>3000</f>
        <v>3000</v>
      </c>
      <c r="H107" s="36">
        <f>8450</f>
        <v>8450</v>
      </c>
      <c r="I107" s="36">
        <f>3550</f>
        <v>3550</v>
      </c>
      <c r="J107" s="37">
        <f t="shared" si="12"/>
        <v>0</v>
      </c>
      <c r="P107" s="38">
        <v>0</v>
      </c>
      <c r="Q107" s="49">
        <f t="shared" si="21"/>
        <v>0</v>
      </c>
      <c r="R107" s="39">
        <f t="shared" si="20"/>
        <v>15000</v>
      </c>
      <c r="S107" s="37">
        <v>1200</v>
      </c>
      <c r="T107" s="37">
        <v>305</v>
      </c>
      <c r="U107" s="37">
        <v>75</v>
      </c>
      <c r="V107" s="39">
        <v>1500</v>
      </c>
      <c r="W107" s="39">
        <v>0</v>
      </c>
      <c r="X107" s="49"/>
      <c r="Y107" s="49">
        <v>0</v>
      </c>
      <c r="Z107" s="39">
        <f t="shared" si="15"/>
        <v>6920</v>
      </c>
      <c r="AA107" s="39">
        <f t="shared" si="16"/>
        <v>6920</v>
      </c>
      <c r="AB107" s="39">
        <f>ROUND(MAX(0,(AA107)*{3;10;20;25;30;35;45}%-12*{0;210;1410;2660;4410;7160;15160}),2)</f>
        <v>207.6</v>
      </c>
      <c r="AC107" s="39">
        <f t="shared" si="17"/>
        <v>207.6</v>
      </c>
      <c r="AD107" s="40">
        <f>ROUND(MAX((Z107-5000)*5%*{0.6,2,4,5,6,7,9}-10*{0,21,141,266,441,716,1516},0),2)</f>
        <v>57.6</v>
      </c>
      <c r="AE107" s="40">
        <f t="shared" si="18"/>
        <v>13212.4</v>
      </c>
      <c r="AF107" s="37">
        <f t="shared" si="14"/>
        <v>11712.4</v>
      </c>
      <c r="AG107" s="41">
        <v>0</v>
      </c>
      <c r="AH107" s="41">
        <v>0</v>
      </c>
      <c r="AI107" s="41">
        <v>0</v>
      </c>
      <c r="AK107" s="43" t="s">
        <v>40</v>
      </c>
      <c r="AL107" s="43" t="s">
        <v>45</v>
      </c>
    </row>
    <row r="108" customHeight="1" spans="1:38">
      <c r="A108" s="31">
        <f t="shared" si="19"/>
        <v>106</v>
      </c>
      <c r="B108" s="32" t="s">
        <v>366</v>
      </c>
      <c r="C108" s="33" t="s">
        <v>367</v>
      </c>
      <c r="D108" s="30" t="s">
        <v>368</v>
      </c>
      <c r="E108" s="34">
        <v>43291</v>
      </c>
      <c r="F108" s="34">
        <v>43465</v>
      </c>
      <c r="G108" s="35">
        <f>5000</f>
        <v>5000</v>
      </c>
      <c r="H108" s="36">
        <f>17900</f>
        <v>17900</v>
      </c>
      <c r="I108" s="36">
        <f>7100</f>
        <v>7100</v>
      </c>
      <c r="J108" s="37">
        <f t="shared" si="12"/>
        <v>0</v>
      </c>
      <c r="P108" s="38">
        <v>0</v>
      </c>
      <c r="Q108" s="49">
        <f t="shared" si="21"/>
        <v>0</v>
      </c>
      <c r="R108" s="39">
        <f t="shared" si="20"/>
        <v>30000</v>
      </c>
      <c r="S108" s="37">
        <v>1465.44</v>
      </c>
      <c r="T108" s="37">
        <v>371.36</v>
      </c>
      <c r="U108" s="37">
        <v>91.59</v>
      </c>
      <c r="V108" s="39">
        <v>1832</v>
      </c>
      <c r="W108" s="39">
        <v>0</v>
      </c>
      <c r="X108" s="49"/>
      <c r="Y108" s="49">
        <v>1000</v>
      </c>
      <c r="Z108" s="39">
        <f t="shared" si="15"/>
        <v>20239.61</v>
      </c>
      <c r="AA108" s="39">
        <f t="shared" si="16"/>
        <v>20239.61</v>
      </c>
      <c r="AB108" s="39">
        <f>ROUND(MAX(0,(AA108)*{3;10;20;25;30;35;45}%-12*{0;210;1410;2660;4410;7160;15160}),2)</f>
        <v>607.19</v>
      </c>
      <c r="AC108" s="39">
        <f t="shared" si="17"/>
        <v>607.19</v>
      </c>
      <c r="AD108" s="40">
        <f>ROUND(MAX((Z108-5000)*5%*{0.6,2,4,5,6,7,9}-10*{0,21,141,266,441,716,1516},0),2)</f>
        <v>1637.92</v>
      </c>
      <c r="AE108" s="40">
        <f t="shared" si="18"/>
        <v>27464.42</v>
      </c>
      <c r="AF108" s="37">
        <f t="shared" si="14"/>
        <v>25632.42</v>
      </c>
      <c r="AG108" s="41">
        <v>0</v>
      </c>
      <c r="AH108" s="41">
        <v>0</v>
      </c>
      <c r="AI108" s="41">
        <v>0</v>
      </c>
      <c r="AK108" s="43" t="s">
        <v>40</v>
      </c>
      <c r="AL108" s="43" t="s">
        <v>49</v>
      </c>
    </row>
    <row r="109" customHeight="1" spans="1:38">
      <c r="A109" s="31">
        <f t="shared" si="19"/>
        <v>107</v>
      </c>
      <c r="B109" s="32" t="s">
        <v>369</v>
      </c>
      <c r="C109" s="33" t="s">
        <v>370</v>
      </c>
      <c r="D109" s="30" t="s">
        <v>371</v>
      </c>
      <c r="E109" s="34">
        <v>43297</v>
      </c>
      <c r="F109" s="34">
        <v>43465</v>
      </c>
      <c r="G109" s="35">
        <f>3000</f>
        <v>3000</v>
      </c>
      <c r="H109" s="36">
        <f>4250</f>
        <v>4250</v>
      </c>
      <c r="I109" s="36">
        <f>2250</f>
        <v>2250</v>
      </c>
      <c r="J109" s="37">
        <f t="shared" si="12"/>
        <v>0</v>
      </c>
      <c r="P109" s="38">
        <v>0</v>
      </c>
      <c r="Q109" s="49">
        <f t="shared" si="21"/>
        <v>0</v>
      </c>
      <c r="R109" s="39">
        <f t="shared" si="20"/>
        <v>9500</v>
      </c>
      <c r="S109" s="37">
        <v>760</v>
      </c>
      <c r="T109" s="37">
        <v>195</v>
      </c>
      <c r="U109" s="37">
        <v>47.5</v>
      </c>
      <c r="V109" s="39">
        <v>950</v>
      </c>
      <c r="W109" s="39">
        <v>0</v>
      </c>
      <c r="X109" s="49"/>
      <c r="Y109" s="49">
        <v>1000</v>
      </c>
      <c r="Z109" s="39">
        <f t="shared" si="15"/>
        <v>1547.5</v>
      </c>
      <c r="AA109" s="39">
        <f t="shared" si="16"/>
        <v>1547.5</v>
      </c>
      <c r="AB109" s="39">
        <f>ROUND(MAX(0,(AA109)*{3;10;20;25;30;35;45}%-12*{0;210;1410;2660;4410;7160;15160}),2)</f>
        <v>46.43</v>
      </c>
      <c r="AC109" s="39">
        <f t="shared" si="17"/>
        <v>46.43</v>
      </c>
      <c r="AD109" s="40">
        <f>ROUND(MAX((Z109-5000)*5%*{0.6,2,4,5,6,7,9}-10*{0,21,141,266,441,716,1516},0),2)</f>
        <v>0</v>
      </c>
      <c r="AE109" s="40">
        <f t="shared" si="18"/>
        <v>8451.07</v>
      </c>
      <c r="AF109" s="37">
        <f t="shared" si="14"/>
        <v>7501.07</v>
      </c>
      <c r="AG109" s="41">
        <v>0</v>
      </c>
      <c r="AH109" s="41">
        <v>0</v>
      </c>
      <c r="AI109" s="41">
        <v>0</v>
      </c>
      <c r="AK109" s="43" t="s">
        <v>40</v>
      </c>
      <c r="AL109" s="43" t="s">
        <v>45</v>
      </c>
    </row>
    <row r="110" customHeight="1" spans="1:38">
      <c r="A110" s="31">
        <f t="shared" si="19"/>
        <v>108</v>
      </c>
      <c r="B110" s="32" t="s">
        <v>372</v>
      </c>
      <c r="C110" s="33" t="s">
        <v>373</v>
      </c>
      <c r="D110" s="30" t="s">
        <v>374</v>
      </c>
      <c r="E110" s="34">
        <v>43297</v>
      </c>
      <c r="F110" s="34">
        <v>43465</v>
      </c>
      <c r="G110" s="35">
        <f>5000</f>
        <v>5000</v>
      </c>
      <c r="H110" s="36">
        <f>10250</f>
        <v>10250</v>
      </c>
      <c r="I110" s="36">
        <f>4750</f>
        <v>4750</v>
      </c>
      <c r="J110" s="37">
        <f t="shared" si="12"/>
        <v>0</v>
      </c>
      <c r="P110" s="38">
        <v>0</v>
      </c>
      <c r="Q110" s="49">
        <f t="shared" si="21"/>
        <v>0</v>
      </c>
      <c r="R110" s="39">
        <f t="shared" si="20"/>
        <v>20000</v>
      </c>
      <c r="S110" s="37">
        <v>1465.44</v>
      </c>
      <c r="T110" s="37">
        <v>371.36</v>
      </c>
      <c r="U110" s="37">
        <v>91.59</v>
      </c>
      <c r="V110" s="39">
        <v>1832</v>
      </c>
      <c r="W110" s="39">
        <v>0</v>
      </c>
      <c r="X110" s="49"/>
      <c r="Y110" s="49">
        <v>1000</v>
      </c>
      <c r="Z110" s="39">
        <f t="shared" si="15"/>
        <v>10239.61</v>
      </c>
      <c r="AA110" s="39">
        <f t="shared" si="16"/>
        <v>10239.61</v>
      </c>
      <c r="AB110" s="39">
        <f>ROUND(MAX(0,(AA110)*{3;10;20;25;30;35;45}%-12*{0;210;1410;2660;4410;7160;15160}),2)</f>
        <v>307.19</v>
      </c>
      <c r="AC110" s="39">
        <f t="shared" si="17"/>
        <v>307.19</v>
      </c>
      <c r="AD110" s="40">
        <f>ROUND(MAX((Z110-5000)*5%*{0.6,2,4,5,6,7,9}-10*{0,21,141,266,441,716,1516},0),2)</f>
        <v>313.96</v>
      </c>
      <c r="AE110" s="40">
        <f t="shared" si="18"/>
        <v>17764.42</v>
      </c>
      <c r="AF110" s="37">
        <f t="shared" si="14"/>
        <v>15932.42</v>
      </c>
      <c r="AG110" s="41">
        <v>0</v>
      </c>
      <c r="AH110" s="41">
        <v>0</v>
      </c>
      <c r="AI110" s="41">
        <v>0</v>
      </c>
      <c r="AK110" s="43" t="s">
        <v>40</v>
      </c>
      <c r="AL110" s="43" t="s">
        <v>45</v>
      </c>
    </row>
    <row r="111" customHeight="1" spans="1:38">
      <c r="A111" s="31">
        <f t="shared" si="19"/>
        <v>109</v>
      </c>
      <c r="B111" s="32" t="s">
        <v>375</v>
      </c>
      <c r="C111" s="33" t="s">
        <v>376</v>
      </c>
      <c r="D111" s="30" t="s">
        <v>377</v>
      </c>
      <c r="E111" s="34">
        <v>43297</v>
      </c>
      <c r="F111" s="34">
        <v>43465</v>
      </c>
      <c r="G111" s="35">
        <f>5000</f>
        <v>5000</v>
      </c>
      <c r="H111" s="36">
        <f>10250</f>
        <v>10250</v>
      </c>
      <c r="I111" s="36">
        <f>4750</f>
        <v>4750</v>
      </c>
      <c r="J111" s="37">
        <f t="shared" si="12"/>
        <v>0</v>
      </c>
      <c r="P111" s="38">
        <v>0</v>
      </c>
      <c r="Q111" s="49">
        <f t="shared" si="21"/>
        <v>0</v>
      </c>
      <c r="R111" s="39">
        <f t="shared" si="20"/>
        <v>20000</v>
      </c>
      <c r="S111" s="37">
        <v>1465.44</v>
      </c>
      <c r="T111" s="37">
        <v>371.36</v>
      </c>
      <c r="U111" s="37">
        <v>91.59</v>
      </c>
      <c r="V111" s="39">
        <v>1832</v>
      </c>
      <c r="W111" s="39">
        <v>0</v>
      </c>
      <c r="X111" s="49"/>
      <c r="Y111" s="49">
        <v>0</v>
      </c>
      <c r="Z111" s="39">
        <f t="shared" si="15"/>
        <v>11239.61</v>
      </c>
      <c r="AA111" s="39">
        <f t="shared" si="16"/>
        <v>11239.61</v>
      </c>
      <c r="AB111" s="39">
        <f>ROUND(MAX(0,(AA111)*{3;10;20;25;30;35;45}%-12*{0;210;1410;2660;4410;7160;15160}),2)</f>
        <v>337.19</v>
      </c>
      <c r="AC111" s="39">
        <f t="shared" si="17"/>
        <v>337.19</v>
      </c>
      <c r="AD111" s="40">
        <f>ROUND(MAX((Z111-5000)*5%*{0.6,2,4,5,6,7,9}-10*{0,21,141,266,441,716,1516},0),2)</f>
        <v>413.96</v>
      </c>
      <c r="AE111" s="40">
        <f t="shared" si="18"/>
        <v>17734.42</v>
      </c>
      <c r="AF111" s="37">
        <f t="shared" si="14"/>
        <v>15902.42</v>
      </c>
      <c r="AG111" s="41">
        <v>0</v>
      </c>
      <c r="AH111" s="41">
        <v>0</v>
      </c>
      <c r="AI111" s="41">
        <v>0</v>
      </c>
      <c r="AK111" s="43" t="s">
        <v>40</v>
      </c>
      <c r="AL111" s="43" t="s">
        <v>96</v>
      </c>
    </row>
    <row r="112" customHeight="1" spans="1:38">
      <c r="A112" s="31">
        <f t="shared" si="19"/>
        <v>110</v>
      </c>
      <c r="B112" s="32" t="s">
        <v>378</v>
      </c>
      <c r="C112" s="33" t="s">
        <v>379</v>
      </c>
      <c r="D112" s="30" t="s">
        <v>380</v>
      </c>
      <c r="E112" s="34">
        <v>43299</v>
      </c>
      <c r="F112" s="34">
        <v>43465</v>
      </c>
      <c r="G112" s="35">
        <f>3000</f>
        <v>3000</v>
      </c>
      <c r="H112" s="36">
        <f>8450</f>
        <v>8450</v>
      </c>
      <c r="I112" s="36">
        <f>3550</f>
        <v>3550</v>
      </c>
      <c r="J112" s="37">
        <f t="shared" si="12"/>
        <v>0</v>
      </c>
      <c r="P112" s="38">
        <v>0</v>
      </c>
      <c r="Q112" s="49">
        <f t="shared" si="21"/>
        <v>0</v>
      </c>
      <c r="R112" s="39">
        <f t="shared" si="20"/>
        <v>15000</v>
      </c>
      <c r="S112" s="37">
        <v>1200</v>
      </c>
      <c r="T112" s="37">
        <v>305</v>
      </c>
      <c r="U112" s="37">
        <v>75</v>
      </c>
      <c r="V112" s="39">
        <v>1500</v>
      </c>
      <c r="W112" s="39">
        <v>0</v>
      </c>
      <c r="X112" s="49"/>
      <c r="Y112" s="49">
        <v>2400</v>
      </c>
      <c r="Z112" s="39">
        <f t="shared" si="15"/>
        <v>4520</v>
      </c>
      <c r="AA112" s="39">
        <f t="shared" si="16"/>
        <v>4520</v>
      </c>
      <c r="AB112" s="39">
        <f>ROUND(MAX(0,(AA112)*{3;10;20;25;30;35;45}%-12*{0;210;1410;2660;4410;7160;15160}),2)</f>
        <v>135.6</v>
      </c>
      <c r="AC112" s="39">
        <f t="shared" si="17"/>
        <v>135.6</v>
      </c>
      <c r="AD112" s="40">
        <f>ROUND(MAX((Z112-5000)*5%*{0.6,2,4,5,6,7,9}-10*{0,21,141,266,441,716,1516},0),2)</f>
        <v>0</v>
      </c>
      <c r="AE112" s="40">
        <f t="shared" si="18"/>
        <v>13284.4</v>
      </c>
      <c r="AF112" s="37">
        <f t="shared" si="14"/>
        <v>11784.4</v>
      </c>
      <c r="AG112" s="41">
        <v>0</v>
      </c>
      <c r="AH112" s="41">
        <v>0</v>
      </c>
      <c r="AI112" s="41">
        <v>0</v>
      </c>
      <c r="AK112" s="43" t="s">
        <v>40</v>
      </c>
      <c r="AL112" s="43" t="s">
        <v>49</v>
      </c>
    </row>
    <row r="113" customHeight="1" spans="1:38">
      <c r="A113" s="31">
        <f t="shared" si="19"/>
        <v>111</v>
      </c>
      <c r="B113" s="32" t="s">
        <v>381</v>
      </c>
      <c r="C113" s="33" t="s">
        <v>382</v>
      </c>
      <c r="D113" s="30" t="s">
        <v>383</v>
      </c>
      <c r="E113" s="34">
        <v>43301</v>
      </c>
      <c r="F113" s="34">
        <v>43465</v>
      </c>
      <c r="G113" s="35">
        <f>3000</f>
        <v>3000</v>
      </c>
      <c r="H113" s="36">
        <f>1200</f>
        <v>1200</v>
      </c>
      <c r="I113" s="36">
        <f>1300</f>
        <v>1300</v>
      </c>
      <c r="J113" s="37">
        <f t="shared" si="12"/>
        <v>0</v>
      </c>
      <c r="P113" s="38">
        <v>0</v>
      </c>
      <c r="Q113" s="49">
        <f t="shared" si="21"/>
        <v>0</v>
      </c>
      <c r="R113" s="39">
        <f t="shared" si="20"/>
        <v>5500</v>
      </c>
      <c r="S113" s="37">
        <v>440</v>
      </c>
      <c r="T113" s="37">
        <v>115</v>
      </c>
      <c r="U113" s="37">
        <v>27.5</v>
      </c>
      <c r="V113" s="39">
        <v>550</v>
      </c>
      <c r="W113" s="39">
        <v>0</v>
      </c>
      <c r="X113" s="49"/>
      <c r="Y113" s="49">
        <v>0</v>
      </c>
      <c r="Z113" s="39">
        <f t="shared" si="15"/>
        <v>-632.5</v>
      </c>
      <c r="AA113" s="39">
        <f t="shared" si="16"/>
        <v>-632.5</v>
      </c>
      <c r="AB113" s="39">
        <f>ROUND(MAX(0,(AA113)*{3;10;20;25;30;35;45}%-12*{0;210;1410;2660;4410;7160;15160}),2)</f>
        <v>0</v>
      </c>
      <c r="AC113" s="39">
        <f t="shared" si="17"/>
        <v>0</v>
      </c>
      <c r="AD113" s="40">
        <f>ROUND(MAX((Z113-5000)*5%*{0.6,2,4,5,6,7,9}-10*{0,21,141,266,441,716,1516},0),2)</f>
        <v>0</v>
      </c>
      <c r="AE113" s="40">
        <f t="shared" si="18"/>
        <v>4917.5</v>
      </c>
      <c r="AF113" s="37">
        <f t="shared" si="14"/>
        <v>4367.5</v>
      </c>
      <c r="AG113" s="41">
        <v>0</v>
      </c>
      <c r="AH113" s="41">
        <v>0</v>
      </c>
      <c r="AI113" s="41">
        <v>0</v>
      </c>
      <c r="AK113" s="43" t="s">
        <v>40</v>
      </c>
      <c r="AL113" s="43" t="s">
        <v>49</v>
      </c>
    </row>
    <row r="114" customHeight="1" spans="1:38">
      <c r="A114" s="31">
        <f t="shared" si="19"/>
        <v>112</v>
      </c>
      <c r="B114" s="32" t="s">
        <v>384</v>
      </c>
      <c r="C114" s="33" t="s">
        <v>385</v>
      </c>
      <c r="D114" s="30" t="s">
        <v>386</v>
      </c>
      <c r="E114" s="34">
        <v>43304</v>
      </c>
      <c r="F114" s="34">
        <v>43465</v>
      </c>
      <c r="G114" s="35">
        <f>3000</f>
        <v>3000</v>
      </c>
      <c r="H114" s="36">
        <f>1200</f>
        <v>1200</v>
      </c>
      <c r="I114" s="36">
        <f>1300</f>
        <v>1300</v>
      </c>
      <c r="J114" s="37">
        <f t="shared" si="12"/>
        <v>0</v>
      </c>
      <c r="P114" s="38">
        <v>0</v>
      </c>
      <c r="Q114" s="49">
        <f t="shared" si="21"/>
        <v>0</v>
      </c>
      <c r="R114" s="39">
        <f t="shared" si="20"/>
        <v>5500</v>
      </c>
      <c r="S114" s="37">
        <v>440</v>
      </c>
      <c r="T114" s="37">
        <v>115</v>
      </c>
      <c r="U114" s="37">
        <v>27.5</v>
      </c>
      <c r="V114" s="39">
        <v>550</v>
      </c>
      <c r="W114" s="39">
        <v>0</v>
      </c>
      <c r="X114" s="49"/>
      <c r="Y114" s="49">
        <v>0</v>
      </c>
      <c r="Z114" s="39">
        <f t="shared" si="15"/>
        <v>-632.5</v>
      </c>
      <c r="AA114" s="39">
        <f t="shared" si="16"/>
        <v>-632.5</v>
      </c>
      <c r="AB114" s="39">
        <f>ROUND(MAX(0,(AA114)*{3;10;20;25;30;35;45}%-12*{0;210;1410;2660;4410;7160;15160}),2)</f>
        <v>0</v>
      </c>
      <c r="AC114" s="39">
        <f t="shared" si="17"/>
        <v>0</v>
      </c>
      <c r="AD114" s="40">
        <f>ROUND(MAX((Z114-5000)*5%*{0.6,2,4,5,6,7,9}-10*{0,21,141,266,441,716,1516},0),2)</f>
        <v>0</v>
      </c>
      <c r="AE114" s="40">
        <f t="shared" si="18"/>
        <v>4917.5</v>
      </c>
      <c r="AF114" s="37">
        <f t="shared" si="14"/>
        <v>4367.5</v>
      </c>
      <c r="AG114" s="41">
        <v>0</v>
      </c>
      <c r="AH114" s="41">
        <v>0</v>
      </c>
      <c r="AI114" s="41">
        <v>0</v>
      </c>
      <c r="AK114" s="43" t="s">
        <v>40</v>
      </c>
      <c r="AL114" s="43" t="s">
        <v>49</v>
      </c>
    </row>
    <row r="115" customHeight="1" spans="1:38">
      <c r="A115" s="31">
        <f t="shared" si="19"/>
        <v>113</v>
      </c>
      <c r="B115" s="32" t="s">
        <v>387</v>
      </c>
      <c r="C115" s="33" t="s">
        <v>388</v>
      </c>
      <c r="D115" s="30" t="s">
        <v>389</v>
      </c>
      <c r="E115" s="34">
        <v>43304</v>
      </c>
      <c r="F115" s="34">
        <v>43465</v>
      </c>
      <c r="G115" s="35">
        <f>3000</f>
        <v>3000</v>
      </c>
      <c r="H115" s="36">
        <f>6150</f>
        <v>6150</v>
      </c>
      <c r="I115" s="36">
        <f>2850</f>
        <v>2850</v>
      </c>
      <c r="J115" s="37">
        <f t="shared" si="12"/>
        <v>0</v>
      </c>
      <c r="P115" s="38">
        <v>0</v>
      </c>
      <c r="Q115" s="49">
        <f t="shared" si="21"/>
        <v>0</v>
      </c>
      <c r="R115" s="39">
        <f t="shared" si="20"/>
        <v>12000</v>
      </c>
      <c r="S115" s="37">
        <v>960</v>
      </c>
      <c r="T115" s="37">
        <v>245</v>
      </c>
      <c r="U115" s="37">
        <v>60</v>
      </c>
      <c r="V115" s="39">
        <v>1200</v>
      </c>
      <c r="W115" s="39">
        <v>0</v>
      </c>
      <c r="X115" s="49"/>
      <c r="Y115" s="49">
        <v>0</v>
      </c>
      <c r="Z115" s="39">
        <f t="shared" si="15"/>
        <v>4535</v>
      </c>
      <c r="AA115" s="39">
        <f t="shared" si="16"/>
        <v>4535</v>
      </c>
      <c r="AB115" s="39">
        <f>ROUND(MAX(0,(AA115)*{3;10;20;25;30;35;45}%-12*{0;210;1410;2660;4410;7160;15160}),2)</f>
        <v>136.05</v>
      </c>
      <c r="AC115" s="39">
        <f t="shared" si="17"/>
        <v>136.05</v>
      </c>
      <c r="AD115" s="40">
        <f>ROUND(MAX((Z115-5000)*5%*{0.6,2,4,5,6,7,9}-10*{0,21,141,266,441,716,1516},0),2)</f>
        <v>0</v>
      </c>
      <c r="AE115" s="40">
        <f t="shared" si="18"/>
        <v>10598.95</v>
      </c>
      <c r="AF115" s="37">
        <f t="shared" si="14"/>
        <v>9398.95</v>
      </c>
      <c r="AG115" s="41">
        <v>0</v>
      </c>
      <c r="AH115" s="41">
        <v>0</v>
      </c>
      <c r="AI115" s="41">
        <v>0</v>
      </c>
      <c r="AK115" s="43" t="s">
        <v>40</v>
      </c>
      <c r="AL115" s="43" t="s">
        <v>41</v>
      </c>
    </row>
    <row r="116" customHeight="1" spans="1:38">
      <c r="A116" s="31">
        <f t="shared" si="19"/>
        <v>114</v>
      </c>
      <c r="B116" s="32" t="s">
        <v>390</v>
      </c>
      <c r="C116" s="33" t="s">
        <v>391</v>
      </c>
      <c r="D116" s="30" t="s">
        <v>392</v>
      </c>
      <c r="E116" s="34">
        <v>43304</v>
      </c>
      <c r="F116" s="34">
        <v>43465</v>
      </c>
      <c r="G116" s="35">
        <f>5000</f>
        <v>5000</v>
      </c>
      <c r="H116" s="36">
        <f>14100</f>
        <v>14100</v>
      </c>
      <c r="I116" s="36">
        <f>5900</f>
        <v>5900</v>
      </c>
      <c r="J116" s="37">
        <f t="shared" si="12"/>
        <v>0</v>
      </c>
      <c r="P116" s="38">
        <v>0</v>
      </c>
      <c r="Q116" s="49">
        <f t="shared" si="21"/>
        <v>0</v>
      </c>
      <c r="R116" s="39">
        <f t="shared" si="20"/>
        <v>25000</v>
      </c>
      <c r="S116" s="37">
        <v>1465.44</v>
      </c>
      <c r="T116" s="37">
        <v>371.36</v>
      </c>
      <c r="U116" s="39">
        <v>91.59</v>
      </c>
      <c r="V116" s="39">
        <v>1832</v>
      </c>
      <c r="W116" s="39">
        <v>0</v>
      </c>
      <c r="X116" s="49"/>
      <c r="Y116" s="49">
        <v>1000</v>
      </c>
      <c r="Z116" s="39">
        <f t="shared" si="15"/>
        <v>15239.61</v>
      </c>
      <c r="AA116" s="39">
        <f t="shared" si="16"/>
        <v>15239.61</v>
      </c>
      <c r="AB116" s="39">
        <f>ROUND(MAX(0,(AA116)*{3;10;20;25;30;35;45}%-12*{0;210;1410;2660;4410;7160;15160}),2)</f>
        <v>457.19</v>
      </c>
      <c r="AC116" s="39">
        <f t="shared" si="17"/>
        <v>457.19</v>
      </c>
      <c r="AD116" s="40">
        <f>ROUND(MAX((Z116-5000)*5%*{0.6,2,4,5,6,7,9}-10*{0,21,141,266,441,716,1516},0),2)</f>
        <v>813.96</v>
      </c>
      <c r="AE116" s="40">
        <f t="shared" si="18"/>
        <v>22614.42</v>
      </c>
      <c r="AF116" s="37">
        <f t="shared" si="14"/>
        <v>20782.42</v>
      </c>
      <c r="AG116" s="41">
        <v>0</v>
      </c>
      <c r="AH116" s="41">
        <v>0</v>
      </c>
      <c r="AI116" s="41">
        <v>0</v>
      </c>
      <c r="AK116" s="43" t="s">
        <v>40</v>
      </c>
      <c r="AL116" s="43" t="s">
        <v>49</v>
      </c>
    </row>
    <row r="117" customHeight="1" spans="1:38">
      <c r="A117" s="31">
        <f t="shared" si="19"/>
        <v>115</v>
      </c>
      <c r="B117" s="32" t="s">
        <v>393</v>
      </c>
      <c r="C117" s="33" t="s">
        <v>394</v>
      </c>
      <c r="D117" s="30" t="s">
        <v>395</v>
      </c>
      <c r="E117" s="34">
        <v>43304</v>
      </c>
      <c r="F117" s="34">
        <v>43465</v>
      </c>
      <c r="G117" s="35">
        <f>3000</f>
        <v>3000</v>
      </c>
      <c r="H117" s="36">
        <f>6550</f>
        <v>6550</v>
      </c>
      <c r="I117" s="36">
        <f>2950</f>
        <v>2950</v>
      </c>
      <c r="J117" s="37">
        <f t="shared" si="12"/>
        <v>0</v>
      </c>
      <c r="P117" s="38">
        <v>0</v>
      </c>
      <c r="Q117" s="49">
        <f t="shared" si="21"/>
        <v>0</v>
      </c>
      <c r="R117" s="39">
        <f t="shared" si="20"/>
        <v>12500</v>
      </c>
      <c r="S117" s="37">
        <v>1000</v>
      </c>
      <c r="T117" s="37">
        <v>255</v>
      </c>
      <c r="U117" s="37">
        <v>62.5</v>
      </c>
      <c r="V117" s="39">
        <v>1250</v>
      </c>
      <c r="W117" s="39">
        <v>0</v>
      </c>
      <c r="X117" s="49"/>
      <c r="Y117" s="49">
        <v>1500</v>
      </c>
      <c r="Z117" s="39">
        <f t="shared" si="15"/>
        <v>3432.5</v>
      </c>
      <c r="AA117" s="39">
        <f t="shared" si="16"/>
        <v>3432.5</v>
      </c>
      <c r="AB117" s="39">
        <f>ROUND(MAX(0,(AA117)*{3;10;20;25;30;35;45}%-12*{0;210;1410;2660;4410;7160;15160}),2)</f>
        <v>102.98</v>
      </c>
      <c r="AC117" s="39">
        <f t="shared" si="17"/>
        <v>102.98</v>
      </c>
      <c r="AD117" s="40">
        <f>ROUND(MAX((Z117-5000)*5%*{0.6,2,4,5,6,7,9}-10*{0,21,141,266,441,716,1516},0),2)</f>
        <v>0</v>
      </c>
      <c r="AE117" s="40">
        <f t="shared" si="18"/>
        <v>11079.52</v>
      </c>
      <c r="AF117" s="37">
        <f t="shared" si="14"/>
        <v>9829.52</v>
      </c>
      <c r="AG117" s="41">
        <v>0</v>
      </c>
      <c r="AH117" s="41">
        <v>0</v>
      </c>
      <c r="AI117" s="41">
        <v>0</v>
      </c>
      <c r="AK117" s="43" t="s">
        <v>40</v>
      </c>
      <c r="AL117" s="43" t="s">
        <v>49</v>
      </c>
    </row>
    <row r="118" customHeight="1" spans="1:38">
      <c r="A118" s="31">
        <f t="shared" si="19"/>
        <v>116</v>
      </c>
      <c r="B118" s="32" t="s">
        <v>396</v>
      </c>
      <c r="C118" s="33" t="s">
        <v>397</v>
      </c>
      <c r="D118" s="30" t="s">
        <v>398</v>
      </c>
      <c r="E118" s="34">
        <v>43305</v>
      </c>
      <c r="F118" s="34">
        <v>43465</v>
      </c>
      <c r="G118" s="35">
        <f>3000</f>
        <v>3000</v>
      </c>
      <c r="H118" s="36">
        <f>5400</f>
        <v>5400</v>
      </c>
      <c r="I118" s="36">
        <f>2600</f>
        <v>2600</v>
      </c>
      <c r="J118" s="37">
        <f t="shared" si="12"/>
        <v>0</v>
      </c>
      <c r="N118" s="38">
        <v>2000</v>
      </c>
      <c r="P118" s="38">
        <v>0</v>
      </c>
      <c r="Q118" s="49">
        <f t="shared" si="21"/>
        <v>0</v>
      </c>
      <c r="R118" s="39">
        <f t="shared" si="20"/>
        <v>13000</v>
      </c>
      <c r="S118" s="37">
        <v>880</v>
      </c>
      <c r="T118" s="37">
        <v>225</v>
      </c>
      <c r="U118" s="37">
        <v>55</v>
      </c>
      <c r="V118" s="39">
        <v>1100</v>
      </c>
      <c r="W118" s="39">
        <v>0</v>
      </c>
      <c r="X118" s="49"/>
      <c r="Y118" s="49">
        <v>3000</v>
      </c>
      <c r="Z118" s="39">
        <f t="shared" si="15"/>
        <v>2740</v>
      </c>
      <c r="AA118" s="39">
        <f t="shared" si="16"/>
        <v>2740</v>
      </c>
      <c r="AB118" s="39">
        <f>ROUND(MAX(0,(AA118)*{3;10;20;25;30;35;45}%-12*{0;210;1410;2660;4410;7160;15160}),2)</f>
        <v>82.2</v>
      </c>
      <c r="AC118" s="39">
        <f t="shared" si="17"/>
        <v>82.2</v>
      </c>
      <c r="AD118" s="40">
        <f>ROUND(MAX((Z118-5000)*5%*{0.6,2,4,5,6,7,9}-10*{0,21,141,266,441,716,1516},0),2)</f>
        <v>0</v>
      </c>
      <c r="AE118" s="40">
        <f t="shared" si="18"/>
        <v>11757.8</v>
      </c>
      <c r="AF118" s="37">
        <f t="shared" si="14"/>
        <v>10657.8</v>
      </c>
      <c r="AG118" s="41">
        <v>0</v>
      </c>
      <c r="AH118" s="41">
        <v>0</v>
      </c>
      <c r="AI118" s="41">
        <v>0</v>
      </c>
      <c r="AJ118" s="42" t="s">
        <v>77</v>
      </c>
      <c r="AK118" s="43" t="s">
        <v>40</v>
      </c>
      <c r="AL118" s="43" t="s">
        <v>49</v>
      </c>
    </row>
    <row r="119" customHeight="1" spans="1:38">
      <c r="A119" s="31">
        <f t="shared" si="19"/>
        <v>117</v>
      </c>
      <c r="B119" s="32" t="s">
        <v>399</v>
      </c>
      <c r="C119" s="33" t="s">
        <v>400</v>
      </c>
      <c r="D119" s="30" t="s">
        <v>401</v>
      </c>
      <c r="E119" s="34">
        <v>43306</v>
      </c>
      <c r="F119" s="34">
        <v>43465</v>
      </c>
      <c r="G119" s="35">
        <f>3000</f>
        <v>3000</v>
      </c>
      <c r="H119" s="36">
        <f>800</f>
        <v>800</v>
      </c>
      <c r="I119" s="36">
        <f>1200</f>
        <v>1200</v>
      </c>
      <c r="J119" s="37">
        <f t="shared" si="12"/>
        <v>0</v>
      </c>
      <c r="P119" s="38">
        <v>0</v>
      </c>
      <c r="Q119" s="49">
        <f t="shared" si="21"/>
        <v>0</v>
      </c>
      <c r="R119" s="39">
        <f t="shared" si="20"/>
        <v>5000</v>
      </c>
      <c r="S119" s="37">
        <v>400</v>
      </c>
      <c r="T119" s="37">
        <v>105</v>
      </c>
      <c r="U119" s="37">
        <v>25</v>
      </c>
      <c r="V119" s="39">
        <v>500</v>
      </c>
      <c r="W119" s="39">
        <v>0</v>
      </c>
      <c r="X119" s="49"/>
      <c r="Y119" s="49">
        <v>0</v>
      </c>
      <c r="Z119" s="39">
        <f t="shared" si="15"/>
        <v>-1030</v>
      </c>
      <c r="AA119" s="39">
        <f t="shared" si="16"/>
        <v>-1030</v>
      </c>
      <c r="AB119" s="39">
        <f>ROUND(MAX(0,(AA119)*{3;10;20;25;30;35;45}%-12*{0;210;1410;2660;4410;7160;15160}),2)</f>
        <v>0</v>
      </c>
      <c r="AC119" s="39">
        <f t="shared" si="17"/>
        <v>0</v>
      </c>
      <c r="AD119" s="40">
        <f>ROUND(MAX((Z119-5000)*5%*{0.6,2,4,5,6,7,9}-10*{0,21,141,266,441,716,1516},0),2)</f>
        <v>0</v>
      </c>
      <c r="AE119" s="40">
        <f t="shared" si="18"/>
        <v>4470</v>
      </c>
      <c r="AF119" s="37">
        <f t="shared" si="14"/>
        <v>3970</v>
      </c>
      <c r="AG119" s="41">
        <v>0</v>
      </c>
      <c r="AH119" s="41">
        <v>0</v>
      </c>
      <c r="AI119" s="41">
        <v>0</v>
      </c>
      <c r="AK119" s="43" t="s">
        <v>40</v>
      </c>
      <c r="AL119" s="43" t="s">
        <v>49</v>
      </c>
    </row>
    <row r="120" customHeight="1" spans="1:38">
      <c r="A120" s="31">
        <f t="shared" si="19"/>
        <v>118</v>
      </c>
      <c r="B120" s="32" t="s">
        <v>402</v>
      </c>
      <c r="C120" s="33" t="s">
        <v>403</v>
      </c>
      <c r="D120" s="30" t="s">
        <v>404</v>
      </c>
      <c r="E120" s="34">
        <v>43307</v>
      </c>
      <c r="F120" s="34">
        <v>43465</v>
      </c>
      <c r="G120" s="35">
        <f>5000</f>
        <v>5000</v>
      </c>
      <c r="H120" s="36">
        <f>36350</f>
        <v>36350</v>
      </c>
      <c r="I120" s="36">
        <f>12850</f>
        <v>12850</v>
      </c>
      <c r="J120" s="37">
        <f t="shared" si="12"/>
        <v>0</v>
      </c>
      <c r="P120" s="38">
        <v>0</v>
      </c>
      <c r="Q120" s="49">
        <f t="shared" si="21"/>
        <v>0</v>
      </c>
      <c r="R120" s="39">
        <f t="shared" si="20"/>
        <v>54200</v>
      </c>
      <c r="S120" s="37">
        <v>1465.44</v>
      </c>
      <c r="T120" s="37">
        <v>371.36</v>
      </c>
      <c r="U120" s="37">
        <v>91.59</v>
      </c>
      <c r="V120" s="39">
        <v>1832</v>
      </c>
      <c r="W120" s="39">
        <v>0</v>
      </c>
      <c r="X120" s="49"/>
      <c r="Y120" s="49">
        <v>4000</v>
      </c>
      <c r="Z120" s="39">
        <f t="shared" si="15"/>
        <v>41439.61</v>
      </c>
      <c r="AA120" s="39">
        <f t="shared" si="16"/>
        <v>41439.61</v>
      </c>
      <c r="AB120" s="39">
        <f>ROUND(MAX(0,(AA120)*{3;10;20;25;30;35;45}%-12*{0;210;1410;2660;4410;7160;15160}),2)</f>
        <v>1623.96</v>
      </c>
      <c r="AC120" s="39">
        <f t="shared" si="17"/>
        <v>1623.96</v>
      </c>
      <c r="AD120" s="40">
        <f>ROUND(MAX((Z120-5000)*5%*{0.6,2,4,5,6,7,9}-10*{0,21,141,266,441,716,1516},0),2)</f>
        <v>6521.88</v>
      </c>
      <c r="AE120" s="40">
        <f t="shared" si="18"/>
        <v>50647.65</v>
      </c>
      <c r="AF120" s="37">
        <f t="shared" si="14"/>
        <v>48815.65</v>
      </c>
      <c r="AG120" s="41">
        <v>0</v>
      </c>
      <c r="AH120" s="41">
        <v>0</v>
      </c>
      <c r="AI120" s="41">
        <v>0</v>
      </c>
      <c r="AK120" s="43" t="s">
        <v>40</v>
      </c>
      <c r="AL120" s="43" t="s">
        <v>115</v>
      </c>
    </row>
    <row r="121" customHeight="1" spans="1:38">
      <c r="A121" s="31">
        <f t="shared" si="19"/>
        <v>119</v>
      </c>
      <c r="B121" s="32" t="s">
        <v>405</v>
      </c>
      <c r="C121" s="33" t="s">
        <v>406</v>
      </c>
      <c r="D121" s="30" t="s">
        <v>407</v>
      </c>
      <c r="E121" s="59">
        <v>43314</v>
      </c>
      <c r="F121" s="34">
        <v>43465</v>
      </c>
      <c r="G121" s="35">
        <f>5000</f>
        <v>5000</v>
      </c>
      <c r="H121" s="36">
        <f>9700</f>
        <v>9700</v>
      </c>
      <c r="I121" s="36">
        <f>6300</f>
        <v>6300</v>
      </c>
      <c r="J121" s="37">
        <f t="shared" si="12"/>
        <v>0</v>
      </c>
      <c r="P121" s="38">
        <v>0</v>
      </c>
      <c r="Q121" s="49">
        <f t="shared" si="21"/>
        <v>0</v>
      </c>
      <c r="R121" s="39">
        <f t="shared" si="20"/>
        <v>21000</v>
      </c>
      <c r="S121" s="37">
        <v>1465.44</v>
      </c>
      <c r="T121" s="37">
        <v>371.36</v>
      </c>
      <c r="U121" s="37">
        <v>91.59</v>
      </c>
      <c r="V121" s="39">
        <v>1832</v>
      </c>
      <c r="W121" s="39">
        <v>0</v>
      </c>
      <c r="X121" s="49"/>
      <c r="Y121" s="49">
        <v>4500</v>
      </c>
      <c r="Z121" s="39">
        <f t="shared" si="15"/>
        <v>7739.61</v>
      </c>
      <c r="AA121" s="39">
        <f t="shared" si="16"/>
        <v>7739.61</v>
      </c>
      <c r="AB121" s="39">
        <f>ROUND(MAX(0,(AA121)*{3;10;20;25;30;35;45}%-12*{0;210;1410;2660;4410;7160;15160}),2)</f>
        <v>232.19</v>
      </c>
      <c r="AC121" s="39">
        <f t="shared" si="17"/>
        <v>232.19</v>
      </c>
      <c r="AD121" s="40">
        <f>ROUND(MAX((Z121-5000)*5%*{0.6,2,4,5,6,7,9}-10*{0,21,141,266,441,716,1516},0),2)</f>
        <v>82.19</v>
      </c>
      <c r="AE121" s="40">
        <f t="shared" si="18"/>
        <v>18839.42</v>
      </c>
      <c r="AF121" s="37">
        <f t="shared" si="14"/>
        <v>17007.42</v>
      </c>
      <c r="AG121" s="41">
        <v>0</v>
      </c>
      <c r="AH121" s="41">
        <v>0</v>
      </c>
      <c r="AI121" s="41">
        <v>0</v>
      </c>
      <c r="AK121" s="43" t="s">
        <v>40</v>
      </c>
      <c r="AL121" s="43" t="s">
        <v>49</v>
      </c>
    </row>
    <row r="122" customHeight="1" spans="1:38">
      <c r="A122" s="31">
        <f t="shared" si="19"/>
        <v>120</v>
      </c>
      <c r="B122" s="32" t="s">
        <v>408</v>
      </c>
      <c r="C122" s="33" t="s">
        <v>409</v>
      </c>
      <c r="D122" s="30" t="s">
        <v>410</v>
      </c>
      <c r="E122" s="59">
        <v>43318</v>
      </c>
      <c r="F122" s="34">
        <v>43465</v>
      </c>
      <c r="G122" s="35">
        <f>5000</f>
        <v>5000</v>
      </c>
      <c r="H122" s="36">
        <f>6900</f>
        <v>6900</v>
      </c>
      <c r="I122" s="36">
        <f>5100</f>
        <v>5100</v>
      </c>
      <c r="J122" s="37">
        <f t="shared" si="12"/>
        <v>0</v>
      </c>
      <c r="P122" s="38">
        <v>0</v>
      </c>
      <c r="Q122" s="49">
        <f t="shared" si="21"/>
        <v>0</v>
      </c>
      <c r="R122" s="39">
        <f t="shared" si="20"/>
        <v>17000</v>
      </c>
      <c r="S122" s="37">
        <v>1360</v>
      </c>
      <c r="T122" s="37">
        <v>345</v>
      </c>
      <c r="U122" s="37">
        <v>85</v>
      </c>
      <c r="V122" s="39">
        <v>1700</v>
      </c>
      <c r="W122" s="39">
        <v>0</v>
      </c>
      <c r="X122" s="49"/>
      <c r="Y122" s="49">
        <v>500</v>
      </c>
      <c r="Z122" s="39">
        <f t="shared" si="15"/>
        <v>8010</v>
      </c>
      <c r="AA122" s="39">
        <f t="shared" si="16"/>
        <v>8010</v>
      </c>
      <c r="AB122" s="39">
        <f>ROUND(MAX(0,(AA122)*{3;10;20;25;30;35;45}%-12*{0;210;1410;2660;4410;7160;15160}),2)</f>
        <v>240.3</v>
      </c>
      <c r="AC122" s="39">
        <f t="shared" si="17"/>
        <v>240.3</v>
      </c>
      <c r="AD122" s="40">
        <f>ROUND(MAX((Z122-5000)*5%*{0.6,2,4,5,6,7,9}-10*{0,21,141,266,441,716,1516},0),2)</f>
        <v>91</v>
      </c>
      <c r="AE122" s="40">
        <f t="shared" si="18"/>
        <v>14969.7</v>
      </c>
      <c r="AF122" s="37">
        <f t="shared" si="14"/>
        <v>13269.7</v>
      </c>
      <c r="AG122" s="41">
        <v>0</v>
      </c>
      <c r="AH122" s="41">
        <v>0</v>
      </c>
      <c r="AI122" s="41">
        <v>0</v>
      </c>
      <c r="AK122" s="43" t="s">
        <v>40</v>
      </c>
      <c r="AL122" s="43" t="s">
        <v>49</v>
      </c>
    </row>
    <row r="123" customHeight="1" spans="1:38">
      <c r="A123" s="31">
        <f t="shared" si="19"/>
        <v>121</v>
      </c>
      <c r="B123" s="32" t="s">
        <v>411</v>
      </c>
      <c r="C123" s="33" t="s">
        <v>412</v>
      </c>
      <c r="D123" s="30" t="s">
        <v>413</v>
      </c>
      <c r="E123" s="59">
        <v>43319</v>
      </c>
      <c r="F123" s="34">
        <v>43465</v>
      </c>
      <c r="G123" s="35">
        <f>3000</f>
        <v>3000</v>
      </c>
      <c r="H123" s="36">
        <f>4700</f>
        <v>4700</v>
      </c>
      <c r="I123" s="36">
        <f>3300</f>
        <v>3300</v>
      </c>
      <c r="J123" s="37">
        <f t="shared" si="12"/>
        <v>0</v>
      </c>
      <c r="P123" s="38">
        <v>150</v>
      </c>
      <c r="Q123" s="49">
        <f t="shared" si="21"/>
        <v>0</v>
      </c>
      <c r="R123" s="39">
        <f t="shared" si="20"/>
        <v>10850</v>
      </c>
      <c r="S123" s="39">
        <v>880</v>
      </c>
      <c r="T123" s="39">
        <v>225</v>
      </c>
      <c r="U123" s="39">
        <v>55</v>
      </c>
      <c r="V123" s="39">
        <v>1100</v>
      </c>
      <c r="W123" s="39">
        <v>0</v>
      </c>
      <c r="X123" s="49"/>
      <c r="Y123" s="49">
        <v>0</v>
      </c>
      <c r="Z123" s="39">
        <f t="shared" si="15"/>
        <v>3590</v>
      </c>
      <c r="AA123" s="39">
        <f t="shared" si="16"/>
        <v>3590</v>
      </c>
      <c r="AB123" s="39">
        <f>ROUND(MAX(0,(AA123)*{3;10;20;25;30;35;45}%-12*{0;210;1410;2660;4410;7160;15160}),2)</f>
        <v>107.7</v>
      </c>
      <c r="AC123" s="39">
        <f t="shared" si="17"/>
        <v>107.7</v>
      </c>
      <c r="AD123" s="40">
        <f>ROUND(MAX((Z123-5000)*5%*{0.6,2,4,5,6,7,9}-10*{0,21,141,266,441,716,1516},0),2)</f>
        <v>0</v>
      </c>
      <c r="AE123" s="40">
        <f t="shared" si="18"/>
        <v>9582.3</v>
      </c>
      <c r="AF123" s="37">
        <f t="shared" si="14"/>
        <v>8482.3</v>
      </c>
      <c r="AG123" s="41">
        <v>0</v>
      </c>
      <c r="AH123" s="41">
        <v>0</v>
      </c>
      <c r="AI123" s="41">
        <v>0</v>
      </c>
      <c r="AK123" s="43" t="s">
        <v>40</v>
      </c>
      <c r="AL123" s="43" t="s">
        <v>49</v>
      </c>
    </row>
    <row r="124" customHeight="1" spans="1:38">
      <c r="A124" s="31">
        <f t="shared" si="19"/>
        <v>122</v>
      </c>
      <c r="B124" s="32" t="s">
        <v>414</v>
      </c>
      <c r="C124" s="33" t="s">
        <v>415</v>
      </c>
      <c r="D124" s="30" t="s">
        <v>416</v>
      </c>
      <c r="E124" s="59">
        <v>43320</v>
      </c>
      <c r="F124" s="34">
        <v>43465</v>
      </c>
      <c r="G124" s="35">
        <f>3000</f>
        <v>3000</v>
      </c>
      <c r="H124" s="36">
        <f>4000</f>
        <v>4000</v>
      </c>
      <c r="I124" s="36">
        <f>3000</f>
        <v>3000</v>
      </c>
      <c r="J124" s="37">
        <f t="shared" si="12"/>
        <v>0</v>
      </c>
      <c r="P124" s="38">
        <v>0</v>
      </c>
      <c r="Q124" s="49">
        <f t="shared" si="21"/>
        <v>0</v>
      </c>
      <c r="R124" s="39">
        <f t="shared" si="20"/>
        <v>10000</v>
      </c>
      <c r="S124" s="37">
        <v>800</v>
      </c>
      <c r="T124" s="37">
        <v>205</v>
      </c>
      <c r="U124" s="37">
        <v>50</v>
      </c>
      <c r="V124" s="39">
        <v>1000</v>
      </c>
      <c r="W124" s="39">
        <v>0</v>
      </c>
      <c r="X124" s="49"/>
      <c r="Y124" s="49">
        <v>0</v>
      </c>
      <c r="Z124" s="39">
        <f t="shared" si="15"/>
        <v>2945</v>
      </c>
      <c r="AA124" s="39">
        <f t="shared" si="16"/>
        <v>2945</v>
      </c>
      <c r="AB124" s="39">
        <f>ROUND(MAX(0,(AA124)*{3;10;20;25;30;35;45}%-12*{0;210;1410;2660;4410;7160;15160}),2)</f>
        <v>88.35</v>
      </c>
      <c r="AC124" s="39">
        <f t="shared" si="17"/>
        <v>88.35</v>
      </c>
      <c r="AD124" s="40">
        <f>ROUND(MAX((Z124-5000)*5%*{0.6,2,4,5,6,7,9}-10*{0,21,141,266,441,716,1516},0),2)</f>
        <v>0</v>
      </c>
      <c r="AE124" s="40">
        <f t="shared" si="18"/>
        <v>8856.65</v>
      </c>
      <c r="AF124" s="37">
        <f t="shared" si="14"/>
        <v>7856.65</v>
      </c>
      <c r="AG124" s="41">
        <v>0</v>
      </c>
      <c r="AH124" s="41">
        <v>0</v>
      </c>
      <c r="AI124" s="41">
        <v>0</v>
      </c>
      <c r="AK124" s="43" t="s">
        <v>40</v>
      </c>
      <c r="AL124" s="43" t="s">
        <v>45</v>
      </c>
    </row>
    <row r="125" customHeight="1" spans="1:38">
      <c r="A125" s="31">
        <f t="shared" si="19"/>
        <v>123</v>
      </c>
      <c r="B125" s="32" t="s">
        <v>417</v>
      </c>
      <c r="C125" s="33" t="s">
        <v>418</v>
      </c>
      <c r="D125" s="30" t="s">
        <v>419</v>
      </c>
      <c r="E125" s="59">
        <v>43320</v>
      </c>
      <c r="F125" s="34">
        <v>43465</v>
      </c>
      <c r="G125" s="35">
        <f>3000</f>
        <v>3000</v>
      </c>
      <c r="H125" s="36">
        <f>8200</f>
        <v>8200</v>
      </c>
      <c r="I125" s="36">
        <f>4800</f>
        <v>4800</v>
      </c>
      <c r="J125" s="37">
        <f t="shared" si="12"/>
        <v>0</v>
      </c>
      <c r="P125" s="38">
        <v>50</v>
      </c>
      <c r="Q125" s="49">
        <f t="shared" si="21"/>
        <v>0</v>
      </c>
      <c r="R125" s="39">
        <f t="shared" si="20"/>
        <v>15950</v>
      </c>
      <c r="S125" s="37">
        <v>1280</v>
      </c>
      <c r="T125" s="37">
        <v>325</v>
      </c>
      <c r="U125" s="37">
        <v>80</v>
      </c>
      <c r="V125" s="39">
        <v>1600</v>
      </c>
      <c r="W125" s="39">
        <v>0</v>
      </c>
      <c r="X125" s="49"/>
      <c r="Y125" s="49">
        <v>4000</v>
      </c>
      <c r="Z125" s="39">
        <f t="shared" si="15"/>
        <v>3665</v>
      </c>
      <c r="AA125" s="39">
        <f t="shared" si="16"/>
        <v>3665</v>
      </c>
      <c r="AB125" s="39">
        <f>ROUND(MAX(0,(AA125)*{3;10;20;25;30;35;45}%-12*{0;210;1410;2660;4410;7160;15160}),2)</f>
        <v>109.95</v>
      </c>
      <c r="AC125" s="39">
        <f t="shared" si="17"/>
        <v>109.95</v>
      </c>
      <c r="AD125" s="40">
        <f>ROUND(MAX((Z125-5000)*5%*{0.6,2,4,5,6,7,9}-10*{0,21,141,266,441,716,1516},0),2)</f>
        <v>0</v>
      </c>
      <c r="AE125" s="40">
        <f t="shared" si="18"/>
        <v>14155.05</v>
      </c>
      <c r="AF125" s="37">
        <f t="shared" si="14"/>
        <v>12555.05</v>
      </c>
      <c r="AG125" s="41">
        <v>0</v>
      </c>
      <c r="AH125" s="41">
        <v>0</v>
      </c>
      <c r="AI125" s="41">
        <v>0</v>
      </c>
      <c r="AK125" s="43" t="s">
        <v>40</v>
      </c>
      <c r="AL125" s="43" t="s">
        <v>41</v>
      </c>
    </row>
    <row r="126" customHeight="1" spans="1:38">
      <c r="A126" s="31">
        <f t="shared" si="19"/>
        <v>124</v>
      </c>
      <c r="B126" s="32" t="s">
        <v>420</v>
      </c>
      <c r="C126" s="33" t="s">
        <v>421</v>
      </c>
      <c r="D126" s="30" t="s">
        <v>422</v>
      </c>
      <c r="E126" s="59">
        <v>43322</v>
      </c>
      <c r="F126" s="34">
        <v>43465</v>
      </c>
      <c r="G126" s="35">
        <f>3000</f>
        <v>3000</v>
      </c>
      <c r="H126" s="36">
        <f>8200</f>
        <v>8200</v>
      </c>
      <c r="I126" s="36">
        <f>4800</f>
        <v>4800</v>
      </c>
      <c r="J126" s="37">
        <f t="shared" si="12"/>
        <v>0</v>
      </c>
      <c r="P126" s="38">
        <v>0</v>
      </c>
      <c r="Q126" s="49">
        <f t="shared" si="21"/>
        <v>0</v>
      </c>
      <c r="R126" s="39">
        <f t="shared" si="20"/>
        <v>16000</v>
      </c>
      <c r="S126" s="37">
        <v>1280</v>
      </c>
      <c r="T126" s="37">
        <v>325</v>
      </c>
      <c r="U126" s="37">
        <v>80</v>
      </c>
      <c r="V126" s="39">
        <v>1600</v>
      </c>
      <c r="W126" s="39">
        <v>0</v>
      </c>
      <c r="X126" s="49"/>
      <c r="Y126" s="49">
        <v>0</v>
      </c>
      <c r="Z126" s="39">
        <f t="shared" si="15"/>
        <v>7715</v>
      </c>
      <c r="AA126" s="39">
        <f t="shared" si="16"/>
        <v>7715</v>
      </c>
      <c r="AB126" s="39">
        <f>ROUND(MAX(0,(AA126)*{3;10;20;25;30;35;45}%-12*{0;210;1410;2660;4410;7160;15160}),2)</f>
        <v>231.45</v>
      </c>
      <c r="AC126" s="39">
        <f t="shared" si="17"/>
        <v>231.45</v>
      </c>
      <c r="AD126" s="40">
        <f>ROUND(MAX((Z126-5000)*5%*{0.6,2,4,5,6,7,9}-10*{0,21,141,266,441,716,1516},0),2)</f>
        <v>81.45</v>
      </c>
      <c r="AE126" s="40">
        <f t="shared" si="18"/>
        <v>14083.55</v>
      </c>
      <c r="AF126" s="37">
        <f t="shared" si="14"/>
        <v>12483.55</v>
      </c>
      <c r="AG126" s="41">
        <v>0</v>
      </c>
      <c r="AH126" s="41">
        <v>0</v>
      </c>
      <c r="AI126" s="41">
        <v>0</v>
      </c>
      <c r="AK126" s="43" t="s">
        <v>40</v>
      </c>
      <c r="AL126" s="43" t="s">
        <v>96</v>
      </c>
    </row>
    <row r="127" customHeight="1" spans="1:38">
      <c r="A127" s="31">
        <f t="shared" si="19"/>
        <v>125</v>
      </c>
      <c r="B127" s="32" t="s">
        <v>423</v>
      </c>
      <c r="C127" s="33" t="s">
        <v>424</v>
      </c>
      <c r="D127" s="47" t="s">
        <v>425</v>
      </c>
      <c r="E127" s="59">
        <v>43322</v>
      </c>
      <c r="F127" s="34">
        <v>43465</v>
      </c>
      <c r="G127" s="35">
        <v>0</v>
      </c>
      <c r="H127" s="36">
        <v>0</v>
      </c>
      <c r="I127" s="36">
        <v>0</v>
      </c>
      <c r="J127" s="37">
        <f t="shared" si="12"/>
        <v>0</v>
      </c>
      <c r="P127" s="38">
        <v>0</v>
      </c>
      <c r="Q127" s="49">
        <f t="shared" si="21"/>
        <v>0</v>
      </c>
      <c r="R127" s="39">
        <f t="shared" si="20"/>
        <v>0</v>
      </c>
      <c r="S127" s="37">
        <v>0</v>
      </c>
      <c r="T127" s="37">
        <v>0</v>
      </c>
      <c r="U127" s="37">
        <v>0</v>
      </c>
      <c r="V127" s="39">
        <v>0</v>
      </c>
      <c r="W127" s="39">
        <v>0</v>
      </c>
      <c r="X127" s="49">
        <v>-1020</v>
      </c>
      <c r="Y127" s="49">
        <v>0</v>
      </c>
      <c r="Z127" s="39">
        <f t="shared" si="15"/>
        <v>-3980</v>
      </c>
      <c r="AA127" s="39">
        <f t="shared" si="16"/>
        <v>-3980</v>
      </c>
      <c r="AB127" s="39">
        <f>ROUND(MAX(0,(AA127)*{3;10;20;25;30;35;45}%-12*{0;210;1410;2660;4410;7160;15160}),2)</f>
        <v>0</v>
      </c>
      <c r="AC127" s="39">
        <f t="shared" si="17"/>
        <v>0</v>
      </c>
      <c r="AD127" s="40">
        <f>ROUND(MAX((Z127-5000)*5%*{0.6,2,4,5,6,7,9}-10*{0,21,141,266,441,716,1516},0),2)</f>
        <v>0</v>
      </c>
      <c r="AE127" s="40">
        <f t="shared" si="18"/>
        <v>0</v>
      </c>
      <c r="AF127" s="37">
        <f t="shared" si="14"/>
        <v>1020</v>
      </c>
      <c r="AG127" s="41">
        <v>0</v>
      </c>
      <c r="AH127" s="41">
        <v>0</v>
      </c>
      <c r="AI127" s="41">
        <v>0</v>
      </c>
      <c r="AJ127" s="42" t="s">
        <v>217</v>
      </c>
      <c r="AK127" s="43" t="s">
        <v>40</v>
      </c>
      <c r="AL127" s="43" t="s">
        <v>49</v>
      </c>
    </row>
    <row r="128" customHeight="1" spans="1:38">
      <c r="A128" s="31">
        <f t="shared" si="19"/>
        <v>126</v>
      </c>
      <c r="B128" s="32" t="s">
        <v>426</v>
      </c>
      <c r="C128" s="33" t="s">
        <v>427</v>
      </c>
      <c r="D128" s="30" t="s">
        <v>428</v>
      </c>
      <c r="E128" s="59">
        <v>43325</v>
      </c>
      <c r="F128" s="34">
        <v>43465</v>
      </c>
      <c r="G128" s="35">
        <f>5000</f>
        <v>5000</v>
      </c>
      <c r="H128" s="36">
        <f>11100</f>
        <v>11100</v>
      </c>
      <c r="I128" s="36">
        <f>6900</f>
        <v>6900</v>
      </c>
      <c r="J128" s="37">
        <f t="shared" si="12"/>
        <v>0</v>
      </c>
      <c r="P128" s="38">
        <v>0</v>
      </c>
      <c r="Q128" s="49">
        <f t="shared" si="21"/>
        <v>0</v>
      </c>
      <c r="R128" s="39">
        <f t="shared" si="20"/>
        <v>23000</v>
      </c>
      <c r="S128" s="37">
        <v>1465.44</v>
      </c>
      <c r="T128" s="37">
        <v>371.36</v>
      </c>
      <c r="U128" s="37">
        <v>91.59</v>
      </c>
      <c r="V128" s="39">
        <v>1832</v>
      </c>
      <c r="W128" s="39">
        <v>0</v>
      </c>
      <c r="X128" s="49"/>
      <c r="Y128" s="49">
        <v>2000</v>
      </c>
      <c r="Z128" s="39">
        <f t="shared" si="15"/>
        <v>12239.61</v>
      </c>
      <c r="AA128" s="39">
        <f t="shared" si="16"/>
        <v>12239.61</v>
      </c>
      <c r="AB128" s="39">
        <f>ROUND(MAX(0,(AA128)*{3;10;20;25;30;35;45}%-12*{0;210;1410;2660;4410;7160;15160}),2)</f>
        <v>367.19</v>
      </c>
      <c r="AC128" s="39">
        <f t="shared" si="17"/>
        <v>367.19</v>
      </c>
      <c r="AD128" s="40">
        <f>ROUND(MAX((Z128-5000)*5%*{0.6,2,4,5,6,7,9}-10*{0,21,141,266,441,716,1516},0),2)</f>
        <v>513.96</v>
      </c>
      <c r="AE128" s="40">
        <f t="shared" si="18"/>
        <v>20704.42</v>
      </c>
      <c r="AF128" s="37">
        <f t="shared" si="14"/>
        <v>18872.42</v>
      </c>
      <c r="AG128" s="41">
        <v>0</v>
      </c>
      <c r="AH128" s="41">
        <v>0</v>
      </c>
      <c r="AI128" s="41">
        <v>0</v>
      </c>
      <c r="AK128" s="43" t="s">
        <v>40</v>
      </c>
      <c r="AL128" s="43" t="s">
        <v>49</v>
      </c>
    </row>
    <row r="129" s="30" customFormat="1" customHeight="1" spans="1:38">
      <c r="A129" s="31">
        <f t="shared" si="19"/>
        <v>127</v>
      </c>
      <c r="B129" s="32" t="s">
        <v>429</v>
      </c>
      <c r="C129" s="33" t="s">
        <v>430</v>
      </c>
      <c r="D129" s="30" t="s">
        <v>431</v>
      </c>
      <c r="E129" s="65">
        <v>43328</v>
      </c>
      <c r="F129" s="34">
        <v>43465</v>
      </c>
      <c r="G129" s="36">
        <f>3000</f>
        <v>3000</v>
      </c>
      <c r="H129" s="36">
        <f>1900</f>
        <v>1900</v>
      </c>
      <c r="I129" s="36">
        <f>2100</f>
        <v>2100</v>
      </c>
      <c r="J129" s="39">
        <f t="shared" si="12"/>
        <v>0</v>
      </c>
      <c r="K129" s="49"/>
      <c r="L129" s="49"/>
      <c r="M129" s="49"/>
      <c r="N129" s="49"/>
      <c r="O129" s="49"/>
      <c r="P129" s="38">
        <v>0</v>
      </c>
      <c r="Q129" s="49">
        <f t="shared" si="21"/>
        <v>0</v>
      </c>
      <c r="R129" s="39">
        <f t="shared" si="20"/>
        <v>7000</v>
      </c>
      <c r="S129" s="39">
        <v>560</v>
      </c>
      <c r="T129" s="39">
        <v>145</v>
      </c>
      <c r="U129" s="39">
        <v>35</v>
      </c>
      <c r="V129" s="39">
        <v>700</v>
      </c>
      <c r="W129" s="39">
        <v>0</v>
      </c>
      <c r="X129" s="49"/>
      <c r="Y129" s="49">
        <v>1500</v>
      </c>
      <c r="Z129" s="39">
        <f t="shared" si="15"/>
        <v>-940</v>
      </c>
      <c r="AA129" s="39">
        <f t="shared" si="16"/>
        <v>-940</v>
      </c>
      <c r="AB129" s="39">
        <f>ROUND(MAX(0,(AA129)*{3;10;20;25;30;35;45}%-12*{0;210;1410;2660;4410;7160;15160}),2)</f>
        <v>0</v>
      </c>
      <c r="AC129" s="39">
        <f t="shared" si="17"/>
        <v>0</v>
      </c>
      <c r="AD129" s="40">
        <f>ROUND(MAX((Z129-5000)*5%*{0.6,2,4,5,6,7,9}-10*{0,21,141,266,441,716,1516},0),2)</f>
        <v>0</v>
      </c>
      <c r="AE129" s="40">
        <f t="shared" si="18"/>
        <v>6260</v>
      </c>
      <c r="AF129" s="37">
        <f t="shared" si="14"/>
        <v>5560</v>
      </c>
      <c r="AG129" s="41">
        <v>0</v>
      </c>
      <c r="AH129" s="41">
        <v>0</v>
      </c>
      <c r="AI129" s="41">
        <v>0</v>
      </c>
      <c r="AJ129" s="64"/>
      <c r="AK129" s="43" t="s">
        <v>40</v>
      </c>
      <c r="AL129" s="43" t="s">
        <v>115</v>
      </c>
    </row>
    <row r="130" customHeight="1" spans="1:38">
      <c r="A130" s="31">
        <f t="shared" si="19"/>
        <v>128</v>
      </c>
      <c r="B130" s="32" t="s">
        <v>432</v>
      </c>
      <c r="C130" s="33" t="s">
        <v>433</v>
      </c>
      <c r="D130" s="30" t="s">
        <v>434</v>
      </c>
      <c r="E130" s="59">
        <v>43332</v>
      </c>
      <c r="F130" s="34">
        <v>43465</v>
      </c>
      <c r="G130" s="35">
        <f>3000</f>
        <v>3000</v>
      </c>
      <c r="H130" s="36">
        <f>5400</f>
        <v>5400</v>
      </c>
      <c r="I130" s="36">
        <f>3600</f>
        <v>3600</v>
      </c>
      <c r="J130" s="37">
        <f t="shared" si="12"/>
        <v>0</v>
      </c>
      <c r="P130" s="38">
        <v>0</v>
      </c>
      <c r="Q130" s="49">
        <f t="shared" si="21"/>
        <v>0</v>
      </c>
      <c r="R130" s="39">
        <f t="shared" si="20"/>
        <v>12000</v>
      </c>
      <c r="S130" s="37">
        <v>960</v>
      </c>
      <c r="T130" s="37">
        <v>245</v>
      </c>
      <c r="U130" s="37">
        <v>60</v>
      </c>
      <c r="V130" s="39">
        <v>1200</v>
      </c>
      <c r="W130" s="39">
        <v>0</v>
      </c>
      <c r="X130" s="49"/>
      <c r="Y130" s="49">
        <v>1500</v>
      </c>
      <c r="Z130" s="39">
        <f t="shared" si="15"/>
        <v>3035</v>
      </c>
      <c r="AA130" s="39">
        <f t="shared" si="16"/>
        <v>3035</v>
      </c>
      <c r="AB130" s="39">
        <f>ROUND(MAX(0,(AA130)*{3;10;20;25;30;35;45}%-12*{0;210;1410;2660;4410;7160;15160}),2)</f>
        <v>91.05</v>
      </c>
      <c r="AC130" s="39">
        <f t="shared" si="17"/>
        <v>91.05</v>
      </c>
      <c r="AD130" s="40">
        <f>ROUND(MAX((Z130-5000)*5%*{0.6,2,4,5,6,7,9}-10*{0,21,141,266,441,716,1516},0),2)</f>
        <v>0</v>
      </c>
      <c r="AE130" s="40">
        <f t="shared" si="18"/>
        <v>10643.95</v>
      </c>
      <c r="AF130" s="37">
        <f t="shared" si="14"/>
        <v>9443.95</v>
      </c>
      <c r="AG130" s="41">
        <v>0</v>
      </c>
      <c r="AH130" s="41">
        <v>0</v>
      </c>
      <c r="AI130" s="41">
        <v>0</v>
      </c>
      <c r="AK130" s="43" t="s">
        <v>40</v>
      </c>
      <c r="AL130" s="43" t="s">
        <v>49</v>
      </c>
    </row>
    <row r="131" customHeight="1" spans="1:38">
      <c r="A131" s="31">
        <f t="shared" si="19"/>
        <v>129</v>
      </c>
      <c r="B131" s="32" t="s">
        <v>435</v>
      </c>
      <c r="C131" s="33" t="s">
        <v>436</v>
      </c>
      <c r="D131" s="30" t="s">
        <v>437</v>
      </c>
      <c r="E131" s="59">
        <v>43334</v>
      </c>
      <c r="F131" s="34">
        <v>43465</v>
      </c>
      <c r="G131" s="35">
        <f>5000</f>
        <v>5000</v>
      </c>
      <c r="H131" s="36">
        <f>9000</f>
        <v>9000</v>
      </c>
      <c r="I131" s="36">
        <f>6000</f>
        <v>6000</v>
      </c>
      <c r="J131" s="37">
        <f t="shared" ref="J131:J145" si="22">DATEDIF(E131,F131,"Y")*100</f>
        <v>0</v>
      </c>
      <c r="P131" s="38">
        <v>0</v>
      </c>
      <c r="Q131" s="49">
        <f t="shared" ref="Q131:Q156" si="23">SUM(G131:I131)/21*AG131+IF(DATEDIF(E131,F131,"Y")&lt;2,SUM(G131:I131)/21*0.4*AH131,IF(AH131&gt;15,SUM(G131:I131)/21*0.4*AH131,SUM(G131:I131)/21*0.2*AH131))</f>
        <v>476.190476190476</v>
      </c>
      <c r="R131" s="39">
        <f t="shared" si="20"/>
        <v>19523.8095238095</v>
      </c>
      <c r="S131" s="37">
        <v>1465.44</v>
      </c>
      <c r="T131" s="37">
        <v>371.36</v>
      </c>
      <c r="U131" s="37">
        <v>91.59</v>
      </c>
      <c r="V131" s="39">
        <v>1832</v>
      </c>
      <c r="W131" s="39">
        <v>0</v>
      </c>
      <c r="X131" s="49"/>
      <c r="Y131" s="49">
        <v>2400</v>
      </c>
      <c r="Z131" s="39">
        <f t="shared" si="15"/>
        <v>8363.41952380952</v>
      </c>
      <c r="AA131" s="39">
        <f t="shared" si="16"/>
        <v>8363.41952380952</v>
      </c>
      <c r="AB131" s="39">
        <f>ROUND(MAX(0,(AA131)*{3;10;20;25;30;35;45}%-12*{0;210;1410;2660;4410;7160;15160}),2)</f>
        <v>250.9</v>
      </c>
      <c r="AC131" s="39">
        <f t="shared" si="17"/>
        <v>250.9</v>
      </c>
      <c r="AD131" s="40">
        <f>ROUND(MAX((Z131-5000)*5%*{0.6,2,4,5,6,7,9}-10*{0,21,141,266,441,716,1516},0),2)</f>
        <v>126.34</v>
      </c>
      <c r="AE131" s="40">
        <f t="shared" si="18"/>
        <v>17344.5195238095</v>
      </c>
      <c r="AF131" s="37">
        <f t="shared" ref="AF131:AF139" si="24">R131-S131-T131-U131-V131-AC131-X131</f>
        <v>15512.5195238095</v>
      </c>
      <c r="AG131" s="41">
        <v>0.5</v>
      </c>
      <c r="AH131" s="41">
        <v>0</v>
      </c>
      <c r="AI131" s="41">
        <v>0</v>
      </c>
      <c r="AK131" s="43" t="s">
        <v>40</v>
      </c>
      <c r="AL131" s="43" t="s">
        <v>96</v>
      </c>
    </row>
    <row r="132" customHeight="1" spans="1:38">
      <c r="A132" s="31">
        <f t="shared" si="19"/>
        <v>130</v>
      </c>
      <c r="B132" s="32" t="s">
        <v>438</v>
      </c>
      <c r="C132" s="33" t="s">
        <v>439</v>
      </c>
      <c r="D132" s="30" t="s">
        <v>440</v>
      </c>
      <c r="E132" s="59">
        <v>43334</v>
      </c>
      <c r="F132" s="34">
        <v>43465</v>
      </c>
      <c r="G132" s="35">
        <f>3000</f>
        <v>3000</v>
      </c>
      <c r="H132" s="36">
        <f>2600</f>
        <v>2600</v>
      </c>
      <c r="I132" s="36">
        <f>2400</f>
        <v>2400</v>
      </c>
      <c r="J132" s="37">
        <f t="shared" si="22"/>
        <v>0</v>
      </c>
      <c r="P132" s="38">
        <v>0</v>
      </c>
      <c r="Q132" s="49">
        <f t="shared" si="23"/>
        <v>380.952380952381</v>
      </c>
      <c r="R132" s="39">
        <f t="shared" si="20"/>
        <v>7619.04761904762</v>
      </c>
      <c r="S132" s="37">
        <v>640</v>
      </c>
      <c r="T132" s="37">
        <v>165</v>
      </c>
      <c r="U132" s="37">
        <v>40</v>
      </c>
      <c r="V132" s="39">
        <v>800</v>
      </c>
      <c r="W132" s="39">
        <v>0</v>
      </c>
      <c r="X132" s="49"/>
      <c r="Y132" s="49">
        <v>0</v>
      </c>
      <c r="Z132" s="39">
        <f t="shared" ref="Z132:Z156" si="25">R132-S132-T132-U132-W132-X132-Y132-5000-IF(V132&gt;=2198,"2198",V132)</f>
        <v>974.047619047619</v>
      </c>
      <c r="AA132" s="39">
        <f t="shared" ref="AA132:AA156" si="26">Z132</f>
        <v>974.047619047619</v>
      </c>
      <c r="AB132" s="39">
        <f>ROUND(MAX(0,(AA132)*{3;10;20;25;30;35;45}%-12*{0;210;1410;2660;4410;7160;15160}),2)</f>
        <v>29.22</v>
      </c>
      <c r="AC132" s="39">
        <f t="shared" ref="AC132:AC156" si="27">AB132</f>
        <v>29.22</v>
      </c>
      <c r="AD132" s="40">
        <f>ROUND(MAX((Z132-5000)*5%*{0.6,2,4,5,6,7,9}-10*{0,21,141,266,441,716,1516},0),2)</f>
        <v>0</v>
      </c>
      <c r="AE132" s="40">
        <f t="shared" ref="AE132:AE145" si="28">R132-S132-T132-U132-AC132-IF(V132&gt;2198,V132-2198,0)</f>
        <v>6744.82761904762</v>
      </c>
      <c r="AF132" s="37">
        <f t="shared" si="24"/>
        <v>5944.82761904762</v>
      </c>
      <c r="AG132" s="41">
        <v>1</v>
      </c>
      <c r="AH132" s="41">
        <v>0</v>
      </c>
      <c r="AI132" s="41">
        <v>0</v>
      </c>
      <c r="AK132" s="43" t="s">
        <v>40</v>
      </c>
      <c r="AL132" s="43" t="s">
        <v>49</v>
      </c>
    </row>
    <row r="133" customHeight="1" spans="1:38">
      <c r="A133" s="31">
        <f t="shared" si="19"/>
        <v>131</v>
      </c>
      <c r="B133" s="32" t="s">
        <v>441</v>
      </c>
      <c r="C133" s="33" t="s">
        <v>442</v>
      </c>
      <c r="D133" s="30" t="s">
        <v>443</v>
      </c>
      <c r="E133" s="59">
        <v>42814</v>
      </c>
      <c r="F133" s="34">
        <v>43465</v>
      </c>
      <c r="G133" s="35">
        <v>5000</v>
      </c>
      <c r="H133" s="36">
        <v>35833</v>
      </c>
      <c r="I133" s="36">
        <v>17500</v>
      </c>
      <c r="J133" s="37">
        <f t="shared" si="22"/>
        <v>100</v>
      </c>
      <c r="P133" s="38">
        <v>0</v>
      </c>
      <c r="Q133" s="49">
        <f t="shared" si="23"/>
        <v>0</v>
      </c>
      <c r="R133" s="39">
        <f t="shared" si="20"/>
        <v>58433</v>
      </c>
      <c r="S133" s="37">
        <v>1432.64</v>
      </c>
      <c r="T133" s="37">
        <v>325.48</v>
      </c>
      <c r="U133" s="37">
        <v>65.1</v>
      </c>
      <c r="V133" s="50">
        <v>2231</v>
      </c>
      <c r="W133" s="39">
        <v>0</v>
      </c>
      <c r="X133" s="49"/>
      <c r="Y133" s="49">
        <v>2000</v>
      </c>
      <c r="Z133" s="39">
        <f t="shared" si="25"/>
        <v>47411.78</v>
      </c>
      <c r="AA133" s="39">
        <f t="shared" si="26"/>
        <v>47411.78</v>
      </c>
      <c r="AB133" s="39">
        <f>ROUND(MAX(0,(AA133)*{3;10;20;25;30;35;45}%-12*{0;210;1410;2660;4410;7160;15160}),2)</f>
        <v>2221.18</v>
      </c>
      <c r="AC133" s="39">
        <f t="shared" si="27"/>
        <v>2221.18</v>
      </c>
      <c r="AD133" s="40">
        <f>ROUND(MAX((Z133-5000)*5%*{0.6,2,4,5,6,7,9}-10*{0,21,141,266,441,716,1516},0),2)</f>
        <v>8313.53</v>
      </c>
      <c r="AE133" s="40">
        <f t="shared" si="28"/>
        <v>54355.6</v>
      </c>
      <c r="AF133" s="37">
        <f t="shared" si="24"/>
        <v>52157.6</v>
      </c>
      <c r="AG133" s="41">
        <v>0</v>
      </c>
      <c r="AH133" s="41">
        <v>0</v>
      </c>
      <c r="AI133" s="41">
        <v>0</v>
      </c>
      <c r="AK133" s="43" t="s">
        <v>40</v>
      </c>
      <c r="AL133" s="43" t="s">
        <v>115</v>
      </c>
    </row>
    <row r="134" customHeight="1" spans="1:38">
      <c r="A134" s="31">
        <f t="shared" si="19"/>
        <v>132</v>
      </c>
      <c r="B134" s="32" t="s">
        <v>444</v>
      </c>
      <c r="C134" s="33" t="s">
        <v>445</v>
      </c>
      <c r="D134" s="30" t="s">
        <v>446</v>
      </c>
      <c r="E134" s="66">
        <v>42924</v>
      </c>
      <c r="F134" s="34">
        <v>43465</v>
      </c>
      <c r="G134" s="35">
        <v>3000</v>
      </c>
      <c r="H134" s="36">
        <v>3750</v>
      </c>
      <c r="I134" s="36">
        <v>5750</v>
      </c>
      <c r="J134" s="37">
        <f t="shared" si="22"/>
        <v>100</v>
      </c>
      <c r="P134" s="38">
        <v>150</v>
      </c>
      <c r="Q134" s="49">
        <f t="shared" si="23"/>
        <v>0</v>
      </c>
      <c r="R134" s="39">
        <f t="shared" si="20"/>
        <v>12450</v>
      </c>
      <c r="S134" s="37">
        <v>640</v>
      </c>
      <c r="T134" s="37">
        <v>160</v>
      </c>
      <c r="U134" s="37">
        <v>40</v>
      </c>
      <c r="V134" s="39">
        <v>1375</v>
      </c>
      <c r="W134" s="39">
        <v>0</v>
      </c>
      <c r="X134" s="49"/>
      <c r="Y134" s="49">
        <v>1500</v>
      </c>
      <c r="Z134" s="39">
        <f t="shared" si="25"/>
        <v>3735</v>
      </c>
      <c r="AA134" s="39">
        <f t="shared" si="26"/>
        <v>3735</v>
      </c>
      <c r="AB134" s="39">
        <f>ROUND(MAX(0,(AA134)*{3;10;20;25;30;35;45}%-12*{0;210;1410;2660;4410;7160;15160}),2)</f>
        <v>112.05</v>
      </c>
      <c r="AC134" s="39">
        <f t="shared" si="27"/>
        <v>112.05</v>
      </c>
      <c r="AD134" s="40">
        <f>ROUND(MAX((Z134-5000)*5%*{0.6,2,4,5,6,7,9}-10*{0,21,141,266,441,716,1516},0),2)</f>
        <v>0</v>
      </c>
      <c r="AE134" s="40">
        <f t="shared" si="28"/>
        <v>11497.95</v>
      </c>
      <c r="AF134" s="37">
        <f t="shared" si="24"/>
        <v>10122.95</v>
      </c>
      <c r="AG134" s="41">
        <v>0</v>
      </c>
      <c r="AH134" s="41">
        <v>0</v>
      </c>
      <c r="AI134" s="41">
        <v>0</v>
      </c>
      <c r="AK134" s="43" t="s">
        <v>40</v>
      </c>
      <c r="AL134" s="43" t="s">
        <v>41</v>
      </c>
    </row>
    <row r="135" customHeight="1" spans="1:38">
      <c r="A135" s="31">
        <f t="shared" si="19"/>
        <v>133</v>
      </c>
      <c r="B135" s="32" t="s">
        <v>447</v>
      </c>
      <c r="C135" s="33" t="s">
        <v>448</v>
      </c>
      <c r="D135" s="30" t="s">
        <v>449</v>
      </c>
      <c r="E135" s="59">
        <v>43346</v>
      </c>
      <c r="F135" s="34">
        <v>43465</v>
      </c>
      <c r="G135" s="35">
        <v>3000</v>
      </c>
      <c r="H135" s="36">
        <v>3300</v>
      </c>
      <c r="I135" s="36">
        <v>4700</v>
      </c>
      <c r="J135" s="37">
        <f t="shared" si="22"/>
        <v>0</v>
      </c>
      <c r="N135" s="38">
        <v>2000</v>
      </c>
      <c r="P135" s="38">
        <v>0</v>
      </c>
      <c r="Q135" s="49">
        <f t="shared" si="23"/>
        <v>0</v>
      </c>
      <c r="R135" s="39">
        <f t="shared" si="20"/>
        <v>13000</v>
      </c>
      <c r="S135" s="37">
        <v>880</v>
      </c>
      <c r="T135" s="37">
        <v>225</v>
      </c>
      <c r="U135" s="37">
        <v>55</v>
      </c>
      <c r="V135" s="39">
        <v>1100</v>
      </c>
      <c r="W135" s="39">
        <v>0</v>
      </c>
      <c r="X135" s="49"/>
      <c r="Y135" s="49">
        <v>4000</v>
      </c>
      <c r="Z135" s="39">
        <f t="shared" si="25"/>
        <v>1740</v>
      </c>
      <c r="AA135" s="39">
        <f t="shared" si="26"/>
        <v>1740</v>
      </c>
      <c r="AB135" s="39">
        <f>ROUND(MAX(0,(AA135)*{3;10;20;25;30;35;45}%-12*{0;210;1410;2660;4410;7160;15160}),2)</f>
        <v>52.2</v>
      </c>
      <c r="AC135" s="39">
        <f t="shared" si="27"/>
        <v>52.2</v>
      </c>
      <c r="AD135" s="40">
        <f>ROUND(MAX((Z135-5000)*5%*{0.6,2,4,5,6,7,9}-10*{0,21,141,266,441,716,1516},0),2)</f>
        <v>0</v>
      </c>
      <c r="AE135" s="40">
        <f t="shared" si="28"/>
        <v>11787.8</v>
      </c>
      <c r="AF135" s="37">
        <f t="shared" si="24"/>
        <v>10687.8</v>
      </c>
      <c r="AG135" s="41">
        <v>0</v>
      </c>
      <c r="AH135" s="41">
        <v>0</v>
      </c>
      <c r="AI135" s="41">
        <v>0</v>
      </c>
      <c r="AJ135" s="42" t="s">
        <v>77</v>
      </c>
      <c r="AK135" s="43" t="s">
        <v>40</v>
      </c>
      <c r="AL135" s="43" t="s">
        <v>49</v>
      </c>
    </row>
    <row r="136" customHeight="1" spans="1:38">
      <c r="A136" s="31">
        <f t="shared" si="19"/>
        <v>134</v>
      </c>
      <c r="B136" s="32" t="s">
        <v>450</v>
      </c>
      <c r="C136" s="33" t="s">
        <v>451</v>
      </c>
      <c r="D136" s="47" t="s">
        <v>452</v>
      </c>
      <c r="E136" s="59">
        <v>43346</v>
      </c>
      <c r="F136" s="34">
        <v>43465</v>
      </c>
      <c r="G136" s="35">
        <v>0</v>
      </c>
      <c r="H136" s="36">
        <v>0</v>
      </c>
      <c r="I136" s="36">
        <v>0</v>
      </c>
      <c r="J136" s="37">
        <f t="shared" si="22"/>
        <v>0</v>
      </c>
      <c r="P136" s="38">
        <v>0</v>
      </c>
      <c r="Q136" s="49">
        <f t="shared" si="23"/>
        <v>0</v>
      </c>
      <c r="R136" s="39">
        <f t="shared" si="20"/>
        <v>0</v>
      </c>
      <c r="S136" s="37">
        <v>0</v>
      </c>
      <c r="T136" s="37">
        <v>0</v>
      </c>
      <c r="U136" s="37">
        <v>0</v>
      </c>
      <c r="V136" s="39">
        <v>0</v>
      </c>
      <c r="W136" s="39">
        <v>0</v>
      </c>
      <c r="X136" s="49">
        <v>-1557.03</v>
      </c>
      <c r="Y136" s="49">
        <v>0</v>
      </c>
      <c r="Z136" s="39">
        <f t="shared" si="25"/>
        <v>-3442.97</v>
      </c>
      <c r="AA136" s="39">
        <f t="shared" si="26"/>
        <v>-3442.97</v>
      </c>
      <c r="AB136" s="39">
        <f>ROUND(MAX(0,(AA136)*{3;10;20;25;30;35;45}%-12*{0;210;1410;2660;4410;7160;15160}),2)</f>
        <v>0</v>
      </c>
      <c r="AC136" s="39">
        <f t="shared" si="27"/>
        <v>0</v>
      </c>
      <c r="AD136" s="40">
        <f>ROUND(MAX((Z136-5000)*5%*{0.6,2,4,5,6,7,9}-10*{0,21,141,266,441,716,1516},0),2)</f>
        <v>0</v>
      </c>
      <c r="AE136" s="40">
        <f t="shared" si="28"/>
        <v>0</v>
      </c>
      <c r="AF136" s="37">
        <f t="shared" si="24"/>
        <v>1557.03</v>
      </c>
      <c r="AG136" s="41">
        <v>0</v>
      </c>
      <c r="AH136" s="41">
        <v>0</v>
      </c>
      <c r="AI136" s="41">
        <v>0</v>
      </c>
      <c r="AJ136" s="42" t="s">
        <v>217</v>
      </c>
      <c r="AK136" s="43" t="s">
        <v>40</v>
      </c>
      <c r="AL136" s="43" t="s">
        <v>96</v>
      </c>
    </row>
    <row r="137" customHeight="1" spans="1:38">
      <c r="A137" s="31">
        <f t="shared" si="19"/>
        <v>135</v>
      </c>
      <c r="B137" s="32" t="s">
        <v>453</v>
      </c>
      <c r="C137" s="33" t="s">
        <v>454</v>
      </c>
      <c r="D137" s="30" t="s">
        <v>455</v>
      </c>
      <c r="E137" s="59">
        <v>43367</v>
      </c>
      <c r="F137" s="34">
        <v>43465</v>
      </c>
      <c r="G137" s="35">
        <f>5000</f>
        <v>5000</v>
      </c>
      <c r="H137" s="36">
        <f>6000</f>
        <v>6000</v>
      </c>
      <c r="I137" s="36">
        <f>9000</f>
        <v>9000</v>
      </c>
      <c r="J137" s="37">
        <f t="shared" si="22"/>
        <v>0</v>
      </c>
      <c r="P137" s="38">
        <v>0</v>
      </c>
      <c r="Q137" s="49">
        <f t="shared" si="23"/>
        <v>0</v>
      </c>
      <c r="R137" s="39">
        <f t="shared" si="20"/>
        <v>20000</v>
      </c>
      <c r="S137" s="37">
        <v>1465.44</v>
      </c>
      <c r="T137" s="37">
        <v>371.36</v>
      </c>
      <c r="U137" s="37">
        <v>91.59</v>
      </c>
      <c r="V137" s="39">
        <v>1832</v>
      </c>
      <c r="W137" s="39">
        <v>0</v>
      </c>
      <c r="X137" s="49"/>
      <c r="Y137" s="49">
        <v>1400</v>
      </c>
      <c r="Z137" s="39">
        <f t="shared" si="25"/>
        <v>9839.61</v>
      </c>
      <c r="AA137" s="39">
        <f t="shared" si="26"/>
        <v>9839.61</v>
      </c>
      <c r="AB137" s="39">
        <f>ROUND(MAX(0,(AA137)*{3;10;20;25;30;35;45}%-12*{0;210;1410;2660;4410;7160;15160}),2)</f>
        <v>295.19</v>
      </c>
      <c r="AC137" s="39">
        <f t="shared" si="27"/>
        <v>295.19</v>
      </c>
      <c r="AD137" s="40">
        <f>ROUND(MAX((Z137-5000)*5%*{0.6,2,4,5,6,7,9}-10*{0,21,141,266,441,716,1516},0),2)</f>
        <v>273.96</v>
      </c>
      <c r="AE137" s="40">
        <f t="shared" si="28"/>
        <v>17776.42</v>
      </c>
      <c r="AF137" s="37">
        <f t="shared" si="24"/>
        <v>15944.42</v>
      </c>
      <c r="AG137" s="41">
        <v>0</v>
      </c>
      <c r="AH137" s="41">
        <v>0</v>
      </c>
      <c r="AI137" s="41">
        <v>0</v>
      </c>
      <c r="AK137" s="43" t="s">
        <v>40</v>
      </c>
      <c r="AL137" s="43" t="s">
        <v>41</v>
      </c>
    </row>
    <row r="138" customHeight="1" spans="1:38">
      <c r="A138" s="31">
        <f t="shared" si="19"/>
        <v>136</v>
      </c>
      <c r="B138" s="32" t="s">
        <v>456</v>
      </c>
      <c r="C138" s="33" t="s">
        <v>457</v>
      </c>
      <c r="D138" s="30" t="s">
        <v>458</v>
      </c>
      <c r="E138" s="59">
        <v>43371</v>
      </c>
      <c r="F138" s="34">
        <v>43465</v>
      </c>
      <c r="G138" s="35">
        <v>5000</v>
      </c>
      <c r="H138" s="36">
        <v>21250</v>
      </c>
      <c r="I138" s="36">
        <v>11250</v>
      </c>
      <c r="J138" s="37">
        <f t="shared" si="22"/>
        <v>0</v>
      </c>
      <c r="P138" s="38">
        <v>0</v>
      </c>
      <c r="Q138" s="49">
        <f t="shared" si="23"/>
        <v>0</v>
      </c>
      <c r="R138" s="39">
        <f t="shared" si="20"/>
        <v>37500</v>
      </c>
      <c r="S138" s="37">
        <v>1465.44</v>
      </c>
      <c r="T138" s="37">
        <v>371.36</v>
      </c>
      <c r="U138" s="37">
        <v>91.59</v>
      </c>
      <c r="V138" s="39">
        <v>1832</v>
      </c>
      <c r="W138" s="39">
        <v>0</v>
      </c>
      <c r="X138" s="49"/>
      <c r="Y138" s="49">
        <v>4000</v>
      </c>
      <c r="Z138" s="39">
        <f t="shared" si="25"/>
        <v>24739.61</v>
      </c>
      <c r="AA138" s="39">
        <f t="shared" si="26"/>
        <v>24739.61</v>
      </c>
      <c r="AB138" s="39">
        <f>ROUND(MAX(0,(AA138)*{3;10;20;25;30;35;45}%-12*{0;210;1410;2660;4410;7160;15160}),2)</f>
        <v>742.19</v>
      </c>
      <c r="AC138" s="39">
        <f t="shared" si="27"/>
        <v>742.19</v>
      </c>
      <c r="AD138" s="40">
        <f>ROUND(MAX((Z138-5000)*5%*{0.6,2,4,5,6,7,9}-10*{0,21,141,266,441,716,1516},0),2)</f>
        <v>2537.92</v>
      </c>
      <c r="AE138" s="40">
        <f t="shared" si="28"/>
        <v>34829.42</v>
      </c>
      <c r="AF138" s="37">
        <f t="shared" si="24"/>
        <v>32997.42</v>
      </c>
      <c r="AG138" s="41">
        <v>0</v>
      </c>
      <c r="AH138" s="41">
        <v>0</v>
      </c>
      <c r="AI138" s="41">
        <v>0</v>
      </c>
      <c r="AK138" s="43" t="s">
        <v>40</v>
      </c>
      <c r="AL138" s="43" t="s">
        <v>96</v>
      </c>
    </row>
    <row r="139" customHeight="1" spans="1:38">
      <c r="A139" s="31">
        <f t="shared" si="19"/>
        <v>137</v>
      </c>
      <c r="B139" s="32" t="s">
        <v>459</v>
      </c>
      <c r="C139" s="33" t="s">
        <v>460</v>
      </c>
      <c r="D139" s="56" t="s">
        <v>461</v>
      </c>
      <c r="E139" s="59">
        <v>43059</v>
      </c>
      <c r="F139" s="34">
        <v>43465</v>
      </c>
      <c r="G139" s="35">
        <f>3000</f>
        <v>3000</v>
      </c>
      <c r="H139" s="36">
        <f>4000</f>
        <v>4000</v>
      </c>
      <c r="I139" s="36">
        <f>3000</f>
        <v>3000</v>
      </c>
      <c r="J139" s="37">
        <f t="shared" si="22"/>
        <v>100</v>
      </c>
      <c r="N139" s="49"/>
      <c r="O139" s="38">
        <v>510</v>
      </c>
      <c r="P139" s="38">
        <v>0</v>
      </c>
      <c r="Q139" s="49">
        <f t="shared" si="23"/>
        <v>0</v>
      </c>
      <c r="R139" s="39">
        <f t="shared" si="20"/>
        <v>10610</v>
      </c>
      <c r="S139" s="39">
        <v>800</v>
      </c>
      <c r="T139" s="37">
        <v>205</v>
      </c>
      <c r="U139" s="37">
        <v>50</v>
      </c>
      <c r="V139" s="39">
        <v>1000</v>
      </c>
      <c r="W139" s="39">
        <v>0</v>
      </c>
      <c r="X139" s="49">
        <f>2400</f>
        <v>2400</v>
      </c>
      <c r="Y139" s="49">
        <v>0</v>
      </c>
      <c r="Z139" s="39">
        <f t="shared" si="25"/>
        <v>1155</v>
      </c>
      <c r="AA139" s="39">
        <f t="shared" si="26"/>
        <v>1155</v>
      </c>
      <c r="AB139" s="39">
        <f>ROUND(MAX(0,(AA139)*{3;10;20;25;30;35;45}%-12*{0;210;1410;2660;4410;7160;15160}),2)</f>
        <v>34.65</v>
      </c>
      <c r="AC139" s="39">
        <f t="shared" si="27"/>
        <v>34.65</v>
      </c>
      <c r="AD139" s="40">
        <f>ROUND(MAX((Z139-5000)*5%*{0.6,2,4,5,6,7,9}-10*{0,21,141,266,441,716,1516},0),2)</f>
        <v>0</v>
      </c>
      <c r="AE139" s="40">
        <f t="shared" si="28"/>
        <v>9520.35</v>
      </c>
      <c r="AF139" s="37">
        <f t="shared" si="24"/>
        <v>6120.35</v>
      </c>
      <c r="AG139" s="41">
        <v>0</v>
      </c>
      <c r="AH139" s="41">
        <v>0</v>
      </c>
      <c r="AI139" s="41">
        <v>0</v>
      </c>
      <c r="AJ139" s="42" t="s">
        <v>462</v>
      </c>
      <c r="AK139" s="43" t="s">
        <v>40</v>
      </c>
      <c r="AL139" s="43" t="s">
        <v>96</v>
      </c>
    </row>
    <row r="140" customHeight="1" spans="1:38">
      <c r="A140" s="31">
        <f t="shared" si="19"/>
        <v>138</v>
      </c>
      <c r="B140" s="32" t="s">
        <v>463</v>
      </c>
      <c r="C140" s="33" t="s">
        <v>464</v>
      </c>
      <c r="D140" s="30" t="s">
        <v>465</v>
      </c>
      <c r="E140" s="59">
        <v>43381</v>
      </c>
      <c r="F140" s="34">
        <v>43465</v>
      </c>
      <c r="G140" s="35">
        <f>3000</f>
        <v>3000</v>
      </c>
      <c r="H140" s="36">
        <f>850</f>
        <v>850</v>
      </c>
      <c r="I140" s="36">
        <f>1650</f>
        <v>1650</v>
      </c>
      <c r="J140" s="37">
        <f t="shared" si="22"/>
        <v>0</v>
      </c>
      <c r="P140" s="38">
        <v>0</v>
      </c>
      <c r="Q140" s="49">
        <f t="shared" si="23"/>
        <v>0</v>
      </c>
      <c r="R140" s="39">
        <f t="shared" si="20"/>
        <v>5500</v>
      </c>
      <c r="S140" s="37">
        <v>440</v>
      </c>
      <c r="T140" s="37">
        <v>115</v>
      </c>
      <c r="U140" s="37">
        <v>27.5</v>
      </c>
      <c r="V140" s="39">
        <v>550</v>
      </c>
      <c r="W140" s="39">
        <v>0</v>
      </c>
      <c r="X140" s="49"/>
      <c r="Y140" s="49">
        <v>0</v>
      </c>
      <c r="Z140" s="39">
        <f t="shared" si="25"/>
        <v>-632.5</v>
      </c>
      <c r="AA140" s="39">
        <f t="shared" si="26"/>
        <v>-632.5</v>
      </c>
      <c r="AB140" s="39">
        <f>ROUND(MAX(0,(AA140)*{3;10;20;25;30;35;45}%-12*{0;210;1410;2660;4410;7160;15160}),2)</f>
        <v>0</v>
      </c>
      <c r="AC140" s="39">
        <f t="shared" si="27"/>
        <v>0</v>
      </c>
      <c r="AD140" s="40">
        <f>ROUND(MAX((Z140-5000)*5%*{0.6,2,4,5,6,7,9}-10*{0,21,141,266,441,716,1516},0),2)</f>
        <v>0</v>
      </c>
      <c r="AE140" s="40">
        <f t="shared" si="28"/>
        <v>4917.5</v>
      </c>
      <c r="AF140" s="37">
        <f t="shared" ref="AF140:AF156" si="29">R140-S140-T140-U140-V140-AC140-X140</f>
        <v>4367.5</v>
      </c>
      <c r="AG140" s="41">
        <v>0</v>
      </c>
      <c r="AH140" s="41">
        <v>0</v>
      </c>
      <c r="AI140" s="41">
        <v>0</v>
      </c>
      <c r="AK140" s="43" t="s">
        <v>40</v>
      </c>
      <c r="AL140" s="43" t="s">
        <v>49</v>
      </c>
    </row>
    <row r="141" customHeight="1" spans="1:38">
      <c r="A141" s="31">
        <f t="shared" si="19"/>
        <v>139</v>
      </c>
      <c r="B141" s="32" t="s">
        <v>466</v>
      </c>
      <c r="C141" s="33" t="s">
        <v>467</v>
      </c>
      <c r="D141" s="30" t="s">
        <v>468</v>
      </c>
      <c r="E141" s="59">
        <v>43397</v>
      </c>
      <c r="F141" s="34">
        <v>43465</v>
      </c>
      <c r="G141" s="35">
        <f>3000</f>
        <v>3000</v>
      </c>
      <c r="H141" s="36">
        <f>850</f>
        <v>850</v>
      </c>
      <c r="I141" s="36">
        <f>1650</f>
        <v>1650</v>
      </c>
      <c r="J141" s="37">
        <f t="shared" si="22"/>
        <v>0</v>
      </c>
      <c r="P141" s="38">
        <v>0</v>
      </c>
      <c r="Q141" s="49">
        <f t="shared" si="23"/>
        <v>0</v>
      </c>
      <c r="R141" s="39">
        <f t="shared" si="20"/>
        <v>5500</v>
      </c>
      <c r="S141" s="37">
        <v>440</v>
      </c>
      <c r="T141" s="37">
        <v>115</v>
      </c>
      <c r="U141" s="37">
        <v>27.5</v>
      </c>
      <c r="V141" s="39">
        <v>550</v>
      </c>
      <c r="W141" s="39">
        <v>0</v>
      </c>
      <c r="X141" s="49"/>
      <c r="Y141" s="49">
        <v>0</v>
      </c>
      <c r="Z141" s="39">
        <f t="shared" si="25"/>
        <v>-632.5</v>
      </c>
      <c r="AA141" s="39">
        <f t="shared" si="26"/>
        <v>-632.5</v>
      </c>
      <c r="AB141" s="39">
        <f>ROUND(MAX(0,(AA141)*{3;10;20;25;30;35;45}%-12*{0;210;1410;2660;4410;7160;15160}),2)</f>
        <v>0</v>
      </c>
      <c r="AC141" s="39">
        <f t="shared" si="27"/>
        <v>0</v>
      </c>
      <c r="AD141" s="40">
        <f>ROUND(MAX((Z141-5000)*5%*{0.6,2,4,5,6,7,9}-10*{0,21,141,266,441,716,1516},0),2)</f>
        <v>0</v>
      </c>
      <c r="AE141" s="40">
        <f t="shared" si="28"/>
        <v>4917.5</v>
      </c>
      <c r="AF141" s="37">
        <f t="shared" si="29"/>
        <v>4367.5</v>
      </c>
      <c r="AG141" s="41">
        <v>0</v>
      </c>
      <c r="AH141" s="41">
        <v>0</v>
      </c>
      <c r="AI141" s="41">
        <v>0</v>
      </c>
      <c r="AK141" s="43" t="s">
        <v>40</v>
      </c>
      <c r="AL141" s="43" t="s">
        <v>49</v>
      </c>
    </row>
    <row r="142" customHeight="1" spans="1:38">
      <c r="A142" s="31">
        <f t="shared" si="19"/>
        <v>140</v>
      </c>
      <c r="B142" s="32" t="s">
        <v>469</v>
      </c>
      <c r="C142" s="33" t="s">
        <v>470</v>
      </c>
      <c r="D142" s="30" t="s">
        <v>471</v>
      </c>
      <c r="E142" s="59">
        <v>42845</v>
      </c>
      <c r="F142" s="34">
        <v>43465</v>
      </c>
      <c r="G142" s="35">
        <v>5000</v>
      </c>
      <c r="H142" s="36">
        <v>7500</v>
      </c>
      <c r="I142" s="36">
        <v>12500</v>
      </c>
      <c r="J142" s="37">
        <f t="shared" si="22"/>
        <v>100</v>
      </c>
      <c r="N142" s="38">
        <v>10000</v>
      </c>
      <c r="P142" s="38">
        <v>0</v>
      </c>
      <c r="Q142" s="49">
        <f t="shared" si="23"/>
        <v>0</v>
      </c>
      <c r="R142" s="39">
        <f t="shared" si="20"/>
        <v>35100</v>
      </c>
      <c r="S142" s="37">
        <v>1432.64</v>
      </c>
      <c r="T142" s="37">
        <v>325.48</v>
      </c>
      <c r="U142" s="37">
        <v>65.1</v>
      </c>
      <c r="V142" s="50">
        <v>2231</v>
      </c>
      <c r="W142" s="39">
        <v>0</v>
      </c>
      <c r="X142" s="49">
        <v>4054.22</v>
      </c>
      <c r="Y142" s="49">
        <v>0</v>
      </c>
      <c r="Z142" s="39">
        <f t="shared" si="25"/>
        <v>22024.56</v>
      </c>
      <c r="AA142" s="39">
        <f t="shared" si="26"/>
        <v>22024.56</v>
      </c>
      <c r="AB142" s="39">
        <f>ROUND(MAX(0,(AA142)*{3;10;20;25;30;35;45}%-12*{0;210;1410;2660;4410;7160;15160}),2)</f>
        <v>660.74</v>
      </c>
      <c r="AC142" s="39">
        <f t="shared" si="27"/>
        <v>660.74</v>
      </c>
      <c r="AD142" s="40">
        <f>ROUND(MAX((Z142-5000)*5%*{0.6,2,4,5,6,7,9}-10*{0,21,141,266,441,716,1516},0),2)</f>
        <v>1994.91</v>
      </c>
      <c r="AE142" s="40">
        <f t="shared" si="28"/>
        <v>32583.04</v>
      </c>
      <c r="AF142" s="37">
        <f t="shared" si="29"/>
        <v>26330.82</v>
      </c>
      <c r="AG142" s="41">
        <v>0</v>
      </c>
      <c r="AH142" s="41">
        <v>0</v>
      </c>
      <c r="AI142" s="41">
        <v>0</v>
      </c>
      <c r="AJ142" s="42" t="s">
        <v>472</v>
      </c>
      <c r="AK142" s="43" t="s">
        <v>40</v>
      </c>
      <c r="AL142" s="43" t="s">
        <v>45</v>
      </c>
    </row>
    <row r="143" s="30" customFormat="1" customHeight="1" spans="1:38">
      <c r="A143" s="31">
        <f t="shared" si="19"/>
        <v>141</v>
      </c>
      <c r="B143" s="32" t="s">
        <v>473</v>
      </c>
      <c r="C143" s="33" t="s">
        <v>474</v>
      </c>
      <c r="D143" s="30" t="s">
        <v>475</v>
      </c>
      <c r="E143" s="65">
        <v>43458</v>
      </c>
      <c r="F143" s="34">
        <v>43465</v>
      </c>
      <c r="G143" s="36">
        <f>3000/21*6</f>
        <v>857.142857142857</v>
      </c>
      <c r="H143" s="36">
        <f>4500/21*6</f>
        <v>1285.71428571429</v>
      </c>
      <c r="I143" s="36">
        <f>7500/21*6</f>
        <v>2142.85714285714</v>
      </c>
      <c r="J143" s="37">
        <f t="shared" si="22"/>
        <v>0</v>
      </c>
      <c r="K143" s="49"/>
      <c r="L143" s="49"/>
      <c r="M143" s="49"/>
      <c r="N143" s="49"/>
      <c r="O143" s="49"/>
      <c r="P143" s="38">
        <v>0</v>
      </c>
      <c r="Q143" s="49">
        <f t="shared" si="23"/>
        <v>0</v>
      </c>
      <c r="R143" s="39">
        <f t="shared" si="20"/>
        <v>4285.71428571429</v>
      </c>
      <c r="S143" s="39">
        <v>0</v>
      </c>
      <c r="T143" s="39">
        <v>0</v>
      </c>
      <c r="U143" s="39">
        <v>0</v>
      </c>
      <c r="V143" s="39">
        <v>0</v>
      </c>
      <c r="W143" s="39">
        <v>0</v>
      </c>
      <c r="X143" s="49"/>
      <c r="Y143" s="49">
        <v>0</v>
      </c>
      <c r="Z143" s="39">
        <f t="shared" si="25"/>
        <v>-714.285714285714</v>
      </c>
      <c r="AA143" s="39">
        <f t="shared" si="26"/>
        <v>-714.285714285714</v>
      </c>
      <c r="AB143" s="39">
        <f>ROUND(MAX(0,(AA143)*{3;10;20;25;30;35;45}%-12*{0;210;1410;2660;4410;7160;15160}),2)</f>
        <v>0</v>
      </c>
      <c r="AC143" s="39">
        <f t="shared" si="27"/>
        <v>0</v>
      </c>
      <c r="AD143" s="40">
        <f>ROUND(MAX((Z143-5000)*5%*{0.6,2,4,5,6,7,9}-10*{0,21,141,266,441,716,1516},0),2)</f>
        <v>0</v>
      </c>
      <c r="AE143" s="40">
        <f t="shared" si="28"/>
        <v>4285.71428571429</v>
      </c>
      <c r="AF143" s="37">
        <f t="shared" si="29"/>
        <v>4285.71428571429</v>
      </c>
      <c r="AG143" s="41">
        <v>0</v>
      </c>
      <c r="AH143" s="41">
        <v>0</v>
      </c>
      <c r="AI143" s="41">
        <v>0</v>
      </c>
      <c r="AJ143" s="64"/>
      <c r="AK143" s="43" t="s">
        <v>40</v>
      </c>
      <c r="AL143" s="43" t="s">
        <v>96</v>
      </c>
    </row>
    <row r="144" s="30" customFormat="1" customHeight="1" spans="1:38">
      <c r="A144" s="31">
        <f t="shared" si="19"/>
        <v>142</v>
      </c>
      <c r="B144" s="32" t="s">
        <v>476</v>
      </c>
      <c r="C144" s="33" t="s">
        <v>477</v>
      </c>
      <c r="D144" s="30" t="s">
        <v>478</v>
      </c>
      <c r="E144" s="65">
        <v>43458</v>
      </c>
      <c r="F144" s="34">
        <v>43465</v>
      </c>
      <c r="G144" s="36">
        <f>3000/21*6</f>
        <v>857.142857142857</v>
      </c>
      <c r="H144" s="36">
        <f>2850/21*6</f>
        <v>814.285714285714</v>
      </c>
      <c r="I144" s="36">
        <f>3650/21*6</f>
        <v>1042.85714285714</v>
      </c>
      <c r="J144" s="37">
        <f t="shared" si="22"/>
        <v>0</v>
      </c>
      <c r="K144" s="49"/>
      <c r="L144" s="49"/>
      <c r="M144" s="49"/>
      <c r="N144" s="49"/>
      <c r="O144" s="49"/>
      <c r="P144" s="38">
        <v>0</v>
      </c>
      <c r="Q144" s="49">
        <f t="shared" si="23"/>
        <v>0</v>
      </c>
      <c r="R144" s="39">
        <f t="shared" si="20"/>
        <v>2714.28571428571</v>
      </c>
      <c r="S144" s="39">
        <v>0</v>
      </c>
      <c r="T144" s="39">
        <v>0</v>
      </c>
      <c r="U144" s="39">
        <v>0</v>
      </c>
      <c r="V144" s="39">
        <v>0</v>
      </c>
      <c r="W144" s="39">
        <v>0</v>
      </c>
      <c r="X144" s="49"/>
      <c r="Y144" s="49">
        <v>0</v>
      </c>
      <c r="Z144" s="39">
        <f t="shared" si="25"/>
        <v>-2285.71428571429</v>
      </c>
      <c r="AA144" s="39">
        <f t="shared" si="26"/>
        <v>-2285.71428571429</v>
      </c>
      <c r="AB144" s="39">
        <f>ROUND(MAX(0,(AA144)*{3;10;20;25;30;35;45}%-12*{0;210;1410;2660;4410;7160;15160}),2)</f>
        <v>0</v>
      </c>
      <c r="AC144" s="39">
        <f t="shared" si="27"/>
        <v>0</v>
      </c>
      <c r="AD144" s="40">
        <f>ROUND(MAX((Z144-5000)*5%*{0.6,2,4,5,6,7,9}-10*{0,21,141,266,441,716,1516},0),2)</f>
        <v>0</v>
      </c>
      <c r="AE144" s="40">
        <f t="shared" si="28"/>
        <v>2714.28571428571</v>
      </c>
      <c r="AF144" s="37">
        <f t="shared" si="29"/>
        <v>2714.28571428571</v>
      </c>
      <c r="AG144" s="41">
        <v>0</v>
      </c>
      <c r="AH144" s="41">
        <v>0</v>
      </c>
      <c r="AI144" s="41">
        <v>0</v>
      </c>
      <c r="AJ144" s="64"/>
      <c r="AK144" s="43" t="s">
        <v>40</v>
      </c>
      <c r="AL144" s="43" t="s">
        <v>96</v>
      </c>
    </row>
    <row r="145" s="30" customFormat="1" customHeight="1" spans="1:38">
      <c r="A145" s="31">
        <f t="shared" si="19"/>
        <v>143</v>
      </c>
      <c r="B145" s="32" t="s">
        <v>479</v>
      </c>
      <c r="C145" s="33" t="s">
        <v>480</v>
      </c>
      <c r="D145" s="30" t="s">
        <v>481</v>
      </c>
      <c r="E145" s="65">
        <v>43461</v>
      </c>
      <c r="F145" s="34">
        <v>43465</v>
      </c>
      <c r="G145" s="36">
        <f>3000/21*5</f>
        <v>714.285714285714</v>
      </c>
      <c r="H145" s="36">
        <f>850/21*5</f>
        <v>202.380952380952</v>
      </c>
      <c r="I145" s="36">
        <f>1650/21*5</f>
        <v>392.857142857143</v>
      </c>
      <c r="J145" s="37">
        <f t="shared" si="22"/>
        <v>0</v>
      </c>
      <c r="K145" s="49"/>
      <c r="L145" s="49"/>
      <c r="M145" s="49"/>
      <c r="N145" s="49"/>
      <c r="O145" s="49"/>
      <c r="P145" s="38">
        <v>0</v>
      </c>
      <c r="Q145" s="49">
        <f t="shared" si="23"/>
        <v>0</v>
      </c>
      <c r="R145" s="39">
        <f t="shared" si="20"/>
        <v>1309.52380952381</v>
      </c>
      <c r="S145" s="39">
        <v>0</v>
      </c>
      <c r="T145" s="39">
        <v>0</v>
      </c>
      <c r="U145" s="39">
        <v>0</v>
      </c>
      <c r="V145" s="39">
        <v>0</v>
      </c>
      <c r="W145" s="39">
        <v>0</v>
      </c>
      <c r="X145" s="49"/>
      <c r="Y145" s="49">
        <v>0</v>
      </c>
      <c r="Z145" s="39">
        <f t="shared" si="25"/>
        <v>-3690.47619047619</v>
      </c>
      <c r="AA145" s="39">
        <f t="shared" si="26"/>
        <v>-3690.47619047619</v>
      </c>
      <c r="AB145" s="39">
        <f>ROUND(MAX(0,(AA145)*{3;10;20;25;30;35;45}%-12*{0;210;1410;2660;4410;7160;15160}),2)</f>
        <v>0</v>
      </c>
      <c r="AC145" s="39">
        <f t="shared" si="27"/>
        <v>0</v>
      </c>
      <c r="AD145" s="40">
        <f>ROUND(MAX((Z145-5000)*5%*{0.6,2,4,5,6,7,9}-10*{0,21,141,266,441,716,1516},0),2)</f>
        <v>0</v>
      </c>
      <c r="AE145" s="40">
        <f t="shared" si="28"/>
        <v>1309.52380952381</v>
      </c>
      <c r="AF145" s="37">
        <f t="shared" si="29"/>
        <v>1309.52380952381</v>
      </c>
      <c r="AG145" s="41">
        <v>0</v>
      </c>
      <c r="AH145" s="41">
        <v>0</v>
      </c>
      <c r="AI145" s="41">
        <v>0</v>
      </c>
      <c r="AJ145" s="64"/>
      <c r="AK145" s="43" t="s">
        <v>40</v>
      </c>
      <c r="AL145" s="43" t="s">
        <v>49</v>
      </c>
    </row>
    <row r="146" s="30" customFormat="1" customHeight="1" spans="1:38">
      <c r="A146" s="31">
        <f t="shared" si="19"/>
        <v>144</v>
      </c>
      <c r="B146" s="32"/>
      <c r="C146" s="33"/>
      <c r="E146" s="65"/>
      <c r="F146" s="34">
        <v>43465</v>
      </c>
      <c r="G146" s="36"/>
      <c r="H146" s="36"/>
      <c r="I146" s="36"/>
      <c r="J146" s="39"/>
      <c r="K146" s="49"/>
      <c r="L146" s="49"/>
      <c r="M146" s="49"/>
      <c r="N146" s="49"/>
      <c r="O146" s="49"/>
      <c r="P146" s="49"/>
      <c r="Q146" s="49">
        <f t="shared" si="23"/>
        <v>0</v>
      </c>
      <c r="R146" s="39"/>
      <c r="S146" s="39"/>
      <c r="T146" s="39"/>
      <c r="U146" s="39"/>
      <c r="V146" s="39"/>
      <c r="W146" s="39"/>
      <c r="X146" s="49"/>
      <c r="Y146" s="49"/>
      <c r="Z146" s="39"/>
      <c r="AA146" s="39">
        <f t="shared" si="26"/>
        <v>0</v>
      </c>
      <c r="AB146" s="39">
        <f>ROUND(MAX(0,(AA146)*{3;10;20;25;30;35;45}%-12*{0;210;1410;2660;4410;7160;15160}),2)</f>
        <v>0</v>
      </c>
      <c r="AC146" s="39">
        <f t="shared" si="27"/>
        <v>0</v>
      </c>
      <c r="AD146" s="40"/>
      <c r="AE146" s="40"/>
      <c r="AF146" s="37">
        <f t="shared" si="29"/>
        <v>0</v>
      </c>
      <c r="AG146" s="63"/>
      <c r="AH146" s="63"/>
      <c r="AI146" s="63"/>
      <c r="AJ146" s="64"/>
      <c r="AK146" s="43"/>
      <c r="AL146" s="43"/>
    </row>
    <row r="147" customHeight="1" spans="1:38">
      <c r="A147" s="31">
        <f t="shared" si="19"/>
        <v>145</v>
      </c>
      <c r="B147" s="32" t="s">
        <v>482</v>
      </c>
      <c r="C147" s="33" t="s">
        <v>483</v>
      </c>
      <c r="D147" s="30" t="s">
        <v>484</v>
      </c>
      <c r="E147" s="34">
        <v>43381</v>
      </c>
      <c r="F147" s="34">
        <v>43465</v>
      </c>
      <c r="G147" s="35">
        <v>2520</v>
      </c>
      <c r="H147" s="36">
        <v>0</v>
      </c>
      <c r="I147" s="36">
        <v>0</v>
      </c>
      <c r="J147" s="37">
        <f t="shared" ref="J147:J153" si="30">DATEDIF(E147,F147,"Y")*100</f>
        <v>0</v>
      </c>
      <c r="M147" s="38">
        <v>630</v>
      </c>
      <c r="P147" s="38">
        <v>0</v>
      </c>
      <c r="Q147" s="49">
        <f t="shared" si="23"/>
        <v>0</v>
      </c>
      <c r="R147" s="39">
        <f t="shared" si="20"/>
        <v>3150</v>
      </c>
      <c r="S147" s="37">
        <v>0</v>
      </c>
      <c r="T147" s="37">
        <v>0</v>
      </c>
      <c r="U147" s="37">
        <v>0</v>
      </c>
      <c r="V147" s="39">
        <v>0</v>
      </c>
      <c r="W147" s="39">
        <v>0</v>
      </c>
      <c r="Z147" s="39">
        <f t="shared" si="25"/>
        <v>-1850</v>
      </c>
      <c r="AA147" s="39">
        <f t="shared" si="26"/>
        <v>-1850</v>
      </c>
      <c r="AB147" s="39">
        <f>ROUND(MAX(0,(AA147)*{3;10;20;25;30;35;45}%-12*{0;210;1410;2660;4410;7160;15160}),2)</f>
        <v>0</v>
      </c>
      <c r="AC147" s="39">
        <f t="shared" si="27"/>
        <v>0</v>
      </c>
      <c r="AD147" s="40">
        <f>ROUND(MAX((Z147-5000)*5%*{0.6,2,4,5,6,7,9}-10*{0,21,141,266,441,716,1516},0),2)</f>
        <v>0</v>
      </c>
      <c r="AE147" s="40">
        <f t="shared" ref="AE147:AE156" si="31">Z147-AD147-IF(V147&gt;2198,V147-2198,0)</f>
        <v>-1850</v>
      </c>
      <c r="AF147" s="37">
        <f t="shared" si="29"/>
        <v>3150</v>
      </c>
      <c r="AG147" s="41">
        <v>0</v>
      </c>
      <c r="AH147" s="41">
        <v>0</v>
      </c>
      <c r="AI147" s="41">
        <v>0</v>
      </c>
      <c r="AJ147" s="42" t="s">
        <v>485</v>
      </c>
      <c r="AK147" s="43" t="s">
        <v>40</v>
      </c>
      <c r="AL147" s="43" t="s">
        <v>45</v>
      </c>
    </row>
    <row r="148" customHeight="1" spans="1:38">
      <c r="A148" s="31">
        <f t="shared" si="19"/>
        <v>146</v>
      </c>
      <c r="B148" s="32" t="s">
        <v>486</v>
      </c>
      <c r="C148" s="33" t="s">
        <v>487</v>
      </c>
      <c r="D148" s="30" t="s">
        <v>488</v>
      </c>
      <c r="E148" s="34">
        <v>43395</v>
      </c>
      <c r="F148" s="34">
        <v>43465</v>
      </c>
      <c r="G148" s="35">
        <v>1740</v>
      </c>
      <c r="H148" s="36">
        <v>0</v>
      </c>
      <c r="I148" s="36">
        <v>0</v>
      </c>
      <c r="J148" s="37">
        <f t="shared" si="30"/>
        <v>0</v>
      </c>
      <c r="M148" s="38">
        <v>435</v>
      </c>
      <c r="P148" s="38">
        <v>0</v>
      </c>
      <c r="Q148" s="49">
        <f t="shared" si="23"/>
        <v>0</v>
      </c>
      <c r="R148" s="39">
        <f t="shared" si="20"/>
        <v>2175</v>
      </c>
      <c r="S148" s="37">
        <v>0</v>
      </c>
      <c r="T148" s="37">
        <v>0</v>
      </c>
      <c r="U148" s="37">
        <v>0</v>
      </c>
      <c r="V148" s="39">
        <v>0</v>
      </c>
      <c r="W148" s="39">
        <v>0</v>
      </c>
      <c r="Z148" s="39">
        <f t="shared" si="25"/>
        <v>-2825</v>
      </c>
      <c r="AA148" s="39">
        <f t="shared" si="26"/>
        <v>-2825</v>
      </c>
      <c r="AB148" s="39">
        <f>ROUND(MAX(0,(AA148)*{3;10;20;25;30;35;45}%-12*{0;210;1410;2660;4410;7160;15160}),2)</f>
        <v>0</v>
      </c>
      <c r="AC148" s="39">
        <f t="shared" si="27"/>
        <v>0</v>
      </c>
      <c r="AD148" s="40">
        <f>ROUND(MAX((Z148-5000)*5%*{0.6,2,4,5,6,7,9}-10*{0,21,141,266,441,716,1516},0),2)</f>
        <v>0</v>
      </c>
      <c r="AE148" s="40">
        <f t="shared" si="31"/>
        <v>-2825</v>
      </c>
      <c r="AF148" s="37">
        <f t="shared" si="29"/>
        <v>2175</v>
      </c>
      <c r="AG148" s="41">
        <v>0</v>
      </c>
      <c r="AH148" s="41">
        <v>0</v>
      </c>
      <c r="AI148" s="41">
        <v>0</v>
      </c>
      <c r="AJ148" s="42" t="s">
        <v>489</v>
      </c>
      <c r="AK148" s="43" t="s">
        <v>40</v>
      </c>
      <c r="AL148" s="43" t="s">
        <v>45</v>
      </c>
    </row>
    <row r="149" customHeight="1" spans="1:38">
      <c r="A149" s="31">
        <f t="shared" si="19"/>
        <v>147</v>
      </c>
      <c r="B149" s="32" t="s">
        <v>490</v>
      </c>
      <c r="C149" s="33" t="s">
        <v>491</v>
      </c>
      <c r="D149" s="30" t="s">
        <v>492</v>
      </c>
      <c r="E149" s="34">
        <v>43402</v>
      </c>
      <c r="F149" s="34">
        <v>43465</v>
      </c>
      <c r="G149" s="35">
        <v>2520</v>
      </c>
      <c r="H149" s="36">
        <v>0</v>
      </c>
      <c r="I149" s="36">
        <v>0</v>
      </c>
      <c r="J149" s="37">
        <f t="shared" si="30"/>
        <v>0</v>
      </c>
      <c r="M149" s="38">
        <v>630</v>
      </c>
      <c r="P149" s="38">
        <v>0</v>
      </c>
      <c r="Q149" s="49">
        <f t="shared" si="23"/>
        <v>0</v>
      </c>
      <c r="R149" s="39">
        <f t="shared" si="20"/>
        <v>3150</v>
      </c>
      <c r="S149" s="37">
        <v>0</v>
      </c>
      <c r="T149" s="37">
        <v>0</v>
      </c>
      <c r="U149" s="37">
        <v>0</v>
      </c>
      <c r="V149" s="39">
        <v>0</v>
      </c>
      <c r="W149" s="39">
        <v>0</v>
      </c>
      <c r="Z149" s="39">
        <f t="shared" si="25"/>
        <v>-1850</v>
      </c>
      <c r="AA149" s="39">
        <f t="shared" si="26"/>
        <v>-1850</v>
      </c>
      <c r="AB149" s="39">
        <f>ROUND(MAX(0,(AA149)*{3;10;20;25;30;35;45}%-12*{0;210;1410;2660;4410;7160;15160}),2)</f>
        <v>0</v>
      </c>
      <c r="AC149" s="39">
        <f t="shared" si="27"/>
        <v>0</v>
      </c>
      <c r="AD149" s="40">
        <f>ROUND(MAX((Z149-5000)*5%*{0.6,2,4,5,6,7,9}-10*{0,21,141,266,441,716,1516},0),2)</f>
        <v>0</v>
      </c>
      <c r="AE149" s="40">
        <f t="shared" si="31"/>
        <v>-1850</v>
      </c>
      <c r="AF149" s="37">
        <f t="shared" si="29"/>
        <v>3150</v>
      </c>
      <c r="AG149" s="41">
        <v>0</v>
      </c>
      <c r="AH149" s="41">
        <v>0</v>
      </c>
      <c r="AI149" s="41">
        <v>0</v>
      </c>
      <c r="AJ149" s="42" t="s">
        <v>485</v>
      </c>
      <c r="AK149" s="43" t="s">
        <v>40</v>
      </c>
      <c r="AL149" s="43" t="s">
        <v>45</v>
      </c>
    </row>
    <row r="150" customHeight="1" spans="1:38">
      <c r="A150" s="31">
        <f t="shared" si="19"/>
        <v>148</v>
      </c>
      <c r="B150" s="32" t="s">
        <v>493</v>
      </c>
      <c r="C150" s="33" t="s">
        <v>494</v>
      </c>
      <c r="D150" s="56" t="s">
        <v>495</v>
      </c>
      <c r="E150" s="34">
        <v>43405</v>
      </c>
      <c r="F150" s="34">
        <v>43465</v>
      </c>
      <c r="G150" s="35">
        <v>1440</v>
      </c>
      <c r="H150" s="36">
        <v>0</v>
      </c>
      <c r="I150" s="36">
        <v>0</v>
      </c>
      <c r="J150" s="37">
        <f t="shared" si="30"/>
        <v>0</v>
      </c>
      <c r="M150" s="38">
        <v>360</v>
      </c>
      <c r="P150" s="38">
        <v>0</v>
      </c>
      <c r="Q150" s="49">
        <f t="shared" si="23"/>
        <v>0</v>
      </c>
      <c r="R150" s="39">
        <f t="shared" si="20"/>
        <v>1800</v>
      </c>
      <c r="S150" s="37">
        <v>0</v>
      </c>
      <c r="T150" s="37">
        <v>0</v>
      </c>
      <c r="U150" s="37">
        <v>0</v>
      </c>
      <c r="V150" s="39">
        <v>0</v>
      </c>
      <c r="W150" s="39">
        <v>0</v>
      </c>
      <c r="Z150" s="39">
        <f t="shared" si="25"/>
        <v>-3200</v>
      </c>
      <c r="AA150" s="39">
        <f t="shared" si="26"/>
        <v>-3200</v>
      </c>
      <c r="AB150" s="39">
        <f>ROUND(MAX(0,(AA150)*{3;10;20;25;30;35;45}%-12*{0;210;1410;2660;4410;7160;15160}),2)</f>
        <v>0</v>
      </c>
      <c r="AC150" s="39">
        <f t="shared" si="27"/>
        <v>0</v>
      </c>
      <c r="AD150" s="40">
        <f>ROUND(MAX((Z150-5000)*5%*{0.6,2,4,5,6,7,9}-10*{0,21,141,266,441,716,1516},0),2)</f>
        <v>0</v>
      </c>
      <c r="AE150" s="40">
        <f t="shared" si="31"/>
        <v>-3200</v>
      </c>
      <c r="AF150" s="37">
        <f t="shared" si="29"/>
        <v>1800</v>
      </c>
      <c r="AG150" s="41">
        <v>0</v>
      </c>
      <c r="AH150" s="41">
        <v>0</v>
      </c>
      <c r="AI150" s="41">
        <v>0</v>
      </c>
      <c r="AJ150" s="42" t="s">
        <v>496</v>
      </c>
      <c r="AK150" s="43" t="s">
        <v>40</v>
      </c>
      <c r="AL150" s="43" t="s">
        <v>45</v>
      </c>
    </row>
    <row r="151" customHeight="1" spans="1:38">
      <c r="A151" s="31">
        <f t="shared" si="19"/>
        <v>149</v>
      </c>
      <c r="B151" s="32" t="s">
        <v>497</v>
      </c>
      <c r="C151" s="33" t="s">
        <v>498</v>
      </c>
      <c r="D151" s="30" t="s">
        <v>499</v>
      </c>
      <c r="E151" s="34">
        <v>43409</v>
      </c>
      <c r="F151" s="34">
        <v>43465</v>
      </c>
      <c r="G151" s="35">
        <v>2640</v>
      </c>
      <c r="H151" s="36">
        <v>0</v>
      </c>
      <c r="I151" s="36">
        <v>0</v>
      </c>
      <c r="J151" s="37">
        <f t="shared" si="30"/>
        <v>0</v>
      </c>
      <c r="M151" s="38">
        <v>660</v>
      </c>
      <c r="P151" s="38">
        <v>0</v>
      </c>
      <c r="Q151" s="49">
        <f t="shared" si="23"/>
        <v>0</v>
      </c>
      <c r="R151" s="39">
        <f t="shared" si="20"/>
        <v>3300</v>
      </c>
      <c r="S151" s="37">
        <v>0</v>
      </c>
      <c r="T151" s="37">
        <v>0</v>
      </c>
      <c r="U151" s="37">
        <v>0</v>
      </c>
      <c r="V151" s="39">
        <v>0</v>
      </c>
      <c r="W151" s="39">
        <v>0</v>
      </c>
      <c r="Z151" s="39">
        <f t="shared" si="25"/>
        <v>-1700</v>
      </c>
      <c r="AA151" s="39">
        <f t="shared" si="26"/>
        <v>-1700</v>
      </c>
      <c r="AB151" s="39">
        <f>ROUND(MAX(0,(AA151)*{3;10;20;25;30;35;45}%-12*{0;210;1410;2660;4410;7160;15160}),2)</f>
        <v>0</v>
      </c>
      <c r="AC151" s="39">
        <f t="shared" si="27"/>
        <v>0</v>
      </c>
      <c r="AD151" s="40">
        <f>ROUND(MAX((Z151-5000)*5%*{0.6,2,4,5,6,7,9}-10*{0,21,141,266,441,716,1516},0),2)</f>
        <v>0</v>
      </c>
      <c r="AE151" s="40">
        <f t="shared" si="31"/>
        <v>-1700</v>
      </c>
      <c r="AF151" s="37">
        <f t="shared" si="29"/>
        <v>3300</v>
      </c>
      <c r="AG151" s="41">
        <v>0</v>
      </c>
      <c r="AH151" s="41">
        <v>0</v>
      </c>
      <c r="AI151" s="41">
        <v>0</v>
      </c>
      <c r="AJ151" s="42" t="s">
        <v>500</v>
      </c>
      <c r="AK151" s="43" t="s">
        <v>40</v>
      </c>
      <c r="AL151" s="43" t="s">
        <v>45</v>
      </c>
    </row>
    <row r="152" customHeight="1" spans="1:38">
      <c r="A152" s="31">
        <f t="shared" si="19"/>
        <v>150</v>
      </c>
      <c r="B152" s="32" t="s">
        <v>501</v>
      </c>
      <c r="C152" s="33" t="s">
        <v>502</v>
      </c>
      <c r="D152" s="30" t="s">
        <v>503</v>
      </c>
      <c r="E152" s="34">
        <v>43425</v>
      </c>
      <c r="F152" s="34">
        <v>43465</v>
      </c>
      <c r="G152" s="35">
        <v>1200</v>
      </c>
      <c r="H152" s="36">
        <v>0</v>
      </c>
      <c r="I152" s="36">
        <v>0</v>
      </c>
      <c r="J152" s="37">
        <f t="shared" si="30"/>
        <v>0</v>
      </c>
      <c r="M152" s="38">
        <v>300</v>
      </c>
      <c r="P152" s="38">
        <v>0</v>
      </c>
      <c r="Q152" s="49">
        <f t="shared" si="23"/>
        <v>0</v>
      </c>
      <c r="R152" s="39">
        <f t="shared" si="20"/>
        <v>1500</v>
      </c>
      <c r="S152" s="37">
        <v>0</v>
      </c>
      <c r="T152" s="37">
        <v>0</v>
      </c>
      <c r="U152" s="37">
        <v>0</v>
      </c>
      <c r="V152" s="39">
        <v>0</v>
      </c>
      <c r="W152" s="39">
        <v>0</v>
      </c>
      <c r="Z152" s="39">
        <f t="shared" si="25"/>
        <v>-3500</v>
      </c>
      <c r="AA152" s="39">
        <f t="shared" si="26"/>
        <v>-3500</v>
      </c>
      <c r="AB152" s="39">
        <f>ROUND(MAX(0,(AA152)*{3;10;20;25;30;35;45}%-12*{0;210;1410;2660;4410;7160;15160}),2)</f>
        <v>0</v>
      </c>
      <c r="AC152" s="39">
        <f t="shared" si="27"/>
        <v>0</v>
      </c>
      <c r="AD152" s="40">
        <f>ROUND(MAX((Z152-5000)*5%*{0.6,2,4,5,6,7,9}-10*{0,21,141,266,441,716,1516},0),2)</f>
        <v>0</v>
      </c>
      <c r="AE152" s="40">
        <f t="shared" si="31"/>
        <v>-3500</v>
      </c>
      <c r="AF152" s="37">
        <f t="shared" si="29"/>
        <v>1500</v>
      </c>
      <c r="AG152" s="41">
        <v>0</v>
      </c>
      <c r="AH152" s="41">
        <v>0</v>
      </c>
      <c r="AI152" s="41">
        <v>0</v>
      </c>
      <c r="AJ152" s="42" t="s">
        <v>504</v>
      </c>
      <c r="AK152" s="43" t="s">
        <v>40</v>
      </c>
      <c r="AL152" s="43" t="s">
        <v>45</v>
      </c>
    </row>
    <row r="153" customHeight="1" spans="1:38">
      <c r="A153" s="31">
        <f t="shared" si="19"/>
        <v>151</v>
      </c>
      <c r="B153" s="32" t="s">
        <v>505</v>
      </c>
      <c r="C153" s="33" t="s">
        <v>506</v>
      </c>
      <c r="D153" s="30" t="s">
        <v>507</v>
      </c>
      <c r="E153" s="34">
        <v>43427</v>
      </c>
      <c r="F153" s="34">
        <v>43465</v>
      </c>
      <c r="G153" s="35">
        <v>3000</v>
      </c>
      <c r="H153" s="36">
        <v>0</v>
      </c>
      <c r="I153" s="36">
        <v>0</v>
      </c>
      <c r="J153" s="37">
        <f t="shared" si="30"/>
        <v>0</v>
      </c>
      <c r="M153" s="38">
        <v>750</v>
      </c>
      <c r="P153" s="38">
        <v>0</v>
      </c>
      <c r="Q153" s="49">
        <f t="shared" si="23"/>
        <v>0</v>
      </c>
      <c r="R153" s="39">
        <f t="shared" si="20"/>
        <v>3750</v>
      </c>
      <c r="S153" s="37">
        <v>0</v>
      </c>
      <c r="T153" s="37">
        <v>0</v>
      </c>
      <c r="U153" s="37">
        <v>0</v>
      </c>
      <c r="V153" s="39">
        <v>0</v>
      </c>
      <c r="W153" s="39">
        <v>0</v>
      </c>
      <c r="Z153" s="39">
        <f t="shared" si="25"/>
        <v>-1250</v>
      </c>
      <c r="AA153" s="39">
        <f t="shared" si="26"/>
        <v>-1250</v>
      </c>
      <c r="AB153" s="39">
        <f>ROUND(MAX(0,(AA153)*{3;10;20;25;30;35;45}%-12*{0;210;1410;2660;4410;7160;15160}),2)</f>
        <v>0</v>
      </c>
      <c r="AC153" s="39">
        <f t="shared" si="27"/>
        <v>0</v>
      </c>
      <c r="AD153" s="40">
        <f>ROUND(MAX((Z153-5000)*5%*{0.6,2,4,5,6,7,9}-10*{0,21,141,266,441,716,1516},0),2)</f>
        <v>0</v>
      </c>
      <c r="AE153" s="40">
        <f t="shared" si="31"/>
        <v>-1250</v>
      </c>
      <c r="AF153" s="37">
        <f t="shared" si="29"/>
        <v>3750</v>
      </c>
      <c r="AG153" s="41">
        <v>0</v>
      </c>
      <c r="AH153" s="41">
        <v>0</v>
      </c>
      <c r="AI153" s="41">
        <v>0</v>
      </c>
      <c r="AJ153" s="42" t="s">
        <v>508</v>
      </c>
      <c r="AK153" s="43" t="s">
        <v>40</v>
      </c>
      <c r="AL153" s="43" t="s">
        <v>45</v>
      </c>
    </row>
    <row r="154" customHeight="1" spans="1:38">
      <c r="A154" s="31">
        <f t="shared" ref="A154:A156" si="32">ROW()-2</f>
        <v>152</v>
      </c>
      <c r="B154" s="32" t="s">
        <v>509</v>
      </c>
      <c r="C154" s="33" t="s">
        <v>510</v>
      </c>
      <c r="D154" s="30" t="s">
        <v>511</v>
      </c>
      <c r="E154" s="34">
        <v>43444</v>
      </c>
      <c r="F154" s="34">
        <v>43465</v>
      </c>
      <c r="G154" s="35">
        <v>2040</v>
      </c>
      <c r="H154" s="36">
        <v>0</v>
      </c>
      <c r="I154" s="36">
        <v>0</v>
      </c>
      <c r="J154" s="37">
        <v>0</v>
      </c>
      <c r="M154" s="38">
        <v>510</v>
      </c>
      <c r="P154" s="38">
        <v>0</v>
      </c>
      <c r="Q154" s="49">
        <f t="shared" si="23"/>
        <v>0</v>
      </c>
      <c r="R154" s="39">
        <f t="shared" si="20"/>
        <v>2550</v>
      </c>
      <c r="S154" s="37">
        <v>0</v>
      </c>
      <c r="T154" s="37">
        <v>0</v>
      </c>
      <c r="U154" s="37">
        <v>0</v>
      </c>
      <c r="V154" s="39">
        <v>0</v>
      </c>
      <c r="W154" s="39">
        <v>0</v>
      </c>
      <c r="Z154" s="39">
        <f t="shared" si="25"/>
        <v>-2450</v>
      </c>
      <c r="AA154" s="39">
        <f t="shared" si="26"/>
        <v>-2450</v>
      </c>
      <c r="AB154" s="39">
        <f>ROUND(MAX(0,(AA154)*{3;10;20;25;30;35;45}%-12*{0;210;1410;2660;4410;7160;15160}),2)</f>
        <v>0</v>
      </c>
      <c r="AC154" s="39">
        <f t="shared" si="27"/>
        <v>0</v>
      </c>
      <c r="AD154" s="40">
        <f>ROUND(MAX((Z154-5000)*5%*{0.6,2,4,5,6,7,9}-10*{0,21,141,266,441,716,1516},0),2)</f>
        <v>0</v>
      </c>
      <c r="AE154" s="40">
        <f t="shared" si="31"/>
        <v>-2450</v>
      </c>
      <c r="AF154" s="37">
        <f t="shared" si="29"/>
        <v>2550</v>
      </c>
      <c r="AG154" s="41">
        <v>0</v>
      </c>
      <c r="AH154" s="41">
        <v>0</v>
      </c>
      <c r="AI154" s="41">
        <v>0</v>
      </c>
      <c r="AJ154" s="42" t="s">
        <v>512</v>
      </c>
      <c r="AK154" s="43" t="s">
        <v>40</v>
      </c>
      <c r="AL154" s="43" t="s">
        <v>45</v>
      </c>
    </row>
    <row r="155" customHeight="1" spans="1:38">
      <c r="A155" s="31">
        <f t="shared" si="32"/>
        <v>153</v>
      </c>
      <c r="B155" s="32" t="s">
        <v>513</v>
      </c>
      <c r="C155" s="33" t="s">
        <v>514</v>
      </c>
      <c r="D155" s="30" t="s">
        <v>515</v>
      </c>
      <c r="E155" s="34">
        <v>43445</v>
      </c>
      <c r="F155" s="34">
        <v>43465</v>
      </c>
      <c r="G155" s="35">
        <v>1680</v>
      </c>
      <c r="H155" s="36">
        <v>0</v>
      </c>
      <c r="I155" s="36">
        <v>0</v>
      </c>
      <c r="J155" s="37">
        <v>0</v>
      </c>
      <c r="M155" s="38">
        <v>420</v>
      </c>
      <c r="P155" s="38">
        <v>0</v>
      </c>
      <c r="Q155" s="49">
        <f t="shared" si="23"/>
        <v>0</v>
      </c>
      <c r="R155" s="39">
        <f t="shared" si="20"/>
        <v>2100</v>
      </c>
      <c r="S155" s="37">
        <v>0</v>
      </c>
      <c r="T155" s="37">
        <v>0</v>
      </c>
      <c r="U155" s="37">
        <v>0</v>
      </c>
      <c r="V155" s="39">
        <v>0</v>
      </c>
      <c r="W155" s="39">
        <v>0</v>
      </c>
      <c r="Z155" s="39">
        <f t="shared" si="25"/>
        <v>-2900</v>
      </c>
      <c r="AA155" s="39">
        <f t="shared" si="26"/>
        <v>-2900</v>
      </c>
      <c r="AB155" s="39">
        <f>ROUND(MAX(0,(AA155)*{3;10;20;25;30;35;45}%-12*{0;210;1410;2660;4410;7160;15160}),2)</f>
        <v>0</v>
      </c>
      <c r="AC155" s="39">
        <f t="shared" si="27"/>
        <v>0</v>
      </c>
      <c r="AD155" s="40">
        <f>ROUND(MAX((Z155-5000)*5%*{0.6,2,4,5,6,7,9}-10*{0,21,141,266,441,716,1516},0),2)</f>
        <v>0</v>
      </c>
      <c r="AE155" s="40">
        <f t="shared" si="31"/>
        <v>-2900</v>
      </c>
      <c r="AF155" s="37">
        <f t="shared" si="29"/>
        <v>2100</v>
      </c>
      <c r="AG155" s="41">
        <v>0</v>
      </c>
      <c r="AH155" s="41">
        <v>0</v>
      </c>
      <c r="AI155" s="41">
        <v>0</v>
      </c>
      <c r="AJ155" s="42" t="s">
        <v>516</v>
      </c>
      <c r="AK155" s="43" t="s">
        <v>40</v>
      </c>
      <c r="AL155" s="43" t="s">
        <v>45</v>
      </c>
    </row>
    <row r="156" customHeight="1" spans="1:38">
      <c r="A156" s="31">
        <f t="shared" si="32"/>
        <v>154</v>
      </c>
      <c r="B156" s="32" t="s">
        <v>517</v>
      </c>
      <c r="C156" s="33" t="s">
        <v>518</v>
      </c>
      <c r="D156" s="30" t="s">
        <v>519</v>
      </c>
      <c r="E156" s="34">
        <v>43458</v>
      </c>
      <c r="F156" s="34">
        <v>43465</v>
      </c>
      <c r="G156" s="35">
        <v>720</v>
      </c>
      <c r="H156" s="36">
        <v>0</v>
      </c>
      <c r="I156" s="36">
        <v>0</v>
      </c>
      <c r="J156" s="37">
        <v>0</v>
      </c>
      <c r="M156" s="38">
        <v>180</v>
      </c>
      <c r="P156" s="38">
        <v>0</v>
      </c>
      <c r="Q156" s="49">
        <f t="shared" si="23"/>
        <v>0</v>
      </c>
      <c r="R156" s="39">
        <f t="shared" si="20"/>
        <v>900</v>
      </c>
      <c r="S156" s="37">
        <v>0</v>
      </c>
      <c r="T156" s="37">
        <v>0</v>
      </c>
      <c r="U156" s="37">
        <v>0</v>
      </c>
      <c r="V156" s="39">
        <v>0</v>
      </c>
      <c r="W156" s="39">
        <v>0</v>
      </c>
      <c r="Z156" s="39">
        <f t="shared" si="25"/>
        <v>-4100</v>
      </c>
      <c r="AA156" s="39">
        <f t="shared" si="26"/>
        <v>-4100</v>
      </c>
      <c r="AB156" s="39">
        <f>ROUND(MAX(0,(AA156)*{3;10;20;25;30;35;45}%-12*{0;210;1410;2660;4410;7160;15160}),2)</f>
        <v>0</v>
      </c>
      <c r="AC156" s="39">
        <f t="shared" si="27"/>
        <v>0</v>
      </c>
      <c r="AD156" s="40">
        <f>ROUND(MAX((Z156-5000)*5%*{0.6,2,4,5,6,7,9}-10*{0,21,141,266,441,716,1516},0),2)</f>
        <v>0</v>
      </c>
      <c r="AE156" s="40">
        <f t="shared" si="31"/>
        <v>-4100</v>
      </c>
      <c r="AF156" s="37">
        <f t="shared" si="29"/>
        <v>900</v>
      </c>
      <c r="AG156" s="41">
        <v>0</v>
      </c>
      <c r="AH156" s="41">
        <v>0</v>
      </c>
      <c r="AI156" s="41">
        <v>0</v>
      </c>
      <c r="AJ156" s="42" t="s">
        <v>520</v>
      </c>
      <c r="AK156" s="43" t="s">
        <v>40</v>
      </c>
      <c r="AL156" s="43" t="s">
        <v>45</v>
      </c>
    </row>
    <row r="157" customHeight="1" spans="2:22">
      <c r="B157" s="31"/>
      <c r="C157" s="31"/>
      <c r="D157" s="31"/>
      <c r="S157" s="67">
        <f>SUM(S3:S156)</f>
        <v>149413.36</v>
      </c>
      <c r="T157" s="67">
        <f t="shared" ref="T157:V157" si="33">SUM(T3:T156)</f>
        <v>37909.56</v>
      </c>
      <c r="U157" s="67">
        <f t="shared" si="33"/>
        <v>9149.51</v>
      </c>
      <c r="V157" s="67">
        <f t="shared" si="33"/>
        <v>197947</v>
      </c>
    </row>
    <row r="158" customHeight="1" spans="2:4">
      <c r="B158" s="31"/>
      <c r="C158" s="31"/>
      <c r="D158" s="31"/>
    </row>
    <row r="159" customHeight="1" spans="2:4">
      <c r="B159" s="31"/>
      <c r="C159" s="31"/>
      <c r="D159" s="31"/>
    </row>
    <row r="160" customHeight="1" spans="2:38">
      <c r="B160" s="31"/>
      <c r="C160" s="31"/>
      <c r="D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D160" s="68"/>
      <c r="AE160" s="68"/>
      <c r="AF160" s="31"/>
      <c r="AG160" s="31"/>
      <c r="AH160" s="31"/>
      <c r="AI160" s="31"/>
      <c r="AJ160" s="31"/>
      <c r="AK160" s="31"/>
      <c r="AL160" s="31"/>
    </row>
    <row r="161" customHeight="1" spans="2:38">
      <c r="B161" s="31"/>
      <c r="C161" s="31"/>
      <c r="D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D161" s="68"/>
      <c r="AE161" s="68"/>
      <c r="AF161" s="31"/>
      <c r="AG161" s="31"/>
      <c r="AH161" s="31"/>
      <c r="AI161" s="31"/>
      <c r="AJ161" s="31"/>
      <c r="AK161" s="31"/>
      <c r="AL161" s="31"/>
    </row>
    <row r="162" customHeight="1" spans="14:38">
      <c r="N162" s="49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68"/>
      <c r="AE162" s="68"/>
      <c r="AF162" s="31"/>
      <c r="AG162" s="31"/>
      <c r="AH162" s="31"/>
      <c r="AI162" s="31"/>
      <c r="AJ162" s="31"/>
      <c r="AK162" s="31"/>
      <c r="AL162" s="31"/>
    </row>
    <row r="163" customHeight="1" spans="14:38">
      <c r="N163" s="49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68"/>
      <c r="AE163" s="68"/>
      <c r="AF163" s="31"/>
      <c r="AG163" s="31"/>
      <c r="AH163" s="31"/>
      <c r="AI163" s="31"/>
      <c r="AJ163" s="31"/>
      <c r="AK163" s="31"/>
      <c r="AL163" s="31"/>
    </row>
  </sheetData>
  <protectedRanges>
    <protectedRange sqref="M82 X17:Y18 X7:Y14 H15:I18 H3:I3 N32 L7:O18 H5:I13" name="区域3_1"/>
    <protectedRange sqref="M82 X17:Y18 X7:Y14 H15:I18 H3:I3 N32 L7:O18 H5:I13" name="区域3_1_14"/>
    <protectedRange sqref="L4" name="区域3_1_26"/>
    <protectedRange sqref="L19:O20" name="区域3_1_27"/>
    <protectedRange sqref="L2" name="区域3_1_5_5"/>
    <protectedRange sqref="O3 S24:U25 S27:U27 S39:U39 S45:U47 S88 S29:U30 S3:U22" name="区域3_1_9_1"/>
    <protectedRange sqref="AH3:AH156" name="区域2_1_9_1"/>
    <protectedRange sqref="AG3:AG156" name="区域1_1_9_1"/>
    <protectedRange sqref="N3:N5" name="区域3_1_16_2_1_1"/>
  </protectedRanges>
  <autoFilter ref="A2:AL161">
    <extLst/>
  </autoFilter>
  <conditionalFormatting sqref="C97:C146">
    <cfRule type="duplicateValues" dxfId="0" priority="6"/>
  </conditionalFormatting>
  <conditionalFormatting sqref="D97:D146">
    <cfRule type="duplicateValues" dxfId="0" priority="8" stopIfTrue="1"/>
  </conditionalFormatting>
  <conditionalFormatting sqref="C162:D1048576 C1:D10 C12:D28 C147:D156">
    <cfRule type="duplicateValues" dxfId="0" priority="1"/>
  </conditionalFormatting>
  <conditionalFormatting sqref="C162:C1048576 D1:AL1 C1:C10 C12:C28 C147:C156">
    <cfRule type="duplicateValues" dxfId="0" priority="4"/>
  </conditionalFormatting>
  <conditionalFormatting sqref="B162:C1048576 B2:C10 B12:C28 B11 B147:C156">
    <cfRule type="duplicateValues" dxfId="0" priority="2"/>
  </conditionalFormatting>
  <conditionalFormatting sqref="D162:D1048576 D2:D10 D12:D28 D147:D156">
    <cfRule type="duplicateValues" dxfId="0" priority="3" stopIfTrue="1"/>
  </conditionalFormatting>
  <conditionalFormatting sqref="B29:C96 C11">
    <cfRule type="duplicateValues" dxfId="0" priority="12"/>
  </conditionalFormatting>
  <conditionalFormatting sqref="C29:D96 C11:D11">
    <cfRule type="duplicateValues" dxfId="0" priority="9"/>
  </conditionalFormatting>
  <conditionalFormatting sqref="C29:C96 C11">
    <cfRule type="duplicateValues" dxfId="0" priority="10"/>
  </conditionalFormatting>
  <conditionalFormatting sqref="D29:D96 D11">
    <cfRule type="duplicateValues" dxfId="0" priority="11" stopIfTrue="1"/>
  </conditionalFormatting>
  <conditionalFormatting sqref="B97:C146">
    <cfRule type="duplicateValues" dxfId="0" priority="7"/>
  </conditionalFormatting>
  <conditionalFormatting sqref="C97:D146">
    <cfRule type="duplicateValues" dxfId="0" priority="5"/>
  </conditionalFormatting>
  <printOptions horizontalCentered="1"/>
  <pageMargins left="0.156944444444444" right="0.0388888888888889" top="0" bottom="0" header="0.156944444444444" footer="0.156944444444444"/>
  <pageSetup paperSize="9" orientation="landscape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Q94"/>
  <sheetViews>
    <sheetView tabSelected="1" zoomScale="70" zoomScaleNormal="70" workbookViewId="0">
      <pane xSplit="4" ySplit="1" topLeftCell="AA50" activePane="bottomRight" state="frozen"/>
      <selection/>
      <selection pane="topRight"/>
      <selection pane="bottomLeft"/>
      <selection pane="bottomRight" activeCell="AI2" sqref="AI2:AI94"/>
    </sheetView>
  </sheetViews>
  <sheetFormatPr defaultColWidth="9" defaultRowHeight="20.1" customHeight="1"/>
  <cols>
    <col min="1" max="1" width="5" style="2" customWidth="1"/>
    <col min="2" max="2" width="23.5" style="3" customWidth="1"/>
    <col min="3" max="3" width="12.5" style="4" customWidth="1"/>
    <col min="4" max="4" width="12.8083333333333" style="1" customWidth="1"/>
    <col min="5" max="6" width="16.125" style="5" customWidth="1"/>
    <col min="7" max="7" width="15.3083333333333" style="5" customWidth="1"/>
    <col min="8" max="8" width="11.375" style="6" customWidth="1"/>
    <col min="9" max="10" width="11.375" style="7" customWidth="1"/>
    <col min="11" max="11" width="12.5" style="8" customWidth="1"/>
    <col min="12" max="13" width="11.5" style="9" customWidth="1"/>
    <col min="14" max="14" width="14.125" style="9" customWidth="1"/>
    <col min="15" max="15" width="16" style="9" customWidth="1"/>
    <col min="16" max="16" width="9.5" style="9" customWidth="1"/>
    <col min="17" max="18" width="11" style="9" customWidth="1"/>
    <col min="19" max="19" width="12.125" style="9" customWidth="1"/>
    <col min="20" max="20" width="10" style="9" customWidth="1"/>
    <col min="21" max="21" width="15.125" style="8" customWidth="1"/>
    <col min="22" max="22" width="12.625" style="8" customWidth="1"/>
    <col min="23" max="25" width="11" style="8" customWidth="1"/>
    <col min="26" max="26" width="12.875" style="10" customWidth="1"/>
    <col min="27" max="27" width="10.875" style="10" customWidth="1"/>
    <col min="28" max="29" width="15.125" style="9" customWidth="1"/>
    <col min="30" max="32" width="8.5" style="11" customWidth="1"/>
    <col min="33" max="33" width="21" style="12" customWidth="1"/>
    <col min="34" max="34" width="20" style="13" customWidth="1"/>
    <col min="35" max="35" width="35.375" style="13" customWidth="1"/>
    <col min="36" max="36" width="9" style="2" customWidth="1"/>
    <col min="37" max="37" width="18.375" style="2" customWidth="1"/>
    <col min="38" max="38" width="12.875" style="2" customWidth="1"/>
    <col min="39" max="39" width="8.875" style="11" customWidth="1"/>
    <col min="40" max="40" width="18" style="2" customWidth="1"/>
    <col min="41" max="41" width="17" style="2" customWidth="1"/>
    <col min="42" max="42" width="9" style="2"/>
    <col min="43" max="43" width="34.625" style="2" customWidth="1"/>
    <col min="44" max="16384" width="9" style="2"/>
  </cols>
  <sheetData>
    <row r="1" s="1" customFormat="1" customHeight="1" spans="1:41">
      <c r="A1" s="1" t="s">
        <v>0</v>
      </c>
      <c r="B1" s="3" t="s">
        <v>1</v>
      </c>
      <c r="C1" s="3" t="s">
        <v>2</v>
      </c>
      <c r="D1" s="1" t="s">
        <v>3</v>
      </c>
      <c r="E1" s="14" t="s">
        <v>4</v>
      </c>
      <c r="F1" s="14" t="s">
        <v>5</v>
      </c>
      <c r="G1" s="14" t="s">
        <v>521</v>
      </c>
      <c r="H1" s="7" t="s">
        <v>6</v>
      </c>
      <c r="I1" s="7" t="s">
        <v>7</v>
      </c>
      <c r="J1" s="7" t="s">
        <v>8</v>
      </c>
      <c r="K1" s="10" t="s">
        <v>9</v>
      </c>
      <c r="L1" s="19" t="s">
        <v>522</v>
      </c>
      <c r="M1" s="19" t="s">
        <v>523</v>
      </c>
      <c r="N1" s="19" t="s">
        <v>524</v>
      </c>
      <c r="O1" s="19" t="s">
        <v>525</v>
      </c>
      <c r="P1" s="19" t="s">
        <v>8</v>
      </c>
      <c r="Q1" s="19" t="s">
        <v>526</v>
      </c>
      <c r="R1" s="19" t="s">
        <v>14</v>
      </c>
      <c r="S1" s="10" t="s">
        <v>15</v>
      </c>
      <c r="T1" s="10" t="s">
        <v>16</v>
      </c>
      <c r="U1" s="10" t="s">
        <v>17</v>
      </c>
      <c r="V1" s="10" t="s">
        <v>527</v>
      </c>
      <c r="W1" s="10" t="s">
        <v>528</v>
      </c>
      <c r="X1" s="10" t="s">
        <v>529</v>
      </c>
      <c r="Y1" s="10" t="s">
        <v>530</v>
      </c>
      <c r="Z1" s="10" t="s">
        <v>531</v>
      </c>
      <c r="AA1" s="10" t="s">
        <v>22</v>
      </c>
      <c r="AB1" s="10" t="s">
        <v>23</v>
      </c>
      <c r="AC1" s="10" t="s">
        <v>25</v>
      </c>
      <c r="AD1" s="1" t="s">
        <v>31</v>
      </c>
      <c r="AE1" s="1" t="s">
        <v>32</v>
      </c>
      <c r="AF1" s="1" t="s">
        <v>33</v>
      </c>
      <c r="AG1" s="24" t="s">
        <v>34</v>
      </c>
      <c r="AH1" s="1" t="s">
        <v>35</v>
      </c>
      <c r="AI1" s="1" t="s">
        <v>36</v>
      </c>
      <c r="AK1" s="25" t="s">
        <v>532</v>
      </c>
      <c r="AL1" s="25" t="s">
        <v>533</v>
      </c>
      <c r="AM1" s="26"/>
      <c r="AN1" s="25" t="s">
        <v>534</v>
      </c>
      <c r="AO1" s="25" t="s">
        <v>535</v>
      </c>
    </row>
    <row r="2" s="1" customFormat="1" customHeight="1" spans="1:41">
      <c r="A2" s="1">
        <f t="shared" ref="A2:A32" si="0">ROW()-1</f>
        <v>1</v>
      </c>
      <c r="C2" s="1" t="s">
        <v>536</v>
      </c>
      <c r="E2" s="14" t="s">
        <v>537</v>
      </c>
      <c r="F2" s="14">
        <v>44742</v>
      </c>
      <c r="G2" s="14" t="s">
        <v>538</v>
      </c>
      <c r="H2" s="15">
        <v>5000</v>
      </c>
      <c r="I2" s="15">
        <v>8860</v>
      </c>
      <c r="J2" s="15">
        <v>5940</v>
      </c>
      <c r="K2" s="10">
        <f t="shared" ref="K2:K32" si="1">DATEDIF(E2,F2,"Y")*100</f>
        <v>0</v>
      </c>
      <c r="L2" s="10">
        <v>200</v>
      </c>
      <c r="M2" s="10">
        <v>150</v>
      </c>
      <c r="N2" s="10">
        <v>20.1</v>
      </c>
      <c r="O2" s="1" t="e">
        <v>#N/A</v>
      </c>
      <c r="P2" s="15" t="e">
        <v>#N/A</v>
      </c>
      <c r="Q2" s="1" t="e">
        <v>#N/A</v>
      </c>
      <c r="R2" s="10" t="e">
        <v>#N/A</v>
      </c>
      <c r="S2" s="15" t="e">
        <v>#N/A</v>
      </c>
      <c r="T2" s="10">
        <f t="shared" ref="T2:T32" si="2">SUM(H2:J2)/21*AD2+IF(DATEDIF(E2,F2,"Y")&lt;2,SUM(H2:J2)/21*0.4*AE2,IF(AE2&gt;15,SUM(H2:J2)/21*0.4*AE2,SUM(H2:J2)/21*0.2*AE2))</f>
        <v>0</v>
      </c>
      <c r="U2" s="10" t="e">
        <f t="shared" ref="U2:U32" si="3">SUM(H2:R2)-S2-T2</f>
        <v>#N/A</v>
      </c>
      <c r="V2" s="22" t="e">
        <v>#N/A</v>
      </c>
      <c r="W2" s="22" t="e">
        <v>#N/A</v>
      </c>
      <c r="X2" s="22" t="e">
        <v>#N/A</v>
      </c>
      <c r="Y2" s="22" t="e">
        <v>#N/A</v>
      </c>
      <c r="Z2" s="22" t="e">
        <v>#N/A</v>
      </c>
      <c r="AA2" s="15"/>
      <c r="AB2" s="10"/>
      <c r="AC2" s="10" t="e">
        <f t="shared" ref="AC2:AC32" si="4">U2-V2-W2-X2-Y2-Z2-AA2-AB2</f>
        <v>#N/A</v>
      </c>
      <c r="AD2" s="23">
        <v>0</v>
      </c>
      <c r="AE2" s="23">
        <v>0</v>
      </c>
      <c r="AF2" s="23">
        <v>0</v>
      </c>
      <c r="AG2" s="24"/>
      <c r="AK2" s="15" t="e">
        <v>#N/A</v>
      </c>
      <c r="AL2" s="10" t="e">
        <f t="shared" ref="AL2:AL32" si="5">U2-AK2</f>
        <v>#N/A</v>
      </c>
      <c r="AN2" s="15" t="e">
        <v>#N/A</v>
      </c>
      <c r="AO2" s="10" t="e">
        <f t="shared" ref="AO2:AO32" si="6">AC2-AN2</f>
        <v>#N/A</v>
      </c>
    </row>
    <row r="3" s="1" customFormat="1" customHeight="1" spans="1:41">
      <c r="A3" s="1">
        <f t="shared" si="0"/>
        <v>2</v>
      </c>
      <c r="C3" s="1" t="s">
        <v>539</v>
      </c>
      <c r="E3" s="14" t="s">
        <v>540</v>
      </c>
      <c r="F3" s="14">
        <v>44742</v>
      </c>
      <c r="G3" s="14" t="s">
        <v>541</v>
      </c>
      <c r="H3" s="15">
        <v>5000</v>
      </c>
      <c r="I3" s="15">
        <v>15416.67</v>
      </c>
      <c r="J3" s="15">
        <v>8750</v>
      </c>
      <c r="K3" s="10">
        <f t="shared" si="1"/>
        <v>500</v>
      </c>
      <c r="L3" s="10">
        <v>300</v>
      </c>
      <c r="M3" s="10">
        <v>150</v>
      </c>
      <c r="N3" s="10"/>
      <c r="O3" s="1" t="e">
        <v>#N/A</v>
      </c>
      <c r="P3" s="15" t="e">
        <v>#N/A</v>
      </c>
      <c r="Q3" s="1" t="e">
        <v>#N/A</v>
      </c>
      <c r="R3" s="10" t="e">
        <v>#N/A</v>
      </c>
      <c r="S3" s="15" t="e">
        <v>#N/A</v>
      </c>
      <c r="T3" s="10">
        <f t="shared" si="2"/>
        <v>0</v>
      </c>
      <c r="U3" s="10" t="e">
        <f t="shared" si="3"/>
        <v>#N/A</v>
      </c>
      <c r="V3" s="22" t="e">
        <v>#N/A</v>
      </c>
      <c r="W3" s="22" t="e">
        <v>#N/A</v>
      </c>
      <c r="X3" s="22" t="e">
        <v>#N/A</v>
      </c>
      <c r="Y3" s="22" t="e">
        <v>#N/A</v>
      </c>
      <c r="Z3" s="22" t="e">
        <v>#N/A</v>
      </c>
      <c r="AA3" s="15"/>
      <c r="AB3" s="10"/>
      <c r="AC3" s="10" t="e">
        <f t="shared" si="4"/>
        <v>#N/A</v>
      </c>
      <c r="AD3" s="23">
        <v>0</v>
      </c>
      <c r="AE3" s="23">
        <v>0</v>
      </c>
      <c r="AF3" s="23">
        <v>0</v>
      </c>
      <c r="AG3" s="24"/>
      <c r="AK3" s="15" t="e">
        <v>#N/A</v>
      </c>
      <c r="AL3" s="10" t="e">
        <f t="shared" si="5"/>
        <v>#N/A</v>
      </c>
      <c r="AN3" s="15" t="e">
        <v>#N/A</v>
      </c>
      <c r="AO3" s="10" t="e">
        <f t="shared" si="6"/>
        <v>#N/A</v>
      </c>
    </row>
    <row r="4" s="1" customFormat="1" customHeight="1" spans="1:41">
      <c r="A4" s="1">
        <f t="shared" si="0"/>
        <v>3</v>
      </c>
      <c r="C4" s="1" t="s">
        <v>542</v>
      </c>
      <c r="E4" s="14" t="s">
        <v>543</v>
      </c>
      <c r="F4" s="14">
        <v>44742</v>
      </c>
      <c r="G4" s="14" t="s">
        <v>541</v>
      </c>
      <c r="H4" s="15">
        <v>5000</v>
      </c>
      <c r="I4" s="15">
        <v>18000</v>
      </c>
      <c r="J4" s="15">
        <v>10000</v>
      </c>
      <c r="K4" s="10">
        <f t="shared" si="1"/>
        <v>300</v>
      </c>
      <c r="L4" s="10">
        <v>300</v>
      </c>
      <c r="M4" s="10">
        <v>150</v>
      </c>
      <c r="N4" s="10"/>
      <c r="O4" s="1" t="e">
        <v>#N/A</v>
      </c>
      <c r="P4" s="15" t="e">
        <v>#N/A</v>
      </c>
      <c r="Q4" s="1" t="e">
        <v>#N/A</v>
      </c>
      <c r="R4" s="10" t="e">
        <v>#N/A</v>
      </c>
      <c r="S4" s="15" t="e">
        <v>#N/A</v>
      </c>
      <c r="T4" s="10">
        <f t="shared" si="2"/>
        <v>0</v>
      </c>
      <c r="U4" s="10" t="e">
        <f t="shared" si="3"/>
        <v>#N/A</v>
      </c>
      <c r="V4" s="22" t="e">
        <v>#N/A</v>
      </c>
      <c r="W4" s="22" t="e">
        <v>#N/A</v>
      </c>
      <c r="X4" s="22" t="e">
        <v>#N/A</v>
      </c>
      <c r="Y4" s="22" t="e">
        <v>#N/A</v>
      </c>
      <c r="Z4" s="22" t="e">
        <v>#N/A</v>
      </c>
      <c r="AA4" s="15"/>
      <c r="AB4" s="10"/>
      <c r="AC4" s="10" t="e">
        <f t="shared" si="4"/>
        <v>#N/A</v>
      </c>
      <c r="AD4" s="23">
        <v>0</v>
      </c>
      <c r="AE4" s="23">
        <v>0</v>
      </c>
      <c r="AF4" s="23">
        <v>0</v>
      </c>
      <c r="AG4" s="24"/>
      <c r="AK4" s="15" t="e">
        <v>#N/A</v>
      </c>
      <c r="AL4" s="10" t="e">
        <f t="shared" si="5"/>
        <v>#N/A</v>
      </c>
      <c r="AM4" s="27"/>
      <c r="AN4" s="15" t="e">
        <v>#N/A</v>
      </c>
      <c r="AO4" s="10" t="e">
        <f t="shared" si="6"/>
        <v>#N/A</v>
      </c>
    </row>
    <row r="5" s="1" customFormat="1" customHeight="1" spans="1:42">
      <c r="A5" s="1">
        <f t="shared" si="0"/>
        <v>4</v>
      </c>
      <c r="C5" s="1" t="s">
        <v>544</v>
      </c>
      <c r="E5" s="14" t="s">
        <v>545</v>
      </c>
      <c r="F5" s="14">
        <v>44742</v>
      </c>
      <c r="G5" s="14" t="s">
        <v>541</v>
      </c>
      <c r="H5" s="15">
        <v>5000</v>
      </c>
      <c r="I5" s="15">
        <v>19500</v>
      </c>
      <c r="J5" s="15">
        <v>10500</v>
      </c>
      <c r="K5" s="10">
        <f t="shared" si="1"/>
        <v>100</v>
      </c>
      <c r="L5" s="10">
        <v>300</v>
      </c>
      <c r="M5" s="10">
        <v>150</v>
      </c>
      <c r="N5" s="10"/>
      <c r="O5" s="1" t="e">
        <v>#N/A</v>
      </c>
      <c r="P5" s="15" t="e">
        <v>#N/A</v>
      </c>
      <c r="Q5" s="1" t="e">
        <v>#N/A</v>
      </c>
      <c r="R5" s="10" t="e">
        <v>#N/A</v>
      </c>
      <c r="S5" s="15" t="e">
        <v>#N/A</v>
      </c>
      <c r="T5" s="10">
        <f t="shared" si="2"/>
        <v>0</v>
      </c>
      <c r="U5" s="10" t="e">
        <f t="shared" si="3"/>
        <v>#N/A</v>
      </c>
      <c r="V5" s="22" t="e">
        <v>#N/A</v>
      </c>
      <c r="W5" s="22" t="e">
        <v>#N/A</v>
      </c>
      <c r="X5" s="22" t="e">
        <v>#N/A</v>
      </c>
      <c r="Y5" s="22" t="e">
        <v>#N/A</v>
      </c>
      <c r="Z5" s="22" t="e">
        <v>#N/A</v>
      </c>
      <c r="AA5" s="15"/>
      <c r="AB5" s="10"/>
      <c r="AC5" s="10" t="e">
        <f t="shared" si="4"/>
        <v>#N/A</v>
      </c>
      <c r="AD5" s="23">
        <v>0</v>
      </c>
      <c r="AE5" s="23">
        <v>0</v>
      </c>
      <c r="AF5" s="23">
        <v>0</v>
      </c>
      <c r="AG5" s="24"/>
      <c r="AK5" s="15" t="e">
        <v>#N/A</v>
      </c>
      <c r="AL5" s="10" t="e">
        <f t="shared" si="5"/>
        <v>#N/A</v>
      </c>
      <c r="AN5" s="15" t="e">
        <v>#N/A</v>
      </c>
      <c r="AO5" s="10" t="e">
        <f t="shared" si="6"/>
        <v>#N/A</v>
      </c>
      <c r="AP5" s="26"/>
    </row>
    <row r="6" s="1" customFormat="1" customHeight="1" spans="1:42">
      <c r="A6" s="1">
        <f t="shared" si="0"/>
        <v>5</v>
      </c>
      <c r="C6" s="1" t="s">
        <v>546</v>
      </c>
      <c r="E6" s="5" t="s">
        <v>547</v>
      </c>
      <c r="F6" s="14">
        <v>44742</v>
      </c>
      <c r="G6" s="14" t="s">
        <v>541</v>
      </c>
      <c r="H6" s="16">
        <v>5000</v>
      </c>
      <c r="I6" s="15">
        <v>9700</v>
      </c>
      <c r="J6" s="15">
        <v>6300</v>
      </c>
      <c r="K6" s="10">
        <f t="shared" si="1"/>
        <v>0</v>
      </c>
      <c r="L6" s="10">
        <v>300</v>
      </c>
      <c r="M6" s="10">
        <v>150</v>
      </c>
      <c r="N6" s="9"/>
      <c r="O6" s="1" t="e">
        <v>#N/A</v>
      </c>
      <c r="P6" s="15" t="e">
        <v>#N/A</v>
      </c>
      <c r="Q6" s="1" t="e">
        <v>#N/A</v>
      </c>
      <c r="R6" s="10" t="e">
        <v>#N/A</v>
      </c>
      <c r="S6" s="15" t="e">
        <v>#N/A</v>
      </c>
      <c r="T6" s="10">
        <f t="shared" si="2"/>
        <v>0</v>
      </c>
      <c r="U6" s="10" t="e">
        <f t="shared" si="3"/>
        <v>#N/A</v>
      </c>
      <c r="V6" s="22" t="e">
        <v>#N/A</v>
      </c>
      <c r="W6" s="22" t="e">
        <v>#N/A</v>
      </c>
      <c r="X6" s="22" t="e">
        <v>#N/A</v>
      </c>
      <c r="Y6" s="22" t="e">
        <v>#N/A</v>
      </c>
      <c r="Z6" s="22" t="e">
        <v>#N/A</v>
      </c>
      <c r="AA6" s="10"/>
      <c r="AB6" s="9"/>
      <c r="AC6" s="10" t="e">
        <f t="shared" si="4"/>
        <v>#N/A</v>
      </c>
      <c r="AD6" s="23">
        <v>0</v>
      </c>
      <c r="AE6" s="23">
        <v>0</v>
      </c>
      <c r="AF6" s="23">
        <v>0</v>
      </c>
      <c r="AG6" s="28"/>
      <c r="AH6" s="13"/>
      <c r="AI6" s="1"/>
      <c r="AK6" s="15" t="e">
        <v>#N/A</v>
      </c>
      <c r="AL6" s="10" t="e">
        <f t="shared" si="5"/>
        <v>#N/A</v>
      </c>
      <c r="AM6" s="26"/>
      <c r="AN6" s="15" t="e">
        <v>#N/A</v>
      </c>
      <c r="AO6" s="10" t="e">
        <f t="shared" si="6"/>
        <v>#N/A</v>
      </c>
      <c r="AP6" s="2"/>
    </row>
    <row r="7" s="1" customFormat="1" customHeight="1" spans="1:41">
      <c r="A7" s="1">
        <f t="shared" si="0"/>
        <v>6</v>
      </c>
      <c r="C7" s="1" t="s">
        <v>548</v>
      </c>
      <c r="E7" s="14" t="s">
        <v>549</v>
      </c>
      <c r="F7" s="14">
        <v>44742</v>
      </c>
      <c r="G7" s="14" t="s">
        <v>550</v>
      </c>
      <c r="H7" s="15">
        <v>5000</v>
      </c>
      <c r="I7" s="15">
        <v>22965</v>
      </c>
      <c r="J7" s="15">
        <v>11985</v>
      </c>
      <c r="K7" s="10">
        <f t="shared" si="1"/>
        <v>300</v>
      </c>
      <c r="L7" s="10"/>
      <c r="M7" s="10"/>
      <c r="N7" s="10"/>
      <c r="O7" s="1" t="e">
        <v>#N/A</v>
      </c>
      <c r="P7" s="15" t="e">
        <v>#N/A</v>
      </c>
      <c r="Q7" s="1" t="e">
        <v>#N/A</v>
      </c>
      <c r="R7" s="10" t="e">
        <v>#N/A</v>
      </c>
      <c r="S7" s="15" t="e">
        <v>#N/A</v>
      </c>
      <c r="T7" s="10">
        <f t="shared" si="2"/>
        <v>0</v>
      </c>
      <c r="U7" s="10" t="e">
        <f t="shared" si="3"/>
        <v>#N/A</v>
      </c>
      <c r="V7" s="22">
        <v>1745.68</v>
      </c>
      <c r="W7" s="22">
        <v>436.42</v>
      </c>
      <c r="X7" s="22">
        <v>0</v>
      </c>
      <c r="Y7" s="22">
        <v>109.11</v>
      </c>
      <c r="Z7" s="22">
        <v>2800</v>
      </c>
      <c r="AA7" s="15"/>
      <c r="AB7" s="10"/>
      <c r="AC7" s="10" t="e">
        <f t="shared" si="4"/>
        <v>#N/A</v>
      </c>
      <c r="AD7" s="23">
        <v>0</v>
      </c>
      <c r="AE7" s="23">
        <v>0</v>
      </c>
      <c r="AF7" s="23">
        <v>0</v>
      </c>
      <c r="AG7" s="24"/>
      <c r="AK7" s="15" t="e">
        <v>#N/A</v>
      </c>
      <c r="AL7" s="10" t="e">
        <f t="shared" si="5"/>
        <v>#N/A</v>
      </c>
      <c r="AN7" s="15" t="e">
        <v>#N/A</v>
      </c>
      <c r="AO7" s="10" t="e">
        <f t="shared" si="6"/>
        <v>#N/A</v>
      </c>
    </row>
    <row r="8" s="1" customFormat="1" customHeight="1" spans="1:41">
      <c r="A8" s="1">
        <f t="shared" si="0"/>
        <v>7</v>
      </c>
      <c r="C8" s="1" t="s">
        <v>551</v>
      </c>
      <c r="E8" s="14" t="s">
        <v>552</v>
      </c>
      <c r="F8" s="14">
        <v>44742</v>
      </c>
      <c r="G8" s="14" t="s">
        <v>550</v>
      </c>
      <c r="H8" s="15">
        <v>5000</v>
      </c>
      <c r="I8" s="15">
        <v>33500</v>
      </c>
      <c r="J8" s="15">
        <v>16500</v>
      </c>
      <c r="K8" s="10">
        <f t="shared" si="1"/>
        <v>100</v>
      </c>
      <c r="L8" s="10"/>
      <c r="M8" s="10"/>
      <c r="N8" s="10">
        <v>75.44</v>
      </c>
      <c r="O8" s="1" t="e">
        <v>#N/A</v>
      </c>
      <c r="P8" s="15" t="e">
        <v>#N/A</v>
      </c>
      <c r="Q8" s="1" t="e">
        <v>#N/A</v>
      </c>
      <c r="R8" s="10" t="e">
        <v>#N/A</v>
      </c>
      <c r="S8" s="15" t="e">
        <v>#N/A</v>
      </c>
      <c r="T8" s="10">
        <f t="shared" si="2"/>
        <v>0</v>
      </c>
      <c r="U8" s="10" t="e">
        <f t="shared" si="3"/>
        <v>#N/A</v>
      </c>
      <c r="V8" s="22">
        <v>1745.68</v>
      </c>
      <c r="W8" s="22">
        <v>436.42</v>
      </c>
      <c r="X8" s="22">
        <v>10</v>
      </c>
      <c r="Y8" s="22">
        <v>109.11</v>
      </c>
      <c r="Z8" s="22">
        <v>3450</v>
      </c>
      <c r="AA8" s="15"/>
      <c r="AB8" s="10"/>
      <c r="AC8" s="10" t="e">
        <f t="shared" si="4"/>
        <v>#N/A</v>
      </c>
      <c r="AD8" s="23">
        <v>0</v>
      </c>
      <c r="AE8" s="23">
        <v>0</v>
      </c>
      <c r="AF8" s="23">
        <v>0</v>
      </c>
      <c r="AG8" s="24"/>
      <c r="AK8" s="15" t="e">
        <v>#N/A</v>
      </c>
      <c r="AL8" s="10" t="e">
        <f t="shared" si="5"/>
        <v>#N/A</v>
      </c>
      <c r="AM8" s="26"/>
      <c r="AN8" s="15" t="e">
        <v>#N/A</v>
      </c>
      <c r="AO8" s="10" t="e">
        <f t="shared" si="6"/>
        <v>#N/A</v>
      </c>
    </row>
    <row r="9" s="1" customFormat="1" customHeight="1" spans="1:41">
      <c r="A9" s="1">
        <f t="shared" si="0"/>
        <v>8</v>
      </c>
      <c r="C9" s="1" t="s">
        <v>553</v>
      </c>
      <c r="E9" s="14" t="s">
        <v>554</v>
      </c>
      <c r="F9" s="14">
        <v>44742</v>
      </c>
      <c r="G9" s="14" t="s">
        <v>555</v>
      </c>
      <c r="H9" s="15">
        <v>5000</v>
      </c>
      <c r="I9" s="15">
        <v>5500</v>
      </c>
      <c r="J9" s="15">
        <v>4500</v>
      </c>
      <c r="K9" s="10">
        <f t="shared" si="1"/>
        <v>200</v>
      </c>
      <c r="L9" s="10">
        <v>200</v>
      </c>
      <c r="M9" s="10">
        <v>150</v>
      </c>
      <c r="N9" s="10"/>
      <c r="O9" s="1" t="e">
        <v>#N/A</v>
      </c>
      <c r="P9" s="15" t="e">
        <v>#N/A</v>
      </c>
      <c r="Q9" s="1" t="e">
        <v>#N/A</v>
      </c>
      <c r="R9" s="10" t="e">
        <v>#N/A</v>
      </c>
      <c r="S9" s="15" t="e">
        <v>#N/A</v>
      </c>
      <c r="T9" s="10">
        <f t="shared" si="2"/>
        <v>0</v>
      </c>
      <c r="U9" s="10" t="e">
        <f t="shared" si="3"/>
        <v>#N/A</v>
      </c>
      <c r="V9" s="22" t="e">
        <v>#N/A</v>
      </c>
      <c r="W9" s="22" t="e">
        <v>#N/A</v>
      </c>
      <c r="X9" s="22" t="e">
        <v>#N/A</v>
      </c>
      <c r="Y9" s="22" t="e">
        <v>#N/A</v>
      </c>
      <c r="Z9" s="22" t="e">
        <v>#N/A</v>
      </c>
      <c r="AA9" s="15"/>
      <c r="AB9" s="10"/>
      <c r="AC9" s="10" t="e">
        <f t="shared" si="4"/>
        <v>#N/A</v>
      </c>
      <c r="AD9" s="23">
        <v>0</v>
      </c>
      <c r="AE9" s="23">
        <v>0</v>
      </c>
      <c r="AF9" s="23">
        <v>0</v>
      </c>
      <c r="AG9" s="24"/>
      <c r="AK9" s="15" t="e">
        <v>#N/A</v>
      </c>
      <c r="AL9" s="10" t="e">
        <f t="shared" si="5"/>
        <v>#N/A</v>
      </c>
      <c r="AN9" s="15" t="e">
        <v>#N/A</v>
      </c>
      <c r="AO9" s="10" t="e">
        <f t="shared" si="6"/>
        <v>#N/A</v>
      </c>
    </row>
    <row r="10" s="1" customFormat="1" customHeight="1" spans="1:42">
      <c r="A10" s="1">
        <f t="shared" si="0"/>
        <v>9</v>
      </c>
      <c r="C10" s="1" t="s">
        <v>556</v>
      </c>
      <c r="E10" s="14" t="s">
        <v>557</v>
      </c>
      <c r="F10" s="14">
        <v>44742</v>
      </c>
      <c r="G10" s="14" t="s">
        <v>555</v>
      </c>
      <c r="H10" s="15">
        <v>3000</v>
      </c>
      <c r="I10" s="15">
        <v>5750</v>
      </c>
      <c r="J10" s="15">
        <v>3750</v>
      </c>
      <c r="K10" s="10">
        <f t="shared" si="1"/>
        <v>0</v>
      </c>
      <c r="L10" s="10">
        <v>200</v>
      </c>
      <c r="M10" s="10">
        <v>150</v>
      </c>
      <c r="N10" s="10"/>
      <c r="O10" s="1" t="e">
        <v>#N/A</v>
      </c>
      <c r="P10" s="15" t="e">
        <v>#N/A</v>
      </c>
      <c r="Q10" s="1" t="e">
        <v>#N/A</v>
      </c>
      <c r="R10" s="10" t="e">
        <v>#N/A</v>
      </c>
      <c r="S10" s="15" t="e">
        <v>#N/A</v>
      </c>
      <c r="T10" s="10">
        <f t="shared" si="2"/>
        <v>0</v>
      </c>
      <c r="U10" s="10" t="e">
        <f t="shared" si="3"/>
        <v>#N/A</v>
      </c>
      <c r="V10" s="22">
        <v>1000</v>
      </c>
      <c r="W10" s="22">
        <v>250</v>
      </c>
      <c r="X10" s="22">
        <v>0</v>
      </c>
      <c r="Y10" s="22">
        <v>62.5</v>
      </c>
      <c r="Z10" s="22">
        <v>1250</v>
      </c>
      <c r="AA10" s="15"/>
      <c r="AB10" s="10"/>
      <c r="AC10" s="10" t="e">
        <f t="shared" si="4"/>
        <v>#N/A</v>
      </c>
      <c r="AD10" s="23">
        <v>0</v>
      </c>
      <c r="AE10" s="23">
        <v>0</v>
      </c>
      <c r="AF10" s="23">
        <v>0</v>
      </c>
      <c r="AG10" s="24"/>
      <c r="AK10" s="15" t="e">
        <v>#N/A</v>
      </c>
      <c r="AL10" s="10" t="e">
        <f t="shared" si="5"/>
        <v>#N/A</v>
      </c>
      <c r="AN10" s="15" t="e">
        <v>#N/A</v>
      </c>
      <c r="AO10" s="10" t="e">
        <f t="shared" si="6"/>
        <v>#N/A</v>
      </c>
      <c r="AP10" s="26"/>
    </row>
    <row r="11" s="1" customFormat="1" customHeight="1" spans="1:41">
      <c r="A11" s="1">
        <f t="shared" si="0"/>
        <v>10</v>
      </c>
      <c r="C11" s="1" t="s">
        <v>558</v>
      </c>
      <c r="E11" s="14" t="s">
        <v>559</v>
      </c>
      <c r="F11" s="14">
        <v>44742</v>
      </c>
      <c r="G11" s="14" t="s">
        <v>560</v>
      </c>
      <c r="H11" s="15">
        <v>3000</v>
      </c>
      <c r="I11" s="15">
        <v>2810</v>
      </c>
      <c r="J11" s="15">
        <v>2490</v>
      </c>
      <c r="K11" s="10">
        <f t="shared" si="1"/>
        <v>400</v>
      </c>
      <c r="L11" s="10">
        <v>200</v>
      </c>
      <c r="M11" s="10">
        <v>150</v>
      </c>
      <c r="N11" s="10"/>
      <c r="O11" s="1" t="e">
        <v>#N/A</v>
      </c>
      <c r="P11" s="15" t="e">
        <v>#N/A</v>
      </c>
      <c r="Q11" s="1" t="e">
        <v>#N/A</v>
      </c>
      <c r="R11" s="10" t="e">
        <v>#N/A</v>
      </c>
      <c r="S11" s="15" t="e">
        <v>#N/A</v>
      </c>
      <c r="T11" s="10">
        <f t="shared" si="2"/>
        <v>0</v>
      </c>
      <c r="U11" s="10" t="e">
        <f t="shared" si="3"/>
        <v>#N/A</v>
      </c>
      <c r="V11" s="22" t="e">
        <v>#N/A</v>
      </c>
      <c r="W11" s="22" t="e">
        <v>#N/A</v>
      </c>
      <c r="X11" s="22" t="e">
        <v>#N/A</v>
      </c>
      <c r="Y11" s="22" t="e">
        <v>#N/A</v>
      </c>
      <c r="Z11" s="22" t="e">
        <v>#N/A</v>
      </c>
      <c r="AA11" s="15"/>
      <c r="AB11" s="10"/>
      <c r="AC11" s="10" t="e">
        <f t="shared" si="4"/>
        <v>#N/A</v>
      </c>
      <c r="AD11" s="23">
        <v>0</v>
      </c>
      <c r="AE11" s="23">
        <v>0</v>
      </c>
      <c r="AF11" s="23">
        <v>0</v>
      </c>
      <c r="AG11" s="24"/>
      <c r="AK11" s="15" t="e">
        <v>#N/A</v>
      </c>
      <c r="AL11" s="10" t="e">
        <f t="shared" si="5"/>
        <v>#N/A</v>
      </c>
      <c r="AN11" s="15" t="e">
        <v>#N/A</v>
      </c>
      <c r="AO11" s="10" t="e">
        <f t="shared" si="6"/>
        <v>#N/A</v>
      </c>
    </row>
    <row r="12" s="1" customFormat="1" customHeight="1" spans="1:41">
      <c r="A12" s="1">
        <f t="shared" si="0"/>
        <v>11</v>
      </c>
      <c r="C12" s="1" t="s">
        <v>561</v>
      </c>
      <c r="E12" s="14" t="s">
        <v>562</v>
      </c>
      <c r="F12" s="14">
        <v>44742</v>
      </c>
      <c r="G12" s="14" t="s">
        <v>560</v>
      </c>
      <c r="H12" s="15">
        <v>3000</v>
      </c>
      <c r="I12" s="15">
        <v>2600</v>
      </c>
      <c r="J12" s="15">
        <v>2400</v>
      </c>
      <c r="K12" s="10">
        <f t="shared" si="1"/>
        <v>100</v>
      </c>
      <c r="L12" s="10">
        <v>200</v>
      </c>
      <c r="M12" s="10">
        <v>150</v>
      </c>
      <c r="N12" s="10"/>
      <c r="O12" s="1" t="e">
        <v>#N/A</v>
      </c>
      <c r="P12" s="15" t="e">
        <v>#N/A</v>
      </c>
      <c r="Q12" s="1" t="e">
        <v>#N/A</v>
      </c>
      <c r="R12" s="10" t="e">
        <v>#N/A</v>
      </c>
      <c r="S12" s="15" t="e">
        <v>#N/A</v>
      </c>
      <c r="T12" s="10">
        <f t="shared" si="2"/>
        <v>0</v>
      </c>
      <c r="U12" s="10" t="e">
        <f t="shared" si="3"/>
        <v>#N/A</v>
      </c>
      <c r="V12" s="22" t="e">
        <v>#N/A</v>
      </c>
      <c r="W12" s="22" t="e">
        <v>#N/A</v>
      </c>
      <c r="X12" s="22" t="e">
        <v>#N/A</v>
      </c>
      <c r="Y12" s="22" t="e">
        <v>#N/A</v>
      </c>
      <c r="Z12" s="22" t="e">
        <v>#N/A</v>
      </c>
      <c r="AA12" s="15"/>
      <c r="AB12" s="10"/>
      <c r="AC12" s="10" t="e">
        <f t="shared" si="4"/>
        <v>#N/A</v>
      </c>
      <c r="AD12" s="23">
        <v>0</v>
      </c>
      <c r="AE12" s="23">
        <v>0</v>
      </c>
      <c r="AF12" s="23">
        <v>0</v>
      </c>
      <c r="AG12" s="24"/>
      <c r="AK12" s="15" t="e">
        <v>#N/A</v>
      </c>
      <c r="AL12" s="10" t="e">
        <f t="shared" si="5"/>
        <v>#N/A</v>
      </c>
      <c r="AM12" s="26"/>
      <c r="AN12" s="15" t="e">
        <v>#N/A</v>
      </c>
      <c r="AO12" s="10" t="e">
        <f t="shared" si="6"/>
        <v>#N/A</v>
      </c>
    </row>
    <row r="13" s="1" customFormat="1" customHeight="1" spans="1:41">
      <c r="A13" s="1">
        <f t="shared" si="0"/>
        <v>12</v>
      </c>
      <c r="C13" s="1" t="s">
        <v>563</v>
      </c>
      <c r="E13" s="14" t="s">
        <v>564</v>
      </c>
      <c r="F13" s="14">
        <v>44742</v>
      </c>
      <c r="G13" s="14" t="s">
        <v>565</v>
      </c>
      <c r="H13" s="15">
        <v>5000</v>
      </c>
      <c r="I13" s="15">
        <v>9000</v>
      </c>
      <c r="J13" s="15">
        <v>6000</v>
      </c>
      <c r="K13" s="10">
        <f t="shared" si="1"/>
        <v>100</v>
      </c>
      <c r="L13" s="10">
        <v>200</v>
      </c>
      <c r="M13" s="10">
        <v>150</v>
      </c>
      <c r="N13" s="10"/>
      <c r="O13" s="1" t="e">
        <v>#N/A</v>
      </c>
      <c r="P13" s="15" t="e">
        <v>#N/A</v>
      </c>
      <c r="Q13" s="1" t="e">
        <v>#N/A</v>
      </c>
      <c r="R13" s="10" t="e">
        <v>#N/A</v>
      </c>
      <c r="S13" s="15" t="e">
        <v>#N/A</v>
      </c>
      <c r="T13" s="10">
        <f t="shared" si="2"/>
        <v>0</v>
      </c>
      <c r="U13" s="10" t="e">
        <f t="shared" si="3"/>
        <v>#N/A</v>
      </c>
      <c r="V13" s="22">
        <v>1600</v>
      </c>
      <c r="W13" s="22">
        <v>400</v>
      </c>
      <c r="X13" s="22" t="e">
        <v>#N/A</v>
      </c>
      <c r="Y13" s="22">
        <v>100</v>
      </c>
      <c r="Z13" s="22">
        <v>1400</v>
      </c>
      <c r="AA13" s="15">
        <v>600</v>
      </c>
      <c r="AB13" s="10"/>
      <c r="AC13" s="10" t="e">
        <f t="shared" si="4"/>
        <v>#N/A</v>
      </c>
      <c r="AD13" s="23">
        <v>0</v>
      </c>
      <c r="AE13" s="23">
        <v>0</v>
      </c>
      <c r="AF13" s="23">
        <v>0</v>
      </c>
      <c r="AG13" s="24"/>
      <c r="AK13" s="15" t="e">
        <v>#N/A</v>
      </c>
      <c r="AL13" s="10" t="e">
        <f t="shared" si="5"/>
        <v>#N/A</v>
      </c>
      <c r="AN13" s="15" t="e">
        <v>#N/A</v>
      </c>
      <c r="AO13" s="10" t="e">
        <f t="shared" si="6"/>
        <v>#N/A</v>
      </c>
    </row>
    <row r="14" s="1" customFormat="1" customHeight="1" spans="1:41">
      <c r="A14" s="1">
        <f t="shared" si="0"/>
        <v>13</v>
      </c>
      <c r="C14" s="1" t="s">
        <v>566</v>
      </c>
      <c r="E14" s="14" t="s">
        <v>567</v>
      </c>
      <c r="F14" s="14">
        <v>44742</v>
      </c>
      <c r="G14" s="14" t="s">
        <v>565</v>
      </c>
      <c r="H14" s="15">
        <v>5000</v>
      </c>
      <c r="I14" s="15">
        <v>3400</v>
      </c>
      <c r="J14" s="15">
        <v>3600</v>
      </c>
      <c r="K14" s="10">
        <f t="shared" si="1"/>
        <v>100</v>
      </c>
      <c r="L14" s="10">
        <v>200</v>
      </c>
      <c r="M14" s="10">
        <v>150</v>
      </c>
      <c r="N14" s="10">
        <f>172.5+13.05</f>
        <v>185.55</v>
      </c>
      <c r="O14" s="1" t="e">
        <v>#N/A</v>
      </c>
      <c r="P14" s="15" t="e">
        <v>#N/A</v>
      </c>
      <c r="Q14" s="1" t="e">
        <v>#N/A</v>
      </c>
      <c r="R14" s="10" t="e">
        <v>#N/A</v>
      </c>
      <c r="S14" s="15" t="e">
        <v>#N/A</v>
      </c>
      <c r="T14" s="10">
        <f t="shared" si="2"/>
        <v>0</v>
      </c>
      <c r="U14" s="10" t="e">
        <f t="shared" si="3"/>
        <v>#N/A</v>
      </c>
      <c r="V14" s="22" t="e">
        <v>#N/A</v>
      </c>
      <c r="W14" s="22" t="e">
        <v>#N/A</v>
      </c>
      <c r="X14" s="22" t="e">
        <v>#N/A</v>
      </c>
      <c r="Y14" s="22" t="e">
        <v>#N/A</v>
      </c>
      <c r="Z14" s="22" t="e">
        <v>#N/A</v>
      </c>
      <c r="AA14" s="15"/>
      <c r="AB14" s="10"/>
      <c r="AC14" s="10" t="e">
        <f t="shared" si="4"/>
        <v>#N/A</v>
      </c>
      <c r="AD14" s="23">
        <v>0</v>
      </c>
      <c r="AE14" s="23">
        <v>0</v>
      </c>
      <c r="AF14" s="23">
        <v>0</v>
      </c>
      <c r="AG14" s="24"/>
      <c r="AK14" s="15" t="e">
        <v>#N/A</v>
      </c>
      <c r="AL14" s="10" t="e">
        <f t="shared" si="5"/>
        <v>#N/A</v>
      </c>
      <c r="AM14" s="10"/>
      <c r="AN14" s="15" t="e">
        <v>#N/A</v>
      </c>
      <c r="AO14" s="10" t="e">
        <f t="shared" si="6"/>
        <v>#N/A</v>
      </c>
    </row>
    <row r="15" s="1" customFormat="1" customHeight="1" spans="1:41">
      <c r="A15" s="1">
        <f t="shared" si="0"/>
        <v>14</v>
      </c>
      <c r="C15" s="1" t="s">
        <v>568</v>
      </c>
      <c r="E15" s="14" t="s">
        <v>545</v>
      </c>
      <c r="F15" s="14">
        <v>44742</v>
      </c>
      <c r="G15" s="14" t="s">
        <v>565</v>
      </c>
      <c r="H15" s="15">
        <v>5000</v>
      </c>
      <c r="I15" s="15">
        <v>9000</v>
      </c>
      <c r="J15" s="15">
        <v>6000</v>
      </c>
      <c r="K15" s="10">
        <f t="shared" si="1"/>
        <v>100</v>
      </c>
      <c r="L15" s="10">
        <v>200</v>
      </c>
      <c r="M15" s="10">
        <v>150</v>
      </c>
      <c r="N15" s="10">
        <f>578.22+257.82</f>
        <v>836.04</v>
      </c>
      <c r="O15" s="1" t="e">
        <v>#N/A</v>
      </c>
      <c r="P15" s="15" t="e">
        <v>#N/A</v>
      </c>
      <c r="Q15" s="1" t="e">
        <v>#N/A</v>
      </c>
      <c r="R15" s="10" t="e">
        <v>#N/A</v>
      </c>
      <c r="S15" s="15" t="e">
        <v>#N/A</v>
      </c>
      <c r="T15" s="10">
        <f t="shared" si="2"/>
        <v>0</v>
      </c>
      <c r="U15" s="10" t="e">
        <f t="shared" si="3"/>
        <v>#N/A</v>
      </c>
      <c r="V15" s="22" t="e">
        <v>#N/A</v>
      </c>
      <c r="W15" s="22" t="e">
        <v>#N/A</v>
      </c>
      <c r="X15" s="22" t="e">
        <v>#N/A</v>
      </c>
      <c r="Y15" s="22" t="e">
        <v>#N/A</v>
      </c>
      <c r="Z15" s="22" t="e">
        <v>#N/A</v>
      </c>
      <c r="AA15" s="15"/>
      <c r="AB15" s="10"/>
      <c r="AC15" s="10" t="e">
        <f t="shared" si="4"/>
        <v>#N/A</v>
      </c>
      <c r="AD15" s="23">
        <v>0</v>
      </c>
      <c r="AE15" s="23">
        <v>0</v>
      </c>
      <c r="AF15" s="23">
        <v>0</v>
      </c>
      <c r="AG15" s="24"/>
      <c r="AK15" s="15" t="e">
        <v>#N/A</v>
      </c>
      <c r="AL15" s="10" t="e">
        <f t="shared" si="5"/>
        <v>#N/A</v>
      </c>
      <c r="AN15" s="15" t="e">
        <v>#N/A</v>
      </c>
      <c r="AO15" s="10" t="e">
        <f t="shared" si="6"/>
        <v>#N/A</v>
      </c>
    </row>
    <row r="16" s="1" customFormat="1" customHeight="1" spans="1:41">
      <c r="A16" s="1">
        <f t="shared" si="0"/>
        <v>15</v>
      </c>
      <c r="C16" s="1" t="s">
        <v>569</v>
      </c>
      <c r="E16" s="14" t="s">
        <v>570</v>
      </c>
      <c r="F16" s="14">
        <v>44742</v>
      </c>
      <c r="G16" s="14" t="s">
        <v>565</v>
      </c>
      <c r="H16" s="15">
        <v>5000</v>
      </c>
      <c r="I16" s="15">
        <v>7600</v>
      </c>
      <c r="J16" s="15">
        <v>5400</v>
      </c>
      <c r="K16" s="10">
        <f t="shared" si="1"/>
        <v>100</v>
      </c>
      <c r="L16" s="10">
        <v>200</v>
      </c>
      <c r="M16" s="10">
        <v>150</v>
      </c>
      <c r="N16" s="10"/>
      <c r="O16" s="1" t="e">
        <v>#N/A</v>
      </c>
      <c r="P16" s="15" t="e">
        <v>#N/A</v>
      </c>
      <c r="Q16" s="1" t="e">
        <v>#N/A</v>
      </c>
      <c r="R16" s="10" t="e">
        <v>#N/A</v>
      </c>
      <c r="S16" s="15" t="e">
        <v>#N/A</v>
      </c>
      <c r="T16" s="10">
        <f t="shared" si="2"/>
        <v>0</v>
      </c>
      <c r="U16" s="10" t="e">
        <f t="shared" si="3"/>
        <v>#N/A</v>
      </c>
      <c r="V16" s="22" t="e">
        <v>#N/A</v>
      </c>
      <c r="W16" s="22" t="e">
        <v>#N/A</v>
      </c>
      <c r="X16" s="22" t="e">
        <v>#N/A</v>
      </c>
      <c r="Y16" s="22" t="e">
        <v>#N/A</v>
      </c>
      <c r="Z16" s="22" t="e">
        <v>#N/A</v>
      </c>
      <c r="AA16" s="15"/>
      <c r="AB16" s="10"/>
      <c r="AC16" s="10" t="e">
        <f t="shared" si="4"/>
        <v>#N/A</v>
      </c>
      <c r="AD16" s="23">
        <v>0</v>
      </c>
      <c r="AE16" s="23">
        <v>0</v>
      </c>
      <c r="AF16" s="23">
        <v>0</v>
      </c>
      <c r="AG16" s="24"/>
      <c r="AK16" s="15" t="e">
        <v>#N/A</v>
      </c>
      <c r="AL16" s="10" t="e">
        <f t="shared" si="5"/>
        <v>#N/A</v>
      </c>
      <c r="AM16" s="26"/>
      <c r="AN16" s="15" t="e">
        <v>#N/A</v>
      </c>
      <c r="AO16" s="10" t="e">
        <f t="shared" si="6"/>
        <v>#N/A</v>
      </c>
    </row>
    <row r="17" s="1" customFormat="1" customHeight="1" spans="1:41">
      <c r="A17" s="1">
        <f t="shared" si="0"/>
        <v>16</v>
      </c>
      <c r="C17" s="1" t="s">
        <v>571</v>
      </c>
      <c r="E17" s="14" t="s">
        <v>572</v>
      </c>
      <c r="F17" s="14">
        <v>44742</v>
      </c>
      <c r="G17" s="14" t="s">
        <v>573</v>
      </c>
      <c r="H17" s="15">
        <v>5000</v>
      </c>
      <c r="I17" s="15">
        <v>21250</v>
      </c>
      <c r="J17" s="15">
        <v>11250</v>
      </c>
      <c r="K17" s="10">
        <f t="shared" si="1"/>
        <v>100</v>
      </c>
      <c r="L17" s="10">
        <v>200</v>
      </c>
      <c r="M17" s="10">
        <v>150</v>
      </c>
      <c r="N17" s="10"/>
      <c r="O17" s="1" t="e">
        <v>#N/A</v>
      </c>
      <c r="P17" s="15" t="e">
        <v>#N/A</v>
      </c>
      <c r="Q17" s="1" t="e">
        <v>#N/A</v>
      </c>
      <c r="R17" s="10" t="e">
        <v>#N/A</v>
      </c>
      <c r="S17" s="15" t="e">
        <v>#N/A</v>
      </c>
      <c r="T17" s="10">
        <f t="shared" si="2"/>
        <v>0</v>
      </c>
      <c r="U17" s="10" t="e">
        <f t="shared" si="3"/>
        <v>#N/A</v>
      </c>
      <c r="V17" s="22">
        <v>2481.2</v>
      </c>
      <c r="W17" s="22">
        <v>620.3</v>
      </c>
      <c r="X17" s="22">
        <v>0</v>
      </c>
      <c r="Y17" s="22">
        <v>155.1</v>
      </c>
      <c r="Z17" s="22">
        <v>3101</v>
      </c>
      <c r="AA17" s="15"/>
      <c r="AB17" s="10"/>
      <c r="AC17" s="10" t="e">
        <f t="shared" si="4"/>
        <v>#N/A</v>
      </c>
      <c r="AD17" s="23">
        <v>0</v>
      </c>
      <c r="AE17" s="23">
        <v>0</v>
      </c>
      <c r="AF17" s="23">
        <v>0</v>
      </c>
      <c r="AG17" s="24"/>
      <c r="AK17" s="15" t="e">
        <v>#N/A</v>
      </c>
      <c r="AL17" s="10" t="e">
        <f t="shared" si="5"/>
        <v>#N/A</v>
      </c>
      <c r="AM17" s="26"/>
      <c r="AN17" s="15" t="e">
        <v>#N/A</v>
      </c>
      <c r="AO17" s="10" t="e">
        <f t="shared" si="6"/>
        <v>#N/A</v>
      </c>
    </row>
    <row r="18" s="1" customFormat="1" customHeight="1" spans="1:42">
      <c r="A18" s="1">
        <f t="shared" si="0"/>
        <v>17</v>
      </c>
      <c r="C18" s="1" t="s">
        <v>574</v>
      </c>
      <c r="E18" s="5" t="s">
        <v>575</v>
      </c>
      <c r="F18" s="14">
        <v>44742</v>
      </c>
      <c r="G18" s="5" t="s">
        <v>576</v>
      </c>
      <c r="H18" s="17">
        <v>1500</v>
      </c>
      <c r="I18" s="20">
        <v>0</v>
      </c>
      <c r="J18" s="20">
        <v>0</v>
      </c>
      <c r="K18" s="10">
        <f t="shared" si="1"/>
        <v>0</v>
      </c>
      <c r="L18" s="10"/>
      <c r="M18" s="10"/>
      <c r="N18" s="9"/>
      <c r="O18" s="1" t="e">
        <v>#N/A</v>
      </c>
      <c r="P18" s="15" t="e">
        <v>#N/A</v>
      </c>
      <c r="Q18" s="1" t="e">
        <v>#N/A</v>
      </c>
      <c r="R18" s="10" t="e">
        <v>#N/A</v>
      </c>
      <c r="S18" s="15" t="e">
        <v>#N/A</v>
      </c>
      <c r="T18" s="10">
        <f t="shared" si="2"/>
        <v>0</v>
      </c>
      <c r="U18" s="10" t="e">
        <f t="shared" si="3"/>
        <v>#N/A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10"/>
      <c r="AB18" s="9"/>
      <c r="AC18" s="10" t="e">
        <f t="shared" si="4"/>
        <v>#N/A</v>
      </c>
      <c r="AD18" s="23">
        <v>0</v>
      </c>
      <c r="AE18" s="23">
        <v>0</v>
      </c>
      <c r="AF18" s="23">
        <v>0</v>
      </c>
      <c r="AG18" s="12"/>
      <c r="AH18" s="13"/>
      <c r="AI18" s="1"/>
      <c r="AJ18" s="2"/>
      <c r="AK18" s="15" t="e">
        <v>#N/A</v>
      </c>
      <c r="AL18" s="10" t="e">
        <f t="shared" si="5"/>
        <v>#N/A</v>
      </c>
      <c r="AM18" s="11"/>
      <c r="AN18" s="15" t="e">
        <v>#N/A</v>
      </c>
      <c r="AO18" s="10" t="e">
        <f t="shared" si="6"/>
        <v>#N/A</v>
      </c>
      <c r="AP18" s="2"/>
    </row>
    <row r="19" s="1" customFormat="1" customHeight="1" spans="1:42">
      <c r="A19" s="1">
        <f t="shared" si="0"/>
        <v>18</v>
      </c>
      <c r="C19" s="1" t="s">
        <v>577</v>
      </c>
      <c r="E19" s="5" t="s">
        <v>575</v>
      </c>
      <c r="F19" s="14">
        <v>44742</v>
      </c>
      <c r="G19" s="5" t="s">
        <v>576</v>
      </c>
      <c r="H19" s="17">
        <v>1500</v>
      </c>
      <c r="I19" s="20">
        <v>0</v>
      </c>
      <c r="J19" s="20">
        <v>0</v>
      </c>
      <c r="K19" s="10">
        <f t="shared" si="1"/>
        <v>0</v>
      </c>
      <c r="L19" s="10"/>
      <c r="M19" s="10"/>
      <c r="N19" s="9"/>
      <c r="O19" s="1" t="e">
        <v>#N/A</v>
      </c>
      <c r="P19" s="15" t="e">
        <v>#N/A</v>
      </c>
      <c r="Q19" s="1" t="e">
        <v>#N/A</v>
      </c>
      <c r="R19" s="10" t="e">
        <v>#N/A</v>
      </c>
      <c r="S19" s="15" t="e">
        <v>#N/A</v>
      </c>
      <c r="T19" s="10">
        <f t="shared" si="2"/>
        <v>0</v>
      </c>
      <c r="U19" s="10" t="e">
        <f t="shared" si="3"/>
        <v>#N/A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10"/>
      <c r="AB19" s="9"/>
      <c r="AC19" s="10" t="e">
        <f t="shared" si="4"/>
        <v>#N/A</v>
      </c>
      <c r="AD19" s="23">
        <v>0</v>
      </c>
      <c r="AE19" s="23">
        <v>0</v>
      </c>
      <c r="AF19" s="23">
        <v>0</v>
      </c>
      <c r="AG19" s="12"/>
      <c r="AH19" s="13"/>
      <c r="AI19" s="1"/>
      <c r="AJ19" s="2"/>
      <c r="AK19" s="15" t="e">
        <v>#N/A</v>
      </c>
      <c r="AL19" s="10" t="e">
        <f t="shared" si="5"/>
        <v>#N/A</v>
      </c>
      <c r="AM19" s="11"/>
      <c r="AN19" s="15" t="e">
        <v>#N/A</v>
      </c>
      <c r="AO19" s="10" t="e">
        <f t="shared" si="6"/>
        <v>#N/A</v>
      </c>
      <c r="AP19" s="2"/>
    </row>
    <row r="20" s="1" customFormat="1" customHeight="1" spans="1:42">
      <c r="A20" s="1">
        <f t="shared" si="0"/>
        <v>19</v>
      </c>
      <c r="C20" s="1" t="s">
        <v>578</v>
      </c>
      <c r="E20" s="5" t="s">
        <v>575</v>
      </c>
      <c r="F20" s="14">
        <v>44742</v>
      </c>
      <c r="G20" s="5" t="s">
        <v>576</v>
      </c>
      <c r="H20" s="17">
        <v>1500</v>
      </c>
      <c r="I20" s="20">
        <v>0</v>
      </c>
      <c r="J20" s="20">
        <v>0</v>
      </c>
      <c r="K20" s="10">
        <f t="shared" si="1"/>
        <v>0</v>
      </c>
      <c r="L20" s="10"/>
      <c r="M20" s="10"/>
      <c r="N20" s="9"/>
      <c r="O20" s="1" t="e">
        <v>#N/A</v>
      </c>
      <c r="P20" s="15" t="e">
        <v>#N/A</v>
      </c>
      <c r="Q20" s="1" t="e">
        <v>#N/A</v>
      </c>
      <c r="R20" s="10" t="e">
        <v>#N/A</v>
      </c>
      <c r="S20" s="15" t="e">
        <v>#N/A</v>
      </c>
      <c r="T20" s="10">
        <f t="shared" si="2"/>
        <v>0</v>
      </c>
      <c r="U20" s="10" t="e">
        <f t="shared" si="3"/>
        <v>#N/A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10"/>
      <c r="AB20" s="9"/>
      <c r="AC20" s="10" t="e">
        <f t="shared" si="4"/>
        <v>#N/A</v>
      </c>
      <c r="AD20" s="23">
        <v>0</v>
      </c>
      <c r="AE20" s="23">
        <v>0</v>
      </c>
      <c r="AF20" s="23">
        <v>0</v>
      </c>
      <c r="AG20" s="12"/>
      <c r="AH20" s="13"/>
      <c r="AI20" s="1"/>
      <c r="AJ20" s="2"/>
      <c r="AK20" s="15" t="e">
        <v>#N/A</v>
      </c>
      <c r="AL20" s="10" t="e">
        <f t="shared" si="5"/>
        <v>#N/A</v>
      </c>
      <c r="AM20" s="11"/>
      <c r="AN20" s="15" t="e">
        <v>#N/A</v>
      </c>
      <c r="AO20" s="10" t="e">
        <f t="shared" si="6"/>
        <v>#N/A</v>
      </c>
      <c r="AP20" s="2"/>
    </row>
    <row r="21" s="1" customFormat="1" customHeight="1" spans="1:42">
      <c r="A21" s="1">
        <f t="shared" si="0"/>
        <v>20</v>
      </c>
      <c r="C21" s="1" t="s">
        <v>579</v>
      </c>
      <c r="E21" s="5" t="s">
        <v>575</v>
      </c>
      <c r="F21" s="14">
        <v>44742</v>
      </c>
      <c r="G21" s="5" t="s">
        <v>576</v>
      </c>
      <c r="H21" s="17">
        <v>1600</v>
      </c>
      <c r="I21" s="20">
        <v>0</v>
      </c>
      <c r="J21" s="20">
        <v>0</v>
      </c>
      <c r="K21" s="10">
        <f t="shared" si="1"/>
        <v>0</v>
      </c>
      <c r="L21" s="10"/>
      <c r="M21" s="10"/>
      <c r="N21" s="9"/>
      <c r="O21" s="1" t="e">
        <v>#N/A</v>
      </c>
      <c r="P21" s="15" t="e">
        <v>#N/A</v>
      </c>
      <c r="Q21" s="1" t="e">
        <v>#N/A</v>
      </c>
      <c r="R21" s="10" t="e">
        <v>#N/A</v>
      </c>
      <c r="S21" s="15" t="e">
        <v>#N/A</v>
      </c>
      <c r="T21" s="10">
        <f t="shared" si="2"/>
        <v>0</v>
      </c>
      <c r="U21" s="10" t="e">
        <f t="shared" si="3"/>
        <v>#N/A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10"/>
      <c r="AB21" s="9"/>
      <c r="AC21" s="10" t="e">
        <f t="shared" si="4"/>
        <v>#N/A</v>
      </c>
      <c r="AD21" s="23">
        <v>0</v>
      </c>
      <c r="AE21" s="23">
        <v>0</v>
      </c>
      <c r="AF21" s="23">
        <v>0</v>
      </c>
      <c r="AG21" s="12"/>
      <c r="AH21" s="13"/>
      <c r="AI21" s="1"/>
      <c r="AJ21" s="2"/>
      <c r="AK21" s="15" t="e">
        <v>#N/A</v>
      </c>
      <c r="AL21" s="10" t="e">
        <f t="shared" si="5"/>
        <v>#N/A</v>
      </c>
      <c r="AM21" s="11"/>
      <c r="AN21" s="15" t="e">
        <v>#N/A</v>
      </c>
      <c r="AO21" s="10" t="e">
        <f t="shared" si="6"/>
        <v>#N/A</v>
      </c>
      <c r="AP21" s="2"/>
    </row>
    <row r="22" s="1" customFormat="1" customHeight="1" spans="1:42">
      <c r="A22" s="1">
        <f t="shared" si="0"/>
        <v>21</v>
      </c>
      <c r="C22" s="1" t="s">
        <v>580</v>
      </c>
      <c r="E22" s="5" t="s">
        <v>575</v>
      </c>
      <c r="F22" s="14">
        <v>44742</v>
      </c>
      <c r="G22" s="5" t="s">
        <v>576</v>
      </c>
      <c r="H22" s="6">
        <v>0</v>
      </c>
      <c r="I22" s="7">
        <v>0</v>
      </c>
      <c r="J22" s="7">
        <v>0</v>
      </c>
      <c r="K22" s="10">
        <f t="shared" si="1"/>
        <v>0</v>
      </c>
      <c r="L22" s="10"/>
      <c r="M22" s="10"/>
      <c r="N22" s="9"/>
      <c r="O22" s="1">
        <v>0</v>
      </c>
      <c r="P22" s="15">
        <v>0</v>
      </c>
      <c r="Q22" s="1">
        <v>0</v>
      </c>
      <c r="R22" s="10">
        <v>0</v>
      </c>
      <c r="S22" s="15" t="e">
        <v>#N/A</v>
      </c>
      <c r="T22" s="10">
        <f t="shared" si="2"/>
        <v>0</v>
      </c>
      <c r="U22" s="10" t="e">
        <f t="shared" si="3"/>
        <v>#N/A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10"/>
      <c r="AB22" s="9"/>
      <c r="AC22" s="10" t="e">
        <f t="shared" si="4"/>
        <v>#N/A</v>
      </c>
      <c r="AD22" s="23">
        <v>0</v>
      </c>
      <c r="AE22" s="23">
        <v>0</v>
      </c>
      <c r="AF22" s="23">
        <v>0</v>
      </c>
      <c r="AG22" s="12"/>
      <c r="AH22" s="13"/>
      <c r="AI22" s="1"/>
      <c r="AJ22" s="2"/>
      <c r="AK22" s="15" t="e">
        <v>#N/A</v>
      </c>
      <c r="AL22" s="10" t="e">
        <f t="shared" si="5"/>
        <v>#N/A</v>
      </c>
      <c r="AM22" s="11"/>
      <c r="AN22" s="15" t="e">
        <v>#N/A</v>
      </c>
      <c r="AO22" s="10" t="e">
        <f t="shared" si="6"/>
        <v>#N/A</v>
      </c>
      <c r="AP22" s="2"/>
    </row>
    <row r="23" s="1" customFormat="1" customHeight="1" spans="1:42">
      <c r="A23" s="1">
        <f t="shared" si="0"/>
        <v>22</v>
      </c>
      <c r="C23" s="1" t="s">
        <v>581</v>
      </c>
      <c r="E23" s="5" t="s">
        <v>582</v>
      </c>
      <c r="F23" s="14">
        <v>44742</v>
      </c>
      <c r="G23" s="5" t="s">
        <v>576</v>
      </c>
      <c r="H23" s="17">
        <v>900</v>
      </c>
      <c r="I23" s="20">
        <v>0</v>
      </c>
      <c r="J23" s="20">
        <v>0</v>
      </c>
      <c r="K23" s="10">
        <f t="shared" si="1"/>
        <v>0</v>
      </c>
      <c r="L23" s="10"/>
      <c r="M23" s="10"/>
      <c r="N23" s="9"/>
      <c r="O23" s="1" t="e">
        <v>#N/A</v>
      </c>
      <c r="P23" s="15" t="e">
        <v>#N/A</v>
      </c>
      <c r="Q23" s="1" t="e">
        <v>#N/A</v>
      </c>
      <c r="R23" s="10" t="e">
        <v>#N/A</v>
      </c>
      <c r="S23" s="15" t="e">
        <v>#N/A</v>
      </c>
      <c r="T23" s="10">
        <f t="shared" si="2"/>
        <v>0</v>
      </c>
      <c r="U23" s="10" t="e">
        <f t="shared" si="3"/>
        <v>#N/A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10"/>
      <c r="AB23" s="9"/>
      <c r="AC23" s="10" t="e">
        <f t="shared" si="4"/>
        <v>#N/A</v>
      </c>
      <c r="AD23" s="23">
        <v>0</v>
      </c>
      <c r="AE23" s="23">
        <v>0</v>
      </c>
      <c r="AF23" s="23">
        <v>0</v>
      </c>
      <c r="AG23" s="12"/>
      <c r="AH23" s="13"/>
      <c r="AI23" s="1"/>
      <c r="AJ23" s="2"/>
      <c r="AK23" s="15" t="e">
        <v>#N/A</v>
      </c>
      <c r="AL23" s="10" t="e">
        <f t="shared" si="5"/>
        <v>#N/A</v>
      </c>
      <c r="AM23" s="11"/>
      <c r="AN23" s="15" t="e">
        <v>#N/A</v>
      </c>
      <c r="AO23" s="10" t="e">
        <f t="shared" si="6"/>
        <v>#N/A</v>
      </c>
      <c r="AP23" s="2"/>
    </row>
    <row r="24" s="1" customFormat="1" customHeight="1" spans="1:41">
      <c r="A24" s="1">
        <f t="shared" si="0"/>
        <v>23</v>
      </c>
      <c r="C24" s="1" t="s">
        <v>583</v>
      </c>
      <c r="E24" s="14" t="s">
        <v>584</v>
      </c>
      <c r="F24" s="14">
        <v>44742</v>
      </c>
      <c r="G24" s="14" t="s">
        <v>585</v>
      </c>
      <c r="H24" s="15">
        <v>2280</v>
      </c>
      <c r="I24" s="15">
        <v>2270</v>
      </c>
      <c r="J24" s="15">
        <v>1950</v>
      </c>
      <c r="K24" s="10">
        <f t="shared" si="1"/>
        <v>0</v>
      </c>
      <c r="L24" s="10"/>
      <c r="M24" s="10"/>
      <c r="N24" s="15"/>
      <c r="O24" s="1" t="e">
        <v>#N/A</v>
      </c>
      <c r="P24" s="15" t="e">
        <v>#N/A</v>
      </c>
      <c r="Q24" s="1" t="e">
        <v>#N/A</v>
      </c>
      <c r="R24" s="10" t="e">
        <v>#N/A</v>
      </c>
      <c r="S24" s="15" t="e">
        <v>#N/A</v>
      </c>
      <c r="T24" s="10">
        <f t="shared" si="2"/>
        <v>0</v>
      </c>
      <c r="U24" s="10" t="e">
        <f t="shared" si="3"/>
        <v>#N/A</v>
      </c>
      <c r="V24" s="22" t="e">
        <v>#N/A</v>
      </c>
      <c r="W24" s="22" t="e">
        <v>#N/A</v>
      </c>
      <c r="X24" s="22" t="e">
        <v>#N/A</v>
      </c>
      <c r="Y24" s="22" t="e">
        <v>#N/A</v>
      </c>
      <c r="Z24" s="22" t="e">
        <v>#N/A</v>
      </c>
      <c r="AA24" s="15"/>
      <c r="AB24" s="10"/>
      <c r="AC24" s="10" t="e">
        <f t="shared" si="4"/>
        <v>#N/A</v>
      </c>
      <c r="AD24" s="23">
        <v>0</v>
      </c>
      <c r="AE24" s="23">
        <v>0</v>
      </c>
      <c r="AF24" s="23">
        <v>0</v>
      </c>
      <c r="AG24" s="24"/>
      <c r="AK24" s="15" t="e">
        <v>#N/A</v>
      </c>
      <c r="AL24" s="10" t="e">
        <f t="shared" si="5"/>
        <v>#N/A</v>
      </c>
      <c r="AM24" s="26"/>
      <c r="AN24" s="15" t="e">
        <v>#N/A</v>
      </c>
      <c r="AO24" s="10" t="e">
        <f t="shared" si="6"/>
        <v>#N/A</v>
      </c>
    </row>
    <row r="25" s="1" customFormat="1" customHeight="1" spans="1:41">
      <c r="A25" s="1">
        <f t="shared" si="0"/>
        <v>24</v>
      </c>
      <c r="C25" s="1" t="s">
        <v>586</v>
      </c>
      <c r="E25" s="14" t="s">
        <v>587</v>
      </c>
      <c r="F25" s="14">
        <v>44742</v>
      </c>
      <c r="G25" s="14" t="s">
        <v>585</v>
      </c>
      <c r="H25" s="15">
        <v>2280</v>
      </c>
      <c r="I25" s="15">
        <v>2620</v>
      </c>
      <c r="J25" s="15">
        <v>2100</v>
      </c>
      <c r="K25" s="10">
        <f t="shared" si="1"/>
        <v>0</v>
      </c>
      <c r="L25" s="10"/>
      <c r="M25" s="10"/>
      <c r="N25" s="10"/>
      <c r="O25" s="1" t="e">
        <v>#N/A</v>
      </c>
      <c r="P25" s="15" t="e">
        <v>#N/A</v>
      </c>
      <c r="Q25" s="1" t="e">
        <v>#N/A</v>
      </c>
      <c r="R25" s="10" t="e">
        <v>#N/A</v>
      </c>
      <c r="S25" s="15" t="e">
        <v>#N/A</v>
      </c>
      <c r="T25" s="10">
        <f t="shared" si="2"/>
        <v>0</v>
      </c>
      <c r="U25" s="10" t="e">
        <f t="shared" si="3"/>
        <v>#N/A</v>
      </c>
      <c r="V25" s="22" t="e">
        <v>#N/A</v>
      </c>
      <c r="W25" s="22" t="e">
        <v>#N/A</v>
      </c>
      <c r="X25" s="22" t="e">
        <v>#N/A</v>
      </c>
      <c r="Y25" s="22" t="e">
        <v>#N/A</v>
      </c>
      <c r="Z25" s="22" t="e">
        <v>#N/A</v>
      </c>
      <c r="AA25" s="15"/>
      <c r="AB25" s="10"/>
      <c r="AC25" s="10" t="e">
        <f t="shared" si="4"/>
        <v>#N/A</v>
      </c>
      <c r="AD25" s="23">
        <v>0</v>
      </c>
      <c r="AE25" s="23">
        <v>0</v>
      </c>
      <c r="AF25" s="23">
        <v>0</v>
      </c>
      <c r="AG25" s="24"/>
      <c r="AK25" s="15" t="e">
        <v>#N/A</v>
      </c>
      <c r="AL25" s="10" t="e">
        <f t="shared" si="5"/>
        <v>#N/A</v>
      </c>
      <c r="AN25" s="15" t="e">
        <v>#N/A</v>
      </c>
      <c r="AO25" s="10" t="e">
        <f t="shared" si="6"/>
        <v>#N/A</v>
      </c>
    </row>
    <row r="26" s="1" customFormat="1" customHeight="1" spans="1:41">
      <c r="A26" s="1">
        <f t="shared" si="0"/>
        <v>25</v>
      </c>
      <c r="C26" s="1" t="s">
        <v>588</v>
      </c>
      <c r="E26" s="14" t="s">
        <v>589</v>
      </c>
      <c r="F26" s="14">
        <v>44742</v>
      </c>
      <c r="G26" s="14" t="s">
        <v>585</v>
      </c>
      <c r="H26" s="15">
        <v>2280</v>
      </c>
      <c r="I26" s="15">
        <v>450</v>
      </c>
      <c r="J26" s="15">
        <v>1170</v>
      </c>
      <c r="K26" s="10">
        <f t="shared" si="1"/>
        <v>0</v>
      </c>
      <c r="L26" s="10"/>
      <c r="M26" s="10"/>
      <c r="N26" s="10"/>
      <c r="O26" s="1" t="e">
        <v>#N/A</v>
      </c>
      <c r="P26" s="15" t="e">
        <v>#N/A</v>
      </c>
      <c r="Q26" s="1" t="e">
        <v>#N/A</v>
      </c>
      <c r="R26" s="10" t="e">
        <v>#N/A</v>
      </c>
      <c r="S26" s="15" t="e">
        <v>#N/A</v>
      </c>
      <c r="T26" s="10">
        <f t="shared" si="2"/>
        <v>0</v>
      </c>
      <c r="U26" s="10" t="e">
        <f t="shared" si="3"/>
        <v>#N/A</v>
      </c>
      <c r="V26" s="22" t="e">
        <v>#N/A</v>
      </c>
      <c r="W26" s="22" t="e">
        <v>#N/A</v>
      </c>
      <c r="X26" s="22" t="e">
        <v>#N/A</v>
      </c>
      <c r="Y26" s="22" t="e">
        <v>#N/A</v>
      </c>
      <c r="Z26" s="22" t="e">
        <v>#N/A</v>
      </c>
      <c r="AA26" s="15"/>
      <c r="AB26" s="10"/>
      <c r="AC26" s="10" t="e">
        <f t="shared" si="4"/>
        <v>#N/A</v>
      </c>
      <c r="AD26" s="23">
        <v>0</v>
      </c>
      <c r="AE26" s="23">
        <v>0</v>
      </c>
      <c r="AF26" s="23">
        <v>0</v>
      </c>
      <c r="AG26" s="24"/>
      <c r="AK26" s="15" t="e">
        <v>#N/A</v>
      </c>
      <c r="AL26" s="10" t="e">
        <f t="shared" si="5"/>
        <v>#N/A</v>
      </c>
      <c r="AM26" s="10"/>
      <c r="AN26" s="15" t="e">
        <v>#N/A</v>
      </c>
      <c r="AO26" s="10" t="e">
        <f t="shared" si="6"/>
        <v>#N/A</v>
      </c>
    </row>
    <row r="27" s="1" customFormat="1" customHeight="1" spans="1:41">
      <c r="A27" s="1">
        <f t="shared" si="0"/>
        <v>26</v>
      </c>
      <c r="C27" s="1" t="s">
        <v>590</v>
      </c>
      <c r="E27" s="18" t="s">
        <v>591</v>
      </c>
      <c r="F27" s="14">
        <v>44742</v>
      </c>
      <c r="G27" s="14" t="s">
        <v>585</v>
      </c>
      <c r="H27" s="15">
        <v>1360</v>
      </c>
      <c r="I27" s="15"/>
      <c r="J27" s="15"/>
      <c r="K27" s="10">
        <f t="shared" si="1"/>
        <v>0</v>
      </c>
      <c r="M27" s="10"/>
      <c r="N27" s="10"/>
      <c r="O27" s="1" t="e">
        <v>#N/A</v>
      </c>
      <c r="P27" s="15" t="e">
        <v>#N/A</v>
      </c>
      <c r="Q27" s="1" t="e">
        <v>#N/A</v>
      </c>
      <c r="R27" s="10" t="e">
        <v>#N/A</v>
      </c>
      <c r="S27" s="15" t="e">
        <v>#N/A</v>
      </c>
      <c r="T27" s="10">
        <f t="shared" si="2"/>
        <v>0</v>
      </c>
      <c r="U27" s="10" t="e">
        <f t="shared" si="3"/>
        <v>#N/A</v>
      </c>
      <c r="V27" s="22" t="e">
        <v>#N/A</v>
      </c>
      <c r="W27" s="22" t="e">
        <v>#N/A</v>
      </c>
      <c r="X27" s="22" t="e">
        <v>#N/A</v>
      </c>
      <c r="Y27" s="22" t="e">
        <v>#N/A</v>
      </c>
      <c r="Z27" s="22" t="e">
        <v>#N/A</v>
      </c>
      <c r="AA27" s="15"/>
      <c r="AB27" s="10"/>
      <c r="AC27" s="10" t="e">
        <f t="shared" si="4"/>
        <v>#N/A</v>
      </c>
      <c r="AD27" s="23">
        <v>0</v>
      </c>
      <c r="AE27" s="23">
        <v>0</v>
      </c>
      <c r="AF27" s="23">
        <v>0</v>
      </c>
      <c r="AG27" s="24"/>
      <c r="AK27" s="15" t="e">
        <v>#N/A</v>
      </c>
      <c r="AL27" s="10" t="e">
        <f t="shared" si="5"/>
        <v>#N/A</v>
      </c>
      <c r="AM27" s="26"/>
      <c r="AN27" s="15" t="e">
        <v>#N/A</v>
      </c>
      <c r="AO27" s="10" t="e">
        <f t="shared" si="6"/>
        <v>#N/A</v>
      </c>
    </row>
    <row r="28" s="1" customFormat="1" customHeight="1" spans="1:42">
      <c r="A28" s="1">
        <f t="shared" si="0"/>
        <v>27</v>
      </c>
      <c r="C28" s="1" t="s">
        <v>592</v>
      </c>
      <c r="E28" s="5" t="s">
        <v>593</v>
      </c>
      <c r="F28" s="14">
        <v>44742</v>
      </c>
      <c r="G28" s="14" t="s">
        <v>585</v>
      </c>
      <c r="H28" s="16">
        <v>3000</v>
      </c>
      <c r="I28" s="15">
        <v>1200</v>
      </c>
      <c r="J28" s="15">
        <v>1800</v>
      </c>
      <c r="K28" s="10">
        <f t="shared" si="1"/>
        <v>0</v>
      </c>
      <c r="L28" s="10">
        <v>100</v>
      </c>
      <c r="M28" s="10"/>
      <c r="N28" s="9"/>
      <c r="O28" s="1" t="e">
        <v>#N/A</v>
      </c>
      <c r="P28" s="15" t="e">
        <v>#N/A</v>
      </c>
      <c r="Q28" s="1" t="e">
        <v>#N/A</v>
      </c>
      <c r="R28" s="10" t="e">
        <v>#N/A</v>
      </c>
      <c r="S28" s="15" t="e">
        <v>#N/A</v>
      </c>
      <c r="T28" s="10">
        <f t="shared" si="2"/>
        <v>0</v>
      </c>
      <c r="U28" s="10" t="e">
        <f t="shared" si="3"/>
        <v>#N/A</v>
      </c>
      <c r="V28" s="22" t="e">
        <v>#N/A</v>
      </c>
      <c r="W28" s="22" t="e">
        <v>#N/A</v>
      </c>
      <c r="X28" s="22" t="e">
        <v>#N/A</v>
      </c>
      <c r="Y28" s="22" t="e">
        <v>#N/A</v>
      </c>
      <c r="Z28" s="22" t="e">
        <v>#N/A</v>
      </c>
      <c r="AA28" s="10"/>
      <c r="AB28" s="9"/>
      <c r="AC28" s="10" t="e">
        <f t="shared" si="4"/>
        <v>#N/A</v>
      </c>
      <c r="AD28" s="23">
        <v>0</v>
      </c>
      <c r="AE28" s="23">
        <v>0</v>
      </c>
      <c r="AF28" s="23">
        <v>0</v>
      </c>
      <c r="AG28" s="28"/>
      <c r="AH28" s="13"/>
      <c r="AI28" s="1"/>
      <c r="AK28" s="15" t="e">
        <v>#N/A</v>
      </c>
      <c r="AL28" s="10" t="e">
        <f t="shared" si="5"/>
        <v>#N/A</v>
      </c>
      <c r="AM28" s="26"/>
      <c r="AN28" s="15" t="e">
        <v>#N/A</v>
      </c>
      <c r="AO28" s="10" t="e">
        <f t="shared" si="6"/>
        <v>#N/A</v>
      </c>
      <c r="AP28" s="2"/>
    </row>
    <row r="29" s="1" customFormat="1" customHeight="1" spans="1:41">
      <c r="A29" s="1">
        <f t="shared" si="0"/>
        <v>28</v>
      </c>
      <c r="C29" s="1" t="s">
        <v>594</v>
      </c>
      <c r="E29" s="18" t="s">
        <v>595</v>
      </c>
      <c r="F29" s="14">
        <v>44742</v>
      </c>
      <c r="G29" s="14" t="s">
        <v>585</v>
      </c>
      <c r="H29" s="15">
        <v>2280</v>
      </c>
      <c r="I29" s="15">
        <v>730</v>
      </c>
      <c r="J29" s="15">
        <v>1290</v>
      </c>
      <c r="K29" s="10">
        <f t="shared" si="1"/>
        <v>0</v>
      </c>
      <c r="L29" s="10"/>
      <c r="M29" s="10"/>
      <c r="N29" s="10"/>
      <c r="O29" s="1" t="e">
        <v>#N/A</v>
      </c>
      <c r="P29" s="15" t="e">
        <v>#N/A</v>
      </c>
      <c r="Q29" s="1" t="e">
        <v>#N/A</v>
      </c>
      <c r="R29" s="10" t="e">
        <v>#N/A</v>
      </c>
      <c r="S29" s="15" t="e">
        <v>#N/A</v>
      </c>
      <c r="T29" s="10">
        <f t="shared" si="2"/>
        <v>0</v>
      </c>
      <c r="U29" s="10" t="e">
        <f t="shared" si="3"/>
        <v>#N/A</v>
      </c>
      <c r="V29" s="22" t="e">
        <v>#N/A</v>
      </c>
      <c r="W29" s="22" t="e">
        <v>#N/A</v>
      </c>
      <c r="X29" s="22" t="e">
        <v>#N/A</v>
      </c>
      <c r="Y29" s="22" t="e">
        <v>#N/A</v>
      </c>
      <c r="Z29" s="22" t="e">
        <v>#N/A</v>
      </c>
      <c r="AA29" s="15"/>
      <c r="AB29" s="10"/>
      <c r="AC29" s="10" t="e">
        <f t="shared" si="4"/>
        <v>#N/A</v>
      </c>
      <c r="AD29" s="23">
        <v>0</v>
      </c>
      <c r="AE29" s="23">
        <v>0</v>
      </c>
      <c r="AF29" s="23">
        <v>0</v>
      </c>
      <c r="AG29" s="24"/>
      <c r="AK29" s="15" t="e">
        <v>#N/A</v>
      </c>
      <c r="AL29" s="10" t="e">
        <f t="shared" si="5"/>
        <v>#N/A</v>
      </c>
      <c r="AM29" s="26"/>
      <c r="AN29" s="15" t="e">
        <v>#N/A</v>
      </c>
      <c r="AO29" s="10" t="e">
        <f t="shared" si="6"/>
        <v>#N/A</v>
      </c>
    </row>
    <row r="30" s="1" customFormat="1" customHeight="1" spans="1:41">
      <c r="A30" s="1">
        <f t="shared" si="0"/>
        <v>29</v>
      </c>
      <c r="C30" s="1" t="s">
        <v>596</v>
      </c>
      <c r="E30" s="18" t="s">
        <v>597</v>
      </c>
      <c r="F30" s="14">
        <v>44742</v>
      </c>
      <c r="G30" s="14" t="s">
        <v>585</v>
      </c>
      <c r="H30" s="15">
        <v>2280</v>
      </c>
      <c r="I30" s="15">
        <v>1920</v>
      </c>
      <c r="J30" s="15">
        <v>1800</v>
      </c>
      <c r="K30" s="10">
        <f t="shared" si="1"/>
        <v>0</v>
      </c>
      <c r="L30" s="10"/>
      <c r="M30" s="10"/>
      <c r="N30" s="10"/>
      <c r="O30" s="1" t="e">
        <v>#N/A</v>
      </c>
      <c r="P30" s="15" t="e">
        <v>#N/A</v>
      </c>
      <c r="Q30" s="1" t="e">
        <v>#N/A</v>
      </c>
      <c r="R30" s="10" t="e">
        <v>#N/A</v>
      </c>
      <c r="S30" s="15" t="e">
        <v>#N/A</v>
      </c>
      <c r="T30" s="10">
        <f t="shared" si="2"/>
        <v>0</v>
      </c>
      <c r="U30" s="10" t="e">
        <f t="shared" si="3"/>
        <v>#N/A</v>
      </c>
      <c r="V30" s="22" t="e">
        <v>#N/A</v>
      </c>
      <c r="W30" s="22" t="e">
        <v>#N/A</v>
      </c>
      <c r="X30" s="22" t="e">
        <v>#N/A</v>
      </c>
      <c r="Y30" s="22" t="e">
        <v>#N/A</v>
      </c>
      <c r="Z30" s="22" t="e">
        <v>#N/A</v>
      </c>
      <c r="AA30" s="15"/>
      <c r="AB30" s="10"/>
      <c r="AC30" s="10" t="e">
        <f t="shared" si="4"/>
        <v>#N/A</v>
      </c>
      <c r="AD30" s="23">
        <v>0</v>
      </c>
      <c r="AE30" s="23">
        <v>0</v>
      </c>
      <c r="AF30" s="23">
        <v>0</v>
      </c>
      <c r="AG30" s="24"/>
      <c r="AK30" s="15" t="e">
        <v>#N/A</v>
      </c>
      <c r="AL30" s="10" t="e">
        <f t="shared" si="5"/>
        <v>#N/A</v>
      </c>
      <c r="AM30" s="26"/>
      <c r="AN30" s="15" t="e">
        <v>#N/A</v>
      </c>
      <c r="AO30" s="10" t="e">
        <f t="shared" si="6"/>
        <v>#N/A</v>
      </c>
    </row>
    <row r="31" s="1" customFormat="1" customHeight="1" spans="1:41">
      <c r="A31" s="1">
        <f t="shared" si="0"/>
        <v>30</v>
      </c>
      <c r="C31" s="1" t="s">
        <v>598</v>
      </c>
      <c r="E31" s="18" t="s">
        <v>599</v>
      </c>
      <c r="F31" s="14">
        <v>44742</v>
      </c>
      <c r="G31" s="14" t="s">
        <v>585</v>
      </c>
      <c r="H31" s="15">
        <v>2280</v>
      </c>
      <c r="I31" s="15">
        <v>1920</v>
      </c>
      <c r="J31" s="15">
        <v>1800</v>
      </c>
      <c r="K31" s="10">
        <f t="shared" si="1"/>
        <v>0</v>
      </c>
      <c r="L31" s="10"/>
      <c r="M31" s="10"/>
      <c r="N31" s="10"/>
      <c r="O31" s="1" t="e">
        <v>#N/A</v>
      </c>
      <c r="P31" s="15" t="e">
        <v>#N/A</v>
      </c>
      <c r="Q31" s="1" t="e">
        <v>#N/A</v>
      </c>
      <c r="R31" s="10" t="e">
        <v>#N/A</v>
      </c>
      <c r="S31" s="15" t="e">
        <v>#N/A</v>
      </c>
      <c r="T31" s="10">
        <f t="shared" si="2"/>
        <v>0</v>
      </c>
      <c r="U31" s="10" t="e">
        <f t="shared" si="3"/>
        <v>#N/A</v>
      </c>
      <c r="V31" s="22" t="e">
        <v>#N/A</v>
      </c>
      <c r="W31" s="22" t="e">
        <v>#N/A</v>
      </c>
      <c r="X31" s="22" t="e">
        <v>#N/A</v>
      </c>
      <c r="Y31" s="22" t="e">
        <v>#N/A</v>
      </c>
      <c r="Z31" s="22" t="e">
        <v>#N/A</v>
      </c>
      <c r="AA31" s="15"/>
      <c r="AB31" s="10"/>
      <c r="AC31" s="10" t="e">
        <f t="shared" si="4"/>
        <v>#N/A</v>
      </c>
      <c r="AD31" s="23">
        <v>0</v>
      </c>
      <c r="AE31" s="23">
        <v>0</v>
      </c>
      <c r="AF31" s="23">
        <v>0</v>
      </c>
      <c r="AG31" s="24"/>
      <c r="AK31" s="15" t="e">
        <v>#N/A</v>
      </c>
      <c r="AL31" s="10" t="e">
        <f t="shared" si="5"/>
        <v>#N/A</v>
      </c>
      <c r="AM31" s="26"/>
      <c r="AN31" s="15" t="e">
        <v>#N/A</v>
      </c>
      <c r="AO31" s="10" t="e">
        <f t="shared" si="6"/>
        <v>#N/A</v>
      </c>
    </row>
    <row r="32" s="1" customFormat="1" customHeight="1" spans="1:41">
      <c r="A32" s="1">
        <f t="shared" si="0"/>
        <v>31</v>
      </c>
      <c r="C32" s="1" t="s">
        <v>600</v>
      </c>
      <c r="E32" s="18" t="s">
        <v>589</v>
      </c>
      <c r="F32" s="14">
        <v>44742</v>
      </c>
      <c r="G32" s="14" t="s">
        <v>585</v>
      </c>
      <c r="H32" s="15">
        <v>2280</v>
      </c>
      <c r="I32" s="15">
        <v>450</v>
      </c>
      <c r="J32" s="15">
        <v>1170</v>
      </c>
      <c r="K32" s="10">
        <f t="shared" si="1"/>
        <v>0</v>
      </c>
      <c r="L32" s="10"/>
      <c r="M32" s="10"/>
      <c r="N32" s="10"/>
      <c r="O32" s="1" t="e">
        <v>#N/A</v>
      </c>
      <c r="P32" s="15" t="e">
        <v>#N/A</v>
      </c>
      <c r="Q32" s="1" t="e">
        <v>#N/A</v>
      </c>
      <c r="R32" s="10" t="e">
        <v>#N/A</v>
      </c>
      <c r="S32" s="15" t="e">
        <v>#N/A</v>
      </c>
      <c r="T32" s="10">
        <f t="shared" si="2"/>
        <v>0</v>
      </c>
      <c r="U32" s="10" t="e">
        <f t="shared" si="3"/>
        <v>#N/A</v>
      </c>
      <c r="V32" s="22" t="e">
        <v>#N/A</v>
      </c>
      <c r="W32" s="22" t="e">
        <v>#N/A</v>
      </c>
      <c r="X32" s="22" t="e">
        <v>#N/A</v>
      </c>
      <c r="Y32" s="22" t="e">
        <v>#N/A</v>
      </c>
      <c r="Z32" s="22" t="e">
        <v>#N/A</v>
      </c>
      <c r="AA32" s="15"/>
      <c r="AB32" s="10"/>
      <c r="AC32" s="10" t="e">
        <f t="shared" si="4"/>
        <v>#N/A</v>
      </c>
      <c r="AD32" s="23">
        <v>0</v>
      </c>
      <c r="AE32" s="23">
        <v>0</v>
      </c>
      <c r="AF32" s="23">
        <v>0</v>
      </c>
      <c r="AG32" s="24"/>
      <c r="AK32" s="15" t="e">
        <v>#N/A</v>
      </c>
      <c r="AL32" s="10" t="e">
        <f t="shared" si="5"/>
        <v>#N/A</v>
      </c>
      <c r="AM32" s="26"/>
      <c r="AN32" s="15" t="e">
        <v>#N/A</v>
      </c>
      <c r="AO32" s="10" t="e">
        <f t="shared" si="6"/>
        <v>#N/A</v>
      </c>
    </row>
    <row r="33" s="1" customFormat="1" customHeight="1" spans="1:41">
      <c r="A33" s="1">
        <f t="shared" ref="A33:A64" si="7">ROW()-1</f>
        <v>32</v>
      </c>
      <c r="C33" s="1" t="s">
        <v>601</v>
      </c>
      <c r="E33" s="18" t="s">
        <v>602</v>
      </c>
      <c r="F33" s="14">
        <v>44742</v>
      </c>
      <c r="G33" s="14" t="s">
        <v>585</v>
      </c>
      <c r="H33" s="15">
        <v>2280</v>
      </c>
      <c r="I33" s="15">
        <v>870</v>
      </c>
      <c r="J33" s="15">
        <v>1350</v>
      </c>
      <c r="K33" s="10">
        <f t="shared" ref="K33:K64" si="8">DATEDIF(E33,F33,"Y")*100</f>
        <v>0</v>
      </c>
      <c r="L33" s="10"/>
      <c r="M33" s="10"/>
      <c r="N33" s="10"/>
      <c r="O33" s="1" t="e">
        <v>#N/A</v>
      </c>
      <c r="P33" s="15" t="e">
        <v>#N/A</v>
      </c>
      <c r="Q33" s="1" t="e">
        <v>#N/A</v>
      </c>
      <c r="R33" s="10" t="e">
        <v>#N/A</v>
      </c>
      <c r="S33" s="15" t="e">
        <v>#N/A</v>
      </c>
      <c r="T33" s="10">
        <f t="shared" ref="T33:T64" si="9">SUM(H33:J33)/21*AD33+IF(DATEDIF(E33,F33,"Y")&lt;2,SUM(H33:J33)/21*0.4*AE33,IF(AE33&gt;15,SUM(H33:J33)/21*0.4*AE33,SUM(H33:J33)/21*0.2*AE33))</f>
        <v>0</v>
      </c>
      <c r="U33" s="10" t="e">
        <f t="shared" ref="U33:U64" si="10">SUM(H33:R33)-S33-T33</f>
        <v>#N/A</v>
      </c>
      <c r="V33" s="22" t="e">
        <v>#N/A</v>
      </c>
      <c r="W33" s="22" t="e">
        <v>#N/A</v>
      </c>
      <c r="X33" s="22" t="e">
        <v>#N/A</v>
      </c>
      <c r="Y33" s="22" t="e">
        <v>#N/A</v>
      </c>
      <c r="Z33" s="22" t="e">
        <v>#N/A</v>
      </c>
      <c r="AA33" s="15"/>
      <c r="AB33" s="10"/>
      <c r="AC33" s="10" t="e">
        <f t="shared" ref="AC33:AC64" si="11">U33-V33-W33-X33-Y33-Z33-AA33-AB33</f>
        <v>#N/A</v>
      </c>
      <c r="AD33" s="23">
        <v>0</v>
      </c>
      <c r="AE33" s="23">
        <v>0</v>
      </c>
      <c r="AF33" s="23">
        <v>0</v>
      </c>
      <c r="AG33" s="24"/>
      <c r="AK33" s="15" t="e">
        <v>#N/A</v>
      </c>
      <c r="AL33" s="10" t="e">
        <f t="shared" ref="AL33:AL64" si="12">U33-AK33</f>
        <v>#N/A</v>
      </c>
      <c r="AM33" s="26"/>
      <c r="AN33" s="15" t="e">
        <v>#N/A</v>
      </c>
      <c r="AO33" s="10" t="e">
        <f t="shared" ref="AO33:AO64" si="13">AC33-AN33</f>
        <v>#N/A</v>
      </c>
    </row>
    <row r="34" s="1" customFormat="1" customHeight="1" spans="1:41">
      <c r="A34" s="1">
        <f t="shared" si="7"/>
        <v>33</v>
      </c>
      <c r="C34" s="1" t="s">
        <v>603</v>
      </c>
      <c r="E34" s="18" t="s">
        <v>602</v>
      </c>
      <c r="F34" s="14">
        <v>44742</v>
      </c>
      <c r="G34" s="14" t="s">
        <v>585</v>
      </c>
      <c r="H34" s="15">
        <v>2280</v>
      </c>
      <c r="I34" s="15">
        <v>870</v>
      </c>
      <c r="J34" s="15">
        <v>1350</v>
      </c>
      <c r="K34" s="10">
        <f t="shared" si="8"/>
        <v>0</v>
      </c>
      <c r="L34" s="10"/>
      <c r="M34" s="10"/>
      <c r="N34" s="10"/>
      <c r="O34" s="1" t="e">
        <v>#N/A</v>
      </c>
      <c r="P34" s="15" t="e">
        <v>#N/A</v>
      </c>
      <c r="Q34" s="1" t="e">
        <v>#N/A</v>
      </c>
      <c r="R34" s="10" t="e">
        <v>#N/A</v>
      </c>
      <c r="S34" s="15" t="e">
        <v>#N/A</v>
      </c>
      <c r="T34" s="10">
        <f t="shared" si="9"/>
        <v>0</v>
      </c>
      <c r="U34" s="10" t="e">
        <f t="shared" si="10"/>
        <v>#N/A</v>
      </c>
      <c r="V34" s="22" t="e">
        <v>#N/A</v>
      </c>
      <c r="W34" s="22" t="e">
        <v>#N/A</v>
      </c>
      <c r="X34" s="22" t="e">
        <v>#N/A</v>
      </c>
      <c r="Y34" s="22" t="e">
        <v>#N/A</v>
      </c>
      <c r="Z34" s="22" t="e">
        <v>#N/A</v>
      </c>
      <c r="AA34" s="15"/>
      <c r="AB34" s="10"/>
      <c r="AC34" s="10" t="e">
        <f t="shared" si="11"/>
        <v>#N/A</v>
      </c>
      <c r="AD34" s="23">
        <v>0</v>
      </c>
      <c r="AE34" s="23">
        <v>0</v>
      </c>
      <c r="AF34" s="23">
        <v>0</v>
      </c>
      <c r="AG34" s="24"/>
      <c r="AK34" s="15" t="e">
        <v>#N/A</v>
      </c>
      <c r="AL34" s="10" t="e">
        <f t="shared" si="12"/>
        <v>#N/A</v>
      </c>
      <c r="AM34" s="26"/>
      <c r="AN34" s="15" t="e">
        <v>#N/A</v>
      </c>
      <c r="AO34" s="10" t="e">
        <f t="shared" si="13"/>
        <v>#N/A</v>
      </c>
    </row>
    <row r="35" s="1" customFormat="1" customHeight="1" spans="1:41">
      <c r="A35" s="1">
        <f t="shared" si="7"/>
        <v>34</v>
      </c>
      <c r="C35" s="1" t="s">
        <v>604</v>
      </c>
      <c r="E35" s="18" t="s">
        <v>602</v>
      </c>
      <c r="F35" s="14">
        <v>44742</v>
      </c>
      <c r="G35" s="14" t="s">
        <v>585</v>
      </c>
      <c r="H35" s="15">
        <v>2280</v>
      </c>
      <c r="I35" s="15">
        <v>870</v>
      </c>
      <c r="J35" s="15">
        <v>1350</v>
      </c>
      <c r="K35" s="10">
        <f t="shared" si="8"/>
        <v>0</v>
      </c>
      <c r="L35" s="10"/>
      <c r="M35" s="10"/>
      <c r="N35" s="10"/>
      <c r="O35" s="1" t="e">
        <v>#N/A</v>
      </c>
      <c r="P35" s="15" t="e">
        <v>#N/A</v>
      </c>
      <c r="Q35" s="1" t="e">
        <v>#N/A</v>
      </c>
      <c r="R35" s="10" t="e">
        <v>#N/A</v>
      </c>
      <c r="S35" s="15" t="e">
        <v>#N/A</v>
      </c>
      <c r="T35" s="10">
        <f t="shared" si="9"/>
        <v>0</v>
      </c>
      <c r="U35" s="10" t="e">
        <f t="shared" si="10"/>
        <v>#N/A</v>
      </c>
      <c r="V35" s="22" t="e">
        <v>#N/A</v>
      </c>
      <c r="W35" s="22" t="e">
        <v>#N/A</v>
      </c>
      <c r="X35" s="22" t="e">
        <v>#N/A</v>
      </c>
      <c r="Y35" s="22" t="e">
        <v>#N/A</v>
      </c>
      <c r="Z35" s="22" t="e">
        <v>#N/A</v>
      </c>
      <c r="AA35" s="15"/>
      <c r="AB35" s="10"/>
      <c r="AC35" s="10" t="e">
        <f t="shared" si="11"/>
        <v>#N/A</v>
      </c>
      <c r="AD35" s="23">
        <v>0</v>
      </c>
      <c r="AE35" s="23">
        <v>0</v>
      </c>
      <c r="AF35" s="23">
        <v>0</v>
      </c>
      <c r="AG35" s="24"/>
      <c r="AK35" s="15" t="e">
        <v>#N/A</v>
      </c>
      <c r="AL35" s="10" t="e">
        <f t="shared" si="12"/>
        <v>#N/A</v>
      </c>
      <c r="AM35" s="26"/>
      <c r="AN35" s="15" t="e">
        <v>#N/A</v>
      </c>
      <c r="AO35" s="10" t="e">
        <f t="shared" si="13"/>
        <v>#N/A</v>
      </c>
    </row>
    <row r="36" s="1" customFormat="1" customHeight="1" spans="1:41">
      <c r="A36" s="1">
        <f t="shared" si="7"/>
        <v>35</v>
      </c>
      <c r="C36" s="1" t="s">
        <v>605</v>
      </c>
      <c r="E36" s="18" t="s">
        <v>606</v>
      </c>
      <c r="F36" s="14">
        <v>44742</v>
      </c>
      <c r="G36" s="14" t="s">
        <v>585</v>
      </c>
      <c r="H36" s="15">
        <v>2280</v>
      </c>
      <c r="I36" s="15">
        <v>1220</v>
      </c>
      <c r="J36" s="15">
        <v>1500</v>
      </c>
      <c r="K36" s="10">
        <f t="shared" si="8"/>
        <v>0</v>
      </c>
      <c r="L36" s="10"/>
      <c r="M36" s="10"/>
      <c r="N36" s="10"/>
      <c r="O36" s="1" t="e">
        <v>#N/A</v>
      </c>
      <c r="P36" s="15" t="e">
        <v>#N/A</v>
      </c>
      <c r="Q36" s="1" t="e">
        <v>#N/A</v>
      </c>
      <c r="R36" s="10" t="e">
        <v>#N/A</v>
      </c>
      <c r="S36" s="15" t="e">
        <v>#N/A</v>
      </c>
      <c r="T36" s="10">
        <f t="shared" si="9"/>
        <v>0</v>
      </c>
      <c r="U36" s="10" t="e">
        <f t="shared" si="10"/>
        <v>#N/A</v>
      </c>
      <c r="V36" s="22" t="e">
        <v>#N/A</v>
      </c>
      <c r="W36" s="22" t="e">
        <v>#N/A</v>
      </c>
      <c r="X36" s="22" t="e">
        <v>#N/A</v>
      </c>
      <c r="Y36" s="22" t="e">
        <v>#N/A</v>
      </c>
      <c r="Z36" s="22" t="e">
        <v>#N/A</v>
      </c>
      <c r="AA36" s="15"/>
      <c r="AB36" s="10"/>
      <c r="AC36" s="10" t="e">
        <f t="shared" si="11"/>
        <v>#N/A</v>
      </c>
      <c r="AD36" s="23">
        <v>0</v>
      </c>
      <c r="AE36" s="23">
        <v>0</v>
      </c>
      <c r="AF36" s="23">
        <v>0</v>
      </c>
      <c r="AG36" s="24"/>
      <c r="AK36" s="15" t="e">
        <v>#N/A</v>
      </c>
      <c r="AL36" s="10" t="e">
        <f t="shared" si="12"/>
        <v>#N/A</v>
      </c>
      <c r="AM36" s="26"/>
      <c r="AN36" s="15" t="e">
        <v>#N/A</v>
      </c>
      <c r="AO36" s="10" t="e">
        <f t="shared" si="13"/>
        <v>#N/A</v>
      </c>
    </row>
    <row r="37" s="1" customFormat="1" customHeight="1" spans="1:41">
      <c r="A37" s="1">
        <f t="shared" si="7"/>
        <v>36</v>
      </c>
      <c r="C37" s="1" t="s">
        <v>607</v>
      </c>
      <c r="E37" s="18" t="s">
        <v>608</v>
      </c>
      <c r="F37" s="14">
        <v>44742</v>
      </c>
      <c r="G37" s="14" t="s">
        <v>585</v>
      </c>
      <c r="H37" s="15">
        <v>2280</v>
      </c>
      <c r="I37" s="15">
        <v>730</v>
      </c>
      <c r="J37" s="15">
        <v>1290</v>
      </c>
      <c r="K37" s="10">
        <f t="shared" si="8"/>
        <v>0</v>
      </c>
      <c r="L37" s="10"/>
      <c r="M37" s="10"/>
      <c r="N37" s="10"/>
      <c r="O37" s="1" t="e">
        <v>#N/A</v>
      </c>
      <c r="P37" s="15" t="e">
        <v>#N/A</v>
      </c>
      <c r="Q37" s="1" t="e">
        <v>#N/A</v>
      </c>
      <c r="R37" s="10" t="e">
        <v>#N/A</v>
      </c>
      <c r="S37" s="15" t="e">
        <v>#N/A</v>
      </c>
      <c r="T37" s="10">
        <f t="shared" si="9"/>
        <v>0</v>
      </c>
      <c r="U37" s="10" t="e">
        <f t="shared" si="10"/>
        <v>#N/A</v>
      </c>
      <c r="V37" s="22" t="e">
        <v>#N/A</v>
      </c>
      <c r="W37" s="22" t="e">
        <v>#N/A</v>
      </c>
      <c r="X37" s="22" t="e">
        <v>#N/A</v>
      </c>
      <c r="Y37" s="22" t="e">
        <v>#N/A</v>
      </c>
      <c r="Z37" s="22" t="e">
        <v>#N/A</v>
      </c>
      <c r="AA37" s="15"/>
      <c r="AB37" s="10"/>
      <c r="AC37" s="10" t="e">
        <f t="shared" si="11"/>
        <v>#N/A</v>
      </c>
      <c r="AD37" s="23">
        <v>0</v>
      </c>
      <c r="AE37" s="23">
        <v>0</v>
      </c>
      <c r="AF37" s="23">
        <v>0</v>
      </c>
      <c r="AG37" s="24"/>
      <c r="AK37" s="15" t="e">
        <v>#N/A</v>
      </c>
      <c r="AL37" s="10" t="e">
        <f t="shared" si="12"/>
        <v>#N/A</v>
      </c>
      <c r="AM37" s="26"/>
      <c r="AN37" s="15" t="e">
        <v>#N/A</v>
      </c>
      <c r="AO37" s="10" t="e">
        <f t="shared" si="13"/>
        <v>#N/A</v>
      </c>
    </row>
    <row r="38" s="1" customFormat="1" customHeight="1" spans="1:43">
      <c r="A38" s="1">
        <f t="shared" si="7"/>
        <v>37</v>
      </c>
      <c r="C38" s="1" t="s">
        <v>609</v>
      </c>
      <c r="E38" s="5" t="s">
        <v>610</v>
      </c>
      <c r="F38" s="14">
        <v>44742</v>
      </c>
      <c r="G38" s="14" t="s">
        <v>585</v>
      </c>
      <c r="H38" s="16">
        <v>2280</v>
      </c>
      <c r="I38" s="15">
        <v>870</v>
      </c>
      <c r="J38" s="15">
        <v>1350</v>
      </c>
      <c r="K38" s="10">
        <f t="shared" si="8"/>
        <v>0</v>
      </c>
      <c r="L38" s="21"/>
      <c r="M38" s="10"/>
      <c r="N38" s="9"/>
      <c r="O38" s="1" t="e">
        <v>#N/A</v>
      </c>
      <c r="P38" s="15" t="e">
        <v>#N/A</v>
      </c>
      <c r="Q38" s="1" t="e">
        <v>#N/A</v>
      </c>
      <c r="R38" s="10" t="e">
        <v>#N/A</v>
      </c>
      <c r="S38" s="15" t="e">
        <v>#N/A</v>
      </c>
      <c r="T38" s="10">
        <f t="shared" si="9"/>
        <v>0</v>
      </c>
      <c r="U38" s="10" t="e">
        <f t="shared" si="10"/>
        <v>#N/A</v>
      </c>
      <c r="V38" s="22" t="e">
        <v>#N/A</v>
      </c>
      <c r="W38" s="22" t="e">
        <v>#N/A</v>
      </c>
      <c r="X38" s="22" t="e">
        <v>#N/A</v>
      </c>
      <c r="Y38" s="22" t="e">
        <v>#N/A</v>
      </c>
      <c r="Z38" s="22" t="e">
        <v>#N/A</v>
      </c>
      <c r="AA38" s="10"/>
      <c r="AB38" s="9"/>
      <c r="AC38" s="10" t="e">
        <f t="shared" si="11"/>
        <v>#N/A</v>
      </c>
      <c r="AD38" s="23">
        <v>0</v>
      </c>
      <c r="AE38" s="23">
        <v>0</v>
      </c>
      <c r="AF38" s="23">
        <v>0</v>
      </c>
      <c r="AG38" s="28"/>
      <c r="AH38" s="13"/>
      <c r="AI38" s="1"/>
      <c r="AK38" s="15" t="e">
        <v>#N/A</v>
      </c>
      <c r="AL38" s="10" t="e">
        <f t="shared" si="12"/>
        <v>#N/A</v>
      </c>
      <c r="AM38" s="26"/>
      <c r="AN38" s="15" t="e">
        <v>#N/A</v>
      </c>
      <c r="AO38" s="10" t="e">
        <f t="shared" si="13"/>
        <v>#N/A</v>
      </c>
      <c r="AP38" s="2"/>
      <c r="AQ38" s="1" t="s">
        <v>611</v>
      </c>
    </row>
    <row r="39" s="1" customFormat="1" customHeight="1" spans="1:42">
      <c r="A39" s="1">
        <f t="shared" si="7"/>
        <v>38</v>
      </c>
      <c r="C39" s="1" t="s">
        <v>612</v>
      </c>
      <c r="E39" s="5" t="s">
        <v>610</v>
      </c>
      <c r="F39" s="14">
        <v>44742</v>
      </c>
      <c r="G39" s="14" t="s">
        <v>585</v>
      </c>
      <c r="H39" s="16">
        <v>2280</v>
      </c>
      <c r="I39" s="15">
        <v>870</v>
      </c>
      <c r="J39" s="15">
        <v>1350</v>
      </c>
      <c r="K39" s="10">
        <f t="shared" si="8"/>
        <v>0</v>
      </c>
      <c r="L39" s="10"/>
      <c r="M39" s="10"/>
      <c r="N39" s="9"/>
      <c r="O39" s="1" t="e">
        <v>#N/A</v>
      </c>
      <c r="P39" s="15" t="e">
        <v>#N/A</v>
      </c>
      <c r="Q39" s="1" t="e">
        <v>#N/A</v>
      </c>
      <c r="R39" s="10" t="e">
        <v>#N/A</v>
      </c>
      <c r="S39" s="15" t="e">
        <v>#N/A</v>
      </c>
      <c r="T39" s="10">
        <f t="shared" si="9"/>
        <v>0</v>
      </c>
      <c r="U39" s="10" t="e">
        <f t="shared" si="10"/>
        <v>#N/A</v>
      </c>
      <c r="V39" s="22" t="e">
        <v>#N/A</v>
      </c>
      <c r="W39" s="22" t="e">
        <v>#N/A</v>
      </c>
      <c r="X39" s="22" t="e">
        <v>#N/A</v>
      </c>
      <c r="Y39" s="22" t="e">
        <v>#N/A</v>
      </c>
      <c r="Z39" s="22" t="e">
        <v>#N/A</v>
      </c>
      <c r="AA39" s="10"/>
      <c r="AB39" s="9"/>
      <c r="AC39" s="10" t="e">
        <f t="shared" si="11"/>
        <v>#N/A</v>
      </c>
      <c r="AD39" s="23">
        <v>0</v>
      </c>
      <c r="AE39" s="23">
        <v>0</v>
      </c>
      <c r="AF39" s="23">
        <v>0</v>
      </c>
      <c r="AG39" s="28"/>
      <c r="AH39" s="13"/>
      <c r="AI39" s="1"/>
      <c r="AK39" s="15" t="e">
        <v>#N/A</v>
      </c>
      <c r="AL39" s="10" t="e">
        <f t="shared" si="12"/>
        <v>#N/A</v>
      </c>
      <c r="AM39" s="26"/>
      <c r="AN39" s="15" t="e">
        <v>#N/A</v>
      </c>
      <c r="AO39" s="10" t="e">
        <f t="shared" si="13"/>
        <v>#N/A</v>
      </c>
      <c r="AP39" s="2"/>
    </row>
    <row r="40" s="1" customFormat="1" customHeight="1" spans="1:42">
      <c r="A40" s="1">
        <f t="shared" si="7"/>
        <v>39</v>
      </c>
      <c r="C40" s="1" t="s">
        <v>613</v>
      </c>
      <c r="E40" s="5" t="s">
        <v>614</v>
      </c>
      <c r="F40" s="14">
        <v>44742</v>
      </c>
      <c r="G40" s="5" t="s">
        <v>585</v>
      </c>
      <c r="H40" s="6">
        <v>2280</v>
      </c>
      <c r="I40" s="7">
        <v>870</v>
      </c>
      <c r="J40" s="7">
        <v>1350</v>
      </c>
      <c r="K40" s="10">
        <f t="shared" si="8"/>
        <v>0</v>
      </c>
      <c r="L40" s="10"/>
      <c r="M40" s="10"/>
      <c r="N40" s="9"/>
      <c r="O40" s="1" t="e">
        <v>#N/A</v>
      </c>
      <c r="P40" s="15" t="e">
        <v>#N/A</v>
      </c>
      <c r="Q40" s="1" t="e">
        <v>#N/A</v>
      </c>
      <c r="R40" s="10" t="e">
        <v>#N/A</v>
      </c>
      <c r="S40" s="15" t="e">
        <v>#N/A</v>
      </c>
      <c r="T40" s="10">
        <f t="shared" si="9"/>
        <v>0</v>
      </c>
      <c r="U40" s="10" t="e">
        <f t="shared" si="10"/>
        <v>#N/A</v>
      </c>
      <c r="V40" s="22" t="e">
        <v>#N/A</v>
      </c>
      <c r="W40" s="22" t="e">
        <v>#N/A</v>
      </c>
      <c r="X40" s="22" t="e">
        <v>#N/A</v>
      </c>
      <c r="Y40" s="22" t="e">
        <v>#N/A</v>
      </c>
      <c r="Z40" s="22" t="e">
        <v>#N/A</v>
      </c>
      <c r="AA40" s="10"/>
      <c r="AB40" s="9"/>
      <c r="AC40" s="10" t="e">
        <f t="shared" si="11"/>
        <v>#N/A</v>
      </c>
      <c r="AD40" s="23">
        <v>0</v>
      </c>
      <c r="AE40" s="23">
        <v>0</v>
      </c>
      <c r="AF40" s="23">
        <v>0</v>
      </c>
      <c r="AG40" s="12"/>
      <c r="AH40" s="13"/>
      <c r="AI40" s="1"/>
      <c r="AJ40" s="2"/>
      <c r="AK40" s="15" t="e">
        <v>#N/A</v>
      </c>
      <c r="AL40" s="10" t="e">
        <f t="shared" si="12"/>
        <v>#N/A</v>
      </c>
      <c r="AM40" s="11"/>
      <c r="AN40" s="15" t="e">
        <v>#N/A</v>
      </c>
      <c r="AO40" s="10" t="e">
        <f t="shared" si="13"/>
        <v>#N/A</v>
      </c>
      <c r="AP40" s="2"/>
    </row>
    <row r="41" s="1" customFormat="1" customHeight="1" spans="1:42">
      <c r="A41" s="1">
        <f t="shared" si="7"/>
        <v>40</v>
      </c>
      <c r="C41" s="1" t="s">
        <v>615</v>
      </c>
      <c r="E41" s="5" t="s">
        <v>616</v>
      </c>
      <c r="F41" s="14">
        <v>44742</v>
      </c>
      <c r="G41" s="5" t="s">
        <v>585</v>
      </c>
      <c r="H41" s="17">
        <v>829.09</v>
      </c>
      <c r="I41" s="20">
        <v>698.18</v>
      </c>
      <c r="J41" s="20">
        <v>654.55</v>
      </c>
      <c r="K41" s="10">
        <f t="shared" si="8"/>
        <v>0</v>
      </c>
      <c r="L41" s="10"/>
      <c r="M41" s="10"/>
      <c r="N41" s="9"/>
      <c r="O41" s="1" t="e">
        <v>#N/A</v>
      </c>
      <c r="P41" s="15" t="e">
        <v>#N/A</v>
      </c>
      <c r="Q41" s="1" t="e">
        <v>#N/A</v>
      </c>
      <c r="R41" s="10" t="e">
        <v>#N/A</v>
      </c>
      <c r="S41" s="15" t="e">
        <v>#N/A</v>
      </c>
      <c r="T41" s="10">
        <f t="shared" si="9"/>
        <v>0</v>
      </c>
      <c r="U41" s="10" t="e">
        <f t="shared" si="10"/>
        <v>#N/A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10"/>
      <c r="AB41" s="9"/>
      <c r="AC41" s="10" t="e">
        <f t="shared" si="11"/>
        <v>#N/A</v>
      </c>
      <c r="AD41" s="23">
        <v>0</v>
      </c>
      <c r="AE41" s="23">
        <v>0</v>
      </c>
      <c r="AF41" s="23">
        <v>0</v>
      </c>
      <c r="AG41" s="12"/>
      <c r="AH41" s="13"/>
      <c r="AI41" s="1"/>
      <c r="AJ41" s="2"/>
      <c r="AK41" s="15" t="e">
        <v>#N/A</v>
      </c>
      <c r="AL41" s="10" t="e">
        <f t="shared" si="12"/>
        <v>#N/A</v>
      </c>
      <c r="AM41" s="11"/>
      <c r="AN41" s="15" t="e">
        <v>#N/A</v>
      </c>
      <c r="AO41" s="10" t="e">
        <f t="shared" si="13"/>
        <v>#N/A</v>
      </c>
      <c r="AP41" s="2"/>
    </row>
    <row r="42" s="1" customFormat="1" customHeight="1" spans="1:42">
      <c r="A42" s="1">
        <f t="shared" si="7"/>
        <v>41</v>
      </c>
      <c r="C42" s="1" t="s">
        <v>617</v>
      </c>
      <c r="E42" s="5" t="s">
        <v>589</v>
      </c>
      <c r="F42" s="14">
        <v>44742</v>
      </c>
      <c r="G42" s="5" t="s">
        <v>585</v>
      </c>
      <c r="H42" s="6">
        <v>1347.27</v>
      </c>
      <c r="I42" s="7">
        <v>927.73</v>
      </c>
      <c r="J42" s="7">
        <v>975</v>
      </c>
      <c r="K42" s="10">
        <f t="shared" si="8"/>
        <v>0</v>
      </c>
      <c r="L42" s="10"/>
      <c r="M42" s="10"/>
      <c r="N42" s="9"/>
      <c r="O42" s="1" t="e">
        <v>#N/A</v>
      </c>
      <c r="P42" s="15" t="e">
        <v>#N/A</v>
      </c>
      <c r="Q42" s="1" t="e">
        <v>#N/A</v>
      </c>
      <c r="R42" s="10" t="e">
        <v>#N/A</v>
      </c>
      <c r="S42" s="15" t="e">
        <v>#N/A</v>
      </c>
      <c r="T42" s="10">
        <f t="shared" si="9"/>
        <v>0</v>
      </c>
      <c r="U42" s="10" t="e">
        <f t="shared" si="10"/>
        <v>#N/A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10"/>
      <c r="AB42" s="9"/>
      <c r="AC42" s="10" t="e">
        <f t="shared" si="11"/>
        <v>#N/A</v>
      </c>
      <c r="AD42" s="23">
        <v>0</v>
      </c>
      <c r="AE42" s="23">
        <v>0</v>
      </c>
      <c r="AF42" s="23">
        <v>0</v>
      </c>
      <c r="AG42" s="12"/>
      <c r="AH42" s="13"/>
      <c r="AI42" s="1"/>
      <c r="AJ42" s="2"/>
      <c r="AK42" s="15" t="e">
        <v>#N/A</v>
      </c>
      <c r="AL42" s="10" t="e">
        <f t="shared" si="12"/>
        <v>#N/A</v>
      </c>
      <c r="AM42" s="11"/>
      <c r="AN42" s="15" t="e">
        <v>#N/A</v>
      </c>
      <c r="AO42" s="10" t="e">
        <f t="shared" si="13"/>
        <v>#N/A</v>
      </c>
      <c r="AP42" s="2"/>
    </row>
    <row r="43" s="1" customFormat="1" customHeight="1" spans="1:42">
      <c r="A43" s="1">
        <f t="shared" si="7"/>
        <v>42</v>
      </c>
      <c r="C43" s="1" t="s">
        <v>618</v>
      </c>
      <c r="E43" s="5" t="s">
        <v>589</v>
      </c>
      <c r="F43" s="14">
        <v>44742</v>
      </c>
      <c r="G43" s="5" t="s">
        <v>585</v>
      </c>
      <c r="H43" s="6">
        <v>2280</v>
      </c>
      <c r="I43" s="7">
        <v>730</v>
      </c>
      <c r="J43" s="7">
        <v>1290</v>
      </c>
      <c r="K43" s="10">
        <f t="shared" si="8"/>
        <v>0</v>
      </c>
      <c r="L43" s="10"/>
      <c r="M43" s="10"/>
      <c r="N43" s="9"/>
      <c r="O43" s="1" t="e">
        <v>#N/A</v>
      </c>
      <c r="P43" s="15" t="e">
        <v>#N/A</v>
      </c>
      <c r="Q43" s="1" t="e">
        <v>#N/A</v>
      </c>
      <c r="R43" s="10" t="e">
        <v>#N/A</v>
      </c>
      <c r="S43" s="15" t="e">
        <v>#N/A</v>
      </c>
      <c r="T43" s="10">
        <f t="shared" si="9"/>
        <v>0</v>
      </c>
      <c r="U43" s="10" t="e">
        <f t="shared" si="10"/>
        <v>#N/A</v>
      </c>
      <c r="V43" s="22" t="e">
        <v>#N/A</v>
      </c>
      <c r="W43" s="22" t="e">
        <v>#N/A</v>
      </c>
      <c r="X43" s="22" t="e">
        <v>#N/A</v>
      </c>
      <c r="Y43" s="22" t="e">
        <v>#N/A</v>
      </c>
      <c r="Z43" s="22" t="e">
        <v>#N/A</v>
      </c>
      <c r="AA43" s="10"/>
      <c r="AB43" s="9"/>
      <c r="AC43" s="10" t="e">
        <f t="shared" si="11"/>
        <v>#N/A</v>
      </c>
      <c r="AD43" s="23">
        <v>0</v>
      </c>
      <c r="AE43" s="23">
        <v>0</v>
      </c>
      <c r="AF43" s="23">
        <v>0</v>
      </c>
      <c r="AG43" s="12"/>
      <c r="AH43" s="13"/>
      <c r="AI43" s="1"/>
      <c r="AJ43" s="2"/>
      <c r="AK43" s="15" t="e">
        <v>#N/A</v>
      </c>
      <c r="AL43" s="10" t="e">
        <f t="shared" si="12"/>
        <v>#N/A</v>
      </c>
      <c r="AM43" s="11"/>
      <c r="AN43" s="15" t="e">
        <v>#N/A</v>
      </c>
      <c r="AO43" s="10" t="e">
        <f t="shared" si="13"/>
        <v>#N/A</v>
      </c>
      <c r="AP43" s="2"/>
    </row>
    <row r="44" s="1" customFormat="1" customHeight="1" spans="1:42">
      <c r="A44" s="1">
        <f t="shared" si="7"/>
        <v>43</v>
      </c>
      <c r="C44" s="1" t="s">
        <v>619</v>
      </c>
      <c r="E44" s="5" t="s">
        <v>620</v>
      </c>
      <c r="F44" s="14">
        <v>44742</v>
      </c>
      <c r="G44" s="5" t="s">
        <v>585</v>
      </c>
      <c r="H44" s="6">
        <v>2176.36</v>
      </c>
      <c r="I44" s="7">
        <v>1030.91</v>
      </c>
      <c r="J44" s="7">
        <v>1374.55</v>
      </c>
      <c r="K44" s="10">
        <f t="shared" si="8"/>
        <v>0</v>
      </c>
      <c r="L44" s="10"/>
      <c r="M44" s="10"/>
      <c r="N44" s="9"/>
      <c r="O44" s="1" t="e">
        <v>#N/A</v>
      </c>
      <c r="P44" s="15" t="e">
        <v>#N/A</v>
      </c>
      <c r="Q44" s="1" t="e">
        <v>#N/A</v>
      </c>
      <c r="R44" s="10" t="e">
        <v>#N/A</v>
      </c>
      <c r="S44" s="15" t="e">
        <v>#N/A</v>
      </c>
      <c r="T44" s="10">
        <f t="shared" si="9"/>
        <v>0</v>
      </c>
      <c r="U44" s="10" t="e">
        <f t="shared" si="10"/>
        <v>#N/A</v>
      </c>
      <c r="V44" s="22" t="e">
        <v>#N/A</v>
      </c>
      <c r="W44" s="22" t="e">
        <v>#N/A</v>
      </c>
      <c r="X44" s="22" t="e">
        <v>#N/A</v>
      </c>
      <c r="Y44" s="22" t="e">
        <v>#N/A</v>
      </c>
      <c r="Z44" s="22" t="e">
        <v>#N/A</v>
      </c>
      <c r="AA44" s="10"/>
      <c r="AB44" s="9"/>
      <c r="AC44" s="10" t="e">
        <f t="shared" si="11"/>
        <v>#N/A</v>
      </c>
      <c r="AD44" s="23">
        <v>0</v>
      </c>
      <c r="AE44" s="23">
        <v>0</v>
      </c>
      <c r="AF44" s="23">
        <v>0</v>
      </c>
      <c r="AG44" s="12"/>
      <c r="AH44" s="13"/>
      <c r="AI44" s="1"/>
      <c r="AJ44" s="2"/>
      <c r="AK44" s="15" t="e">
        <v>#N/A</v>
      </c>
      <c r="AL44" s="10" t="e">
        <f t="shared" si="12"/>
        <v>#N/A</v>
      </c>
      <c r="AM44" s="11"/>
      <c r="AN44" s="15" t="e">
        <v>#N/A</v>
      </c>
      <c r="AO44" s="10" t="e">
        <f t="shared" si="13"/>
        <v>#N/A</v>
      </c>
      <c r="AP44" s="2"/>
    </row>
    <row r="45" s="1" customFormat="1" customHeight="1" spans="1:42">
      <c r="A45" s="1">
        <f t="shared" si="7"/>
        <v>44</v>
      </c>
      <c r="C45" s="1" t="s">
        <v>621</v>
      </c>
      <c r="E45" s="5" t="s">
        <v>622</v>
      </c>
      <c r="F45" s="14">
        <v>44742</v>
      </c>
      <c r="G45" s="5" t="s">
        <v>585</v>
      </c>
      <c r="H45" s="6">
        <v>1554.55</v>
      </c>
      <c r="I45" s="7">
        <v>831.82</v>
      </c>
      <c r="J45" s="7">
        <v>1022.73</v>
      </c>
      <c r="K45" s="10">
        <f t="shared" si="8"/>
        <v>0</v>
      </c>
      <c r="L45" s="10"/>
      <c r="M45" s="10"/>
      <c r="N45" s="9"/>
      <c r="O45" s="1" t="e">
        <v>#N/A</v>
      </c>
      <c r="P45" s="15" t="e">
        <v>#N/A</v>
      </c>
      <c r="Q45" s="1" t="e">
        <v>#N/A</v>
      </c>
      <c r="R45" s="10" t="e">
        <v>#N/A</v>
      </c>
      <c r="S45" s="15" t="e">
        <v>#N/A</v>
      </c>
      <c r="T45" s="10">
        <f t="shared" si="9"/>
        <v>0</v>
      </c>
      <c r="U45" s="10" t="e">
        <f t="shared" si="10"/>
        <v>#N/A</v>
      </c>
      <c r="V45" s="22" t="e">
        <v>#N/A</v>
      </c>
      <c r="W45" s="22" t="e">
        <v>#N/A</v>
      </c>
      <c r="X45" s="22" t="e">
        <v>#N/A</v>
      </c>
      <c r="Y45" s="22" t="e">
        <v>#N/A</v>
      </c>
      <c r="Z45" s="22" t="e">
        <v>#N/A</v>
      </c>
      <c r="AA45" s="10"/>
      <c r="AB45" s="9"/>
      <c r="AC45" s="10" t="e">
        <f t="shared" si="11"/>
        <v>#N/A</v>
      </c>
      <c r="AD45" s="23">
        <v>0</v>
      </c>
      <c r="AE45" s="23">
        <v>0</v>
      </c>
      <c r="AF45" s="23">
        <v>0</v>
      </c>
      <c r="AG45" s="12"/>
      <c r="AH45" s="13"/>
      <c r="AI45" s="1"/>
      <c r="AJ45" s="2"/>
      <c r="AK45" s="15" t="e">
        <v>#N/A</v>
      </c>
      <c r="AL45" s="10" t="e">
        <f t="shared" si="12"/>
        <v>#N/A</v>
      </c>
      <c r="AM45" s="11"/>
      <c r="AN45" s="15" t="e">
        <v>#N/A</v>
      </c>
      <c r="AO45" s="10" t="e">
        <f t="shared" si="13"/>
        <v>#N/A</v>
      </c>
      <c r="AP45" s="2"/>
    </row>
    <row r="46" s="1" customFormat="1" customHeight="1" spans="1:42">
      <c r="A46" s="1">
        <f t="shared" si="7"/>
        <v>45</v>
      </c>
      <c r="C46" s="1" t="s">
        <v>623</v>
      </c>
      <c r="E46" s="5" t="s">
        <v>622</v>
      </c>
      <c r="F46" s="14">
        <v>44742</v>
      </c>
      <c r="G46" s="5" t="s">
        <v>585</v>
      </c>
      <c r="H46" s="6">
        <v>0</v>
      </c>
      <c r="I46" s="7">
        <v>0</v>
      </c>
      <c r="J46" s="7">
        <v>0</v>
      </c>
      <c r="K46" s="10">
        <f t="shared" si="8"/>
        <v>0</v>
      </c>
      <c r="L46" s="10"/>
      <c r="M46" s="10"/>
      <c r="N46" s="9"/>
      <c r="O46" s="1" t="e">
        <v>#N/A</v>
      </c>
      <c r="P46" s="15" t="e">
        <v>#N/A</v>
      </c>
      <c r="Q46" s="1">
        <v>0</v>
      </c>
      <c r="R46" s="10" t="e">
        <v>#N/A</v>
      </c>
      <c r="S46" s="15" t="e">
        <v>#N/A</v>
      </c>
      <c r="T46" s="10">
        <f t="shared" si="9"/>
        <v>0</v>
      </c>
      <c r="U46" s="10" t="e">
        <f t="shared" si="10"/>
        <v>#N/A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10"/>
      <c r="AB46" s="9"/>
      <c r="AC46" s="10" t="e">
        <f t="shared" si="11"/>
        <v>#N/A</v>
      </c>
      <c r="AD46" s="23">
        <v>0</v>
      </c>
      <c r="AE46" s="23">
        <v>0</v>
      </c>
      <c r="AF46" s="23">
        <v>0</v>
      </c>
      <c r="AG46" s="12"/>
      <c r="AH46" s="13"/>
      <c r="AI46" s="1"/>
      <c r="AJ46" s="2"/>
      <c r="AK46" s="15" t="e">
        <v>#N/A</v>
      </c>
      <c r="AL46" s="10" t="e">
        <f t="shared" si="12"/>
        <v>#N/A</v>
      </c>
      <c r="AM46" s="11"/>
      <c r="AN46" s="15" t="e">
        <v>#N/A</v>
      </c>
      <c r="AO46" s="10" t="e">
        <f t="shared" si="13"/>
        <v>#N/A</v>
      </c>
      <c r="AP46" s="2"/>
    </row>
    <row r="47" s="1" customFormat="1" customHeight="1" spans="1:42">
      <c r="A47" s="1">
        <f t="shared" si="7"/>
        <v>46</v>
      </c>
      <c r="C47" s="1" t="s">
        <v>624</v>
      </c>
      <c r="E47" s="5" t="s">
        <v>625</v>
      </c>
      <c r="F47" s="14">
        <v>44742</v>
      </c>
      <c r="G47" s="5" t="s">
        <v>585</v>
      </c>
      <c r="H47" s="6">
        <v>1140</v>
      </c>
      <c r="I47" s="7">
        <v>785</v>
      </c>
      <c r="J47" s="7">
        <v>825</v>
      </c>
      <c r="K47" s="10">
        <f t="shared" si="8"/>
        <v>0</v>
      </c>
      <c r="L47" s="10"/>
      <c r="M47" s="10"/>
      <c r="N47" s="9"/>
      <c r="O47" s="1" t="e">
        <v>#N/A</v>
      </c>
      <c r="P47" s="15" t="e">
        <v>#N/A</v>
      </c>
      <c r="Q47" s="1" t="e">
        <v>#N/A</v>
      </c>
      <c r="R47" s="10" t="e">
        <v>#N/A</v>
      </c>
      <c r="S47" s="15" t="e">
        <v>#N/A</v>
      </c>
      <c r="T47" s="10">
        <f t="shared" si="9"/>
        <v>0</v>
      </c>
      <c r="U47" s="10" t="e">
        <f t="shared" si="10"/>
        <v>#N/A</v>
      </c>
      <c r="V47" s="22" t="e">
        <v>#N/A</v>
      </c>
      <c r="W47" s="22" t="e">
        <v>#N/A</v>
      </c>
      <c r="X47" s="22" t="e">
        <v>#N/A</v>
      </c>
      <c r="Y47" s="22" t="e">
        <v>#N/A</v>
      </c>
      <c r="Z47" s="22" t="e">
        <v>#N/A</v>
      </c>
      <c r="AA47" s="10"/>
      <c r="AB47" s="9"/>
      <c r="AC47" s="10" t="e">
        <f t="shared" si="11"/>
        <v>#N/A</v>
      </c>
      <c r="AD47" s="23">
        <v>0</v>
      </c>
      <c r="AE47" s="23">
        <v>0</v>
      </c>
      <c r="AF47" s="23">
        <v>0</v>
      </c>
      <c r="AG47" s="12"/>
      <c r="AH47" s="13"/>
      <c r="AI47" s="1"/>
      <c r="AJ47" s="2"/>
      <c r="AK47" s="15" t="e">
        <v>#N/A</v>
      </c>
      <c r="AL47" s="10" t="e">
        <f t="shared" si="12"/>
        <v>#N/A</v>
      </c>
      <c r="AM47" s="11"/>
      <c r="AN47" s="15" t="e">
        <v>#N/A</v>
      </c>
      <c r="AO47" s="10" t="e">
        <f t="shared" si="13"/>
        <v>#N/A</v>
      </c>
      <c r="AP47" s="2"/>
    </row>
    <row r="48" s="1" customFormat="1" customHeight="1" spans="1:42">
      <c r="A48" s="1">
        <f t="shared" si="7"/>
        <v>47</v>
      </c>
      <c r="C48" s="1" t="s">
        <v>626</v>
      </c>
      <c r="E48" s="5" t="s">
        <v>627</v>
      </c>
      <c r="F48" s="14">
        <v>44742</v>
      </c>
      <c r="G48" s="5" t="s">
        <v>585</v>
      </c>
      <c r="H48" s="6">
        <v>621.82</v>
      </c>
      <c r="I48" s="7">
        <v>294.55</v>
      </c>
      <c r="J48" s="7">
        <v>392.73</v>
      </c>
      <c r="K48" s="10">
        <f t="shared" si="8"/>
        <v>0</v>
      </c>
      <c r="L48" s="10"/>
      <c r="M48" s="10"/>
      <c r="N48" s="9"/>
      <c r="O48" s="1" t="e">
        <v>#N/A</v>
      </c>
      <c r="P48" s="15" t="e">
        <v>#N/A</v>
      </c>
      <c r="Q48" s="1" t="e">
        <v>#N/A</v>
      </c>
      <c r="R48" s="10" t="e">
        <v>#N/A</v>
      </c>
      <c r="S48" s="15" t="e">
        <v>#N/A</v>
      </c>
      <c r="T48" s="10">
        <f t="shared" si="9"/>
        <v>0</v>
      </c>
      <c r="U48" s="10" t="e">
        <f t="shared" si="10"/>
        <v>#N/A</v>
      </c>
      <c r="V48" s="22" t="e">
        <v>#N/A</v>
      </c>
      <c r="W48" s="22" t="e">
        <v>#N/A</v>
      </c>
      <c r="X48" s="22" t="e">
        <v>#N/A</v>
      </c>
      <c r="Y48" s="22" t="e">
        <v>#N/A</v>
      </c>
      <c r="Z48" s="22" t="e">
        <v>#N/A</v>
      </c>
      <c r="AA48" s="10"/>
      <c r="AB48" s="9"/>
      <c r="AC48" s="10" t="e">
        <f t="shared" si="11"/>
        <v>#N/A</v>
      </c>
      <c r="AD48" s="23">
        <v>0</v>
      </c>
      <c r="AE48" s="23">
        <v>0</v>
      </c>
      <c r="AF48" s="23">
        <v>0</v>
      </c>
      <c r="AG48" s="12"/>
      <c r="AH48" s="13"/>
      <c r="AI48" s="1"/>
      <c r="AJ48" s="2"/>
      <c r="AK48" s="15" t="e">
        <v>#N/A</v>
      </c>
      <c r="AL48" s="10" t="e">
        <f t="shared" si="12"/>
        <v>#N/A</v>
      </c>
      <c r="AM48" s="11"/>
      <c r="AN48" s="15" t="e">
        <v>#N/A</v>
      </c>
      <c r="AO48" s="10" t="e">
        <f t="shared" si="13"/>
        <v>#N/A</v>
      </c>
      <c r="AP48" s="2"/>
    </row>
    <row r="49" s="1" customFormat="1" customHeight="1" spans="1:42">
      <c r="A49" s="1">
        <f t="shared" si="7"/>
        <v>48</v>
      </c>
      <c r="C49" s="1" t="s">
        <v>628</v>
      </c>
      <c r="E49" s="5" t="s">
        <v>627</v>
      </c>
      <c r="F49" s="14">
        <v>44742</v>
      </c>
      <c r="G49" s="5" t="s">
        <v>585</v>
      </c>
      <c r="H49" s="6">
        <v>0</v>
      </c>
      <c r="I49" s="7">
        <v>0</v>
      </c>
      <c r="J49" s="7">
        <v>0</v>
      </c>
      <c r="K49" s="10">
        <f t="shared" si="8"/>
        <v>0</v>
      </c>
      <c r="L49" s="10"/>
      <c r="M49" s="10"/>
      <c r="N49" s="9"/>
      <c r="O49" s="1" t="e">
        <v>#N/A</v>
      </c>
      <c r="P49" s="15" t="e">
        <v>#N/A</v>
      </c>
      <c r="Q49" s="1">
        <v>0</v>
      </c>
      <c r="R49" s="10" t="e">
        <v>#N/A</v>
      </c>
      <c r="S49" s="15" t="e">
        <v>#N/A</v>
      </c>
      <c r="T49" s="10">
        <f t="shared" si="9"/>
        <v>0</v>
      </c>
      <c r="U49" s="10" t="e">
        <f t="shared" si="10"/>
        <v>#N/A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10"/>
      <c r="AB49" s="9"/>
      <c r="AC49" s="10" t="e">
        <f t="shared" si="11"/>
        <v>#N/A</v>
      </c>
      <c r="AD49" s="23">
        <v>0</v>
      </c>
      <c r="AE49" s="23">
        <v>0</v>
      </c>
      <c r="AF49" s="23">
        <v>0</v>
      </c>
      <c r="AG49" s="12"/>
      <c r="AH49" s="13"/>
      <c r="AI49" s="1"/>
      <c r="AJ49" s="2"/>
      <c r="AK49" s="15" t="e">
        <v>#N/A</v>
      </c>
      <c r="AL49" s="10" t="e">
        <f t="shared" si="12"/>
        <v>#N/A</v>
      </c>
      <c r="AM49" s="11"/>
      <c r="AN49" s="15" t="e">
        <v>#N/A</v>
      </c>
      <c r="AO49" s="10" t="e">
        <f t="shared" si="13"/>
        <v>#N/A</v>
      </c>
      <c r="AP49" s="2"/>
    </row>
    <row r="50" s="1" customFormat="1" customHeight="1" spans="1:42">
      <c r="A50" s="1">
        <f t="shared" si="7"/>
        <v>49</v>
      </c>
      <c r="C50" s="1" t="s">
        <v>629</v>
      </c>
      <c r="E50" s="5" t="s">
        <v>630</v>
      </c>
      <c r="F50" s="14">
        <v>44742</v>
      </c>
      <c r="G50" s="5" t="s">
        <v>585</v>
      </c>
      <c r="H50" s="6">
        <v>414.55</v>
      </c>
      <c r="I50" s="7">
        <v>349.09</v>
      </c>
      <c r="J50" s="7">
        <v>327.27</v>
      </c>
      <c r="K50" s="10">
        <f t="shared" si="8"/>
        <v>0</v>
      </c>
      <c r="L50" s="10"/>
      <c r="M50" s="10"/>
      <c r="N50" s="9"/>
      <c r="O50" s="1" t="e">
        <v>#N/A</v>
      </c>
      <c r="P50" s="15" t="e">
        <v>#N/A</v>
      </c>
      <c r="Q50" s="1" t="e">
        <v>#N/A</v>
      </c>
      <c r="R50" s="10" t="e">
        <v>#N/A</v>
      </c>
      <c r="S50" s="15" t="e">
        <v>#N/A</v>
      </c>
      <c r="T50" s="10">
        <f t="shared" si="9"/>
        <v>0</v>
      </c>
      <c r="U50" s="10" t="e">
        <f t="shared" si="10"/>
        <v>#N/A</v>
      </c>
      <c r="V50" s="22" t="e">
        <v>#N/A</v>
      </c>
      <c r="W50" s="22" t="e">
        <v>#N/A</v>
      </c>
      <c r="X50" s="22" t="e">
        <v>#N/A</v>
      </c>
      <c r="Y50" s="22" t="e">
        <v>#N/A</v>
      </c>
      <c r="Z50" s="22" t="e">
        <v>#N/A</v>
      </c>
      <c r="AA50" s="10"/>
      <c r="AB50" s="9"/>
      <c r="AC50" s="10" t="e">
        <f t="shared" si="11"/>
        <v>#N/A</v>
      </c>
      <c r="AD50" s="23">
        <v>0</v>
      </c>
      <c r="AE50" s="23">
        <v>0</v>
      </c>
      <c r="AF50" s="23">
        <v>0</v>
      </c>
      <c r="AG50" s="12"/>
      <c r="AH50" s="13"/>
      <c r="AI50" s="1"/>
      <c r="AJ50" s="2"/>
      <c r="AK50" s="15" t="e">
        <v>#N/A</v>
      </c>
      <c r="AL50" s="10" t="e">
        <f t="shared" si="12"/>
        <v>#N/A</v>
      </c>
      <c r="AM50" s="11"/>
      <c r="AN50" s="15" t="e">
        <v>#N/A</v>
      </c>
      <c r="AO50" s="10" t="e">
        <f t="shared" si="13"/>
        <v>#N/A</v>
      </c>
      <c r="AP50" s="2"/>
    </row>
    <row r="51" s="1" customFormat="1" customHeight="1" spans="1:42">
      <c r="A51" s="1">
        <f t="shared" si="7"/>
        <v>50</v>
      </c>
      <c r="C51" s="1" t="s">
        <v>631</v>
      </c>
      <c r="E51" s="5" t="s">
        <v>630</v>
      </c>
      <c r="F51" s="14">
        <v>44742</v>
      </c>
      <c r="G51" s="5" t="s">
        <v>585</v>
      </c>
      <c r="H51" s="6">
        <v>310.91</v>
      </c>
      <c r="I51" s="7">
        <v>261.82</v>
      </c>
      <c r="J51" s="7">
        <v>245.45</v>
      </c>
      <c r="K51" s="10">
        <f t="shared" si="8"/>
        <v>0</v>
      </c>
      <c r="L51" s="10"/>
      <c r="M51" s="10"/>
      <c r="N51" s="9"/>
      <c r="O51" s="1" t="e">
        <v>#N/A</v>
      </c>
      <c r="P51" s="15" t="e">
        <v>#N/A</v>
      </c>
      <c r="Q51" s="1" t="e">
        <v>#N/A</v>
      </c>
      <c r="R51" s="10" t="e">
        <v>#N/A</v>
      </c>
      <c r="S51" s="15" t="e">
        <v>#N/A</v>
      </c>
      <c r="T51" s="10">
        <f t="shared" si="9"/>
        <v>0</v>
      </c>
      <c r="U51" s="10" t="e">
        <f t="shared" si="10"/>
        <v>#N/A</v>
      </c>
      <c r="V51" s="22" t="e">
        <v>#N/A</v>
      </c>
      <c r="W51" s="22" t="e">
        <v>#N/A</v>
      </c>
      <c r="X51" s="22" t="e">
        <v>#N/A</v>
      </c>
      <c r="Y51" s="22" t="e">
        <v>#N/A</v>
      </c>
      <c r="Z51" s="22" t="e">
        <v>#N/A</v>
      </c>
      <c r="AA51" s="10"/>
      <c r="AB51" s="9"/>
      <c r="AC51" s="10" t="e">
        <f t="shared" si="11"/>
        <v>#N/A</v>
      </c>
      <c r="AD51" s="23">
        <v>0</v>
      </c>
      <c r="AE51" s="23">
        <v>0</v>
      </c>
      <c r="AF51" s="23">
        <v>0</v>
      </c>
      <c r="AG51" s="12"/>
      <c r="AH51" s="13"/>
      <c r="AI51" s="1"/>
      <c r="AJ51" s="2"/>
      <c r="AK51" s="15" t="e">
        <v>#N/A</v>
      </c>
      <c r="AL51" s="10" t="e">
        <f t="shared" si="12"/>
        <v>#N/A</v>
      </c>
      <c r="AM51" s="11"/>
      <c r="AN51" s="15" t="e">
        <v>#N/A</v>
      </c>
      <c r="AO51" s="10" t="e">
        <f t="shared" si="13"/>
        <v>#N/A</v>
      </c>
      <c r="AP51" s="2"/>
    </row>
    <row r="52" s="1" customFormat="1" customHeight="1" spans="1:42">
      <c r="A52" s="1">
        <f t="shared" si="7"/>
        <v>51</v>
      </c>
      <c r="C52" s="1" t="s">
        <v>632</v>
      </c>
      <c r="E52" s="5" t="s">
        <v>633</v>
      </c>
      <c r="F52" s="14">
        <v>44742</v>
      </c>
      <c r="G52" s="5" t="s">
        <v>585</v>
      </c>
      <c r="H52" s="6">
        <v>310.91</v>
      </c>
      <c r="I52" s="7">
        <v>118.64</v>
      </c>
      <c r="J52" s="7">
        <v>184.09</v>
      </c>
      <c r="K52" s="10">
        <f t="shared" si="8"/>
        <v>0</v>
      </c>
      <c r="L52" s="10"/>
      <c r="M52" s="10"/>
      <c r="N52" s="9"/>
      <c r="O52" s="1" t="e">
        <v>#N/A</v>
      </c>
      <c r="P52" s="15" t="e">
        <v>#N/A</v>
      </c>
      <c r="Q52" s="1" t="e">
        <v>#N/A</v>
      </c>
      <c r="R52" s="10" t="e">
        <v>#N/A</v>
      </c>
      <c r="S52" s="15" t="e">
        <v>#N/A</v>
      </c>
      <c r="T52" s="10">
        <f t="shared" si="9"/>
        <v>0</v>
      </c>
      <c r="U52" s="10" t="e">
        <f t="shared" si="10"/>
        <v>#N/A</v>
      </c>
      <c r="V52" s="22" t="e">
        <v>#N/A</v>
      </c>
      <c r="W52" s="22" t="e">
        <v>#N/A</v>
      </c>
      <c r="X52" s="22" t="e">
        <v>#N/A</v>
      </c>
      <c r="Y52" s="22" t="e">
        <v>#N/A</v>
      </c>
      <c r="Z52" s="22" t="e">
        <v>#N/A</v>
      </c>
      <c r="AA52" s="10"/>
      <c r="AB52" s="9"/>
      <c r="AC52" s="10" t="e">
        <f t="shared" si="11"/>
        <v>#N/A</v>
      </c>
      <c r="AD52" s="23">
        <v>0</v>
      </c>
      <c r="AE52" s="23">
        <v>0</v>
      </c>
      <c r="AF52" s="23">
        <v>0</v>
      </c>
      <c r="AG52" s="12"/>
      <c r="AH52" s="13"/>
      <c r="AI52" s="1"/>
      <c r="AJ52" s="2"/>
      <c r="AK52" s="15" t="e">
        <v>#N/A</v>
      </c>
      <c r="AL52" s="10" t="e">
        <f t="shared" si="12"/>
        <v>#N/A</v>
      </c>
      <c r="AM52" s="11"/>
      <c r="AN52" s="15" t="e">
        <v>#N/A</v>
      </c>
      <c r="AO52" s="10" t="e">
        <f t="shared" si="13"/>
        <v>#N/A</v>
      </c>
      <c r="AP52" s="2"/>
    </row>
    <row r="53" s="1" customFormat="1" customHeight="1" spans="1:41">
      <c r="A53" s="1">
        <f t="shared" si="7"/>
        <v>52</v>
      </c>
      <c r="C53" s="1" t="s">
        <v>634</v>
      </c>
      <c r="E53" s="14" t="s">
        <v>635</v>
      </c>
      <c r="F53" s="14">
        <v>44742</v>
      </c>
      <c r="G53" s="14" t="s">
        <v>636</v>
      </c>
      <c r="H53" s="15">
        <v>2280</v>
      </c>
      <c r="I53" s="15">
        <v>4020</v>
      </c>
      <c r="J53" s="15">
        <v>2700</v>
      </c>
      <c r="K53" s="10">
        <f t="shared" si="8"/>
        <v>400</v>
      </c>
      <c r="L53" s="10"/>
      <c r="M53" s="10"/>
      <c r="N53" s="10">
        <v>19.1</v>
      </c>
      <c r="O53" s="1" t="e">
        <v>#N/A</v>
      </c>
      <c r="P53" s="15" t="e">
        <v>#N/A</v>
      </c>
      <c r="Q53" s="1" t="e">
        <v>#N/A</v>
      </c>
      <c r="R53" s="10" t="e">
        <v>#N/A</v>
      </c>
      <c r="S53" s="15" t="e">
        <v>#N/A</v>
      </c>
      <c r="T53" s="10">
        <f t="shared" si="9"/>
        <v>0</v>
      </c>
      <c r="U53" s="10" t="e">
        <f t="shared" si="10"/>
        <v>#N/A</v>
      </c>
      <c r="V53" s="22" t="e">
        <v>#N/A</v>
      </c>
      <c r="W53" s="22" t="e">
        <v>#N/A</v>
      </c>
      <c r="X53" s="22" t="e">
        <v>#N/A</v>
      </c>
      <c r="Y53" s="22" t="e">
        <v>#N/A</v>
      </c>
      <c r="Z53" s="22" t="e">
        <v>#N/A</v>
      </c>
      <c r="AA53" s="15"/>
      <c r="AB53" s="10"/>
      <c r="AC53" s="10" t="e">
        <f t="shared" si="11"/>
        <v>#N/A</v>
      </c>
      <c r="AD53" s="23">
        <v>0</v>
      </c>
      <c r="AE53" s="23">
        <v>0</v>
      </c>
      <c r="AF53" s="23">
        <v>0</v>
      </c>
      <c r="AG53" s="24"/>
      <c r="AK53" s="15" t="e">
        <v>#N/A</v>
      </c>
      <c r="AL53" s="10" t="e">
        <f t="shared" si="12"/>
        <v>#N/A</v>
      </c>
      <c r="AN53" s="15" t="e">
        <v>#N/A</v>
      </c>
      <c r="AO53" s="10" t="e">
        <f t="shared" si="13"/>
        <v>#N/A</v>
      </c>
    </row>
    <row r="54" s="1" customFormat="1" customHeight="1" spans="1:41">
      <c r="A54" s="1">
        <f t="shared" si="7"/>
        <v>53</v>
      </c>
      <c r="C54" s="1" t="s">
        <v>637</v>
      </c>
      <c r="E54" s="14" t="s">
        <v>589</v>
      </c>
      <c r="F54" s="14">
        <v>44742</v>
      </c>
      <c r="G54" s="14" t="s">
        <v>636</v>
      </c>
      <c r="H54" s="15">
        <v>2280</v>
      </c>
      <c r="I54" s="15">
        <v>2620</v>
      </c>
      <c r="J54" s="15">
        <v>2100</v>
      </c>
      <c r="K54" s="10">
        <f t="shared" si="8"/>
        <v>0</v>
      </c>
      <c r="L54" s="10"/>
      <c r="M54" s="10"/>
      <c r="N54" s="10"/>
      <c r="O54" s="1" t="e">
        <v>#N/A</v>
      </c>
      <c r="P54" s="15" t="e">
        <v>#N/A</v>
      </c>
      <c r="Q54" s="1" t="e">
        <v>#N/A</v>
      </c>
      <c r="R54" s="10" t="e">
        <v>#N/A</v>
      </c>
      <c r="S54" s="15" t="e">
        <v>#N/A</v>
      </c>
      <c r="T54" s="10">
        <f t="shared" si="9"/>
        <v>0</v>
      </c>
      <c r="U54" s="10" t="e">
        <f t="shared" si="10"/>
        <v>#N/A</v>
      </c>
      <c r="V54" s="22" t="e">
        <v>#N/A</v>
      </c>
      <c r="W54" s="22" t="e">
        <v>#N/A</v>
      </c>
      <c r="X54" s="22" t="e">
        <v>#N/A</v>
      </c>
      <c r="Y54" s="22" t="e">
        <v>#N/A</v>
      </c>
      <c r="Z54" s="22" t="e">
        <v>#N/A</v>
      </c>
      <c r="AA54" s="15"/>
      <c r="AB54" s="10"/>
      <c r="AC54" s="10" t="e">
        <f t="shared" si="11"/>
        <v>#N/A</v>
      </c>
      <c r="AD54" s="23">
        <v>0</v>
      </c>
      <c r="AE54" s="23">
        <v>0</v>
      </c>
      <c r="AF54" s="23">
        <v>0</v>
      </c>
      <c r="AG54" s="24"/>
      <c r="AK54" s="15" t="e">
        <v>#N/A</v>
      </c>
      <c r="AL54" s="10" t="e">
        <f t="shared" si="12"/>
        <v>#N/A</v>
      </c>
      <c r="AN54" s="15" t="e">
        <v>#N/A</v>
      </c>
      <c r="AO54" s="10" t="e">
        <f t="shared" si="13"/>
        <v>#N/A</v>
      </c>
    </row>
    <row r="55" s="1" customFormat="1" customHeight="1" spans="1:41">
      <c r="A55" s="1">
        <f t="shared" si="7"/>
        <v>54</v>
      </c>
      <c r="C55" s="1" t="s">
        <v>638</v>
      </c>
      <c r="E55" s="14" t="s">
        <v>589</v>
      </c>
      <c r="F55" s="14">
        <v>44742</v>
      </c>
      <c r="G55" s="14" t="s">
        <v>636</v>
      </c>
      <c r="H55" s="15">
        <v>2280</v>
      </c>
      <c r="I55" s="15">
        <v>2620</v>
      </c>
      <c r="J55" s="15">
        <v>2100</v>
      </c>
      <c r="K55" s="10">
        <f t="shared" si="8"/>
        <v>0</v>
      </c>
      <c r="L55" s="10"/>
      <c r="M55" s="10"/>
      <c r="N55" s="10"/>
      <c r="O55" s="1" t="e">
        <v>#N/A</v>
      </c>
      <c r="P55" s="15" t="e">
        <v>#N/A</v>
      </c>
      <c r="Q55" s="1" t="e">
        <v>#N/A</v>
      </c>
      <c r="R55" s="10" t="e">
        <v>#N/A</v>
      </c>
      <c r="S55" s="15" t="e">
        <v>#N/A</v>
      </c>
      <c r="T55" s="10">
        <f t="shared" si="9"/>
        <v>0</v>
      </c>
      <c r="U55" s="10" t="e">
        <f t="shared" si="10"/>
        <v>#N/A</v>
      </c>
      <c r="V55" s="22" t="e">
        <v>#N/A</v>
      </c>
      <c r="W55" s="22" t="e">
        <v>#N/A</v>
      </c>
      <c r="X55" s="22" t="e">
        <v>#N/A</v>
      </c>
      <c r="Y55" s="22" t="e">
        <v>#N/A</v>
      </c>
      <c r="Z55" s="22" t="e">
        <v>#N/A</v>
      </c>
      <c r="AA55" s="15"/>
      <c r="AB55" s="10"/>
      <c r="AC55" s="10" t="e">
        <f t="shared" si="11"/>
        <v>#N/A</v>
      </c>
      <c r="AD55" s="23">
        <v>0</v>
      </c>
      <c r="AE55" s="23">
        <v>0</v>
      </c>
      <c r="AF55" s="23">
        <v>0</v>
      </c>
      <c r="AG55" s="24"/>
      <c r="AK55" s="15" t="e">
        <v>#N/A</v>
      </c>
      <c r="AL55" s="10" t="e">
        <f t="shared" si="12"/>
        <v>#N/A</v>
      </c>
      <c r="AN55" s="15" t="e">
        <v>#N/A</v>
      </c>
      <c r="AO55" s="10" t="e">
        <f t="shared" si="13"/>
        <v>#N/A</v>
      </c>
    </row>
    <row r="56" s="1" customFormat="1" customHeight="1" spans="1:41">
      <c r="A56" s="1">
        <f t="shared" si="7"/>
        <v>55</v>
      </c>
      <c r="C56" s="1" t="s">
        <v>639</v>
      </c>
      <c r="E56" s="18" t="s">
        <v>640</v>
      </c>
      <c r="F56" s="14">
        <v>44742</v>
      </c>
      <c r="G56" s="14" t="s">
        <v>636</v>
      </c>
      <c r="H56" s="15">
        <v>2280</v>
      </c>
      <c r="I56" s="15">
        <v>2620</v>
      </c>
      <c r="J56" s="15">
        <v>2100</v>
      </c>
      <c r="K56" s="10">
        <f t="shared" si="8"/>
        <v>0</v>
      </c>
      <c r="L56" s="10"/>
      <c r="M56" s="10"/>
      <c r="N56" s="10"/>
      <c r="O56" s="1" t="e">
        <v>#N/A</v>
      </c>
      <c r="P56" s="15" t="e">
        <v>#N/A</v>
      </c>
      <c r="Q56" s="1" t="e">
        <v>#N/A</v>
      </c>
      <c r="R56" s="10" t="e">
        <v>#N/A</v>
      </c>
      <c r="S56" s="15" t="e">
        <v>#N/A</v>
      </c>
      <c r="T56" s="10">
        <f t="shared" si="9"/>
        <v>0</v>
      </c>
      <c r="U56" s="10" t="e">
        <f t="shared" si="10"/>
        <v>#N/A</v>
      </c>
      <c r="V56" s="22" t="e">
        <v>#N/A</v>
      </c>
      <c r="W56" s="22" t="e">
        <v>#N/A</v>
      </c>
      <c r="X56" s="22" t="e">
        <v>#N/A</v>
      </c>
      <c r="Y56" s="22" t="e">
        <v>#N/A</v>
      </c>
      <c r="Z56" s="22" t="e">
        <v>#N/A</v>
      </c>
      <c r="AA56" s="15"/>
      <c r="AB56" s="10"/>
      <c r="AC56" s="10" t="e">
        <f t="shared" si="11"/>
        <v>#N/A</v>
      </c>
      <c r="AD56" s="23">
        <v>0</v>
      </c>
      <c r="AE56" s="23">
        <v>0</v>
      </c>
      <c r="AF56" s="23">
        <v>0</v>
      </c>
      <c r="AG56" s="24"/>
      <c r="AK56" s="15" t="e">
        <v>#N/A</v>
      </c>
      <c r="AL56" s="10" t="e">
        <f t="shared" si="12"/>
        <v>#N/A</v>
      </c>
      <c r="AM56" s="26"/>
      <c r="AN56" s="15" t="e">
        <v>#N/A</v>
      </c>
      <c r="AO56" s="10" t="e">
        <f t="shared" si="13"/>
        <v>#N/A</v>
      </c>
    </row>
    <row r="57" customHeight="1" spans="1:41">
      <c r="A57" s="1">
        <f t="shared" si="7"/>
        <v>56</v>
      </c>
      <c r="B57" s="1"/>
      <c r="C57" s="1" t="s">
        <v>641</v>
      </c>
      <c r="E57" s="5" t="s">
        <v>584</v>
      </c>
      <c r="F57" s="14">
        <v>44742</v>
      </c>
      <c r="G57" s="14" t="s">
        <v>636</v>
      </c>
      <c r="H57" s="16">
        <v>2280</v>
      </c>
      <c r="I57" s="15">
        <v>3670</v>
      </c>
      <c r="J57" s="15">
        <v>2550</v>
      </c>
      <c r="K57" s="10">
        <f t="shared" si="8"/>
        <v>0</v>
      </c>
      <c r="L57" s="10"/>
      <c r="M57" s="10"/>
      <c r="O57" s="1" t="e">
        <v>#N/A</v>
      </c>
      <c r="P57" s="15" t="e">
        <v>#N/A</v>
      </c>
      <c r="Q57" s="1" t="e">
        <v>#N/A</v>
      </c>
      <c r="R57" s="10" t="e">
        <v>#N/A</v>
      </c>
      <c r="S57" s="15" t="e">
        <v>#N/A</v>
      </c>
      <c r="T57" s="10">
        <f t="shared" si="9"/>
        <v>0</v>
      </c>
      <c r="U57" s="10" t="e">
        <f t="shared" si="10"/>
        <v>#N/A</v>
      </c>
      <c r="V57" s="22" t="e">
        <v>#N/A</v>
      </c>
      <c r="W57" s="22" t="e">
        <v>#N/A</v>
      </c>
      <c r="X57" s="22" t="e">
        <v>#N/A</v>
      </c>
      <c r="Y57" s="22" t="e">
        <v>#N/A</v>
      </c>
      <c r="Z57" s="22" t="e">
        <v>#N/A</v>
      </c>
      <c r="AC57" s="10" t="e">
        <f t="shared" si="11"/>
        <v>#N/A</v>
      </c>
      <c r="AD57" s="23">
        <v>0</v>
      </c>
      <c r="AE57" s="23">
        <v>0</v>
      </c>
      <c r="AF57" s="23">
        <v>0</v>
      </c>
      <c r="AG57" s="28"/>
      <c r="AI57" s="1"/>
      <c r="AJ57" s="1"/>
      <c r="AK57" s="15" t="e">
        <v>#N/A</v>
      </c>
      <c r="AL57" s="10" t="e">
        <f t="shared" si="12"/>
        <v>#N/A</v>
      </c>
      <c r="AM57" s="26"/>
      <c r="AN57" s="15" t="e">
        <v>#N/A</v>
      </c>
      <c r="AO57" s="10" t="e">
        <f t="shared" si="13"/>
        <v>#N/A</v>
      </c>
    </row>
    <row r="58" customHeight="1" spans="1:41">
      <c r="A58" s="1">
        <f t="shared" si="7"/>
        <v>57</v>
      </c>
      <c r="B58" s="1"/>
      <c r="C58" s="1" t="s">
        <v>642</v>
      </c>
      <c r="E58" s="5" t="s">
        <v>643</v>
      </c>
      <c r="F58" s="14">
        <v>44742</v>
      </c>
      <c r="G58" s="14" t="s">
        <v>636</v>
      </c>
      <c r="H58" s="16">
        <v>2280</v>
      </c>
      <c r="I58" s="15">
        <v>2480</v>
      </c>
      <c r="J58" s="15">
        <v>2040</v>
      </c>
      <c r="K58" s="10">
        <f t="shared" si="8"/>
        <v>0</v>
      </c>
      <c r="L58" s="10"/>
      <c r="M58" s="10"/>
      <c r="O58" s="1" t="e">
        <v>#N/A</v>
      </c>
      <c r="P58" s="15" t="e">
        <v>#N/A</v>
      </c>
      <c r="Q58" s="1" t="e">
        <v>#N/A</v>
      </c>
      <c r="R58" s="10" t="e">
        <v>#N/A</v>
      </c>
      <c r="S58" s="15" t="e">
        <v>#N/A</v>
      </c>
      <c r="T58" s="10">
        <f t="shared" si="9"/>
        <v>0</v>
      </c>
      <c r="U58" s="10" t="e">
        <f t="shared" si="10"/>
        <v>#N/A</v>
      </c>
      <c r="V58" s="22" t="e">
        <v>#N/A</v>
      </c>
      <c r="W58" s="22" t="e">
        <v>#N/A</v>
      </c>
      <c r="X58" s="22" t="e">
        <v>#N/A</v>
      </c>
      <c r="Y58" s="22" t="e">
        <v>#N/A</v>
      </c>
      <c r="Z58" s="22" t="e">
        <v>#N/A</v>
      </c>
      <c r="AC58" s="10" t="e">
        <f t="shared" si="11"/>
        <v>#N/A</v>
      </c>
      <c r="AD58" s="23">
        <v>0</v>
      </c>
      <c r="AE58" s="23">
        <v>0</v>
      </c>
      <c r="AF58" s="23">
        <v>0</v>
      </c>
      <c r="AG58" s="28"/>
      <c r="AI58" s="1"/>
      <c r="AJ58" s="1"/>
      <c r="AK58" s="15" t="e">
        <v>#N/A</v>
      </c>
      <c r="AL58" s="10" t="e">
        <f t="shared" si="12"/>
        <v>#N/A</v>
      </c>
      <c r="AM58" s="26"/>
      <c r="AN58" s="15" t="e">
        <v>#N/A</v>
      </c>
      <c r="AO58" s="10" t="e">
        <f t="shared" si="13"/>
        <v>#N/A</v>
      </c>
    </row>
    <row r="59" customHeight="1" spans="1:41">
      <c r="A59" s="1">
        <f t="shared" si="7"/>
        <v>58</v>
      </c>
      <c r="B59" s="1"/>
      <c r="C59" s="1" t="s">
        <v>644</v>
      </c>
      <c r="E59" s="5" t="s">
        <v>620</v>
      </c>
      <c r="F59" s="14">
        <v>44742</v>
      </c>
      <c r="G59" s="5" t="s">
        <v>636</v>
      </c>
      <c r="H59" s="6">
        <v>2280</v>
      </c>
      <c r="I59" s="7">
        <v>2620</v>
      </c>
      <c r="J59" s="7">
        <v>2100</v>
      </c>
      <c r="K59" s="10">
        <f t="shared" si="8"/>
        <v>0</v>
      </c>
      <c r="L59" s="10"/>
      <c r="M59" s="10"/>
      <c r="O59" s="1" t="e">
        <v>#N/A</v>
      </c>
      <c r="P59" s="15" t="e">
        <v>#N/A</v>
      </c>
      <c r="Q59" s="1" t="e">
        <v>#N/A</v>
      </c>
      <c r="R59" s="10" t="e">
        <v>#N/A</v>
      </c>
      <c r="S59" s="15" t="e">
        <v>#N/A</v>
      </c>
      <c r="T59" s="10">
        <f t="shared" si="9"/>
        <v>0</v>
      </c>
      <c r="U59" s="10" t="e">
        <f t="shared" si="10"/>
        <v>#N/A</v>
      </c>
      <c r="V59" s="22" t="e">
        <v>#N/A</v>
      </c>
      <c r="W59" s="22" t="e">
        <v>#N/A</v>
      </c>
      <c r="X59" s="22" t="e">
        <v>#N/A</v>
      </c>
      <c r="Y59" s="22" t="e">
        <v>#N/A</v>
      </c>
      <c r="Z59" s="22" t="e">
        <v>#N/A</v>
      </c>
      <c r="AC59" s="10" t="e">
        <f t="shared" si="11"/>
        <v>#N/A</v>
      </c>
      <c r="AD59" s="23">
        <v>0</v>
      </c>
      <c r="AE59" s="23">
        <v>0</v>
      </c>
      <c r="AF59" s="23">
        <v>0</v>
      </c>
      <c r="AI59" s="1"/>
      <c r="AK59" s="15" t="e">
        <v>#N/A</v>
      </c>
      <c r="AL59" s="10" t="e">
        <f t="shared" si="12"/>
        <v>#N/A</v>
      </c>
      <c r="AN59" s="15" t="e">
        <v>#N/A</v>
      </c>
      <c r="AO59" s="10" t="e">
        <f t="shared" si="13"/>
        <v>#N/A</v>
      </c>
    </row>
    <row r="60" customHeight="1" spans="1:41">
      <c r="A60" s="1">
        <f t="shared" si="7"/>
        <v>59</v>
      </c>
      <c r="B60" s="1"/>
      <c r="C60" s="1" t="s">
        <v>645</v>
      </c>
      <c r="E60" s="5" t="s">
        <v>582</v>
      </c>
      <c r="F60" s="14">
        <v>44742</v>
      </c>
      <c r="G60" s="5" t="s">
        <v>636</v>
      </c>
      <c r="H60" s="6">
        <v>1036.36</v>
      </c>
      <c r="I60" s="7">
        <v>872.73</v>
      </c>
      <c r="J60" s="7">
        <v>818.18</v>
      </c>
      <c r="K60" s="10">
        <f t="shared" si="8"/>
        <v>0</v>
      </c>
      <c r="L60" s="10"/>
      <c r="M60" s="10"/>
      <c r="O60" s="1" t="e">
        <v>#N/A</v>
      </c>
      <c r="P60" s="15" t="e">
        <v>#N/A</v>
      </c>
      <c r="Q60" s="1" t="e">
        <v>#N/A</v>
      </c>
      <c r="R60" s="10" t="e">
        <v>#N/A</v>
      </c>
      <c r="S60" s="15" t="e">
        <v>#N/A</v>
      </c>
      <c r="T60" s="10">
        <f t="shared" si="9"/>
        <v>0</v>
      </c>
      <c r="U60" s="10" t="e">
        <f t="shared" si="10"/>
        <v>#N/A</v>
      </c>
      <c r="V60" s="22" t="e">
        <v>#N/A</v>
      </c>
      <c r="W60" s="22" t="e">
        <v>#N/A</v>
      </c>
      <c r="X60" s="22" t="e">
        <v>#N/A</v>
      </c>
      <c r="Y60" s="22" t="e">
        <v>#N/A</v>
      </c>
      <c r="Z60" s="22" t="e">
        <v>#N/A</v>
      </c>
      <c r="AC60" s="10" t="e">
        <f t="shared" si="11"/>
        <v>#N/A</v>
      </c>
      <c r="AD60" s="23">
        <v>0</v>
      </c>
      <c r="AE60" s="23">
        <v>0</v>
      </c>
      <c r="AF60" s="23">
        <v>0</v>
      </c>
      <c r="AI60" s="1"/>
      <c r="AK60" s="15" t="e">
        <v>#N/A</v>
      </c>
      <c r="AL60" s="10" t="e">
        <f t="shared" si="12"/>
        <v>#N/A</v>
      </c>
      <c r="AN60" s="15" t="e">
        <v>#N/A</v>
      </c>
      <c r="AO60" s="10" t="e">
        <f t="shared" si="13"/>
        <v>#N/A</v>
      </c>
    </row>
    <row r="61" customHeight="1" spans="1:41">
      <c r="A61" s="1">
        <f t="shared" si="7"/>
        <v>60</v>
      </c>
      <c r="B61" s="1"/>
      <c r="C61" s="1" t="s">
        <v>646</v>
      </c>
      <c r="E61" s="5" t="s">
        <v>582</v>
      </c>
      <c r="F61" s="14">
        <v>44742</v>
      </c>
      <c r="G61" s="5" t="s">
        <v>636</v>
      </c>
      <c r="H61" s="6">
        <v>1036.36</v>
      </c>
      <c r="I61" s="7">
        <v>872.73</v>
      </c>
      <c r="J61" s="7">
        <v>818.18</v>
      </c>
      <c r="K61" s="10">
        <f t="shared" si="8"/>
        <v>0</v>
      </c>
      <c r="L61" s="10"/>
      <c r="M61" s="10"/>
      <c r="O61" s="1" t="e">
        <v>#N/A</v>
      </c>
      <c r="P61" s="15" t="e">
        <v>#N/A</v>
      </c>
      <c r="Q61" s="1" t="e">
        <v>#N/A</v>
      </c>
      <c r="R61" s="10" t="e">
        <v>#N/A</v>
      </c>
      <c r="S61" s="15" t="e">
        <v>#N/A</v>
      </c>
      <c r="T61" s="10">
        <f t="shared" si="9"/>
        <v>0</v>
      </c>
      <c r="U61" s="10" t="e">
        <f t="shared" si="10"/>
        <v>#N/A</v>
      </c>
      <c r="V61" s="22" t="e">
        <v>#N/A</v>
      </c>
      <c r="W61" s="22" t="e">
        <v>#N/A</v>
      </c>
      <c r="X61" s="22" t="e">
        <v>#N/A</v>
      </c>
      <c r="Y61" s="22" t="e">
        <v>#N/A</v>
      </c>
      <c r="Z61" s="22" t="e">
        <v>#N/A</v>
      </c>
      <c r="AC61" s="10" t="e">
        <f t="shared" si="11"/>
        <v>#N/A</v>
      </c>
      <c r="AD61" s="23">
        <v>0</v>
      </c>
      <c r="AE61" s="23">
        <v>0</v>
      </c>
      <c r="AF61" s="23">
        <v>0</v>
      </c>
      <c r="AI61" s="1"/>
      <c r="AK61" s="15" t="e">
        <v>#N/A</v>
      </c>
      <c r="AL61" s="10" t="e">
        <f t="shared" si="12"/>
        <v>#N/A</v>
      </c>
      <c r="AN61" s="15" t="e">
        <v>#N/A</v>
      </c>
      <c r="AO61" s="10" t="e">
        <f t="shared" si="13"/>
        <v>#N/A</v>
      </c>
    </row>
    <row r="62" customHeight="1" spans="1:41">
      <c r="A62" s="1">
        <f t="shared" si="7"/>
        <v>61</v>
      </c>
      <c r="B62" s="1"/>
      <c r="C62" s="1" t="s">
        <v>647</v>
      </c>
      <c r="E62" s="5" t="s">
        <v>648</v>
      </c>
      <c r="F62" s="14">
        <v>44742</v>
      </c>
      <c r="G62" s="5" t="s">
        <v>636</v>
      </c>
      <c r="H62" s="6">
        <v>207.27</v>
      </c>
      <c r="I62" s="7">
        <v>365.45</v>
      </c>
      <c r="J62" s="7">
        <v>245.45</v>
      </c>
      <c r="K62" s="10">
        <f t="shared" si="8"/>
        <v>0</v>
      </c>
      <c r="L62" s="10"/>
      <c r="M62" s="10"/>
      <c r="O62" s="1" t="e">
        <v>#N/A</v>
      </c>
      <c r="P62" s="15" t="e">
        <v>#N/A</v>
      </c>
      <c r="Q62" s="1" t="e">
        <v>#N/A</v>
      </c>
      <c r="R62" s="10" t="e">
        <v>#N/A</v>
      </c>
      <c r="S62" s="15" t="e">
        <v>#N/A</v>
      </c>
      <c r="T62" s="10">
        <f t="shared" si="9"/>
        <v>0</v>
      </c>
      <c r="U62" s="10" t="e">
        <f t="shared" si="10"/>
        <v>#N/A</v>
      </c>
      <c r="V62" s="22" t="e">
        <v>#N/A</v>
      </c>
      <c r="W62" s="22" t="e">
        <v>#N/A</v>
      </c>
      <c r="X62" s="22" t="e">
        <v>#N/A</v>
      </c>
      <c r="Y62" s="22" t="e">
        <v>#N/A</v>
      </c>
      <c r="Z62" s="22" t="e">
        <v>#N/A</v>
      </c>
      <c r="AC62" s="10" t="e">
        <f t="shared" si="11"/>
        <v>#N/A</v>
      </c>
      <c r="AD62" s="23">
        <v>0</v>
      </c>
      <c r="AE62" s="23">
        <v>0</v>
      </c>
      <c r="AF62" s="23">
        <v>0</v>
      </c>
      <c r="AI62" s="1"/>
      <c r="AK62" s="15" t="e">
        <v>#N/A</v>
      </c>
      <c r="AL62" s="10" t="e">
        <f t="shared" si="12"/>
        <v>#N/A</v>
      </c>
      <c r="AN62" s="15" t="e">
        <v>#N/A</v>
      </c>
      <c r="AO62" s="10" t="e">
        <f t="shared" si="13"/>
        <v>#N/A</v>
      </c>
    </row>
    <row r="63" customHeight="1" spans="1:41">
      <c r="A63" s="1">
        <f t="shared" si="7"/>
        <v>62</v>
      </c>
      <c r="B63" s="1"/>
      <c r="C63" s="1" t="s">
        <v>649</v>
      </c>
      <c r="E63" s="5" t="s">
        <v>650</v>
      </c>
      <c r="F63" s="14">
        <v>44742</v>
      </c>
      <c r="G63" s="5" t="s">
        <v>636</v>
      </c>
      <c r="H63" s="6">
        <v>103.64</v>
      </c>
      <c r="I63" s="7">
        <v>103.18</v>
      </c>
      <c r="J63" s="7">
        <v>88.64</v>
      </c>
      <c r="K63" s="10">
        <f t="shared" si="8"/>
        <v>0</v>
      </c>
      <c r="L63" s="10"/>
      <c r="M63" s="10"/>
      <c r="O63" s="1" t="e">
        <v>#N/A</v>
      </c>
      <c r="P63" s="15" t="e">
        <v>#N/A</v>
      </c>
      <c r="Q63" s="1" t="e">
        <v>#N/A</v>
      </c>
      <c r="R63" s="10" t="e">
        <v>#N/A</v>
      </c>
      <c r="S63" s="15" t="e">
        <v>#N/A</v>
      </c>
      <c r="T63" s="10">
        <f t="shared" si="9"/>
        <v>0</v>
      </c>
      <c r="U63" s="10" t="e">
        <f t="shared" si="10"/>
        <v>#N/A</v>
      </c>
      <c r="V63" s="22" t="e">
        <v>#N/A</v>
      </c>
      <c r="W63" s="22" t="e">
        <v>#N/A</v>
      </c>
      <c r="X63" s="22" t="e">
        <v>#N/A</v>
      </c>
      <c r="Y63" s="22" t="e">
        <v>#N/A</v>
      </c>
      <c r="Z63" s="22" t="e">
        <v>#N/A</v>
      </c>
      <c r="AC63" s="10" t="e">
        <f t="shared" si="11"/>
        <v>#N/A</v>
      </c>
      <c r="AD63" s="23">
        <v>0</v>
      </c>
      <c r="AE63" s="23">
        <v>0</v>
      </c>
      <c r="AF63" s="23">
        <v>0</v>
      </c>
      <c r="AI63" s="1"/>
      <c r="AK63" s="15" t="e">
        <v>#N/A</v>
      </c>
      <c r="AL63" s="10" t="e">
        <f t="shared" si="12"/>
        <v>#N/A</v>
      </c>
      <c r="AN63" s="15" t="e">
        <v>#N/A</v>
      </c>
      <c r="AO63" s="10" t="e">
        <f t="shared" si="13"/>
        <v>#N/A</v>
      </c>
    </row>
    <row r="64" customHeight="1" spans="1:43">
      <c r="A64" s="1">
        <f t="shared" si="7"/>
        <v>63</v>
      </c>
      <c r="B64" s="1"/>
      <c r="C64" s="1" t="s">
        <v>651</v>
      </c>
      <c r="E64" s="14" t="s">
        <v>652</v>
      </c>
      <c r="F64" s="14">
        <v>44742</v>
      </c>
      <c r="G64" s="14" t="s">
        <v>653</v>
      </c>
      <c r="H64" s="15">
        <v>3000</v>
      </c>
      <c r="I64" s="15">
        <v>2824</v>
      </c>
      <c r="J64" s="15">
        <v>2496</v>
      </c>
      <c r="K64" s="10">
        <f t="shared" si="8"/>
        <v>100</v>
      </c>
      <c r="L64" s="10"/>
      <c r="M64" s="10"/>
      <c r="N64" s="10"/>
      <c r="O64" s="1" t="e">
        <v>#N/A</v>
      </c>
      <c r="P64" s="15" t="e">
        <v>#N/A</v>
      </c>
      <c r="Q64" s="1" t="e">
        <v>#N/A</v>
      </c>
      <c r="R64" s="10" t="e">
        <v>#N/A</v>
      </c>
      <c r="S64" s="15" t="e">
        <v>#N/A</v>
      </c>
      <c r="T64" s="10">
        <f t="shared" si="9"/>
        <v>0</v>
      </c>
      <c r="U64" s="10" t="e">
        <f t="shared" si="10"/>
        <v>#N/A</v>
      </c>
      <c r="V64" s="22" t="e">
        <v>#N/A</v>
      </c>
      <c r="W64" s="22" t="e">
        <v>#N/A</v>
      </c>
      <c r="X64" s="22" t="e">
        <v>#N/A</v>
      </c>
      <c r="Y64" s="22" t="e">
        <v>#N/A</v>
      </c>
      <c r="Z64" s="22" t="e">
        <v>#N/A</v>
      </c>
      <c r="AA64" s="15"/>
      <c r="AB64" s="10"/>
      <c r="AC64" s="10" t="e">
        <f t="shared" si="11"/>
        <v>#N/A</v>
      </c>
      <c r="AD64" s="23">
        <v>0</v>
      </c>
      <c r="AE64" s="23">
        <v>0</v>
      </c>
      <c r="AF64" s="23">
        <v>0</v>
      </c>
      <c r="AG64" s="24"/>
      <c r="AH64" s="1"/>
      <c r="AI64" s="1"/>
      <c r="AJ64" s="1"/>
      <c r="AK64" s="15" t="e">
        <v>#N/A</v>
      </c>
      <c r="AL64" s="10" t="e">
        <f t="shared" si="12"/>
        <v>#N/A</v>
      </c>
      <c r="AM64" s="1"/>
      <c r="AN64" s="15" t="e">
        <v>#N/A</v>
      </c>
      <c r="AO64" s="10" t="e">
        <f t="shared" si="13"/>
        <v>#N/A</v>
      </c>
      <c r="AP64" s="1"/>
      <c r="AQ64" s="2" t="s">
        <v>654</v>
      </c>
    </row>
    <row r="65" customHeight="1" spans="1:42">
      <c r="A65" s="1">
        <f t="shared" ref="A65:A93" si="14">ROW()-1</f>
        <v>64</v>
      </c>
      <c r="B65" s="1"/>
      <c r="C65" s="1" t="s">
        <v>655</v>
      </c>
      <c r="E65" s="14" t="s">
        <v>562</v>
      </c>
      <c r="F65" s="14">
        <v>44742</v>
      </c>
      <c r="G65" s="14" t="s">
        <v>653</v>
      </c>
      <c r="H65" s="15">
        <v>3000</v>
      </c>
      <c r="I65" s="15">
        <v>3720</v>
      </c>
      <c r="J65" s="15">
        <v>2880</v>
      </c>
      <c r="K65" s="10">
        <f t="shared" ref="K65:K93" si="15">DATEDIF(E65,F65,"Y")*100</f>
        <v>100</v>
      </c>
      <c r="L65" s="10">
        <v>100</v>
      </c>
      <c r="M65" s="10"/>
      <c r="N65" s="10"/>
      <c r="O65" s="1" t="e">
        <v>#N/A</v>
      </c>
      <c r="P65" s="15" t="e">
        <v>#N/A</v>
      </c>
      <c r="Q65" s="1" t="e">
        <v>#N/A</v>
      </c>
      <c r="R65" s="10" t="e">
        <v>#N/A</v>
      </c>
      <c r="S65" s="15" t="e">
        <v>#N/A</v>
      </c>
      <c r="T65" s="10">
        <f t="shared" ref="T65:T93" si="16">SUM(H65:J65)/21*AD65+IF(DATEDIF(E65,F65,"Y")&lt;2,SUM(H65:J65)/21*0.4*AE65,IF(AE65&gt;15,SUM(H65:J65)/21*0.4*AE65,SUM(H65:J65)/21*0.2*AE65))</f>
        <v>0</v>
      </c>
      <c r="U65" s="10" t="e">
        <f t="shared" ref="U65:U93" si="17">SUM(H65:R65)-S65-T65</f>
        <v>#N/A</v>
      </c>
      <c r="V65" s="22" t="e">
        <v>#N/A</v>
      </c>
      <c r="W65" s="22" t="e">
        <v>#N/A</v>
      </c>
      <c r="X65" s="22" t="e">
        <v>#N/A</v>
      </c>
      <c r="Y65" s="22" t="e">
        <v>#N/A</v>
      </c>
      <c r="Z65" s="22" t="e">
        <v>#N/A</v>
      </c>
      <c r="AA65" s="15"/>
      <c r="AB65" s="10"/>
      <c r="AC65" s="10" t="e">
        <f t="shared" ref="AC65:AC93" si="18">U65-V65-W65-X65-Y65-Z65-AA65-AB65</f>
        <v>#N/A</v>
      </c>
      <c r="AD65" s="23">
        <v>0</v>
      </c>
      <c r="AE65" s="23">
        <v>0</v>
      </c>
      <c r="AF65" s="23">
        <v>0</v>
      </c>
      <c r="AG65" s="24"/>
      <c r="AH65" s="1"/>
      <c r="AI65" s="1"/>
      <c r="AJ65" s="1"/>
      <c r="AK65" s="15" t="e">
        <v>#N/A</v>
      </c>
      <c r="AL65" s="10" t="e">
        <f t="shared" ref="AL65:AL93" si="19">U65-AK65</f>
        <v>#N/A</v>
      </c>
      <c r="AM65" s="26"/>
      <c r="AN65" s="15" t="e">
        <v>#N/A</v>
      </c>
      <c r="AO65" s="10" t="e">
        <f t="shared" ref="AO65:AO93" si="20">AC65-AN65</f>
        <v>#N/A</v>
      </c>
      <c r="AP65" s="1"/>
    </row>
    <row r="66" customHeight="1" spans="1:42">
      <c r="A66" s="1">
        <f t="shared" si="14"/>
        <v>65</v>
      </c>
      <c r="B66" s="1"/>
      <c r="C66" s="1" t="s">
        <v>656</v>
      </c>
      <c r="E66" s="14" t="s">
        <v>657</v>
      </c>
      <c r="F66" s="14">
        <v>44742</v>
      </c>
      <c r="G66" s="14" t="s">
        <v>653</v>
      </c>
      <c r="H66" s="15">
        <v>3000</v>
      </c>
      <c r="I66" s="15">
        <v>4245</v>
      </c>
      <c r="J66" s="15">
        <v>3105</v>
      </c>
      <c r="K66" s="10">
        <f t="shared" si="15"/>
        <v>100</v>
      </c>
      <c r="L66" s="1"/>
      <c r="M66" s="10">
        <v>150</v>
      </c>
      <c r="N66" s="10"/>
      <c r="O66" s="1" t="e">
        <v>#N/A</v>
      </c>
      <c r="P66" s="15" t="e">
        <v>#N/A</v>
      </c>
      <c r="Q66" s="1" t="e">
        <v>#N/A</v>
      </c>
      <c r="R66" s="10" t="e">
        <v>#N/A</v>
      </c>
      <c r="S66" s="15" t="e">
        <v>#N/A</v>
      </c>
      <c r="T66" s="10">
        <f t="shared" si="16"/>
        <v>0</v>
      </c>
      <c r="U66" s="10" t="e">
        <f t="shared" si="17"/>
        <v>#N/A</v>
      </c>
      <c r="V66" s="22" t="e">
        <v>#N/A</v>
      </c>
      <c r="W66" s="22" t="e">
        <v>#N/A</v>
      </c>
      <c r="X66" s="22" t="e">
        <v>#N/A</v>
      </c>
      <c r="Y66" s="22" t="e">
        <v>#N/A</v>
      </c>
      <c r="Z66" s="22" t="e">
        <v>#N/A</v>
      </c>
      <c r="AA66" s="15"/>
      <c r="AB66" s="10"/>
      <c r="AC66" s="10" t="e">
        <f t="shared" si="18"/>
        <v>#N/A</v>
      </c>
      <c r="AD66" s="23">
        <v>0</v>
      </c>
      <c r="AE66" s="23">
        <v>0</v>
      </c>
      <c r="AF66" s="23">
        <v>0</v>
      </c>
      <c r="AG66" s="24"/>
      <c r="AH66" s="1"/>
      <c r="AI66" s="1"/>
      <c r="AJ66" s="1"/>
      <c r="AK66" s="15" t="e">
        <v>#N/A</v>
      </c>
      <c r="AL66" s="10" t="e">
        <f t="shared" si="19"/>
        <v>#N/A</v>
      </c>
      <c r="AM66" s="10"/>
      <c r="AN66" s="15" t="e">
        <v>#N/A</v>
      </c>
      <c r="AO66" s="10" t="e">
        <f t="shared" si="20"/>
        <v>#N/A</v>
      </c>
      <c r="AP66" s="1"/>
    </row>
    <row r="67" customHeight="1" spans="1:42">
      <c r="A67" s="1">
        <f t="shared" si="14"/>
        <v>66</v>
      </c>
      <c r="B67" s="1"/>
      <c r="C67" s="1" t="s">
        <v>658</v>
      </c>
      <c r="E67" s="18" t="s">
        <v>591</v>
      </c>
      <c r="F67" s="14">
        <v>44742</v>
      </c>
      <c r="G67" s="14" t="s">
        <v>653</v>
      </c>
      <c r="H67" s="15">
        <v>3000</v>
      </c>
      <c r="I67" s="15">
        <v>1060</v>
      </c>
      <c r="J67" s="15">
        <v>1740</v>
      </c>
      <c r="K67" s="10">
        <f t="shared" si="15"/>
        <v>0</v>
      </c>
      <c r="L67" s="1"/>
      <c r="M67" s="10">
        <v>150</v>
      </c>
      <c r="N67" s="10"/>
      <c r="O67" s="1" t="e">
        <v>#N/A</v>
      </c>
      <c r="P67" s="15" t="e">
        <v>#N/A</v>
      </c>
      <c r="Q67" s="1" t="e">
        <v>#N/A</v>
      </c>
      <c r="R67" s="10" t="e">
        <v>#N/A</v>
      </c>
      <c r="S67" s="15" t="e">
        <v>#N/A</v>
      </c>
      <c r="T67" s="10">
        <f t="shared" si="16"/>
        <v>0</v>
      </c>
      <c r="U67" s="10" t="e">
        <f t="shared" si="17"/>
        <v>#N/A</v>
      </c>
      <c r="V67" s="22" t="e">
        <v>#N/A</v>
      </c>
      <c r="W67" s="22" t="e">
        <v>#N/A</v>
      </c>
      <c r="X67" s="22" t="e">
        <v>#N/A</v>
      </c>
      <c r="Y67" s="22" t="e">
        <v>#N/A</v>
      </c>
      <c r="Z67" s="22" t="e">
        <v>#N/A</v>
      </c>
      <c r="AA67" s="15"/>
      <c r="AB67" s="10"/>
      <c r="AC67" s="10" t="e">
        <f t="shared" si="18"/>
        <v>#N/A</v>
      </c>
      <c r="AD67" s="23">
        <v>0</v>
      </c>
      <c r="AE67" s="23">
        <v>0</v>
      </c>
      <c r="AF67" s="23">
        <v>0</v>
      </c>
      <c r="AG67" s="24"/>
      <c r="AH67" s="1"/>
      <c r="AI67" s="1"/>
      <c r="AJ67" s="1"/>
      <c r="AK67" s="15" t="e">
        <v>#N/A</v>
      </c>
      <c r="AL67" s="10" t="e">
        <f t="shared" si="19"/>
        <v>#N/A</v>
      </c>
      <c r="AM67" s="26"/>
      <c r="AN67" s="15" t="e">
        <v>#N/A</v>
      </c>
      <c r="AO67" s="10" t="e">
        <f t="shared" si="20"/>
        <v>#N/A</v>
      </c>
      <c r="AP67" s="1"/>
    </row>
    <row r="68" customHeight="1" spans="1:41">
      <c r="A68" s="1">
        <f t="shared" si="14"/>
        <v>67</v>
      </c>
      <c r="B68" s="1"/>
      <c r="C68" s="1" t="s">
        <v>659</v>
      </c>
      <c r="E68" s="5" t="s">
        <v>589</v>
      </c>
      <c r="F68" s="14">
        <v>44742</v>
      </c>
      <c r="G68" s="5" t="s">
        <v>653</v>
      </c>
      <c r="H68" s="6">
        <v>2280</v>
      </c>
      <c r="I68" s="7">
        <v>2620</v>
      </c>
      <c r="J68" s="7">
        <v>2100</v>
      </c>
      <c r="K68" s="10">
        <f t="shared" si="15"/>
        <v>0</v>
      </c>
      <c r="L68" s="10">
        <v>100</v>
      </c>
      <c r="M68" s="10">
        <v>150</v>
      </c>
      <c r="O68" s="1" t="e">
        <v>#N/A</v>
      </c>
      <c r="P68" s="15" t="e">
        <v>#N/A</v>
      </c>
      <c r="Q68" s="1" t="e">
        <v>#N/A</v>
      </c>
      <c r="R68" s="10" t="e">
        <v>#N/A</v>
      </c>
      <c r="S68" s="15" t="e">
        <v>#N/A</v>
      </c>
      <c r="T68" s="10">
        <f t="shared" si="16"/>
        <v>0</v>
      </c>
      <c r="U68" s="10" t="e">
        <f t="shared" si="17"/>
        <v>#N/A</v>
      </c>
      <c r="V68" s="22" t="e">
        <v>#N/A</v>
      </c>
      <c r="W68" s="22" t="e">
        <v>#N/A</v>
      </c>
      <c r="X68" s="22" t="e">
        <v>#N/A</v>
      </c>
      <c r="Y68" s="22" t="e">
        <v>#N/A</v>
      </c>
      <c r="Z68" s="22" t="e">
        <v>#N/A</v>
      </c>
      <c r="AC68" s="10" t="e">
        <f t="shared" si="18"/>
        <v>#N/A</v>
      </c>
      <c r="AD68" s="23">
        <v>0</v>
      </c>
      <c r="AE68" s="23">
        <v>0</v>
      </c>
      <c r="AF68" s="23">
        <v>0</v>
      </c>
      <c r="AI68" s="1"/>
      <c r="AK68" s="15" t="e">
        <v>#N/A</v>
      </c>
      <c r="AL68" s="10" t="e">
        <f t="shared" si="19"/>
        <v>#N/A</v>
      </c>
      <c r="AN68" s="15" t="e">
        <v>#N/A</v>
      </c>
      <c r="AO68" s="10" t="e">
        <f t="shared" si="20"/>
        <v>#N/A</v>
      </c>
    </row>
    <row r="69" customHeight="1" spans="1:41">
      <c r="A69" s="1">
        <f t="shared" si="14"/>
        <v>68</v>
      </c>
      <c r="B69" s="1"/>
      <c r="C69" s="1" t="s">
        <v>660</v>
      </c>
      <c r="E69" s="5" t="s">
        <v>589</v>
      </c>
      <c r="F69" s="14">
        <v>44742</v>
      </c>
      <c r="G69" s="5" t="s">
        <v>653</v>
      </c>
      <c r="H69" s="6">
        <v>2280</v>
      </c>
      <c r="I69" s="7">
        <v>2970</v>
      </c>
      <c r="J69" s="7">
        <v>2250</v>
      </c>
      <c r="K69" s="10">
        <f t="shared" si="15"/>
        <v>0</v>
      </c>
      <c r="M69" s="10">
        <v>150</v>
      </c>
      <c r="O69" s="1" t="e">
        <v>#N/A</v>
      </c>
      <c r="P69" s="15" t="e">
        <v>#N/A</v>
      </c>
      <c r="Q69" s="1" t="e">
        <v>#N/A</v>
      </c>
      <c r="R69" s="10" t="e">
        <v>#N/A</v>
      </c>
      <c r="S69" s="15" t="e">
        <v>#N/A</v>
      </c>
      <c r="T69" s="10">
        <f t="shared" si="16"/>
        <v>0</v>
      </c>
      <c r="U69" s="10" t="e">
        <f t="shared" si="17"/>
        <v>#N/A</v>
      </c>
      <c r="V69" s="22" t="e">
        <v>#N/A</v>
      </c>
      <c r="W69" s="22" t="e">
        <v>#N/A</v>
      </c>
      <c r="X69" s="22" t="e">
        <v>#N/A</v>
      </c>
      <c r="Y69" s="22" t="e">
        <v>#N/A</v>
      </c>
      <c r="Z69" s="22" t="e">
        <v>#N/A</v>
      </c>
      <c r="AC69" s="10" t="e">
        <f t="shared" si="18"/>
        <v>#N/A</v>
      </c>
      <c r="AD69" s="23">
        <v>0</v>
      </c>
      <c r="AE69" s="23">
        <v>0</v>
      </c>
      <c r="AF69" s="23">
        <v>0</v>
      </c>
      <c r="AI69" s="1"/>
      <c r="AK69" s="15" t="e">
        <v>#N/A</v>
      </c>
      <c r="AL69" s="10" t="e">
        <f t="shared" si="19"/>
        <v>#N/A</v>
      </c>
      <c r="AN69" s="15" t="e">
        <v>#N/A</v>
      </c>
      <c r="AO69" s="10" t="e">
        <f t="shared" si="20"/>
        <v>#N/A</v>
      </c>
    </row>
    <row r="70" customHeight="1" spans="1:41">
      <c r="A70" s="1">
        <f t="shared" si="14"/>
        <v>69</v>
      </c>
      <c r="B70" s="1"/>
      <c r="C70" s="1" t="s">
        <v>661</v>
      </c>
      <c r="E70" s="5" t="s">
        <v>662</v>
      </c>
      <c r="F70" s="14">
        <v>44742</v>
      </c>
      <c r="G70" s="5" t="s">
        <v>653</v>
      </c>
      <c r="H70" s="6">
        <v>1865.45</v>
      </c>
      <c r="I70" s="7">
        <v>2716.36</v>
      </c>
      <c r="J70" s="7">
        <v>1963.64</v>
      </c>
      <c r="K70" s="10">
        <f t="shared" si="15"/>
        <v>0</v>
      </c>
      <c r="L70" s="10">
        <v>100</v>
      </c>
      <c r="M70" s="10">
        <v>150</v>
      </c>
      <c r="O70" s="1" t="e">
        <v>#N/A</v>
      </c>
      <c r="P70" s="15" t="e">
        <v>#N/A</v>
      </c>
      <c r="Q70" s="1" t="e">
        <v>#N/A</v>
      </c>
      <c r="R70" s="10" t="e">
        <v>#N/A</v>
      </c>
      <c r="S70" s="15" t="e">
        <v>#N/A</v>
      </c>
      <c r="T70" s="10">
        <f t="shared" si="16"/>
        <v>0</v>
      </c>
      <c r="U70" s="10" t="e">
        <f t="shared" si="17"/>
        <v>#N/A</v>
      </c>
      <c r="V70" s="22" t="e">
        <v>#N/A</v>
      </c>
      <c r="W70" s="22" t="e">
        <v>#N/A</v>
      </c>
      <c r="X70" s="22" t="e">
        <v>#N/A</v>
      </c>
      <c r="Y70" s="22" t="e">
        <v>#N/A</v>
      </c>
      <c r="Z70" s="22" t="e">
        <v>#N/A</v>
      </c>
      <c r="AC70" s="10" t="e">
        <f t="shared" si="18"/>
        <v>#N/A</v>
      </c>
      <c r="AD70" s="23">
        <v>0</v>
      </c>
      <c r="AE70" s="23">
        <v>0</v>
      </c>
      <c r="AF70" s="23">
        <v>0</v>
      </c>
      <c r="AI70" s="1"/>
      <c r="AK70" s="15" t="e">
        <v>#N/A</v>
      </c>
      <c r="AL70" s="10" t="e">
        <f t="shared" si="19"/>
        <v>#N/A</v>
      </c>
      <c r="AN70" s="15" t="e">
        <v>#N/A</v>
      </c>
      <c r="AO70" s="10" t="e">
        <f t="shared" si="20"/>
        <v>#N/A</v>
      </c>
    </row>
    <row r="71" customHeight="1" spans="1:42">
      <c r="A71" s="1">
        <f t="shared" si="14"/>
        <v>70</v>
      </c>
      <c r="B71" s="1"/>
      <c r="C71" s="1" t="s">
        <v>663</v>
      </c>
      <c r="E71" s="18" t="s">
        <v>597</v>
      </c>
      <c r="F71" s="14">
        <v>44742</v>
      </c>
      <c r="G71" s="14" t="s">
        <v>653</v>
      </c>
      <c r="H71" s="15">
        <v>3000</v>
      </c>
      <c r="I71" s="15">
        <v>1550</v>
      </c>
      <c r="J71" s="15">
        <v>1950</v>
      </c>
      <c r="K71" s="10">
        <f t="shared" si="15"/>
        <v>0</v>
      </c>
      <c r="L71" s="10"/>
      <c r="M71" s="10"/>
      <c r="N71" s="10"/>
      <c r="O71" s="1" t="e">
        <v>#N/A</v>
      </c>
      <c r="P71" s="15" t="e">
        <v>#N/A</v>
      </c>
      <c r="Q71" s="1" t="e">
        <v>#N/A</v>
      </c>
      <c r="R71" s="10" t="e">
        <v>#N/A</v>
      </c>
      <c r="S71" s="15" t="e">
        <v>#N/A</v>
      </c>
      <c r="T71" s="10">
        <f t="shared" si="16"/>
        <v>0</v>
      </c>
      <c r="U71" s="10" t="e">
        <f t="shared" si="17"/>
        <v>#N/A</v>
      </c>
      <c r="V71" s="22" t="e">
        <v>#N/A</v>
      </c>
      <c r="W71" s="22" t="e">
        <v>#N/A</v>
      </c>
      <c r="X71" s="22" t="e">
        <v>#N/A</v>
      </c>
      <c r="Y71" s="22" t="e">
        <v>#N/A</v>
      </c>
      <c r="Z71" s="22" t="e">
        <v>#N/A</v>
      </c>
      <c r="AA71" s="15"/>
      <c r="AB71" s="10"/>
      <c r="AC71" s="10" t="e">
        <f t="shared" si="18"/>
        <v>#N/A</v>
      </c>
      <c r="AD71" s="23">
        <v>0</v>
      </c>
      <c r="AE71" s="23">
        <v>0</v>
      </c>
      <c r="AF71" s="23">
        <v>0</v>
      </c>
      <c r="AG71" s="24"/>
      <c r="AH71" s="1"/>
      <c r="AI71" s="1"/>
      <c r="AJ71" s="1"/>
      <c r="AK71" s="15" t="e">
        <v>#N/A</v>
      </c>
      <c r="AL71" s="10" t="e">
        <f t="shared" si="19"/>
        <v>#N/A</v>
      </c>
      <c r="AM71" s="26"/>
      <c r="AN71" s="15" t="e">
        <v>#N/A</v>
      </c>
      <c r="AO71" s="10" t="e">
        <f t="shared" si="20"/>
        <v>#N/A</v>
      </c>
      <c r="AP71" s="1"/>
    </row>
    <row r="72" customHeight="1" spans="1:41">
      <c r="A72" s="1">
        <f t="shared" si="14"/>
        <v>71</v>
      </c>
      <c r="B72" s="1"/>
      <c r="C72" s="1" t="s">
        <v>664</v>
      </c>
      <c r="E72" s="5" t="s">
        <v>665</v>
      </c>
      <c r="F72" s="14">
        <v>44742</v>
      </c>
      <c r="G72" s="14" t="s">
        <v>653</v>
      </c>
      <c r="H72" s="16">
        <v>1140</v>
      </c>
      <c r="I72" s="15">
        <v>1030</v>
      </c>
      <c r="J72" s="15">
        <v>930</v>
      </c>
      <c r="K72" s="10">
        <f t="shared" si="15"/>
        <v>0</v>
      </c>
      <c r="L72" s="10"/>
      <c r="M72" s="10"/>
      <c r="O72" s="1" t="e">
        <v>#N/A</v>
      </c>
      <c r="P72" s="15" t="e">
        <v>#N/A</v>
      </c>
      <c r="Q72" s="1" t="e">
        <v>#N/A</v>
      </c>
      <c r="R72" s="10" t="e">
        <v>#N/A</v>
      </c>
      <c r="S72" s="15" t="e">
        <v>#N/A</v>
      </c>
      <c r="T72" s="10">
        <f t="shared" si="16"/>
        <v>0</v>
      </c>
      <c r="U72" s="10" t="e">
        <f t="shared" si="17"/>
        <v>#N/A</v>
      </c>
      <c r="V72" s="22" t="e">
        <v>#N/A</v>
      </c>
      <c r="W72" s="22" t="e">
        <v>#N/A</v>
      </c>
      <c r="X72" s="22" t="e">
        <v>#N/A</v>
      </c>
      <c r="Y72" s="22" t="e">
        <v>#N/A</v>
      </c>
      <c r="Z72" s="22" t="e">
        <v>#N/A</v>
      </c>
      <c r="AC72" s="10" t="e">
        <f t="shared" si="18"/>
        <v>#N/A</v>
      </c>
      <c r="AD72" s="23">
        <v>0</v>
      </c>
      <c r="AE72" s="23">
        <v>0</v>
      </c>
      <c r="AF72" s="23">
        <v>0</v>
      </c>
      <c r="AG72" s="28"/>
      <c r="AI72" s="1"/>
      <c r="AJ72" s="1"/>
      <c r="AK72" s="15" t="e">
        <v>#N/A</v>
      </c>
      <c r="AL72" s="10" t="e">
        <f t="shared" si="19"/>
        <v>#N/A</v>
      </c>
      <c r="AM72" s="26"/>
      <c r="AN72" s="15" t="e">
        <v>#N/A</v>
      </c>
      <c r="AO72" s="10" t="e">
        <f t="shared" si="20"/>
        <v>#N/A</v>
      </c>
    </row>
    <row r="73" customHeight="1" spans="1:43">
      <c r="A73" s="1">
        <f t="shared" si="14"/>
        <v>72</v>
      </c>
      <c r="B73" s="1"/>
      <c r="C73" s="1" t="s">
        <v>666</v>
      </c>
      <c r="E73" s="14" t="s">
        <v>667</v>
      </c>
      <c r="F73" s="14">
        <v>44742</v>
      </c>
      <c r="G73" s="14" t="s">
        <v>668</v>
      </c>
      <c r="H73" s="15">
        <v>3000</v>
      </c>
      <c r="I73" s="15">
        <v>5981</v>
      </c>
      <c r="J73" s="15">
        <v>3849</v>
      </c>
      <c r="K73" s="10">
        <f t="shared" si="15"/>
        <v>200</v>
      </c>
      <c r="L73" s="10"/>
      <c r="M73" s="10"/>
      <c r="N73" s="10"/>
      <c r="O73" s="1" t="e">
        <v>#N/A</v>
      </c>
      <c r="P73" s="15" t="e">
        <v>#N/A</v>
      </c>
      <c r="Q73" s="1" t="e">
        <v>#N/A</v>
      </c>
      <c r="R73" s="10" t="e">
        <v>#N/A</v>
      </c>
      <c r="S73" s="15" t="e">
        <v>#N/A</v>
      </c>
      <c r="T73" s="10">
        <f t="shared" si="16"/>
        <v>0</v>
      </c>
      <c r="U73" s="10" t="e">
        <f t="shared" si="17"/>
        <v>#N/A</v>
      </c>
      <c r="V73" s="22">
        <v>880</v>
      </c>
      <c r="W73" s="22">
        <v>220</v>
      </c>
      <c r="X73" s="22">
        <v>0</v>
      </c>
      <c r="Y73" s="22">
        <v>55</v>
      </c>
      <c r="Z73" s="22">
        <v>1100</v>
      </c>
      <c r="AA73" s="15"/>
      <c r="AB73" s="10"/>
      <c r="AC73" s="10" t="e">
        <f t="shared" si="18"/>
        <v>#N/A</v>
      </c>
      <c r="AD73" s="23">
        <v>0</v>
      </c>
      <c r="AE73" s="23">
        <v>0</v>
      </c>
      <c r="AF73" s="23">
        <v>0</v>
      </c>
      <c r="AG73" s="24"/>
      <c r="AH73" s="1"/>
      <c r="AI73" s="1"/>
      <c r="AJ73" s="1"/>
      <c r="AK73" s="15" t="e">
        <v>#N/A</v>
      </c>
      <c r="AL73" s="10" t="e">
        <f t="shared" si="19"/>
        <v>#N/A</v>
      </c>
      <c r="AM73" s="26"/>
      <c r="AN73" s="15" t="e">
        <v>#N/A</v>
      </c>
      <c r="AO73" s="10" t="e">
        <f t="shared" si="20"/>
        <v>#N/A</v>
      </c>
      <c r="AP73" s="26"/>
      <c r="AQ73" s="2" t="s">
        <v>669</v>
      </c>
    </row>
    <row r="74" customHeight="1" spans="1:42">
      <c r="A74" s="1">
        <f t="shared" si="14"/>
        <v>73</v>
      </c>
      <c r="B74" s="1"/>
      <c r="C74" s="1" t="s">
        <v>670</v>
      </c>
      <c r="E74" s="14" t="s">
        <v>671</v>
      </c>
      <c r="F74" s="14">
        <v>44742</v>
      </c>
      <c r="G74" s="14" t="s">
        <v>668</v>
      </c>
      <c r="H74" s="15">
        <v>3000</v>
      </c>
      <c r="I74" s="15">
        <v>2390</v>
      </c>
      <c r="J74" s="15">
        <v>2310</v>
      </c>
      <c r="K74" s="10">
        <f t="shared" si="15"/>
        <v>100</v>
      </c>
      <c r="L74" s="10"/>
      <c r="M74" s="10"/>
      <c r="N74" s="10"/>
      <c r="O74" s="1" t="e">
        <v>#N/A</v>
      </c>
      <c r="P74" s="15" t="e">
        <v>#N/A</v>
      </c>
      <c r="Q74" s="1" t="e">
        <v>#N/A</v>
      </c>
      <c r="R74" s="10" t="e">
        <v>#N/A</v>
      </c>
      <c r="S74" s="15" t="e">
        <v>#N/A</v>
      </c>
      <c r="T74" s="10">
        <f t="shared" si="16"/>
        <v>0</v>
      </c>
      <c r="U74" s="10" t="e">
        <f t="shared" si="17"/>
        <v>#N/A</v>
      </c>
      <c r="V74" s="22" t="e">
        <v>#N/A</v>
      </c>
      <c r="W74" s="22" t="e">
        <v>#N/A</v>
      </c>
      <c r="X74" s="22" t="e">
        <v>#N/A</v>
      </c>
      <c r="Y74" s="22" t="e">
        <v>#N/A</v>
      </c>
      <c r="Z74" s="22" t="e">
        <v>#N/A</v>
      </c>
      <c r="AA74" s="15"/>
      <c r="AB74" s="10"/>
      <c r="AC74" s="10" t="e">
        <f t="shared" si="18"/>
        <v>#N/A</v>
      </c>
      <c r="AD74" s="23">
        <v>0</v>
      </c>
      <c r="AE74" s="23">
        <v>0</v>
      </c>
      <c r="AF74" s="23">
        <v>0</v>
      </c>
      <c r="AG74" s="24"/>
      <c r="AH74" s="1"/>
      <c r="AI74" s="1"/>
      <c r="AJ74" s="1"/>
      <c r="AK74" s="15" t="e">
        <v>#N/A</v>
      </c>
      <c r="AL74" s="10" t="e">
        <f t="shared" si="19"/>
        <v>#N/A</v>
      </c>
      <c r="AM74" s="1"/>
      <c r="AN74" s="15" t="e">
        <v>#N/A</v>
      </c>
      <c r="AO74" s="10" t="e">
        <f t="shared" si="20"/>
        <v>#N/A</v>
      </c>
      <c r="AP74" s="1"/>
    </row>
    <row r="75" customHeight="1" spans="1:42">
      <c r="A75" s="1">
        <f t="shared" si="14"/>
        <v>74</v>
      </c>
      <c r="B75" s="1"/>
      <c r="C75" s="1" t="s">
        <v>672</v>
      </c>
      <c r="E75" s="18" t="s">
        <v>673</v>
      </c>
      <c r="F75" s="14">
        <v>44742</v>
      </c>
      <c r="G75" s="14" t="s">
        <v>668</v>
      </c>
      <c r="H75" s="15">
        <v>3000</v>
      </c>
      <c r="I75" s="15">
        <v>2250</v>
      </c>
      <c r="J75" s="15">
        <v>2250</v>
      </c>
      <c r="K75" s="10">
        <f t="shared" si="15"/>
        <v>0</v>
      </c>
      <c r="L75" s="10"/>
      <c r="M75" s="10">
        <v>150</v>
      </c>
      <c r="N75" s="10"/>
      <c r="O75" s="1" t="e">
        <v>#N/A</v>
      </c>
      <c r="P75" s="15" t="e">
        <v>#N/A</v>
      </c>
      <c r="Q75" s="1" t="e">
        <v>#N/A</v>
      </c>
      <c r="R75" s="10" t="e">
        <v>#N/A</v>
      </c>
      <c r="S75" s="15" t="e">
        <v>#N/A</v>
      </c>
      <c r="T75" s="10">
        <f t="shared" si="16"/>
        <v>0</v>
      </c>
      <c r="U75" s="10" t="e">
        <f t="shared" si="17"/>
        <v>#N/A</v>
      </c>
      <c r="V75" s="22" t="e">
        <v>#N/A</v>
      </c>
      <c r="W75" s="22" t="e">
        <v>#N/A</v>
      </c>
      <c r="X75" s="22" t="e">
        <v>#N/A</v>
      </c>
      <c r="Y75" s="22" t="e">
        <v>#N/A</v>
      </c>
      <c r="Z75" s="22" t="e">
        <v>#N/A</v>
      </c>
      <c r="AA75" s="15"/>
      <c r="AB75" s="10"/>
      <c r="AC75" s="10" t="e">
        <f t="shared" si="18"/>
        <v>#N/A</v>
      </c>
      <c r="AD75" s="23">
        <v>0</v>
      </c>
      <c r="AE75" s="23">
        <v>0</v>
      </c>
      <c r="AF75" s="23">
        <v>0</v>
      </c>
      <c r="AG75" s="24"/>
      <c r="AH75" s="1"/>
      <c r="AI75" s="1"/>
      <c r="AJ75" s="1"/>
      <c r="AK75" s="15" t="e">
        <v>#N/A</v>
      </c>
      <c r="AL75" s="10" t="e">
        <f t="shared" si="19"/>
        <v>#N/A</v>
      </c>
      <c r="AM75" s="10"/>
      <c r="AN75" s="15" t="e">
        <v>#N/A</v>
      </c>
      <c r="AO75" s="10" t="e">
        <f t="shared" si="20"/>
        <v>#N/A</v>
      </c>
      <c r="AP75" s="1"/>
    </row>
    <row r="76" customHeight="1" spans="1:42">
      <c r="A76" s="1">
        <f t="shared" si="14"/>
        <v>75</v>
      </c>
      <c r="B76" s="1"/>
      <c r="C76" s="1" t="s">
        <v>674</v>
      </c>
      <c r="E76" s="18" t="s">
        <v>675</v>
      </c>
      <c r="F76" s="14">
        <v>44742</v>
      </c>
      <c r="G76" s="14" t="s">
        <v>668</v>
      </c>
      <c r="H76" s="15">
        <v>3000</v>
      </c>
      <c r="I76" s="15">
        <v>2950</v>
      </c>
      <c r="J76" s="15">
        <v>2550</v>
      </c>
      <c r="K76" s="10">
        <f t="shared" si="15"/>
        <v>0</v>
      </c>
      <c r="L76" s="10"/>
      <c r="M76" s="10"/>
      <c r="N76" s="10"/>
      <c r="O76" s="1" t="e">
        <v>#N/A</v>
      </c>
      <c r="P76" s="15" t="e">
        <v>#N/A</v>
      </c>
      <c r="Q76" s="1" t="e">
        <v>#N/A</v>
      </c>
      <c r="R76" s="10" t="e">
        <v>#N/A</v>
      </c>
      <c r="S76" s="15" t="e">
        <v>#N/A</v>
      </c>
      <c r="T76" s="10">
        <f t="shared" si="16"/>
        <v>0</v>
      </c>
      <c r="U76" s="10" t="e">
        <f t="shared" si="17"/>
        <v>#N/A</v>
      </c>
      <c r="V76" s="22" t="e">
        <v>#N/A</v>
      </c>
      <c r="W76" s="22" t="e">
        <v>#N/A</v>
      </c>
      <c r="X76" s="22" t="e">
        <v>#N/A</v>
      </c>
      <c r="Y76" s="22" t="e">
        <v>#N/A</v>
      </c>
      <c r="Z76" s="22" t="e">
        <v>#N/A</v>
      </c>
      <c r="AA76" s="15"/>
      <c r="AB76" s="10"/>
      <c r="AC76" s="10" t="e">
        <f t="shared" si="18"/>
        <v>#N/A</v>
      </c>
      <c r="AD76" s="23">
        <v>0</v>
      </c>
      <c r="AE76" s="23">
        <v>0</v>
      </c>
      <c r="AF76" s="23">
        <v>0</v>
      </c>
      <c r="AG76" s="24"/>
      <c r="AH76" s="1"/>
      <c r="AI76" s="1"/>
      <c r="AJ76" s="1"/>
      <c r="AK76" s="15" t="e">
        <v>#N/A</v>
      </c>
      <c r="AL76" s="10" t="e">
        <f t="shared" si="19"/>
        <v>#N/A</v>
      </c>
      <c r="AM76" s="26"/>
      <c r="AN76" s="15" t="e">
        <v>#N/A</v>
      </c>
      <c r="AO76" s="10" t="e">
        <f t="shared" si="20"/>
        <v>#N/A</v>
      </c>
      <c r="AP76" s="1"/>
    </row>
    <row r="77" customHeight="1" spans="1:42">
      <c r="A77" s="1">
        <f t="shared" si="14"/>
        <v>76</v>
      </c>
      <c r="B77" s="1"/>
      <c r="C77" s="1" t="s">
        <v>676</v>
      </c>
      <c r="E77" s="18" t="s">
        <v>677</v>
      </c>
      <c r="F77" s="14">
        <v>44742</v>
      </c>
      <c r="G77" s="14" t="s">
        <v>668</v>
      </c>
      <c r="H77" s="15">
        <v>3000</v>
      </c>
      <c r="I77" s="15">
        <v>4000</v>
      </c>
      <c r="J77" s="15">
        <v>3000</v>
      </c>
      <c r="K77" s="10">
        <f t="shared" si="15"/>
        <v>0</v>
      </c>
      <c r="L77" s="10">
        <v>100</v>
      </c>
      <c r="M77" s="10">
        <v>150</v>
      </c>
      <c r="N77" s="10">
        <f>56.34+109.14</f>
        <v>165.48</v>
      </c>
      <c r="O77" s="1" t="e">
        <v>#N/A</v>
      </c>
      <c r="P77" s="15" t="e">
        <v>#N/A</v>
      </c>
      <c r="Q77" s="1" t="e">
        <v>#N/A</v>
      </c>
      <c r="R77" s="10" t="e">
        <v>#N/A</v>
      </c>
      <c r="S77" s="15" t="e">
        <v>#N/A</v>
      </c>
      <c r="T77" s="10">
        <f t="shared" si="16"/>
        <v>0</v>
      </c>
      <c r="U77" s="10" t="e">
        <f t="shared" si="17"/>
        <v>#N/A</v>
      </c>
      <c r="V77" s="22" t="e">
        <v>#N/A</v>
      </c>
      <c r="W77" s="22" t="e">
        <v>#N/A</v>
      </c>
      <c r="X77" s="22" t="e">
        <v>#N/A</v>
      </c>
      <c r="Y77" s="22" t="e">
        <v>#N/A</v>
      </c>
      <c r="Z77" s="22" t="e">
        <v>#N/A</v>
      </c>
      <c r="AA77" s="15"/>
      <c r="AB77" s="10"/>
      <c r="AC77" s="10" t="e">
        <f t="shared" si="18"/>
        <v>#N/A</v>
      </c>
      <c r="AD77" s="23">
        <v>0</v>
      </c>
      <c r="AE77" s="23">
        <v>0</v>
      </c>
      <c r="AF77" s="23">
        <v>0</v>
      </c>
      <c r="AG77" s="24"/>
      <c r="AH77" s="1"/>
      <c r="AI77" s="1"/>
      <c r="AJ77" s="1"/>
      <c r="AK77" s="15" t="e">
        <v>#N/A</v>
      </c>
      <c r="AL77" s="10" t="e">
        <f t="shared" si="19"/>
        <v>#N/A</v>
      </c>
      <c r="AM77" s="26"/>
      <c r="AN77" s="15" t="e">
        <v>#N/A</v>
      </c>
      <c r="AO77" s="10" t="e">
        <f t="shared" si="20"/>
        <v>#N/A</v>
      </c>
      <c r="AP77" s="1"/>
    </row>
    <row r="78" customHeight="1" spans="1:42">
      <c r="A78" s="1">
        <f t="shared" si="14"/>
        <v>77</v>
      </c>
      <c r="B78" s="1"/>
      <c r="C78" s="1" t="s">
        <v>678</v>
      </c>
      <c r="E78" s="18" t="s">
        <v>679</v>
      </c>
      <c r="F78" s="14">
        <v>44742</v>
      </c>
      <c r="G78" s="14" t="s">
        <v>668</v>
      </c>
      <c r="H78" s="15">
        <v>3000</v>
      </c>
      <c r="I78" s="15">
        <v>2775</v>
      </c>
      <c r="J78" s="15">
        <v>2475</v>
      </c>
      <c r="K78" s="10">
        <f t="shared" si="15"/>
        <v>0</v>
      </c>
      <c r="L78" s="1"/>
      <c r="M78" s="10">
        <v>150</v>
      </c>
      <c r="N78" s="10"/>
      <c r="O78" s="1" t="e">
        <v>#N/A</v>
      </c>
      <c r="P78" s="15" t="e">
        <v>#N/A</v>
      </c>
      <c r="Q78" s="1" t="e">
        <v>#N/A</v>
      </c>
      <c r="R78" s="10" t="e">
        <v>#N/A</v>
      </c>
      <c r="S78" s="15" t="e">
        <v>#N/A</v>
      </c>
      <c r="T78" s="10">
        <f t="shared" si="16"/>
        <v>0</v>
      </c>
      <c r="U78" s="10" t="e">
        <f t="shared" si="17"/>
        <v>#N/A</v>
      </c>
      <c r="V78" s="22" t="e">
        <v>#N/A</v>
      </c>
      <c r="W78" s="22" t="e">
        <v>#N/A</v>
      </c>
      <c r="X78" s="22" t="e">
        <v>#N/A</v>
      </c>
      <c r="Y78" s="22" t="e">
        <v>#N/A</v>
      </c>
      <c r="Z78" s="22" t="e">
        <v>#N/A</v>
      </c>
      <c r="AA78" s="15"/>
      <c r="AB78" s="10"/>
      <c r="AC78" s="10" t="e">
        <f t="shared" si="18"/>
        <v>#N/A</v>
      </c>
      <c r="AD78" s="23">
        <v>0</v>
      </c>
      <c r="AE78" s="23">
        <v>0</v>
      </c>
      <c r="AF78" s="23">
        <v>0</v>
      </c>
      <c r="AG78" s="24"/>
      <c r="AH78" s="1"/>
      <c r="AI78" s="1"/>
      <c r="AJ78" s="1"/>
      <c r="AK78" s="15" t="e">
        <v>#N/A</v>
      </c>
      <c r="AL78" s="10" t="e">
        <f t="shared" si="19"/>
        <v>#N/A</v>
      </c>
      <c r="AM78" s="26"/>
      <c r="AN78" s="15" t="e">
        <v>#N/A</v>
      </c>
      <c r="AO78" s="10" t="e">
        <f t="shared" si="20"/>
        <v>#N/A</v>
      </c>
      <c r="AP78" s="1"/>
    </row>
    <row r="79" customHeight="1" spans="1:41">
      <c r="A79" s="1">
        <f t="shared" si="14"/>
        <v>78</v>
      </c>
      <c r="B79" s="1"/>
      <c r="C79" s="1" t="s">
        <v>680</v>
      </c>
      <c r="E79" s="5" t="s">
        <v>681</v>
      </c>
      <c r="F79" s="14">
        <v>44742</v>
      </c>
      <c r="G79" s="14" t="s">
        <v>668</v>
      </c>
      <c r="H79" s="16">
        <v>2318.18</v>
      </c>
      <c r="I79" s="15">
        <v>2820.45</v>
      </c>
      <c r="J79" s="15">
        <v>2202.27</v>
      </c>
      <c r="K79" s="10">
        <f t="shared" si="15"/>
        <v>0</v>
      </c>
      <c r="L79" s="10">
        <v>100</v>
      </c>
      <c r="M79" s="10">
        <v>150</v>
      </c>
      <c r="N79" s="9">
        <v>48.24</v>
      </c>
      <c r="O79" s="1" t="e">
        <v>#N/A</v>
      </c>
      <c r="P79" s="15" t="e">
        <v>#N/A</v>
      </c>
      <c r="Q79" s="1" t="e">
        <v>#N/A</v>
      </c>
      <c r="R79" s="10" t="e">
        <v>#N/A</v>
      </c>
      <c r="S79" s="15" t="e">
        <v>#N/A</v>
      </c>
      <c r="T79" s="10">
        <f t="shared" si="16"/>
        <v>0</v>
      </c>
      <c r="U79" s="10" t="e">
        <f t="shared" si="17"/>
        <v>#N/A</v>
      </c>
      <c r="V79" s="22" t="e">
        <v>#N/A</v>
      </c>
      <c r="W79" s="22" t="e">
        <v>#N/A</v>
      </c>
      <c r="X79" s="22" t="e">
        <v>#N/A</v>
      </c>
      <c r="Y79" s="22" t="e">
        <v>#N/A</v>
      </c>
      <c r="Z79" s="22" t="e">
        <v>#N/A</v>
      </c>
      <c r="AC79" s="10" t="e">
        <f t="shared" si="18"/>
        <v>#N/A</v>
      </c>
      <c r="AD79" s="23">
        <v>0</v>
      </c>
      <c r="AE79" s="23">
        <v>0</v>
      </c>
      <c r="AF79" s="23">
        <v>0</v>
      </c>
      <c r="AG79" s="28"/>
      <c r="AI79" s="1"/>
      <c r="AJ79" s="1"/>
      <c r="AK79" s="15" t="e">
        <v>#N/A</v>
      </c>
      <c r="AL79" s="10" t="e">
        <f t="shared" si="19"/>
        <v>#N/A</v>
      </c>
      <c r="AM79" s="26"/>
      <c r="AN79" s="15" t="e">
        <v>#N/A</v>
      </c>
      <c r="AO79" s="10" t="e">
        <f t="shared" si="20"/>
        <v>#N/A</v>
      </c>
    </row>
    <row r="80" customHeight="1" spans="1:42">
      <c r="A80" s="1">
        <f t="shared" si="14"/>
        <v>79</v>
      </c>
      <c r="B80" s="1"/>
      <c r="C80" s="1" t="s">
        <v>682</v>
      </c>
      <c r="E80" s="18" t="s">
        <v>640</v>
      </c>
      <c r="F80" s="14">
        <v>44742</v>
      </c>
      <c r="G80" s="14" t="s">
        <v>668</v>
      </c>
      <c r="H80" s="15">
        <v>3000</v>
      </c>
      <c r="I80" s="15">
        <v>2600</v>
      </c>
      <c r="J80" s="15">
        <v>2400</v>
      </c>
      <c r="K80" s="10">
        <f t="shared" si="15"/>
        <v>0</v>
      </c>
      <c r="L80" s="10"/>
      <c r="M80" s="10"/>
      <c r="N80" s="10">
        <f>18.06+19.89</f>
        <v>37.95</v>
      </c>
      <c r="O80" s="1" t="e">
        <v>#N/A</v>
      </c>
      <c r="P80" s="15" t="e">
        <v>#N/A</v>
      </c>
      <c r="Q80" s="1" t="e">
        <v>#N/A</v>
      </c>
      <c r="R80" s="10" t="e">
        <v>#N/A</v>
      </c>
      <c r="S80" s="15" t="e">
        <v>#N/A</v>
      </c>
      <c r="T80" s="10">
        <f t="shared" si="16"/>
        <v>0</v>
      </c>
      <c r="U80" s="10" t="e">
        <f t="shared" si="17"/>
        <v>#N/A</v>
      </c>
      <c r="V80" s="22" t="e">
        <v>#N/A</v>
      </c>
      <c r="W80" s="22" t="e">
        <v>#N/A</v>
      </c>
      <c r="X80" s="22" t="e">
        <v>#N/A</v>
      </c>
      <c r="Y80" s="22" t="e">
        <v>#N/A</v>
      </c>
      <c r="Z80" s="22" t="e">
        <v>#N/A</v>
      </c>
      <c r="AA80" s="15"/>
      <c r="AB80" s="10"/>
      <c r="AC80" s="10" t="e">
        <f t="shared" si="18"/>
        <v>#N/A</v>
      </c>
      <c r="AD80" s="23">
        <v>0</v>
      </c>
      <c r="AE80" s="23">
        <v>0</v>
      </c>
      <c r="AF80" s="23">
        <v>0</v>
      </c>
      <c r="AG80" s="24"/>
      <c r="AH80" s="1"/>
      <c r="AI80" s="1"/>
      <c r="AJ80" s="1"/>
      <c r="AK80" s="15" t="e">
        <v>#N/A</v>
      </c>
      <c r="AL80" s="10" t="e">
        <f t="shared" si="19"/>
        <v>#N/A</v>
      </c>
      <c r="AM80" s="26"/>
      <c r="AN80" s="15" t="e">
        <v>#N/A</v>
      </c>
      <c r="AO80" s="10" t="e">
        <f t="shared" si="20"/>
        <v>#N/A</v>
      </c>
      <c r="AP80" s="1"/>
    </row>
    <row r="81" customHeight="1" spans="1:41">
      <c r="A81" s="1">
        <f t="shared" si="14"/>
        <v>80</v>
      </c>
      <c r="B81" s="1"/>
      <c r="C81" s="1" t="s">
        <v>683</v>
      </c>
      <c r="E81" s="5" t="s">
        <v>684</v>
      </c>
      <c r="F81" s="14">
        <v>44742</v>
      </c>
      <c r="G81" s="14" t="s">
        <v>668</v>
      </c>
      <c r="H81" s="16">
        <v>2280</v>
      </c>
      <c r="I81" s="15">
        <v>2970</v>
      </c>
      <c r="J81" s="15">
        <v>2250</v>
      </c>
      <c r="K81" s="10">
        <f t="shared" si="15"/>
        <v>0</v>
      </c>
      <c r="M81" s="10">
        <v>150</v>
      </c>
      <c r="O81" s="1" t="e">
        <v>#N/A</v>
      </c>
      <c r="P81" s="15" t="e">
        <v>#N/A</v>
      </c>
      <c r="Q81" s="1" t="e">
        <v>#N/A</v>
      </c>
      <c r="R81" s="10" t="e">
        <v>#N/A</v>
      </c>
      <c r="S81" s="15" t="e">
        <v>#N/A</v>
      </c>
      <c r="T81" s="10">
        <f t="shared" si="16"/>
        <v>0</v>
      </c>
      <c r="U81" s="10" t="e">
        <f t="shared" si="17"/>
        <v>#N/A</v>
      </c>
      <c r="V81" s="22" t="e">
        <v>#N/A</v>
      </c>
      <c r="W81" s="22" t="e">
        <v>#N/A</v>
      </c>
      <c r="X81" s="22" t="e">
        <v>#N/A</v>
      </c>
      <c r="Y81" s="22" t="e">
        <v>#N/A</v>
      </c>
      <c r="Z81" s="22" t="e">
        <v>#N/A</v>
      </c>
      <c r="AC81" s="10" t="e">
        <f t="shared" si="18"/>
        <v>#N/A</v>
      </c>
      <c r="AD81" s="23">
        <v>0</v>
      </c>
      <c r="AE81" s="23">
        <v>0</v>
      </c>
      <c r="AF81" s="23">
        <v>0</v>
      </c>
      <c r="AG81" s="28"/>
      <c r="AI81" s="1"/>
      <c r="AJ81" s="1"/>
      <c r="AK81" s="15" t="e">
        <v>#N/A</v>
      </c>
      <c r="AL81" s="10" t="e">
        <f t="shared" si="19"/>
        <v>#N/A</v>
      </c>
      <c r="AM81" s="26"/>
      <c r="AN81" s="15" t="e">
        <v>#N/A</v>
      </c>
      <c r="AO81" s="10" t="e">
        <f t="shared" si="20"/>
        <v>#N/A</v>
      </c>
    </row>
    <row r="82" customHeight="1" spans="1:42">
      <c r="A82" s="1">
        <f t="shared" si="14"/>
        <v>81</v>
      </c>
      <c r="B82" s="1"/>
      <c r="C82" s="1" t="s">
        <v>685</v>
      </c>
      <c r="E82" s="18" t="s">
        <v>686</v>
      </c>
      <c r="F82" s="14">
        <v>44742</v>
      </c>
      <c r="G82" s="14" t="s">
        <v>668</v>
      </c>
      <c r="H82" s="15">
        <v>1500</v>
      </c>
      <c r="I82" s="15">
        <v>950</v>
      </c>
      <c r="J82" s="15">
        <v>1050</v>
      </c>
      <c r="K82" s="10">
        <f t="shared" si="15"/>
        <v>0</v>
      </c>
      <c r="L82" s="10"/>
      <c r="M82" s="10"/>
      <c r="N82" s="10"/>
      <c r="O82" s="1" t="e">
        <v>#N/A</v>
      </c>
      <c r="P82" s="15" t="e">
        <v>#N/A</v>
      </c>
      <c r="Q82" s="1" t="e">
        <v>#N/A</v>
      </c>
      <c r="R82" s="10" t="e">
        <v>#N/A</v>
      </c>
      <c r="S82" s="15" t="e">
        <v>#N/A</v>
      </c>
      <c r="T82" s="10">
        <f t="shared" si="16"/>
        <v>0</v>
      </c>
      <c r="U82" s="10" t="e">
        <f t="shared" si="17"/>
        <v>#N/A</v>
      </c>
      <c r="V82" s="22" t="e">
        <v>#N/A</v>
      </c>
      <c r="W82" s="22" t="e">
        <v>#N/A</v>
      </c>
      <c r="X82" s="22" t="e">
        <v>#N/A</v>
      </c>
      <c r="Y82" s="22" t="e">
        <v>#N/A</v>
      </c>
      <c r="Z82" s="22" t="e">
        <v>#N/A</v>
      </c>
      <c r="AA82" s="15"/>
      <c r="AB82" s="10"/>
      <c r="AC82" s="10" t="e">
        <f t="shared" si="18"/>
        <v>#N/A</v>
      </c>
      <c r="AD82" s="23">
        <v>0</v>
      </c>
      <c r="AE82" s="23">
        <v>0</v>
      </c>
      <c r="AF82" s="23">
        <v>0</v>
      </c>
      <c r="AG82" s="24"/>
      <c r="AH82" s="1"/>
      <c r="AI82" s="1"/>
      <c r="AJ82" s="1"/>
      <c r="AK82" s="15" t="e">
        <v>#N/A</v>
      </c>
      <c r="AL82" s="10" t="e">
        <f t="shared" si="19"/>
        <v>#N/A</v>
      </c>
      <c r="AM82" s="26"/>
      <c r="AN82" s="15" t="e">
        <v>#N/A</v>
      </c>
      <c r="AO82" s="10" t="e">
        <f t="shared" si="20"/>
        <v>#N/A</v>
      </c>
      <c r="AP82" s="1"/>
    </row>
    <row r="83" customHeight="1" spans="1:42">
      <c r="A83" s="1">
        <f t="shared" si="14"/>
        <v>82</v>
      </c>
      <c r="B83" s="1"/>
      <c r="C83" s="1" t="s">
        <v>687</v>
      </c>
      <c r="E83" s="18" t="s">
        <v>688</v>
      </c>
      <c r="F83" s="14">
        <v>44742</v>
      </c>
      <c r="G83" s="14" t="s">
        <v>668</v>
      </c>
      <c r="H83" s="15">
        <v>2280</v>
      </c>
      <c r="I83" s="15">
        <v>1990</v>
      </c>
      <c r="J83" s="15">
        <v>1830</v>
      </c>
      <c r="K83" s="10">
        <f t="shared" si="15"/>
        <v>0</v>
      </c>
      <c r="L83" s="10"/>
      <c r="M83" s="10"/>
      <c r="N83" s="10"/>
      <c r="O83" s="1" t="e">
        <v>#N/A</v>
      </c>
      <c r="P83" s="15" t="e">
        <v>#N/A</v>
      </c>
      <c r="Q83" s="1" t="e">
        <v>#N/A</v>
      </c>
      <c r="R83" s="10" t="e">
        <v>#N/A</v>
      </c>
      <c r="S83" s="15" t="e">
        <v>#N/A</v>
      </c>
      <c r="T83" s="10">
        <f t="shared" si="16"/>
        <v>0</v>
      </c>
      <c r="U83" s="10" t="e">
        <f t="shared" si="17"/>
        <v>#N/A</v>
      </c>
      <c r="V83" s="22" t="e">
        <v>#N/A</v>
      </c>
      <c r="W83" s="22" t="e">
        <v>#N/A</v>
      </c>
      <c r="X83" s="22" t="e">
        <v>#N/A</v>
      </c>
      <c r="Y83" s="22" t="e">
        <v>#N/A</v>
      </c>
      <c r="Z83" s="22" t="e">
        <v>#N/A</v>
      </c>
      <c r="AA83" s="15"/>
      <c r="AB83" s="10"/>
      <c r="AC83" s="10" t="e">
        <f t="shared" si="18"/>
        <v>#N/A</v>
      </c>
      <c r="AD83" s="23">
        <v>0</v>
      </c>
      <c r="AE83" s="23">
        <v>0</v>
      </c>
      <c r="AF83" s="23">
        <v>0</v>
      </c>
      <c r="AG83" s="24"/>
      <c r="AH83" s="1"/>
      <c r="AI83" s="1"/>
      <c r="AJ83" s="1"/>
      <c r="AK83" s="15" t="e">
        <v>#N/A</v>
      </c>
      <c r="AL83" s="10" t="e">
        <f t="shared" si="19"/>
        <v>#N/A</v>
      </c>
      <c r="AM83" s="26"/>
      <c r="AN83" s="15" t="e">
        <v>#N/A</v>
      </c>
      <c r="AO83" s="10" t="e">
        <f t="shared" si="20"/>
        <v>#N/A</v>
      </c>
      <c r="AP83" s="1"/>
    </row>
    <row r="84" customHeight="1" spans="1:41">
      <c r="A84" s="1">
        <f t="shared" si="14"/>
        <v>83</v>
      </c>
      <c r="B84" s="1"/>
      <c r="C84" s="1" t="s">
        <v>689</v>
      </c>
      <c r="E84" s="5" t="s">
        <v>627</v>
      </c>
      <c r="F84" s="14">
        <v>44742</v>
      </c>
      <c r="G84" s="5" t="s">
        <v>668</v>
      </c>
      <c r="H84" s="6">
        <v>725.45</v>
      </c>
      <c r="I84" s="7">
        <v>1056.36</v>
      </c>
      <c r="J84" s="7">
        <v>763.64</v>
      </c>
      <c r="K84" s="10">
        <f t="shared" si="15"/>
        <v>0</v>
      </c>
      <c r="L84" s="10"/>
      <c r="M84" s="10"/>
      <c r="O84" s="1" t="e">
        <v>#N/A</v>
      </c>
      <c r="P84" s="15" t="e">
        <v>#N/A</v>
      </c>
      <c r="Q84" s="1" t="e">
        <v>#N/A</v>
      </c>
      <c r="R84" s="10" t="e">
        <v>#N/A</v>
      </c>
      <c r="S84" s="15" t="e">
        <v>#N/A</v>
      </c>
      <c r="T84" s="10">
        <f t="shared" si="16"/>
        <v>0</v>
      </c>
      <c r="U84" s="10" t="e">
        <f t="shared" si="17"/>
        <v>#N/A</v>
      </c>
      <c r="V84" s="22" t="e">
        <v>#N/A</v>
      </c>
      <c r="W84" s="22" t="e">
        <v>#N/A</v>
      </c>
      <c r="X84" s="22" t="e">
        <v>#N/A</v>
      </c>
      <c r="Y84" s="22" t="e">
        <v>#N/A</v>
      </c>
      <c r="Z84" s="22" t="e">
        <v>#N/A</v>
      </c>
      <c r="AC84" s="10" t="e">
        <f t="shared" si="18"/>
        <v>#N/A</v>
      </c>
      <c r="AD84" s="23">
        <v>0</v>
      </c>
      <c r="AE84" s="23">
        <v>0</v>
      </c>
      <c r="AF84" s="23">
        <v>0</v>
      </c>
      <c r="AI84" s="1"/>
      <c r="AK84" s="15" t="e">
        <v>#N/A</v>
      </c>
      <c r="AL84" s="10" t="e">
        <f t="shared" si="19"/>
        <v>#N/A</v>
      </c>
      <c r="AN84" s="15" t="e">
        <v>#N/A</v>
      </c>
      <c r="AO84" s="10" t="e">
        <f t="shared" si="20"/>
        <v>#N/A</v>
      </c>
    </row>
    <row r="85" customHeight="1" spans="1:42">
      <c r="A85" s="1">
        <f t="shared" si="14"/>
        <v>84</v>
      </c>
      <c r="B85" s="1"/>
      <c r="C85" s="1" t="s">
        <v>690</v>
      </c>
      <c r="E85" s="14" t="s">
        <v>691</v>
      </c>
      <c r="F85" s="14">
        <v>44742</v>
      </c>
      <c r="G85" s="14" t="s">
        <v>692</v>
      </c>
      <c r="H85" s="15">
        <v>3000</v>
      </c>
      <c r="I85" s="15">
        <v>3300</v>
      </c>
      <c r="J85" s="15">
        <v>2700</v>
      </c>
      <c r="K85" s="10">
        <f t="shared" si="15"/>
        <v>100</v>
      </c>
      <c r="L85" s="10"/>
      <c r="M85" s="10"/>
      <c r="N85" s="10"/>
      <c r="O85" s="1" t="e">
        <v>#N/A</v>
      </c>
      <c r="P85" s="15" t="e">
        <v>#N/A</v>
      </c>
      <c r="Q85" s="1" t="e">
        <v>#N/A</v>
      </c>
      <c r="R85" s="10" t="e">
        <v>#N/A</v>
      </c>
      <c r="S85" s="15" t="e">
        <v>#N/A</v>
      </c>
      <c r="T85" s="10">
        <f t="shared" si="16"/>
        <v>0</v>
      </c>
      <c r="U85" s="10" t="e">
        <f t="shared" si="17"/>
        <v>#N/A</v>
      </c>
      <c r="V85" s="22" t="e">
        <v>#N/A</v>
      </c>
      <c r="W85" s="22" t="e">
        <v>#N/A</v>
      </c>
      <c r="X85" s="22" t="e">
        <v>#N/A</v>
      </c>
      <c r="Y85" s="22" t="e">
        <v>#N/A</v>
      </c>
      <c r="Z85" s="22" t="e">
        <v>#N/A</v>
      </c>
      <c r="AA85" s="15"/>
      <c r="AB85" s="10"/>
      <c r="AC85" s="10" t="e">
        <f t="shared" si="18"/>
        <v>#N/A</v>
      </c>
      <c r="AD85" s="23">
        <v>0</v>
      </c>
      <c r="AE85" s="23">
        <v>0</v>
      </c>
      <c r="AF85" s="23">
        <v>0</v>
      </c>
      <c r="AG85" s="24"/>
      <c r="AH85" s="1"/>
      <c r="AI85" s="1"/>
      <c r="AJ85" s="1"/>
      <c r="AK85" s="15" t="e">
        <v>#N/A</v>
      </c>
      <c r="AL85" s="10" t="e">
        <f t="shared" si="19"/>
        <v>#N/A</v>
      </c>
      <c r="AM85" s="10"/>
      <c r="AN85" s="15" t="e">
        <v>#N/A</v>
      </c>
      <c r="AO85" s="10" t="e">
        <f t="shared" si="20"/>
        <v>#N/A</v>
      </c>
      <c r="AP85" s="1"/>
    </row>
    <row r="86" customHeight="1" spans="1:42">
      <c r="A86" s="1">
        <f t="shared" si="14"/>
        <v>85</v>
      </c>
      <c r="B86" s="1"/>
      <c r="C86" s="1" t="s">
        <v>693</v>
      </c>
      <c r="E86" s="18" t="s">
        <v>673</v>
      </c>
      <c r="F86" s="14">
        <v>44742</v>
      </c>
      <c r="G86" s="14" t="s">
        <v>692</v>
      </c>
      <c r="H86" s="15">
        <v>3000</v>
      </c>
      <c r="I86" s="15">
        <v>4000</v>
      </c>
      <c r="J86" s="15">
        <v>3000</v>
      </c>
      <c r="K86" s="10">
        <f t="shared" si="15"/>
        <v>0</v>
      </c>
      <c r="L86" s="10"/>
      <c r="M86" s="10"/>
      <c r="N86" s="10"/>
      <c r="O86" s="1" t="e">
        <v>#N/A</v>
      </c>
      <c r="P86" s="15" t="e">
        <v>#N/A</v>
      </c>
      <c r="Q86" s="1" t="e">
        <v>#N/A</v>
      </c>
      <c r="R86" s="10" t="e">
        <v>#N/A</v>
      </c>
      <c r="S86" s="15" t="e">
        <v>#N/A</v>
      </c>
      <c r="T86" s="10">
        <f t="shared" si="16"/>
        <v>0</v>
      </c>
      <c r="U86" s="10" t="e">
        <f t="shared" si="17"/>
        <v>#N/A</v>
      </c>
      <c r="V86" s="22" t="e">
        <v>#N/A</v>
      </c>
      <c r="W86" s="22" t="e">
        <v>#N/A</v>
      </c>
      <c r="X86" s="22" t="e">
        <v>#N/A</v>
      </c>
      <c r="Y86" s="22" t="e">
        <v>#N/A</v>
      </c>
      <c r="Z86" s="22" t="e">
        <v>#N/A</v>
      </c>
      <c r="AA86" s="15"/>
      <c r="AB86" s="10"/>
      <c r="AC86" s="10" t="e">
        <f t="shared" si="18"/>
        <v>#N/A</v>
      </c>
      <c r="AD86" s="23">
        <v>0</v>
      </c>
      <c r="AE86" s="23">
        <v>0</v>
      </c>
      <c r="AF86" s="23">
        <v>0</v>
      </c>
      <c r="AG86" s="24"/>
      <c r="AH86" s="1"/>
      <c r="AI86" s="1"/>
      <c r="AJ86" s="1"/>
      <c r="AK86" s="15" t="e">
        <v>#N/A</v>
      </c>
      <c r="AL86" s="10" t="e">
        <f t="shared" si="19"/>
        <v>#N/A</v>
      </c>
      <c r="AM86" s="26"/>
      <c r="AN86" s="15" t="e">
        <v>#N/A</v>
      </c>
      <c r="AO86" s="10" t="e">
        <f t="shared" si="20"/>
        <v>#N/A</v>
      </c>
      <c r="AP86" s="1"/>
    </row>
    <row r="87" customHeight="1" spans="1:42">
      <c r="A87" s="1">
        <f t="shared" si="14"/>
        <v>86</v>
      </c>
      <c r="B87" s="1"/>
      <c r="C87" s="1" t="s">
        <v>694</v>
      </c>
      <c r="E87" s="18" t="s">
        <v>695</v>
      </c>
      <c r="F87" s="14">
        <v>44742</v>
      </c>
      <c r="G87" s="14" t="s">
        <v>692</v>
      </c>
      <c r="H87" s="15">
        <v>3000</v>
      </c>
      <c r="I87" s="15">
        <v>7500</v>
      </c>
      <c r="J87" s="15">
        <v>4500</v>
      </c>
      <c r="K87" s="10">
        <f t="shared" si="15"/>
        <v>0</v>
      </c>
      <c r="L87" s="10"/>
      <c r="M87" s="10"/>
      <c r="N87" s="10"/>
      <c r="O87" s="1" t="e">
        <v>#N/A</v>
      </c>
      <c r="P87" s="15" t="e">
        <v>#N/A</v>
      </c>
      <c r="Q87" s="1" t="e">
        <v>#N/A</v>
      </c>
      <c r="R87" s="10" t="e">
        <v>#N/A</v>
      </c>
      <c r="S87" s="15" t="e">
        <v>#N/A</v>
      </c>
      <c r="T87" s="10">
        <f t="shared" si="16"/>
        <v>0</v>
      </c>
      <c r="U87" s="10" t="e">
        <f t="shared" si="17"/>
        <v>#N/A</v>
      </c>
      <c r="V87" s="22" t="e">
        <v>#N/A</v>
      </c>
      <c r="W87" s="22" t="e">
        <v>#N/A</v>
      </c>
      <c r="X87" s="22" t="e">
        <v>#N/A</v>
      </c>
      <c r="Y87" s="22" t="e">
        <v>#N/A</v>
      </c>
      <c r="Z87" s="22" t="e">
        <v>#N/A</v>
      </c>
      <c r="AA87" s="15"/>
      <c r="AB87" s="10"/>
      <c r="AC87" s="10" t="e">
        <f t="shared" si="18"/>
        <v>#N/A</v>
      </c>
      <c r="AD87" s="23">
        <v>0</v>
      </c>
      <c r="AE87" s="23">
        <v>0</v>
      </c>
      <c r="AF87" s="23">
        <v>0</v>
      </c>
      <c r="AG87" s="24"/>
      <c r="AH87" s="1"/>
      <c r="AI87" s="1"/>
      <c r="AJ87" s="1"/>
      <c r="AK87" s="15" t="e">
        <v>#N/A</v>
      </c>
      <c r="AL87" s="10" t="e">
        <f t="shared" si="19"/>
        <v>#N/A</v>
      </c>
      <c r="AM87" s="26"/>
      <c r="AN87" s="15" t="e">
        <v>#N/A</v>
      </c>
      <c r="AO87" s="10" t="e">
        <f t="shared" si="20"/>
        <v>#N/A</v>
      </c>
      <c r="AP87" s="1"/>
    </row>
    <row r="88" customHeight="1" spans="1:42">
      <c r="A88" s="1">
        <f t="shared" si="14"/>
        <v>87</v>
      </c>
      <c r="B88" s="1"/>
      <c r="C88" s="1" t="s">
        <v>696</v>
      </c>
      <c r="E88" s="14" t="s">
        <v>697</v>
      </c>
      <c r="F88" s="14">
        <v>44742</v>
      </c>
      <c r="G88" s="14" t="s">
        <v>692</v>
      </c>
      <c r="H88" s="15">
        <v>3000</v>
      </c>
      <c r="I88" s="15">
        <v>6100</v>
      </c>
      <c r="J88" s="15">
        <v>3900</v>
      </c>
      <c r="K88" s="10">
        <f t="shared" si="15"/>
        <v>100</v>
      </c>
      <c r="L88" s="1"/>
      <c r="M88" s="10">
        <v>150</v>
      </c>
      <c r="N88" s="10"/>
      <c r="O88" s="1" t="e">
        <v>#N/A</v>
      </c>
      <c r="P88" s="15" t="e">
        <v>#N/A</v>
      </c>
      <c r="Q88" s="1" t="e">
        <v>#N/A</v>
      </c>
      <c r="R88" s="10" t="e">
        <v>#N/A</v>
      </c>
      <c r="S88" s="15" t="e">
        <v>#N/A</v>
      </c>
      <c r="T88" s="10">
        <f t="shared" si="16"/>
        <v>0</v>
      </c>
      <c r="U88" s="10" t="e">
        <f t="shared" si="17"/>
        <v>#N/A</v>
      </c>
      <c r="V88" s="22" t="e">
        <v>#N/A</v>
      </c>
      <c r="W88" s="22" t="e">
        <v>#N/A</v>
      </c>
      <c r="X88" s="22" t="e">
        <v>#N/A</v>
      </c>
      <c r="Y88" s="22" t="e">
        <v>#N/A</v>
      </c>
      <c r="Z88" s="22" t="e">
        <v>#N/A</v>
      </c>
      <c r="AA88" s="15"/>
      <c r="AB88" s="10"/>
      <c r="AC88" s="10" t="e">
        <f t="shared" si="18"/>
        <v>#N/A</v>
      </c>
      <c r="AD88" s="23">
        <v>0</v>
      </c>
      <c r="AE88" s="23">
        <v>0</v>
      </c>
      <c r="AF88" s="23">
        <v>0</v>
      </c>
      <c r="AG88" s="24"/>
      <c r="AH88" s="1"/>
      <c r="AI88" s="1"/>
      <c r="AJ88" s="1"/>
      <c r="AK88" s="15" t="e">
        <v>#N/A</v>
      </c>
      <c r="AL88" s="10" t="e">
        <f t="shared" si="19"/>
        <v>#N/A</v>
      </c>
      <c r="AM88" s="1"/>
      <c r="AN88" s="15" t="e">
        <v>#N/A</v>
      </c>
      <c r="AO88" s="10" t="e">
        <f t="shared" si="20"/>
        <v>#N/A</v>
      </c>
      <c r="AP88" s="1"/>
    </row>
    <row r="89" customHeight="1" spans="1:42">
      <c r="A89" s="1">
        <f t="shared" si="14"/>
        <v>88</v>
      </c>
      <c r="B89" s="1"/>
      <c r="C89" s="1" t="s">
        <v>698</v>
      </c>
      <c r="E89" s="14" t="s">
        <v>699</v>
      </c>
      <c r="F89" s="14">
        <v>44742</v>
      </c>
      <c r="G89" s="14" t="s">
        <v>692</v>
      </c>
      <c r="H89" s="15">
        <v>3000</v>
      </c>
      <c r="I89" s="15">
        <v>5085</v>
      </c>
      <c r="J89" s="15">
        <v>3465</v>
      </c>
      <c r="K89" s="10">
        <f t="shared" si="15"/>
        <v>100</v>
      </c>
      <c r="L89" s="1"/>
      <c r="M89" s="10">
        <v>150</v>
      </c>
      <c r="N89" s="10"/>
      <c r="O89" s="1" t="e">
        <v>#N/A</v>
      </c>
      <c r="P89" s="15" t="e">
        <v>#N/A</v>
      </c>
      <c r="Q89" s="1" t="e">
        <v>#N/A</v>
      </c>
      <c r="R89" s="10" t="e">
        <v>#N/A</v>
      </c>
      <c r="S89" s="15" t="e">
        <v>#N/A</v>
      </c>
      <c r="T89" s="10">
        <f t="shared" si="16"/>
        <v>0</v>
      </c>
      <c r="U89" s="10" t="e">
        <f t="shared" si="17"/>
        <v>#N/A</v>
      </c>
      <c r="V89" s="22" t="e">
        <v>#N/A</v>
      </c>
      <c r="W89" s="22" t="e">
        <v>#N/A</v>
      </c>
      <c r="X89" s="22" t="e">
        <v>#N/A</v>
      </c>
      <c r="Y89" s="22" t="e">
        <v>#N/A</v>
      </c>
      <c r="Z89" s="22" t="e">
        <v>#N/A</v>
      </c>
      <c r="AA89" s="15"/>
      <c r="AB89" s="10"/>
      <c r="AC89" s="10" t="e">
        <f t="shared" si="18"/>
        <v>#N/A</v>
      </c>
      <c r="AD89" s="23">
        <v>0</v>
      </c>
      <c r="AE89" s="23">
        <v>0</v>
      </c>
      <c r="AF89" s="23">
        <v>0</v>
      </c>
      <c r="AG89" s="24"/>
      <c r="AH89" s="1"/>
      <c r="AI89" s="1"/>
      <c r="AJ89" s="1"/>
      <c r="AK89" s="15" t="e">
        <v>#N/A</v>
      </c>
      <c r="AL89" s="10" t="e">
        <f t="shared" si="19"/>
        <v>#N/A</v>
      </c>
      <c r="AM89" s="1"/>
      <c r="AN89" s="15" t="e">
        <v>#N/A</v>
      </c>
      <c r="AO89" s="10" t="e">
        <f t="shared" si="20"/>
        <v>#N/A</v>
      </c>
      <c r="AP89" s="1"/>
    </row>
    <row r="90" customHeight="1" spans="1:42">
      <c r="A90" s="1">
        <f t="shared" si="14"/>
        <v>89</v>
      </c>
      <c r="B90" s="1"/>
      <c r="C90" s="1" t="s">
        <v>700</v>
      </c>
      <c r="E90" s="14" t="s">
        <v>701</v>
      </c>
      <c r="F90" s="14">
        <v>44742</v>
      </c>
      <c r="G90" s="14" t="s">
        <v>692</v>
      </c>
      <c r="H90" s="15">
        <v>3000</v>
      </c>
      <c r="I90" s="15">
        <v>8200</v>
      </c>
      <c r="J90" s="15">
        <v>4800</v>
      </c>
      <c r="K90" s="10">
        <f t="shared" si="15"/>
        <v>100</v>
      </c>
      <c r="L90" s="10">
        <v>100</v>
      </c>
      <c r="M90" s="10">
        <v>150</v>
      </c>
      <c r="N90" s="10"/>
      <c r="O90" s="1" t="e">
        <v>#N/A</v>
      </c>
      <c r="P90" s="15" t="e">
        <v>#N/A</v>
      </c>
      <c r="Q90" s="1" t="e">
        <v>#N/A</v>
      </c>
      <c r="R90" s="10" t="e">
        <v>#N/A</v>
      </c>
      <c r="S90" s="15" t="e">
        <v>#N/A</v>
      </c>
      <c r="T90" s="10">
        <f t="shared" si="16"/>
        <v>0</v>
      </c>
      <c r="U90" s="10" t="e">
        <f t="shared" si="17"/>
        <v>#N/A</v>
      </c>
      <c r="V90" s="22" t="e">
        <v>#N/A</v>
      </c>
      <c r="W90" s="22" t="e">
        <v>#N/A</v>
      </c>
      <c r="X90" s="22" t="e">
        <v>#N/A</v>
      </c>
      <c r="Y90" s="22" t="e">
        <v>#N/A</v>
      </c>
      <c r="Z90" s="22" t="e">
        <v>#N/A</v>
      </c>
      <c r="AA90" s="15"/>
      <c r="AB90" s="10"/>
      <c r="AC90" s="10" t="e">
        <f t="shared" si="18"/>
        <v>#N/A</v>
      </c>
      <c r="AD90" s="23">
        <v>0</v>
      </c>
      <c r="AE90" s="23">
        <v>0</v>
      </c>
      <c r="AF90" s="23">
        <v>0</v>
      </c>
      <c r="AG90" s="24"/>
      <c r="AH90" s="1"/>
      <c r="AI90" s="1"/>
      <c r="AJ90" s="1"/>
      <c r="AK90" s="15" t="e">
        <v>#N/A</v>
      </c>
      <c r="AL90" s="10" t="e">
        <f t="shared" si="19"/>
        <v>#N/A</v>
      </c>
      <c r="AM90" s="1"/>
      <c r="AN90" s="15" t="e">
        <v>#N/A</v>
      </c>
      <c r="AO90" s="10" t="e">
        <f t="shared" si="20"/>
        <v>#N/A</v>
      </c>
      <c r="AP90" s="1"/>
    </row>
    <row r="91" customHeight="1" spans="1:42">
      <c r="A91" s="1">
        <f t="shared" si="14"/>
        <v>90</v>
      </c>
      <c r="B91" s="1"/>
      <c r="C91" s="1" t="s">
        <v>702</v>
      </c>
      <c r="E91" s="14" t="s">
        <v>703</v>
      </c>
      <c r="F91" s="14">
        <v>44742</v>
      </c>
      <c r="G91" s="14" t="s">
        <v>692</v>
      </c>
      <c r="H91" s="15">
        <v>3000</v>
      </c>
      <c r="I91" s="15">
        <v>3300</v>
      </c>
      <c r="J91" s="15">
        <v>2700</v>
      </c>
      <c r="K91" s="10">
        <f t="shared" si="15"/>
        <v>0</v>
      </c>
      <c r="L91" s="1"/>
      <c r="M91" s="10">
        <v>150</v>
      </c>
      <c r="N91" s="10"/>
      <c r="O91" s="1" t="e">
        <v>#N/A</v>
      </c>
      <c r="P91" s="15" t="e">
        <v>#N/A</v>
      </c>
      <c r="Q91" s="1" t="e">
        <v>#N/A</v>
      </c>
      <c r="R91" s="10" t="e">
        <v>#N/A</v>
      </c>
      <c r="S91" s="15" t="e">
        <v>#N/A</v>
      </c>
      <c r="T91" s="10">
        <f t="shared" si="16"/>
        <v>0</v>
      </c>
      <c r="U91" s="10" t="e">
        <f t="shared" si="17"/>
        <v>#N/A</v>
      </c>
      <c r="V91" s="22" t="e">
        <v>#N/A</v>
      </c>
      <c r="W91" s="22" t="e">
        <v>#N/A</v>
      </c>
      <c r="X91" s="22" t="e">
        <v>#N/A</v>
      </c>
      <c r="Y91" s="22" t="e">
        <v>#N/A</v>
      </c>
      <c r="Z91" s="22" t="e">
        <v>#N/A</v>
      </c>
      <c r="AA91" s="15"/>
      <c r="AB91" s="10"/>
      <c r="AC91" s="10" t="e">
        <f t="shared" si="18"/>
        <v>#N/A</v>
      </c>
      <c r="AD91" s="23">
        <v>0</v>
      </c>
      <c r="AE91" s="23">
        <v>0</v>
      </c>
      <c r="AF91" s="23">
        <v>0</v>
      </c>
      <c r="AG91" s="24"/>
      <c r="AH91" s="1"/>
      <c r="AI91" s="1"/>
      <c r="AJ91" s="1"/>
      <c r="AK91" s="15" t="e">
        <v>#N/A</v>
      </c>
      <c r="AL91" s="10" t="e">
        <f t="shared" si="19"/>
        <v>#N/A</v>
      </c>
      <c r="AM91" s="1"/>
      <c r="AN91" s="15" t="e">
        <v>#N/A</v>
      </c>
      <c r="AO91" s="10" t="e">
        <f t="shared" si="20"/>
        <v>#N/A</v>
      </c>
      <c r="AP91" s="26"/>
    </row>
    <row r="92" customHeight="1" spans="1:42">
      <c r="A92" s="1">
        <f t="shared" si="14"/>
        <v>91</v>
      </c>
      <c r="B92" s="1"/>
      <c r="C92" s="1" t="s">
        <v>704</v>
      </c>
      <c r="E92" s="18" t="s">
        <v>705</v>
      </c>
      <c r="F92" s="14">
        <v>44742</v>
      </c>
      <c r="G92" s="14" t="s">
        <v>692</v>
      </c>
      <c r="H92" s="15">
        <v>3000</v>
      </c>
      <c r="I92" s="15">
        <v>2950</v>
      </c>
      <c r="J92" s="15">
        <v>2550</v>
      </c>
      <c r="K92" s="10">
        <f t="shared" si="15"/>
        <v>0</v>
      </c>
      <c r="L92" s="1"/>
      <c r="M92" s="10">
        <v>150</v>
      </c>
      <c r="N92" s="10"/>
      <c r="O92" s="1" t="e">
        <v>#N/A</v>
      </c>
      <c r="P92" s="15" t="e">
        <v>#N/A</v>
      </c>
      <c r="Q92" s="1" t="e">
        <v>#N/A</v>
      </c>
      <c r="R92" s="10" t="e">
        <v>#N/A</v>
      </c>
      <c r="S92" s="15" t="e">
        <v>#N/A</v>
      </c>
      <c r="T92" s="10">
        <f t="shared" si="16"/>
        <v>0</v>
      </c>
      <c r="U92" s="10" t="e">
        <f t="shared" si="17"/>
        <v>#N/A</v>
      </c>
      <c r="V92" s="22" t="e">
        <v>#N/A</v>
      </c>
      <c r="W92" s="22" t="e">
        <v>#N/A</v>
      </c>
      <c r="X92" s="22" t="e">
        <v>#N/A</v>
      </c>
      <c r="Y92" s="22" t="e">
        <v>#N/A</v>
      </c>
      <c r="Z92" s="22" t="e">
        <v>#N/A</v>
      </c>
      <c r="AA92" s="15"/>
      <c r="AB92" s="10"/>
      <c r="AC92" s="10" t="e">
        <f t="shared" si="18"/>
        <v>#N/A</v>
      </c>
      <c r="AD92" s="23">
        <v>0</v>
      </c>
      <c r="AE92" s="23">
        <v>0</v>
      </c>
      <c r="AF92" s="23">
        <v>0</v>
      </c>
      <c r="AG92" s="24"/>
      <c r="AH92" s="1"/>
      <c r="AI92" s="1"/>
      <c r="AJ92" s="1"/>
      <c r="AK92" s="15" t="e">
        <v>#N/A</v>
      </c>
      <c r="AL92" s="10" t="e">
        <f t="shared" si="19"/>
        <v>#N/A</v>
      </c>
      <c r="AM92" s="26"/>
      <c r="AN92" s="15" t="e">
        <v>#N/A</v>
      </c>
      <c r="AO92" s="10" t="e">
        <f t="shared" si="20"/>
        <v>#N/A</v>
      </c>
      <c r="AP92" s="1"/>
    </row>
    <row r="93" customHeight="1" spans="1:42">
      <c r="A93" s="1">
        <f t="shared" si="14"/>
        <v>92</v>
      </c>
      <c r="B93" s="1"/>
      <c r="C93" s="1" t="s">
        <v>706</v>
      </c>
      <c r="E93" s="14" t="s">
        <v>707</v>
      </c>
      <c r="F93" s="14">
        <v>44742</v>
      </c>
      <c r="G93" s="14" t="s">
        <v>708</v>
      </c>
      <c r="H93" s="15">
        <v>5000</v>
      </c>
      <c r="I93" s="15">
        <v>7320</v>
      </c>
      <c r="J93" s="15">
        <v>5280</v>
      </c>
      <c r="K93" s="10">
        <f t="shared" si="15"/>
        <v>100</v>
      </c>
      <c r="L93" s="10">
        <v>100</v>
      </c>
      <c r="M93" s="10">
        <v>150</v>
      </c>
      <c r="N93" s="10">
        <f>44.22+479.61</f>
        <v>523.83</v>
      </c>
      <c r="O93" s="1" t="e">
        <v>#N/A</v>
      </c>
      <c r="P93" s="15" t="e">
        <v>#N/A</v>
      </c>
      <c r="Q93" s="1" t="e">
        <v>#N/A</v>
      </c>
      <c r="R93" s="10" t="e">
        <v>#N/A</v>
      </c>
      <c r="S93" s="15" t="e">
        <v>#N/A</v>
      </c>
      <c r="T93" s="10">
        <f t="shared" si="16"/>
        <v>0</v>
      </c>
      <c r="U93" s="10" t="e">
        <f t="shared" si="17"/>
        <v>#N/A</v>
      </c>
      <c r="V93" s="22" t="e">
        <v>#N/A</v>
      </c>
      <c r="W93" s="22" t="e">
        <v>#N/A</v>
      </c>
      <c r="X93" s="22" t="e">
        <v>#N/A</v>
      </c>
      <c r="Y93" s="22" t="e">
        <v>#N/A</v>
      </c>
      <c r="Z93" s="22" t="e">
        <v>#N/A</v>
      </c>
      <c r="AA93" s="15"/>
      <c r="AB93" s="10"/>
      <c r="AC93" s="10" t="e">
        <f t="shared" si="18"/>
        <v>#N/A</v>
      </c>
      <c r="AD93" s="23">
        <v>0</v>
      </c>
      <c r="AE93" s="23">
        <v>0</v>
      </c>
      <c r="AF93" s="23">
        <v>0</v>
      </c>
      <c r="AG93" s="24"/>
      <c r="AH93" s="1"/>
      <c r="AI93" s="1"/>
      <c r="AJ93" s="1"/>
      <c r="AK93" s="15" t="e">
        <v>#N/A</v>
      </c>
      <c r="AL93" s="10" t="e">
        <f t="shared" si="19"/>
        <v>#N/A</v>
      </c>
      <c r="AM93" s="26"/>
      <c r="AN93" s="15" t="e">
        <v>#N/A</v>
      </c>
      <c r="AO93" s="10" t="e">
        <f t="shared" si="20"/>
        <v>#N/A</v>
      </c>
      <c r="AP93" s="1"/>
    </row>
    <row r="94" customHeight="1" spans="2:16">
      <c r="B94" s="29"/>
      <c r="C94" s="29" t="s">
        <v>709</v>
      </c>
      <c r="E94" s="5">
        <v>44461</v>
      </c>
      <c r="F94" s="14">
        <v>44742</v>
      </c>
      <c r="G94" s="5" t="s">
        <v>585</v>
      </c>
      <c r="H94" s="16">
        <v>4300</v>
      </c>
      <c r="I94" s="15">
        <v>2280</v>
      </c>
      <c r="J94" s="15">
        <v>730</v>
      </c>
      <c r="K94" s="16">
        <v>1290</v>
      </c>
      <c r="P94" s="9">
        <f>(25.5+60)/8*138</f>
        <v>1474.875</v>
      </c>
    </row>
  </sheetData>
  <protectedRanges>
    <protectedRange sqref="AB5 AB2:AB3 I2:I56" name="区域3_1"/>
    <protectedRange sqref="AB5 AB2:AB3 I2:I56" name="区域3_1_14"/>
    <protectedRange sqref="N1:N45" name="区域3_1_5_5"/>
    <protectedRange sqref="V2:Z93" name="区域3_1_9_1"/>
  </protectedRanges>
  <autoFilter ref="A1:AP94">
    <sortState ref="A1:AP94">
      <sortCondition ref="G1:G94"/>
    </sortState>
    <extLst/>
  </autoFilter>
  <conditionalFormatting sqref="B1:C1">
    <cfRule type="duplicateValues" dxfId="0" priority="5485"/>
  </conditionalFormatting>
  <conditionalFormatting sqref="C1">
    <cfRule type="duplicateValues" dxfId="0" priority="5525"/>
  </conditionalFormatting>
  <conditionalFormatting sqref="AO2">
    <cfRule type="cellIs" dxfId="1" priority="1" operator="notEqual">
      <formula>0</formula>
    </cfRule>
  </conditionalFormatting>
  <conditionalFormatting sqref="C94:C1048576">
    <cfRule type="duplicateValues" dxfId="0" priority="5519"/>
  </conditionalFormatting>
  <conditionalFormatting sqref="D1:D94">
    <cfRule type="duplicateValues" dxfId="0" priority="5474" stopIfTrue="1"/>
  </conditionalFormatting>
  <conditionalFormatting sqref="D$1:D$1048576">
    <cfRule type="duplicateValues" dxfId="0" priority="28"/>
  </conditionalFormatting>
  <conditionalFormatting sqref="AL$1:AL$1048576">
    <cfRule type="cellIs" priority="27" operator="notEqual">
      <formula>0</formula>
    </cfRule>
  </conditionalFormatting>
  <conditionalFormatting sqref="C94:C1048576 C1">
    <cfRule type="duplicateValues" dxfId="0" priority="5491"/>
  </conditionalFormatting>
  <conditionalFormatting sqref="C1:D1 D2:D94">
    <cfRule type="duplicateValues" dxfId="0" priority="5478"/>
  </conditionalFormatting>
  <conditionalFormatting sqref="B2:C93">
    <cfRule type="duplicateValues" dxfId="0" priority="5561"/>
    <cfRule type="duplicateValues" dxfId="0" priority="5563" stopIfTrue="1"/>
  </conditionalFormatting>
  <conditionalFormatting sqref="AL2:AL181 AO3:AO129">
    <cfRule type="cellIs" dxfId="1" priority="26" operator="notEqual">
      <formula>0</formula>
    </cfRule>
  </conditionalFormatting>
  <printOptions horizontalCentered="1"/>
  <pageMargins left="0.156944444444444" right="0.0388888888888889" top="0" bottom="0" header="0.156944444444444" footer="0.156944444444444"/>
  <pageSetup paperSize="9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54" master="">
    <arrUserId title="区域3_1_5_5" rangeCreator="" othersAccessPermission="edit"/>
  </rangeList>
  <rangeList sheetStid="56" master="">
    <arrUserId title="区域3_1" rangeCreator="" othersAccessPermission="edit"/>
    <arrUserId title="区域3_1_14" rangeCreator="" othersAccessPermission="edit"/>
    <arrUserId title="区域3_1_26" rangeCreator="" othersAccessPermission="edit"/>
    <arrUserId title="区域3_1_27" rangeCreator="" othersAccessPermission="edit"/>
    <arrUserId title="区域3_1_5_5" rangeCreator="" othersAccessPermission="edit"/>
    <arrUserId title="区域3_1_9_1" rangeCreator="" othersAccessPermission="edit"/>
    <arrUserId title="区域2_1_9_1" rangeCreator="" othersAccessPermission="edit"/>
    <arrUserId title="区域1_1_9_1" rangeCreator="" othersAccessPermission="edit"/>
    <arrUserId title="区域3_1_16_2_1_1" rangeCreator="" othersAccessPermission="edit"/>
  </rangeList>
  <rangeList sheetStid="53" master="">
    <arrUserId title="区域3_1" rangeCreator="" othersAccessPermission="edit"/>
    <arrUserId title="区域3_1_14" rangeCreator="" othersAccessPermission="edit"/>
    <arrUserId title="区域3_1_5_5" rangeCreator="" othersAccessPermission="edit"/>
    <arrUserId title="区域3_1_9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明细 (2)</vt:lpstr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奇遇</cp:lastModifiedBy>
  <dcterms:created xsi:type="dcterms:W3CDTF">2008-01-05T02:19:00Z</dcterms:created>
  <cp:lastPrinted>2019-12-09T06:56:00Z</cp:lastPrinted>
  <dcterms:modified xsi:type="dcterms:W3CDTF">2022-09-05T01:15:27Z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339A2B5E49974D33B9E95F38FC0B8802</vt:lpwstr>
  </property>
</Properties>
</file>