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duan/Documents/GitHub/ptg-covid/data and code/"/>
    </mc:Choice>
  </mc:AlternateContent>
  <xr:revisionPtr revIDLastSave="0" documentId="13_ncr:1_{628AAFDA-CA99-B642-8AFF-99E258219F4B}" xr6:coauthVersionLast="47" xr6:coauthVersionMax="47" xr10:uidLastSave="{00000000-0000-0000-0000-000000000000}"/>
  <bookViews>
    <workbookView xWindow="700" yWindow="-21080" windowWidth="34200" windowHeight="211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4" i="1" l="1"/>
  <c r="F74" i="1"/>
  <c r="F68" i="1"/>
  <c r="F65" i="1"/>
  <c r="F64" i="1"/>
  <c r="F61" i="1"/>
  <c r="G59" i="1"/>
  <c r="F59" i="1"/>
  <c r="G58" i="1"/>
  <c r="F58" i="1"/>
  <c r="G56" i="1"/>
  <c r="F56" i="1"/>
  <c r="G55" i="1"/>
  <c r="F55" i="1"/>
  <c r="G52" i="1"/>
  <c r="G51" i="1"/>
  <c r="F51" i="1"/>
  <c r="G50" i="1"/>
  <c r="F50" i="1"/>
  <c r="G48" i="1"/>
  <c r="F48" i="1"/>
  <c r="G47" i="1"/>
  <c r="F47" i="1"/>
  <c r="G46" i="1"/>
  <c r="F46" i="1"/>
  <c r="F44" i="1"/>
  <c r="G43" i="1"/>
  <c r="F43" i="1"/>
  <c r="G40" i="1"/>
  <c r="F40" i="1"/>
  <c r="G39" i="1"/>
  <c r="F39" i="1"/>
  <c r="F38" i="1"/>
  <c r="G35" i="1"/>
  <c r="F35" i="1"/>
  <c r="G34" i="1"/>
  <c r="H30" i="1"/>
  <c r="F30" i="1"/>
  <c r="H9" i="1"/>
  <c r="F5" i="1"/>
  <c r="H4" i="1"/>
  <c r="H3" i="1"/>
  <c r="H2" i="1"/>
</calcChain>
</file>

<file path=xl/sharedStrings.xml><?xml version="1.0" encoding="utf-8"?>
<sst xmlns="http://schemas.openxmlformats.org/spreadsheetml/2006/main" count="261" uniqueCount="128">
  <si>
    <t xml:space="preserve">Source 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</si>
  <si>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</si>
  <si>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</si>
  <si>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</si>
  <si>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</si>
  <si>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</si>
  <si>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</si>
  <si>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</si>
  <si>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</si>
  <si>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</si>
  <si>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 xml:space="preserve">Social Support </t>
  </si>
  <si>
    <t>female proportion(Marg)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</si>
  <si>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</si>
  <si>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</si>
  <si>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</si>
  <si>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</si>
  <si>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</si>
  <si>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</si>
  <si>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</si>
  <si>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</si>
  <si>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</si>
  <si>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</si>
  <si>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</si>
  <si>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</si>
  <si>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</si>
  <si>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</si>
  <si>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</si>
  <si>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>n/a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</si>
  <si>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</si>
  <si>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</si>
  <si>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</si>
  <si>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</si>
  <si>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</si>
  <si>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</si>
  <si>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</si>
  <si>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</si>
  <si>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</si>
  <si>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Tu et al. (2023)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</si>
  <si>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</si>
  <si>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</si>
  <si>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</si>
  <si>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</si>
  <si>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</si>
  <si>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</si>
  <si>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</si>
  <si>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</si>
  <si>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</si>
  <si>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</si>
  <si>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</si>
  <si>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</si>
  <si>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</si>
  <si>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</si>
  <si>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</si>
  <si>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</si>
  <si>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Kalaitzaki et al. (2024)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</si>
  <si>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</si>
  <si>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</si>
  <si>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</si>
  <si>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</si>
  <si>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</si>
  <si>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</si>
  <si>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</si>
  <si>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</si>
  <si>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</si>
  <si>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</si>
  <si>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</si>
  <si>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</si>
  <si>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</si>
  <si>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</si>
  <si>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</si>
  <si>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</si>
  <si>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</si>
  <si>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</si>
  <si>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</si>
  <si>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</si>
  <si>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</si>
  <si>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</si>
  <si>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</si>
  <si>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</si>
  <si>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</si>
  <si>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</si>
  <si>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</si>
  <si>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</si>
  <si>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</si>
  <si>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</si>
  <si>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 xml:space="preserve">Cui et al. </t>
  </si>
  <si>
    <t xml:space="preserve">Lafuenti et al. (2024) </t>
  </si>
  <si>
    <t>Ottaviani et al. (2024)</t>
  </si>
  <si>
    <t xml:space="preserve">Li et al. (2022) </t>
  </si>
  <si>
    <t>Zurko et al. (2022)</t>
  </si>
  <si>
    <t xml:space="preserve">Mean Age </t>
  </si>
  <si>
    <t>Groups</t>
  </si>
  <si>
    <t>Countries</t>
  </si>
  <si>
    <t>Patients</t>
  </si>
  <si>
    <t>General</t>
  </si>
  <si>
    <t>Pregant women</t>
  </si>
  <si>
    <t>Patient relatives</t>
  </si>
  <si>
    <t>Nurses</t>
  </si>
  <si>
    <t>Front Line worker</t>
  </si>
  <si>
    <t>Nursing Students</t>
  </si>
  <si>
    <t>Medical Doctors</t>
  </si>
  <si>
    <t>PHD Students</t>
  </si>
  <si>
    <t>University Students</t>
  </si>
  <si>
    <t>Health Care Workers</t>
  </si>
  <si>
    <t>General students</t>
  </si>
  <si>
    <t>Nurses/Healthcare workers</t>
  </si>
  <si>
    <t>Ghana</t>
  </si>
  <si>
    <t xml:space="preserve">Saudi Arabia </t>
  </si>
  <si>
    <t xml:space="preserve">Israel </t>
  </si>
  <si>
    <t>China</t>
  </si>
  <si>
    <t>US</t>
  </si>
  <si>
    <t>Pakistan</t>
  </si>
  <si>
    <t>Greece</t>
  </si>
  <si>
    <t>UK</t>
  </si>
  <si>
    <t>Norway</t>
  </si>
  <si>
    <t>Spain</t>
  </si>
  <si>
    <t>Turkey</t>
  </si>
  <si>
    <t>Lebanon</t>
  </si>
  <si>
    <t>United States</t>
  </si>
  <si>
    <t xml:space="preserve">Italy </t>
  </si>
  <si>
    <t>United Kingdom</t>
  </si>
  <si>
    <t>Malaysia</t>
  </si>
  <si>
    <t>NA</t>
  </si>
  <si>
    <t>parents</t>
  </si>
  <si>
    <t>greece</t>
  </si>
  <si>
    <t>Israel</t>
  </si>
  <si>
    <t>ultra-Orthodox Jewish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</si>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</sst>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sz val="10.5"/>
      <name val="Arial"/>
      <family val="2"/>
    </font>
    <font>
      <i/>
      <sz val="10"/>
      <name val="Arial"/>
      <family val="2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Alignment="1">
      <alignment horizontal="justify"/>
    </xf>
    <xf numFmtId="0" fontId="1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zoomScale="107" zoomScaleNormal="120" workbookViewId="0">
      <selection activeCell="B47" sqref="B47"/>
    </sheetView>
  </sheetViews>
  <sheetFormatPr baseColWidth="10" defaultColWidth="11.5" defaultRowHeight="13"/>
  <cols>
    <col min="1" max="1" width="26.33203125" customWidth="1"/>
    <col min="2" max="2" width="9.6640625" bestFit="1" customWidth="1"/>
    <col min="3" max="3" width="22" bestFit="1" customWidth="1"/>
    <col min="5" max="5" width="9.6640625" customWidth="1"/>
    <col min="6" max="6" width="9" customWidth="1"/>
    <col min="7" max="8" width="10.1640625" customWidth="1"/>
    <col min="9" max="9" width="6.83203125" customWidth="1"/>
    <col min="10" max="10" width="6.1640625" customWidth="1"/>
    <col min="11" max="11" width="6.6640625" customWidth="1"/>
    <col min="12" max="12" width="7.83203125" customWidth="1"/>
    <col min="13" max="13" width="5.6640625" customWidth="1"/>
    <col min="14" max="14" width="13" customWidth="1"/>
    <col min="15" max="15" width="19.6640625" customWidth="1"/>
  </cols>
  <sheetData>
    <row r="1" spans="1:15">
      <c r="A1" t="s">
        <v>0</v>
      </c>
      <c r="B1" s="5" t="s">
        <v>90</v>
      </c>
      <c r="C1" s="5" t="s">
        <v>91</v>
      </c>
      <c r="D1" s="5" t="s">
        <v>92</v>
      </c>
      <c r="E1" t="s">
        <v>1</v>
      </c>
      <c r="F1" t="s">
        <v>2</v>
      </c>
      <c r="G1" t="s">
        <v>3</v>
      </c>
      <c r="H1" t="s">
        <v>4</v>
      </c>
      <c r="I1" s="1" t="s">
        <v>5</v>
      </c>
      <c r="J1" t="s">
        <v>6</v>
      </c>
      <c r="K1" t="s">
        <v>7</v>
      </c>
      <c r="L1" t="s">
        <v>8</v>
      </c>
      <c r="M1" t="s">
        <v>9</v>
      </c>
      <c r="N1" s="1" t="s">
        <v>10</v>
      </c>
      <c r="O1" s="1" t="s">
        <v>11</v>
      </c>
    </row>
    <row r="2" spans="1:15">
      <c r="A2" s="1" t="s">
        <v>12</v>
      </c>
      <c r="B2">
        <v>43.1</v>
      </c>
      <c r="C2" t="s">
        <v>93</v>
      </c>
      <c r="D2" t="s">
        <v>106</v>
      </c>
      <c r="E2" t="s">
        <v>13</v>
      </c>
      <c r="F2">
        <v>22.257999999999999</v>
      </c>
      <c r="G2">
        <v>5.0519999999999996</v>
      </c>
      <c r="H2">
        <f>226+155</f>
        <v>381</v>
      </c>
      <c r="I2" s="1">
        <v>1</v>
      </c>
      <c r="J2">
        <v>1</v>
      </c>
      <c r="K2">
        <v>0</v>
      </c>
      <c r="L2">
        <v>0</v>
      </c>
      <c r="M2" s="1">
        <v>0</v>
      </c>
      <c r="N2" s="1">
        <v>1</v>
      </c>
      <c r="O2" s="1">
        <v>0.40699999999999997</v>
      </c>
    </row>
    <row r="3" spans="1:15">
      <c r="A3" t="s">
        <v>14</v>
      </c>
      <c r="B3">
        <v>35</v>
      </c>
      <c r="C3" t="s">
        <v>94</v>
      </c>
      <c r="D3" t="s">
        <v>107</v>
      </c>
      <c r="E3" t="s">
        <v>15</v>
      </c>
      <c r="F3">
        <v>65.194999999999993</v>
      </c>
      <c r="G3">
        <v>17.943999999999999</v>
      </c>
      <c r="H3">
        <f>94+141+84+46</f>
        <v>365</v>
      </c>
      <c r="I3" s="1">
        <v>1</v>
      </c>
      <c r="J3">
        <v>1</v>
      </c>
      <c r="K3">
        <v>0</v>
      </c>
      <c r="L3">
        <v>0</v>
      </c>
      <c r="M3" s="1">
        <v>1</v>
      </c>
      <c r="N3" s="1">
        <v>0</v>
      </c>
      <c r="O3">
        <v>0.68200000000000005</v>
      </c>
    </row>
    <row r="4" spans="1:15">
      <c r="A4" t="s">
        <v>16</v>
      </c>
      <c r="B4">
        <v>28.16</v>
      </c>
      <c r="C4" t="s">
        <v>95</v>
      </c>
      <c r="D4" t="s">
        <v>108</v>
      </c>
      <c r="E4" t="s">
        <v>15</v>
      </c>
      <c r="F4">
        <v>55.78</v>
      </c>
      <c r="G4">
        <v>19.100000000000001</v>
      </c>
      <c r="H4">
        <f>517+399</f>
        <v>916</v>
      </c>
      <c r="I4" s="1">
        <v>1</v>
      </c>
      <c r="J4">
        <v>0</v>
      </c>
      <c r="K4">
        <v>0</v>
      </c>
      <c r="L4">
        <v>0</v>
      </c>
      <c r="M4" s="1">
        <v>0</v>
      </c>
      <c r="N4" s="1">
        <v>0</v>
      </c>
      <c r="O4">
        <v>1</v>
      </c>
    </row>
    <row r="5" spans="1:15">
      <c r="A5" t="s">
        <v>17</v>
      </c>
      <c r="B5">
        <v>32.700000000000003</v>
      </c>
      <c r="C5" s="5" t="s">
        <v>96</v>
      </c>
      <c r="D5" t="s">
        <v>109</v>
      </c>
      <c r="E5" t="s">
        <v>15</v>
      </c>
      <c r="F5">
        <f>ROUND(38.09*10.7/100+73.78*20.1/100+57.91*42.2/100+79.47*27/100,2)</f>
        <v>64.8</v>
      </c>
      <c r="G5">
        <v>10.44</v>
      </c>
      <c r="H5">
        <v>422</v>
      </c>
      <c r="I5" s="1">
        <v>0</v>
      </c>
      <c r="J5">
        <v>0</v>
      </c>
      <c r="K5">
        <v>0</v>
      </c>
      <c r="L5">
        <v>0</v>
      </c>
      <c r="M5" s="1">
        <v>1</v>
      </c>
      <c r="N5" s="1">
        <v>0</v>
      </c>
      <c r="O5">
        <v>0.44500000000000001</v>
      </c>
    </row>
    <row r="6" spans="1:15">
      <c r="A6" t="s">
        <v>18</v>
      </c>
      <c r="B6">
        <v>33.1</v>
      </c>
      <c r="C6" t="s">
        <v>97</v>
      </c>
      <c r="D6" t="s">
        <v>110</v>
      </c>
      <c r="E6" t="s">
        <v>13</v>
      </c>
      <c r="F6">
        <v>28</v>
      </c>
      <c r="G6">
        <v>11.5</v>
      </c>
      <c r="H6">
        <v>12596</v>
      </c>
      <c r="I6" s="1">
        <v>0</v>
      </c>
      <c r="J6">
        <v>0</v>
      </c>
      <c r="K6" s="1">
        <v>0</v>
      </c>
      <c r="L6">
        <v>0</v>
      </c>
      <c r="M6" s="1">
        <v>1</v>
      </c>
      <c r="N6" s="1">
        <v>0</v>
      </c>
      <c r="O6" s="1">
        <v>0.95599999999999996</v>
      </c>
    </row>
    <row r="7" spans="1:15">
      <c r="A7" t="s">
        <v>19</v>
      </c>
      <c r="C7" t="s">
        <v>93</v>
      </c>
      <c r="D7" t="s">
        <v>111</v>
      </c>
      <c r="E7" t="s">
        <v>15</v>
      </c>
      <c r="F7">
        <v>45.57</v>
      </c>
      <c r="G7">
        <v>11.7</v>
      </c>
      <c r="H7">
        <v>300</v>
      </c>
      <c r="I7" s="1">
        <v>0</v>
      </c>
      <c r="J7">
        <v>0</v>
      </c>
      <c r="K7">
        <v>0</v>
      </c>
      <c r="L7">
        <v>0</v>
      </c>
      <c r="M7" s="1">
        <v>0</v>
      </c>
      <c r="N7" s="1">
        <v>1</v>
      </c>
      <c r="O7">
        <v>0.5</v>
      </c>
    </row>
    <row r="8" spans="1:15">
      <c r="A8" t="s">
        <v>20</v>
      </c>
      <c r="B8">
        <v>35.36</v>
      </c>
      <c r="C8" t="s">
        <v>94</v>
      </c>
      <c r="D8" t="s">
        <v>112</v>
      </c>
      <c r="E8" t="s">
        <v>15</v>
      </c>
      <c r="F8">
        <v>47.73</v>
      </c>
      <c r="G8">
        <v>24.63</v>
      </c>
      <c r="H8">
        <v>352</v>
      </c>
      <c r="I8" s="1">
        <v>1</v>
      </c>
      <c r="J8">
        <v>1</v>
      </c>
      <c r="K8">
        <v>1</v>
      </c>
      <c r="L8">
        <v>1</v>
      </c>
      <c r="M8" s="1">
        <v>0</v>
      </c>
      <c r="N8" s="1">
        <v>1</v>
      </c>
      <c r="O8">
        <v>0.75800000000000001</v>
      </c>
    </row>
    <row r="9" spans="1:15">
      <c r="A9" t="s">
        <v>21</v>
      </c>
      <c r="B9">
        <v>35</v>
      </c>
      <c r="C9" t="s">
        <v>94</v>
      </c>
      <c r="D9" t="s">
        <v>109</v>
      </c>
      <c r="E9" t="s">
        <v>15</v>
      </c>
      <c r="F9">
        <v>53.13</v>
      </c>
      <c r="G9">
        <v>17.22</v>
      </c>
      <c r="H9">
        <f>235+92</f>
        <v>327</v>
      </c>
      <c r="I9" s="1">
        <v>0</v>
      </c>
      <c r="J9">
        <v>0</v>
      </c>
      <c r="K9">
        <v>0</v>
      </c>
      <c r="L9">
        <v>0</v>
      </c>
      <c r="M9" s="1">
        <v>1</v>
      </c>
      <c r="N9" s="1">
        <v>0</v>
      </c>
      <c r="O9">
        <v>0.71899999999999997</v>
      </c>
    </row>
    <row r="10" spans="1:15">
      <c r="A10" t="s">
        <v>22</v>
      </c>
      <c r="B10">
        <v>46.7</v>
      </c>
      <c r="C10" t="s">
        <v>93</v>
      </c>
      <c r="D10" t="s">
        <v>113</v>
      </c>
      <c r="E10" t="s">
        <v>13</v>
      </c>
      <c r="F10">
        <v>12.64</v>
      </c>
      <c r="G10">
        <v>11.01</v>
      </c>
      <c r="H10">
        <v>1424</v>
      </c>
      <c r="I10" s="1">
        <v>0</v>
      </c>
      <c r="J10">
        <v>0</v>
      </c>
      <c r="K10">
        <v>0</v>
      </c>
      <c r="L10">
        <v>0</v>
      </c>
      <c r="M10" s="1">
        <v>1</v>
      </c>
      <c r="N10" s="1">
        <v>0</v>
      </c>
      <c r="O10">
        <v>0.753</v>
      </c>
    </row>
    <row r="11" spans="1:15">
      <c r="A11" t="s">
        <v>23</v>
      </c>
      <c r="B11">
        <v>35.409999999999997</v>
      </c>
      <c r="C11" t="s">
        <v>98</v>
      </c>
      <c r="D11" t="s">
        <v>109</v>
      </c>
      <c r="E11" t="s">
        <v>15</v>
      </c>
      <c r="F11">
        <v>78.400000000000006</v>
      </c>
      <c r="G11">
        <v>14</v>
      </c>
      <c r="H11">
        <v>251</v>
      </c>
      <c r="I11" s="1">
        <v>0</v>
      </c>
      <c r="J11">
        <v>0</v>
      </c>
      <c r="K11">
        <v>0</v>
      </c>
      <c r="L11">
        <v>0</v>
      </c>
      <c r="M11" s="1">
        <v>0</v>
      </c>
      <c r="N11" s="1">
        <v>0</v>
      </c>
      <c r="O11">
        <v>0.70899999999999996</v>
      </c>
    </row>
    <row r="12" spans="1:15">
      <c r="A12" t="s">
        <v>24</v>
      </c>
      <c r="B12">
        <v>32.340000000000003</v>
      </c>
      <c r="C12" t="s">
        <v>97</v>
      </c>
      <c r="D12" t="s">
        <v>109</v>
      </c>
      <c r="E12" t="s">
        <v>15</v>
      </c>
      <c r="F12">
        <v>96.26</v>
      </c>
      <c r="G12">
        <v>21.57</v>
      </c>
      <c r="H12">
        <v>266</v>
      </c>
      <c r="I12" s="1">
        <v>0</v>
      </c>
      <c r="J12">
        <v>0</v>
      </c>
      <c r="K12">
        <v>0</v>
      </c>
      <c r="L12">
        <v>0</v>
      </c>
      <c r="M12" s="1">
        <v>1</v>
      </c>
      <c r="N12" s="1">
        <v>1</v>
      </c>
      <c r="O12">
        <v>0.91</v>
      </c>
    </row>
    <row r="13" spans="1:15">
      <c r="A13" t="s">
        <v>25</v>
      </c>
      <c r="B13">
        <v>39.700000000000003</v>
      </c>
      <c r="C13" t="s">
        <v>94</v>
      </c>
      <c r="D13" t="s">
        <v>110</v>
      </c>
      <c r="E13" t="s">
        <v>15</v>
      </c>
      <c r="F13">
        <v>47</v>
      </c>
      <c r="G13">
        <v>28.2</v>
      </c>
      <c r="H13">
        <v>296</v>
      </c>
      <c r="I13" s="1">
        <v>0</v>
      </c>
      <c r="J13">
        <v>0</v>
      </c>
      <c r="K13">
        <v>0</v>
      </c>
      <c r="L13">
        <v>0</v>
      </c>
      <c r="M13" s="1">
        <v>0</v>
      </c>
      <c r="N13" s="1">
        <v>1</v>
      </c>
      <c r="O13">
        <v>0.58799999999999997</v>
      </c>
    </row>
    <row r="14" spans="1:15">
      <c r="A14" s="5" t="s">
        <v>26</v>
      </c>
      <c r="B14">
        <v>16</v>
      </c>
      <c r="C14" t="s">
        <v>94</v>
      </c>
      <c r="D14" t="s">
        <v>114</v>
      </c>
      <c r="E14" t="s">
        <v>13</v>
      </c>
      <c r="F14">
        <v>21.6</v>
      </c>
      <c r="G14">
        <v>6.8</v>
      </c>
      <c r="H14">
        <v>12686</v>
      </c>
      <c r="I14" s="1">
        <v>0</v>
      </c>
      <c r="J14">
        <v>1</v>
      </c>
      <c r="K14">
        <v>0</v>
      </c>
      <c r="L14">
        <v>0</v>
      </c>
      <c r="M14" s="1">
        <v>0</v>
      </c>
      <c r="N14" s="1">
        <v>1</v>
      </c>
      <c r="O14" s="1" t="s">
        <v>27</v>
      </c>
    </row>
    <row r="15" spans="1:15">
      <c r="A15" t="s">
        <v>28</v>
      </c>
      <c r="B15">
        <v>45.16</v>
      </c>
      <c r="C15" t="s">
        <v>94</v>
      </c>
      <c r="D15" t="s">
        <v>115</v>
      </c>
      <c r="E15" t="s">
        <v>13</v>
      </c>
      <c r="F15">
        <v>36.51</v>
      </c>
      <c r="G15">
        <v>7.6</v>
      </c>
      <c r="H15">
        <v>1951</v>
      </c>
      <c r="I15" s="1">
        <v>1</v>
      </c>
      <c r="J15">
        <v>0</v>
      </c>
      <c r="K15">
        <v>0</v>
      </c>
      <c r="L15">
        <v>1</v>
      </c>
      <c r="M15" s="1">
        <v>1</v>
      </c>
      <c r="N15" s="1">
        <v>0</v>
      </c>
      <c r="O15">
        <v>0.5</v>
      </c>
    </row>
    <row r="16" spans="1:15">
      <c r="A16" t="s">
        <v>29</v>
      </c>
      <c r="B16">
        <v>76.3</v>
      </c>
      <c r="C16" t="s">
        <v>94</v>
      </c>
      <c r="D16" t="s">
        <v>110</v>
      </c>
      <c r="E16" t="s">
        <v>15</v>
      </c>
      <c r="F16">
        <v>47.95</v>
      </c>
      <c r="G16">
        <v>24.48</v>
      </c>
      <c r="H16">
        <v>176</v>
      </c>
      <c r="I16" s="1">
        <v>1</v>
      </c>
      <c r="J16">
        <v>1</v>
      </c>
      <c r="K16">
        <v>1</v>
      </c>
      <c r="L16">
        <v>1</v>
      </c>
      <c r="M16" s="1">
        <v>0</v>
      </c>
      <c r="N16" s="1">
        <v>0</v>
      </c>
      <c r="O16">
        <v>0.57899999999999996</v>
      </c>
    </row>
    <row r="17" spans="1:15">
      <c r="A17" t="s">
        <v>30</v>
      </c>
      <c r="B17">
        <v>36.799999999999997</v>
      </c>
      <c r="C17" t="s">
        <v>97</v>
      </c>
      <c r="D17" t="s">
        <v>109</v>
      </c>
      <c r="E17" t="s">
        <v>13</v>
      </c>
      <c r="F17">
        <v>21.9</v>
      </c>
      <c r="G17">
        <v>9.6999999999999993</v>
      </c>
      <c r="H17">
        <v>1510</v>
      </c>
      <c r="I17" s="1">
        <v>0</v>
      </c>
      <c r="J17">
        <v>0</v>
      </c>
      <c r="K17">
        <v>0</v>
      </c>
      <c r="L17">
        <v>1</v>
      </c>
      <c r="M17" s="1">
        <v>0</v>
      </c>
      <c r="N17" s="1">
        <v>0</v>
      </c>
      <c r="O17" s="1" t="s">
        <v>27</v>
      </c>
    </row>
    <row r="18" spans="1:15">
      <c r="A18" t="s">
        <v>31</v>
      </c>
      <c r="B18">
        <v>21.2</v>
      </c>
      <c r="C18" t="s">
        <v>99</v>
      </c>
      <c r="D18" t="s">
        <v>116</v>
      </c>
      <c r="E18" t="s">
        <v>15</v>
      </c>
      <c r="F18">
        <v>63.49</v>
      </c>
      <c r="G18">
        <v>20.64</v>
      </c>
      <c r="H18">
        <v>292</v>
      </c>
      <c r="I18" s="1">
        <v>0</v>
      </c>
      <c r="J18">
        <v>0</v>
      </c>
      <c r="K18">
        <v>0</v>
      </c>
      <c r="L18">
        <v>0</v>
      </c>
      <c r="M18" s="1">
        <v>0</v>
      </c>
      <c r="N18" s="1">
        <v>0</v>
      </c>
      <c r="O18">
        <v>0.78500000000000003</v>
      </c>
    </row>
    <row r="19" spans="1:15">
      <c r="A19" t="s">
        <v>32</v>
      </c>
      <c r="C19" t="s">
        <v>97</v>
      </c>
      <c r="D19" t="s">
        <v>110</v>
      </c>
      <c r="E19" t="s">
        <v>15</v>
      </c>
      <c r="F19">
        <v>67.17</v>
      </c>
      <c r="G19">
        <v>14.79</v>
      </c>
      <c r="H19">
        <v>1790</v>
      </c>
      <c r="I19" s="1">
        <v>0</v>
      </c>
      <c r="J19">
        <v>0</v>
      </c>
      <c r="K19">
        <v>1</v>
      </c>
      <c r="L19">
        <v>1</v>
      </c>
      <c r="M19" s="1">
        <v>1</v>
      </c>
      <c r="N19" s="1">
        <v>1</v>
      </c>
      <c r="O19">
        <v>0.99399999999999999</v>
      </c>
    </row>
    <row r="20" spans="1:15">
      <c r="A20" t="s">
        <v>33</v>
      </c>
      <c r="B20">
        <v>45.3</v>
      </c>
      <c r="C20" t="s">
        <v>94</v>
      </c>
      <c r="D20" t="s">
        <v>110</v>
      </c>
      <c r="E20" t="s">
        <v>15</v>
      </c>
      <c r="F20">
        <v>58.34</v>
      </c>
      <c r="G20">
        <v>26.76</v>
      </c>
      <c r="H20">
        <v>442</v>
      </c>
      <c r="I20" s="1">
        <v>1</v>
      </c>
      <c r="J20">
        <v>1</v>
      </c>
      <c r="K20">
        <v>1</v>
      </c>
      <c r="L20">
        <v>1</v>
      </c>
      <c r="M20" s="1">
        <v>0</v>
      </c>
      <c r="N20" s="1">
        <v>1</v>
      </c>
      <c r="O20">
        <v>0.52300000000000002</v>
      </c>
    </row>
    <row r="21" spans="1:15">
      <c r="A21" t="s">
        <v>34</v>
      </c>
      <c r="B21">
        <v>32.46</v>
      </c>
      <c r="C21" t="s">
        <v>97</v>
      </c>
      <c r="D21" t="s">
        <v>109</v>
      </c>
      <c r="E21" t="s">
        <v>15</v>
      </c>
      <c r="F21">
        <v>71.75</v>
      </c>
      <c r="G21">
        <v>18.53</v>
      </c>
      <c r="H21">
        <v>1512</v>
      </c>
      <c r="I21" s="1">
        <v>0</v>
      </c>
      <c r="J21">
        <v>0</v>
      </c>
      <c r="K21">
        <v>0</v>
      </c>
      <c r="L21">
        <v>1</v>
      </c>
      <c r="M21" s="1">
        <v>0</v>
      </c>
      <c r="N21" s="1">
        <v>0</v>
      </c>
      <c r="O21">
        <v>0.93799999999999994</v>
      </c>
    </row>
    <row r="22" spans="1:15">
      <c r="A22" t="s">
        <v>35</v>
      </c>
      <c r="B22">
        <v>25</v>
      </c>
      <c r="C22" t="s">
        <v>94</v>
      </c>
      <c r="D22" t="s">
        <v>117</v>
      </c>
      <c r="E22" t="s">
        <v>13</v>
      </c>
      <c r="F22">
        <v>30.33</v>
      </c>
      <c r="G22">
        <v>11.65</v>
      </c>
      <c r="H22">
        <v>252</v>
      </c>
      <c r="I22" s="1">
        <v>0</v>
      </c>
      <c r="J22">
        <v>0</v>
      </c>
      <c r="K22">
        <v>0</v>
      </c>
      <c r="L22">
        <v>1</v>
      </c>
      <c r="M22" s="1">
        <v>1</v>
      </c>
      <c r="N22" s="1">
        <v>0</v>
      </c>
      <c r="O22">
        <v>0.71699999999999997</v>
      </c>
    </row>
    <row r="23" spans="1:15">
      <c r="A23" t="s">
        <v>36</v>
      </c>
      <c r="B23">
        <v>55</v>
      </c>
      <c r="C23" t="s">
        <v>100</v>
      </c>
      <c r="D23" t="s">
        <v>111</v>
      </c>
      <c r="E23" t="s">
        <v>15</v>
      </c>
      <c r="F23">
        <v>64.81</v>
      </c>
      <c r="G23">
        <v>20.27</v>
      </c>
      <c r="H23">
        <v>166</v>
      </c>
      <c r="I23" s="1">
        <v>0</v>
      </c>
      <c r="J23">
        <v>0</v>
      </c>
      <c r="K23">
        <v>0</v>
      </c>
      <c r="L23">
        <v>1</v>
      </c>
      <c r="M23" s="1">
        <v>1</v>
      </c>
      <c r="N23" s="1">
        <v>0</v>
      </c>
      <c r="O23">
        <v>0.6</v>
      </c>
    </row>
    <row r="24" spans="1:15">
      <c r="A24" s="1" t="s">
        <v>37</v>
      </c>
      <c r="B24" s="5">
        <v>27</v>
      </c>
      <c r="C24" s="5" t="s">
        <v>101</v>
      </c>
      <c r="D24" s="5" t="s">
        <v>118</v>
      </c>
      <c r="E24" s="1" t="s">
        <v>13</v>
      </c>
      <c r="F24">
        <v>46.81</v>
      </c>
      <c r="G24">
        <v>11.93</v>
      </c>
      <c r="H24">
        <v>290</v>
      </c>
      <c r="I24" s="1">
        <v>1</v>
      </c>
      <c r="J24" s="1">
        <v>1</v>
      </c>
      <c r="K24" s="1">
        <v>0</v>
      </c>
      <c r="L24" s="1">
        <v>1</v>
      </c>
      <c r="M24" s="1">
        <v>0</v>
      </c>
      <c r="N24" s="1">
        <v>1</v>
      </c>
      <c r="O24" s="1">
        <v>0.53800000000000003</v>
      </c>
    </row>
    <row r="25" spans="1:15">
      <c r="A25" t="s">
        <v>38</v>
      </c>
      <c r="B25">
        <v>22.42</v>
      </c>
      <c r="C25" s="5" t="s">
        <v>102</v>
      </c>
      <c r="D25" s="5" t="s">
        <v>109</v>
      </c>
      <c r="E25" t="s">
        <v>15</v>
      </c>
      <c r="F25">
        <v>63.36</v>
      </c>
      <c r="G25">
        <v>20.91</v>
      </c>
      <c r="H25">
        <v>100</v>
      </c>
      <c r="I25" s="1">
        <v>0</v>
      </c>
      <c r="J25">
        <v>0</v>
      </c>
      <c r="K25">
        <v>0</v>
      </c>
      <c r="L25">
        <v>1</v>
      </c>
      <c r="M25" s="1">
        <v>1</v>
      </c>
      <c r="N25" s="1">
        <v>0</v>
      </c>
      <c r="O25">
        <v>0.38400000000000001</v>
      </c>
    </row>
    <row r="26" spans="1:15">
      <c r="A26" s="1" t="s">
        <v>39</v>
      </c>
      <c r="B26">
        <v>52.81</v>
      </c>
      <c r="C26" s="5" t="s">
        <v>94</v>
      </c>
      <c r="D26" s="5" t="s">
        <v>119</v>
      </c>
      <c r="E26" t="s">
        <v>15</v>
      </c>
      <c r="F26">
        <v>31.82</v>
      </c>
      <c r="G26">
        <v>23.1</v>
      </c>
      <c r="H26">
        <v>733</v>
      </c>
      <c r="I26" s="1">
        <v>1</v>
      </c>
      <c r="J26" s="1">
        <v>1</v>
      </c>
      <c r="K26">
        <v>0</v>
      </c>
      <c r="L26">
        <v>1</v>
      </c>
      <c r="M26" s="1">
        <v>0</v>
      </c>
      <c r="N26" s="1">
        <v>0</v>
      </c>
      <c r="O26" s="1">
        <v>0.622</v>
      </c>
    </row>
    <row r="27" spans="1:15">
      <c r="A27" t="s">
        <v>40</v>
      </c>
      <c r="B27">
        <v>46.68</v>
      </c>
      <c r="C27" s="5" t="s">
        <v>103</v>
      </c>
      <c r="D27" s="5" t="s">
        <v>120</v>
      </c>
      <c r="E27" t="s">
        <v>13</v>
      </c>
      <c r="F27">
        <v>20.350000000000001</v>
      </c>
      <c r="G27">
        <v>10.92</v>
      </c>
      <c r="H27">
        <v>854</v>
      </c>
      <c r="I27" s="1">
        <v>1</v>
      </c>
      <c r="J27">
        <v>1</v>
      </c>
      <c r="K27">
        <v>0</v>
      </c>
      <c r="L27">
        <v>0</v>
      </c>
      <c r="M27" s="1">
        <v>0</v>
      </c>
      <c r="N27" s="1">
        <v>0</v>
      </c>
      <c r="O27">
        <v>0.81699999999999995</v>
      </c>
    </row>
    <row r="28" spans="1:15">
      <c r="A28" s="5" t="s">
        <v>41</v>
      </c>
      <c r="B28" s="5">
        <v>25</v>
      </c>
      <c r="C28" s="5" t="s">
        <v>102</v>
      </c>
      <c r="D28" s="5" t="s">
        <v>118</v>
      </c>
      <c r="E28" t="s">
        <v>15</v>
      </c>
      <c r="F28">
        <v>51.44</v>
      </c>
      <c r="G28">
        <v>12.5</v>
      </c>
      <c r="H28">
        <v>785</v>
      </c>
      <c r="I28" s="1">
        <v>1</v>
      </c>
      <c r="J28">
        <v>1</v>
      </c>
      <c r="K28">
        <v>0</v>
      </c>
      <c r="L28">
        <v>1</v>
      </c>
      <c r="M28" s="1">
        <v>0</v>
      </c>
      <c r="N28" s="1">
        <v>1</v>
      </c>
      <c r="O28" s="1">
        <v>0.59599999999999997</v>
      </c>
    </row>
    <row r="29" spans="1:15">
      <c r="A29" t="s">
        <v>42</v>
      </c>
      <c r="B29">
        <v>22.37</v>
      </c>
      <c r="C29" s="5" t="s">
        <v>104</v>
      </c>
      <c r="D29" s="5" t="s">
        <v>109</v>
      </c>
      <c r="E29" t="s">
        <v>15</v>
      </c>
      <c r="F29">
        <v>62.83</v>
      </c>
      <c r="G29">
        <v>23.19</v>
      </c>
      <c r="H29">
        <v>115</v>
      </c>
      <c r="I29" s="1">
        <v>0</v>
      </c>
      <c r="J29">
        <v>0</v>
      </c>
      <c r="K29">
        <v>0</v>
      </c>
      <c r="L29">
        <v>1</v>
      </c>
      <c r="M29" s="1">
        <v>1</v>
      </c>
      <c r="N29" s="1">
        <v>0</v>
      </c>
      <c r="O29">
        <v>0.57399999999999995</v>
      </c>
    </row>
    <row r="30" spans="1:15">
      <c r="A30" t="s">
        <v>43</v>
      </c>
      <c r="B30">
        <v>41.6</v>
      </c>
      <c r="C30" s="5" t="s">
        <v>103</v>
      </c>
      <c r="D30" s="5" t="s">
        <v>112</v>
      </c>
      <c r="E30" t="s">
        <v>15</v>
      </c>
      <c r="F30">
        <f>ROUND((53.97*253+45.56*176)/(253+176),2)</f>
        <v>50.52</v>
      </c>
      <c r="G30">
        <v>20</v>
      </c>
      <c r="H30">
        <f>253+176</f>
        <v>429</v>
      </c>
      <c r="I30" s="1">
        <v>0</v>
      </c>
      <c r="J30">
        <v>0</v>
      </c>
      <c r="K30">
        <v>1</v>
      </c>
      <c r="L30">
        <v>1</v>
      </c>
      <c r="M30" s="1">
        <v>0</v>
      </c>
      <c r="N30" s="1">
        <v>0</v>
      </c>
      <c r="O30" s="1">
        <v>0.78300000000000003</v>
      </c>
    </row>
    <row r="31" spans="1:15">
      <c r="A31" t="s">
        <v>44</v>
      </c>
      <c r="B31">
        <v>34.1</v>
      </c>
      <c r="C31" s="5" t="s">
        <v>105</v>
      </c>
      <c r="D31" s="5" t="s">
        <v>109</v>
      </c>
      <c r="E31" t="s">
        <v>15</v>
      </c>
      <c r="F31">
        <v>75.47</v>
      </c>
      <c r="G31">
        <v>21.8</v>
      </c>
      <c r="H31">
        <v>407</v>
      </c>
      <c r="I31" s="1">
        <v>0</v>
      </c>
      <c r="J31">
        <v>0</v>
      </c>
      <c r="K31">
        <v>0</v>
      </c>
      <c r="L31">
        <v>1</v>
      </c>
      <c r="M31" s="1">
        <v>0</v>
      </c>
      <c r="N31" s="1">
        <v>0</v>
      </c>
      <c r="O31">
        <v>0.79700000000000004</v>
      </c>
    </row>
    <row r="32" spans="1:15">
      <c r="A32" s="1" t="s">
        <v>45</v>
      </c>
      <c r="B32">
        <v>30.38</v>
      </c>
      <c r="C32" s="5" t="s">
        <v>94</v>
      </c>
      <c r="D32" t="s">
        <v>116</v>
      </c>
      <c r="E32" t="s">
        <v>15</v>
      </c>
      <c r="F32">
        <v>70.91</v>
      </c>
      <c r="G32">
        <v>22.54</v>
      </c>
      <c r="H32">
        <v>184</v>
      </c>
      <c r="I32" s="1">
        <v>0</v>
      </c>
      <c r="J32">
        <v>0</v>
      </c>
      <c r="K32">
        <v>0</v>
      </c>
      <c r="L32">
        <v>0</v>
      </c>
      <c r="M32" s="1">
        <v>1</v>
      </c>
      <c r="N32" s="1">
        <v>1</v>
      </c>
      <c r="O32" s="1">
        <v>0.77</v>
      </c>
    </row>
    <row r="33" spans="1:15">
      <c r="A33" s="1" t="s">
        <v>46</v>
      </c>
      <c r="B33">
        <v>32.14</v>
      </c>
      <c r="C33" s="5" t="s">
        <v>97</v>
      </c>
      <c r="D33" s="5" t="s">
        <v>116</v>
      </c>
      <c r="E33" t="s">
        <v>15</v>
      </c>
      <c r="F33">
        <v>69.95</v>
      </c>
      <c r="G33">
        <v>15.73</v>
      </c>
      <c r="H33">
        <v>263</v>
      </c>
      <c r="I33" s="1">
        <v>0</v>
      </c>
      <c r="J33">
        <v>0</v>
      </c>
      <c r="K33">
        <v>1</v>
      </c>
      <c r="L33">
        <v>0</v>
      </c>
      <c r="M33" s="1">
        <v>0</v>
      </c>
      <c r="N33" s="1">
        <v>0</v>
      </c>
      <c r="O33">
        <v>0.56699999999999995</v>
      </c>
    </row>
    <row r="34" spans="1:15">
      <c r="A34" s="1" t="s">
        <v>47</v>
      </c>
      <c r="B34">
        <v>34</v>
      </c>
      <c r="C34" s="5" t="s">
        <v>93</v>
      </c>
      <c r="D34" s="5" t="s">
        <v>121</v>
      </c>
      <c r="E34" t="s">
        <v>13</v>
      </c>
      <c r="F34">
        <v>40</v>
      </c>
      <c r="G34">
        <f>1.35 * 16</f>
        <v>21.6</v>
      </c>
      <c r="H34">
        <v>152</v>
      </c>
      <c r="I34" s="1">
        <v>1</v>
      </c>
      <c r="J34">
        <v>1</v>
      </c>
      <c r="K34">
        <v>0</v>
      </c>
      <c r="L34">
        <v>0</v>
      </c>
      <c r="M34" s="1">
        <v>0</v>
      </c>
      <c r="N34" s="1">
        <v>0</v>
      </c>
      <c r="O34" s="1">
        <v>0.35499999999999998</v>
      </c>
    </row>
    <row r="35" spans="1:15">
      <c r="A35" s="1" t="s">
        <v>48</v>
      </c>
      <c r="B35">
        <v>31.04</v>
      </c>
      <c r="C35" s="5" t="s">
        <v>97</v>
      </c>
      <c r="D35" s="5" t="s">
        <v>109</v>
      </c>
      <c r="E35" t="s">
        <v>15</v>
      </c>
      <c r="F35">
        <f>73.92 /25 * 21</f>
        <v>62.092799999999997</v>
      </c>
      <c r="G35">
        <f>SQRT(22.1^2 *(21/25)^2 )</f>
        <v>18.564</v>
      </c>
      <c r="H35">
        <v>692</v>
      </c>
      <c r="I35" s="1">
        <v>0</v>
      </c>
      <c r="J35">
        <v>0</v>
      </c>
      <c r="K35">
        <v>1</v>
      </c>
      <c r="L35">
        <v>0</v>
      </c>
      <c r="M35" s="1">
        <v>0</v>
      </c>
      <c r="N35" s="1">
        <v>0</v>
      </c>
      <c r="O35">
        <v>0.99099999999999999</v>
      </c>
    </row>
    <row r="36" spans="1:15">
      <c r="A36" s="1" t="s">
        <v>49</v>
      </c>
      <c r="B36">
        <v>51.44</v>
      </c>
      <c r="C36" s="5" t="s">
        <v>93</v>
      </c>
      <c r="D36" s="6" t="s">
        <v>119</v>
      </c>
      <c r="E36" t="s">
        <v>15</v>
      </c>
      <c r="F36">
        <v>43.05</v>
      </c>
      <c r="G36">
        <v>26.59</v>
      </c>
      <c r="H36">
        <v>118</v>
      </c>
      <c r="I36" s="1">
        <v>0</v>
      </c>
      <c r="J36">
        <v>0</v>
      </c>
      <c r="K36">
        <v>1</v>
      </c>
      <c r="L36">
        <v>0</v>
      </c>
      <c r="M36" s="1">
        <v>0</v>
      </c>
      <c r="N36" s="1">
        <v>0</v>
      </c>
      <c r="O36" s="1">
        <v>0.73699999999999999</v>
      </c>
    </row>
    <row r="37" spans="1:15">
      <c r="A37" s="1" t="s">
        <v>50</v>
      </c>
      <c r="B37" s="5" t="s">
        <v>122</v>
      </c>
      <c r="C37" s="5" t="s">
        <v>93</v>
      </c>
      <c r="D37" s="7" t="s">
        <v>119</v>
      </c>
      <c r="E37" t="s">
        <v>15</v>
      </c>
      <c r="F37" s="1">
        <v>34.51</v>
      </c>
      <c r="G37" s="1">
        <v>25.46</v>
      </c>
      <c r="H37">
        <v>35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0.74299999999999999</v>
      </c>
    </row>
    <row r="38" spans="1:15">
      <c r="A38" s="1" t="s">
        <v>51</v>
      </c>
      <c r="B38">
        <v>47.37</v>
      </c>
      <c r="C38" s="5" t="s">
        <v>97</v>
      </c>
      <c r="D38" s="5" t="s">
        <v>108</v>
      </c>
      <c r="E38" t="s">
        <v>15</v>
      </c>
      <c r="F38">
        <f>3.01 * 21</f>
        <v>63.209999999999994</v>
      </c>
      <c r="G38">
        <v>17</v>
      </c>
      <c r="H38">
        <v>183</v>
      </c>
      <c r="I38" s="1">
        <v>1</v>
      </c>
      <c r="J38">
        <v>1</v>
      </c>
      <c r="K38">
        <v>1</v>
      </c>
      <c r="L38">
        <v>0</v>
      </c>
      <c r="M38" s="1">
        <v>0</v>
      </c>
      <c r="N38" s="1">
        <v>0</v>
      </c>
      <c r="O38" s="1">
        <v>0.65</v>
      </c>
    </row>
    <row r="39" spans="1:15">
      <c r="A39" s="1" t="s">
        <v>52</v>
      </c>
      <c r="B39">
        <v>37.619999999999997</v>
      </c>
      <c r="C39" s="5" t="s">
        <v>127</v>
      </c>
      <c r="D39" s="5" t="s">
        <v>110</v>
      </c>
      <c r="E39" t="s">
        <v>13</v>
      </c>
      <c r="F39" s="1">
        <f>2.3 * 10</f>
        <v>23</v>
      </c>
      <c r="G39" s="1">
        <f>SQRT(0.51^2 * 10^2)</f>
        <v>5.0999999999999996</v>
      </c>
      <c r="H39">
        <v>436</v>
      </c>
      <c r="I39" s="1">
        <v>1</v>
      </c>
      <c r="J39">
        <v>0</v>
      </c>
      <c r="K39">
        <v>1</v>
      </c>
      <c r="L39">
        <v>0</v>
      </c>
      <c r="M39" s="1">
        <v>1</v>
      </c>
      <c r="N39" s="1">
        <v>0</v>
      </c>
      <c r="O39" s="1">
        <v>0.69950000000000001</v>
      </c>
    </row>
    <row r="40" spans="1:15">
      <c r="A40" s="1" t="s">
        <v>53</v>
      </c>
      <c r="B40">
        <v>44.77</v>
      </c>
      <c r="C40" s="5" t="s">
        <v>94</v>
      </c>
      <c r="D40" s="5" t="s">
        <v>119</v>
      </c>
      <c r="E40" t="s">
        <v>13</v>
      </c>
      <c r="F40">
        <f>3.62 *10</f>
        <v>36.200000000000003</v>
      </c>
      <c r="G40">
        <f>SQRT(1.22^2 * 100)</f>
        <v>12.2</v>
      </c>
      <c r="H40">
        <v>295</v>
      </c>
      <c r="I40" s="1">
        <v>0</v>
      </c>
      <c r="J40">
        <v>0</v>
      </c>
      <c r="K40">
        <v>1</v>
      </c>
      <c r="L40">
        <v>0</v>
      </c>
      <c r="M40" s="1">
        <v>0</v>
      </c>
      <c r="N40" s="1">
        <v>0</v>
      </c>
      <c r="O40" s="1">
        <v>0.63700000000000001</v>
      </c>
    </row>
    <row r="41" spans="1:15">
      <c r="A41" s="1" t="s">
        <v>54</v>
      </c>
      <c r="B41">
        <v>41.8</v>
      </c>
      <c r="C41" s="5" t="s">
        <v>97</v>
      </c>
      <c r="D41" s="5" t="s">
        <v>124</v>
      </c>
      <c r="E41" t="s">
        <v>15</v>
      </c>
      <c r="F41" s="1">
        <v>62.24</v>
      </c>
      <c r="G41" s="1">
        <v>2.1800000000000002</v>
      </c>
      <c r="H41">
        <v>429</v>
      </c>
      <c r="I41" s="1">
        <v>0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0.47</v>
      </c>
    </row>
    <row r="42" spans="1:15">
      <c r="A42" s="1" t="s">
        <v>55</v>
      </c>
      <c r="B42">
        <v>41.8</v>
      </c>
      <c r="C42" s="5" t="s">
        <v>98</v>
      </c>
      <c r="D42" s="5" t="s">
        <v>110</v>
      </c>
      <c r="E42" t="s">
        <v>15</v>
      </c>
      <c r="F42">
        <v>47.4</v>
      </c>
      <c r="G42">
        <v>27</v>
      </c>
      <c r="H42">
        <v>213</v>
      </c>
      <c r="I42" s="1">
        <v>0</v>
      </c>
      <c r="J42">
        <v>0</v>
      </c>
      <c r="K42">
        <v>1</v>
      </c>
      <c r="L42">
        <v>0</v>
      </c>
      <c r="M42" s="1">
        <v>0</v>
      </c>
      <c r="N42" s="1">
        <v>0</v>
      </c>
      <c r="O42" s="1">
        <v>0.874</v>
      </c>
    </row>
    <row r="43" spans="1:15">
      <c r="A43" s="1" t="s">
        <v>56</v>
      </c>
      <c r="B43">
        <v>32.299999999999997</v>
      </c>
      <c r="C43" s="5" t="s">
        <v>126</v>
      </c>
      <c r="D43" s="5" t="s">
        <v>125</v>
      </c>
      <c r="E43" t="s">
        <v>15</v>
      </c>
      <c r="F43" s="1">
        <f>2.169 * 21</f>
        <v>45.548999999999999</v>
      </c>
      <c r="G43" s="1">
        <f>SQRT( 1.299^2 * 21^2)</f>
        <v>27.279</v>
      </c>
      <c r="H43">
        <v>369</v>
      </c>
      <c r="I43" s="1">
        <v>1</v>
      </c>
      <c r="J43">
        <v>1</v>
      </c>
      <c r="K43" s="1">
        <v>0</v>
      </c>
      <c r="L43">
        <v>0</v>
      </c>
      <c r="M43" s="1">
        <v>0</v>
      </c>
      <c r="N43" s="1">
        <v>0</v>
      </c>
      <c r="O43" s="1">
        <v>0.7</v>
      </c>
    </row>
    <row r="44" spans="1:15">
      <c r="A44" s="1" t="s">
        <v>57</v>
      </c>
      <c r="B44" s="5" t="s">
        <v>122</v>
      </c>
      <c r="C44" s="5" t="s">
        <v>94</v>
      </c>
      <c r="D44" s="5" t="s">
        <v>109</v>
      </c>
      <c r="E44" t="s">
        <v>15</v>
      </c>
      <c r="F44" s="1">
        <f>45.4545</f>
        <v>45.454500000000003</v>
      </c>
      <c r="G44" s="1">
        <v>25.452000000000002</v>
      </c>
      <c r="H44">
        <v>575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0.7</v>
      </c>
    </row>
    <row r="45" spans="1:15">
      <c r="A45" s="1" t="s">
        <v>58</v>
      </c>
      <c r="B45" s="5" t="s">
        <v>122</v>
      </c>
      <c r="C45" s="5" t="s">
        <v>123</v>
      </c>
      <c r="D45" s="5" t="s">
        <v>110</v>
      </c>
      <c r="E45" t="s">
        <v>15</v>
      </c>
      <c r="F45">
        <v>37.085999999999999</v>
      </c>
      <c r="G45">
        <v>58.860349999999997</v>
      </c>
      <c r="H45">
        <v>669</v>
      </c>
      <c r="I45" s="1">
        <v>1</v>
      </c>
      <c r="J45">
        <v>0</v>
      </c>
      <c r="K45" s="1">
        <v>1</v>
      </c>
      <c r="L45">
        <v>0</v>
      </c>
      <c r="M45" s="1">
        <v>0</v>
      </c>
      <c r="N45" s="1">
        <v>0</v>
      </c>
      <c r="O45" s="1">
        <v>0.60699999999999998</v>
      </c>
    </row>
    <row r="46" spans="1:15">
      <c r="A46" s="1" t="s">
        <v>59</v>
      </c>
      <c r="B46">
        <v>38.090000000000003</v>
      </c>
      <c r="C46" s="5" t="s">
        <v>103</v>
      </c>
      <c r="D46" s="5" t="s">
        <v>115</v>
      </c>
      <c r="E46" t="s">
        <v>13</v>
      </c>
      <c r="F46">
        <f>4.11 * 10</f>
        <v>41.1</v>
      </c>
      <c r="G46">
        <f>SQRT(0.84^2 * 10^2)</f>
        <v>8.3999999999999986</v>
      </c>
      <c r="H46">
        <v>172</v>
      </c>
      <c r="I46" s="1">
        <v>1</v>
      </c>
      <c r="J46">
        <v>0</v>
      </c>
      <c r="K46" s="1">
        <v>1</v>
      </c>
      <c r="L46">
        <v>0</v>
      </c>
      <c r="M46" s="1">
        <v>0</v>
      </c>
      <c r="N46" s="1">
        <v>0</v>
      </c>
      <c r="O46" s="1">
        <v>0.97750000000000004</v>
      </c>
    </row>
    <row r="47" spans="1:15">
      <c r="A47" s="1" t="s">
        <v>60</v>
      </c>
      <c r="E47" t="s">
        <v>15</v>
      </c>
      <c r="F47">
        <f>3.98 * 21</f>
        <v>83.58</v>
      </c>
      <c r="G47">
        <f>SQRT(0.73^2 * 21^2)</f>
        <v>15.33</v>
      </c>
      <c r="H47">
        <v>760</v>
      </c>
      <c r="I47" s="1">
        <v>0</v>
      </c>
      <c r="J47">
        <v>0</v>
      </c>
      <c r="K47" s="1">
        <v>1</v>
      </c>
      <c r="L47">
        <v>0</v>
      </c>
      <c r="M47" s="1">
        <v>0</v>
      </c>
      <c r="N47" s="1">
        <v>0</v>
      </c>
      <c r="O47" s="1">
        <v>0.83099999999999996</v>
      </c>
    </row>
    <row r="48" spans="1:15">
      <c r="A48" s="1" t="s">
        <v>61</v>
      </c>
      <c r="E48" t="s">
        <v>15</v>
      </c>
      <c r="F48">
        <f>2.74 * 21</f>
        <v>57.540000000000006</v>
      </c>
      <c r="G48">
        <f>SQRT(1.21^2 * 21^2)</f>
        <v>25.41</v>
      </c>
      <c r="H48">
        <v>120</v>
      </c>
      <c r="I48" s="1">
        <v>0</v>
      </c>
      <c r="J48">
        <v>0</v>
      </c>
      <c r="K48" s="1">
        <v>0</v>
      </c>
      <c r="L48">
        <v>1</v>
      </c>
      <c r="M48" s="1">
        <v>0</v>
      </c>
      <c r="N48" s="1">
        <v>0</v>
      </c>
      <c r="O48" s="1">
        <v>0.83699999999999997</v>
      </c>
    </row>
    <row r="49" spans="1:15">
      <c r="A49" s="1" t="s">
        <v>62</v>
      </c>
      <c r="E49" t="s">
        <v>15</v>
      </c>
      <c r="F49">
        <v>58.09</v>
      </c>
      <c r="G49">
        <v>9.69</v>
      </c>
      <c r="H49">
        <v>253</v>
      </c>
      <c r="I49" s="1">
        <v>0</v>
      </c>
      <c r="J49">
        <v>0</v>
      </c>
      <c r="K49" s="1">
        <v>1</v>
      </c>
      <c r="L49">
        <v>1</v>
      </c>
      <c r="M49" s="1">
        <v>0</v>
      </c>
      <c r="N49" s="1">
        <v>0</v>
      </c>
      <c r="O49" s="1">
        <v>0.82499999999999996</v>
      </c>
    </row>
    <row r="50" spans="1:15">
      <c r="A50" s="1" t="s">
        <v>63</v>
      </c>
      <c r="E50" t="s">
        <v>15</v>
      </c>
      <c r="F50">
        <f>3.25 * 21</f>
        <v>68.25</v>
      </c>
      <c r="G50">
        <f>SQRT(2.27^2 * 21^2)</f>
        <v>47.67</v>
      </c>
      <c r="H50">
        <v>4934</v>
      </c>
      <c r="I50" s="1">
        <v>1</v>
      </c>
      <c r="J50">
        <v>0</v>
      </c>
      <c r="K50" s="1">
        <v>1</v>
      </c>
      <c r="L50">
        <v>0</v>
      </c>
      <c r="M50" s="1">
        <v>0</v>
      </c>
      <c r="N50" s="1">
        <v>0</v>
      </c>
      <c r="O50" s="1">
        <v>0.628</v>
      </c>
    </row>
    <row r="51" spans="1:15">
      <c r="A51" s="1" t="s">
        <v>64</v>
      </c>
      <c r="E51" t="s">
        <v>15</v>
      </c>
      <c r="F51">
        <f>2.4 * 21</f>
        <v>50.4</v>
      </c>
      <c r="G51" s="1">
        <f>SQRT(1.2^2 * 21^2)</f>
        <v>25.2</v>
      </c>
      <c r="H51">
        <v>163</v>
      </c>
      <c r="I51" s="1">
        <v>0</v>
      </c>
      <c r="J51">
        <v>0</v>
      </c>
      <c r="K51" s="1">
        <v>0</v>
      </c>
      <c r="L51">
        <v>0</v>
      </c>
      <c r="M51" s="1">
        <v>0</v>
      </c>
      <c r="N51" s="1">
        <v>0</v>
      </c>
      <c r="O51" s="1">
        <v>0.55500000000000005</v>
      </c>
    </row>
    <row r="52" spans="1:15">
      <c r="A52" s="1" t="s">
        <v>65</v>
      </c>
      <c r="E52" t="s">
        <v>15</v>
      </c>
      <c r="F52" s="1">
        <v>67.489999999999995</v>
      </c>
      <c r="G52" s="1">
        <f>2.73</f>
        <v>2.73</v>
      </c>
      <c r="H52">
        <v>109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  <c r="O52" s="1">
        <v>0.68</v>
      </c>
    </row>
    <row r="53" spans="1:15">
      <c r="A53" s="1" t="s">
        <v>66</v>
      </c>
      <c r="E53" t="s">
        <v>15</v>
      </c>
      <c r="F53">
        <v>50.98</v>
      </c>
      <c r="G53">
        <v>25.3</v>
      </c>
      <c r="H53">
        <v>175</v>
      </c>
      <c r="I53" s="1">
        <v>0</v>
      </c>
      <c r="J53">
        <v>0</v>
      </c>
      <c r="K53" s="1">
        <v>1</v>
      </c>
      <c r="L53">
        <v>0</v>
      </c>
      <c r="M53" s="1">
        <v>0</v>
      </c>
      <c r="N53" s="1">
        <v>0</v>
      </c>
      <c r="O53" s="1">
        <v>0.88</v>
      </c>
    </row>
    <row r="54" spans="1:15">
      <c r="A54" s="1" t="s">
        <v>67</v>
      </c>
      <c r="E54" t="s">
        <v>13</v>
      </c>
      <c r="F54" s="1">
        <v>17.829999999999998</v>
      </c>
      <c r="G54" s="1">
        <v>10.3</v>
      </c>
      <c r="H54" s="1">
        <v>364</v>
      </c>
      <c r="I54" s="1">
        <v>1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0.8</v>
      </c>
    </row>
    <row r="55" spans="1:15">
      <c r="A55" s="1" t="s">
        <v>68</v>
      </c>
      <c r="E55" t="s">
        <v>13</v>
      </c>
      <c r="F55">
        <f>3.62 * 10</f>
        <v>36.200000000000003</v>
      </c>
      <c r="G55">
        <f>SQRT(0.9^2 * 10^2)</f>
        <v>9</v>
      </c>
      <c r="H55">
        <v>441</v>
      </c>
      <c r="I55" s="1">
        <v>0</v>
      </c>
      <c r="J55">
        <v>0</v>
      </c>
      <c r="K55" s="1">
        <v>1</v>
      </c>
      <c r="L55">
        <v>0</v>
      </c>
      <c r="M55" s="1">
        <v>1</v>
      </c>
      <c r="N55" s="1">
        <v>0</v>
      </c>
      <c r="O55" s="1">
        <v>0.5</v>
      </c>
    </row>
    <row r="56" spans="1:15">
      <c r="A56" s="1" t="s">
        <v>69</v>
      </c>
      <c r="E56" t="s">
        <v>15</v>
      </c>
      <c r="F56" s="1">
        <f>4.2*21</f>
        <v>88.2</v>
      </c>
      <c r="G56">
        <f>SQRT(0.99^2* 21^2)</f>
        <v>20.79</v>
      </c>
      <c r="H56">
        <v>1711</v>
      </c>
      <c r="I56" s="1">
        <v>0</v>
      </c>
      <c r="J56" s="1">
        <v>0</v>
      </c>
      <c r="K56" s="1">
        <v>1</v>
      </c>
      <c r="L56" s="1">
        <v>1</v>
      </c>
      <c r="M56" s="1">
        <v>0</v>
      </c>
      <c r="N56" s="1">
        <v>1</v>
      </c>
      <c r="O56" s="1">
        <v>0.71399999999999997</v>
      </c>
    </row>
    <row r="57" spans="1:15">
      <c r="A57" s="1" t="s">
        <v>70</v>
      </c>
      <c r="E57" t="s">
        <v>15</v>
      </c>
      <c r="F57">
        <v>37.86</v>
      </c>
      <c r="G57">
        <v>26.28</v>
      </c>
      <c r="H57">
        <v>66</v>
      </c>
      <c r="I57" s="1">
        <v>1</v>
      </c>
      <c r="J57">
        <v>0</v>
      </c>
      <c r="K57" s="1">
        <v>1</v>
      </c>
      <c r="L57">
        <v>0</v>
      </c>
      <c r="M57" s="1">
        <v>0</v>
      </c>
      <c r="N57" s="1">
        <v>0</v>
      </c>
      <c r="O57" s="1">
        <v>0.38800000000000001</v>
      </c>
    </row>
    <row r="58" spans="1:15">
      <c r="A58" s="1" t="s">
        <v>71</v>
      </c>
      <c r="E58" t="s">
        <v>15</v>
      </c>
      <c r="F58" s="1">
        <f>43.8 /16 *21</f>
        <v>57.487499999999997</v>
      </c>
      <c r="G58">
        <f>SQRT(14.65^2 * (21/16)^2)</f>
        <v>19.228125000000002</v>
      </c>
      <c r="H58">
        <v>100</v>
      </c>
      <c r="I58" s="1">
        <v>0</v>
      </c>
      <c r="J58" s="1">
        <v>0</v>
      </c>
      <c r="K58" s="1">
        <v>0</v>
      </c>
      <c r="L58" s="1">
        <v>1</v>
      </c>
      <c r="M58" s="1">
        <v>1</v>
      </c>
      <c r="N58" s="1">
        <v>1</v>
      </c>
      <c r="O58" s="1">
        <v>0.63600000000000001</v>
      </c>
    </row>
    <row r="59" spans="1:15">
      <c r="A59" s="1" t="s">
        <v>72</v>
      </c>
      <c r="E59" t="s">
        <v>15</v>
      </c>
      <c r="F59">
        <f>76.74 / 25 *21</f>
        <v>64.461600000000004</v>
      </c>
      <c r="G59">
        <f>SQRT(27.13^2 * (21/25)^2)</f>
        <v>22.789199999999997</v>
      </c>
      <c r="H59">
        <v>589</v>
      </c>
      <c r="I59" s="1">
        <v>1</v>
      </c>
      <c r="J59">
        <v>0</v>
      </c>
      <c r="K59" s="1">
        <v>1</v>
      </c>
      <c r="L59">
        <v>0</v>
      </c>
      <c r="M59" s="1">
        <v>0</v>
      </c>
      <c r="N59" s="1">
        <v>0</v>
      </c>
      <c r="O59" s="1">
        <v>0.90800000000000003</v>
      </c>
    </row>
    <row r="60" spans="1:15">
      <c r="A60" s="1" t="s">
        <v>73</v>
      </c>
      <c r="E60" t="s">
        <v>13</v>
      </c>
      <c r="F60" s="1">
        <v>25.19</v>
      </c>
      <c r="G60">
        <v>9.48</v>
      </c>
      <c r="H60">
        <v>2267</v>
      </c>
      <c r="I60" s="1">
        <v>1</v>
      </c>
      <c r="J60" s="1">
        <v>1</v>
      </c>
      <c r="K60" s="1">
        <v>1</v>
      </c>
      <c r="L60" s="1">
        <v>0</v>
      </c>
      <c r="M60" s="1">
        <v>0</v>
      </c>
      <c r="N60" s="1">
        <v>0</v>
      </c>
      <c r="O60" s="1" t="s">
        <v>27</v>
      </c>
    </row>
    <row r="61" spans="1:15">
      <c r="A61" s="1" t="s">
        <v>74</v>
      </c>
      <c r="E61" t="s">
        <v>15</v>
      </c>
      <c r="F61" s="1">
        <f>2.6*21</f>
        <v>54.6</v>
      </c>
      <c r="G61">
        <v>0.52</v>
      </c>
      <c r="H61">
        <v>700</v>
      </c>
      <c r="I61" s="1">
        <v>0</v>
      </c>
      <c r="J61">
        <v>0</v>
      </c>
      <c r="K61" s="1">
        <v>1</v>
      </c>
      <c r="L61">
        <v>1</v>
      </c>
      <c r="M61" s="1">
        <v>0</v>
      </c>
      <c r="N61" s="1">
        <v>0</v>
      </c>
      <c r="O61" s="1">
        <v>0.54700000000000004</v>
      </c>
    </row>
    <row r="62" spans="1:15">
      <c r="A62" s="1" t="s">
        <v>75</v>
      </c>
      <c r="E62" t="s">
        <v>15</v>
      </c>
      <c r="F62" s="1">
        <v>61.03</v>
      </c>
      <c r="G62">
        <v>21.28</v>
      </c>
      <c r="H62">
        <v>144</v>
      </c>
      <c r="I62" s="1">
        <v>1</v>
      </c>
      <c r="J62" s="1">
        <v>1</v>
      </c>
      <c r="K62" s="1">
        <v>1</v>
      </c>
      <c r="L62" s="1">
        <v>0</v>
      </c>
      <c r="M62" s="1">
        <v>0</v>
      </c>
      <c r="N62" s="1">
        <v>0</v>
      </c>
      <c r="O62" s="1">
        <v>0.436</v>
      </c>
    </row>
    <row r="63" spans="1:15">
      <c r="A63" s="1" t="s">
        <v>76</v>
      </c>
      <c r="E63" t="s">
        <v>15</v>
      </c>
      <c r="F63" s="1">
        <v>46.6</v>
      </c>
      <c r="G63">
        <v>24.61</v>
      </c>
      <c r="H63">
        <v>673</v>
      </c>
      <c r="I63" s="1">
        <v>0</v>
      </c>
      <c r="J63">
        <v>0</v>
      </c>
      <c r="K63" s="1">
        <v>1</v>
      </c>
      <c r="L63">
        <v>1</v>
      </c>
      <c r="M63" s="1">
        <v>0</v>
      </c>
      <c r="N63" s="1">
        <v>1</v>
      </c>
      <c r="O63" s="1">
        <v>0.72199999999999998</v>
      </c>
    </row>
    <row r="64" spans="1:15">
      <c r="A64" s="1" t="s">
        <v>77</v>
      </c>
      <c r="E64" t="s">
        <v>15</v>
      </c>
      <c r="F64" s="1">
        <f>3.18*21</f>
        <v>66.78</v>
      </c>
      <c r="G64">
        <v>1.06</v>
      </c>
      <c r="H64">
        <v>200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0.747</v>
      </c>
    </row>
    <row r="65" spans="1:15">
      <c r="A65" s="1" t="s">
        <v>78</v>
      </c>
      <c r="E65" t="s">
        <v>15</v>
      </c>
      <c r="F65" s="1">
        <f>2.24*21</f>
        <v>47.040000000000006</v>
      </c>
      <c r="G65">
        <v>1.24</v>
      </c>
      <c r="H65">
        <v>179</v>
      </c>
      <c r="I65" s="1">
        <v>0</v>
      </c>
      <c r="J65">
        <v>0</v>
      </c>
      <c r="K65" s="1">
        <v>1</v>
      </c>
      <c r="L65">
        <v>1</v>
      </c>
      <c r="M65" s="1">
        <v>0</v>
      </c>
      <c r="N65" s="1">
        <v>0</v>
      </c>
      <c r="O65" s="1">
        <v>0.83</v>
      </c>
    </row>
    <row r="66" spans="1:15" ht="14">
      <c r="A66" s="1" t="s">
        <v>79</v>
      </c>
      <c r="E66" s="1" t="s">
        <v>15</v>
      </c>
      <c r="F66" s="2">
        <v>37.1</v>
      </c>
      <c r="G66" s="1">
        <v>24.7</v>
      </c>
      <c r="H66">
        <v>202</v>
      </c>
      <c r="I66" s="1">
        <v>0</v>
      </c>
      <c r="J66" s="1">
        <v>0</v>
      </c>
      <c r="K66" s="1">
        <v>1</v>
      </c>
      <c r="L66" s="1">
        <v>0</v>
      </c>
      <c r="M66" s="1">
        <v>1</v>
      </c>
      <c r="N66" s="1">
        <v>1</v>
      </c>
      <c r="O66" s="1">
        <v>0.44400000000000001</v>
      </c>
    </row>
    <row r="67" spans="1:15">
      <c r="A67" s="1" t="s">
        <v>80</v>
      </c>
      <c r="E67" t="s">
        <v>15</v>
      </c>
      <c r="F67" s="1">
        <v>97.09</v>
      </c>
      <c r="G67" s="1">
        <v>18.27</v>
      </c>
      <c r="H67" s="3">
        <v>2750</v>
      </c>
      <c r="I67" s="1">
        <v>0</v>
      </c>
      <c r="J67">
        <v>0</v>
      </c>
      <c r="K67" s="1">
        <v>0</v>
      </c>
      <c r="L67">
        <v>0</v>
      </c>
      <c r="M67" s="1">
        <v>1</v>
      </c>
      <c r="N67" s="1">
        <v>0</v>
      </c>
      <c r="O67" s="1">
        <v>0.76700000000000002</v>
      </c>
    </row>
    <row r="68" spans="1:15">
      <c r="A68" s="1" t="s">
        <v>81</v>
      </c>
      <c r="E68" t="s">
        <v>15</v>
      </c>
      <c r="F68">
        <f>3.65*21</f>
        <v>76.649999999999991</v>
      </c>
      <c r="G68">
        <v>0.77</v>
      </c>
      <c r="H68">
        <v>338</v>
      </c>
      <c r="I68" s="1">
        <v>0</v>
      </c>
      <c r="J68" s="1">
        <v>0</v>
      </c>
      <c r="K68" s="1">
        <v>1</v>
      </c>
      <c r="L68" s="1">
        <v>1</v>
      </c>
      <c r="M68" s="1">
        <v>0</v>
      </c>
      <c r="N68" s="1">
        <v>1</v>
      </c>
      <c r="O68" s="1">
        <v>0.95299999999999996</v>
      </c>
    </row>
    <row r="69" spans="1:15">
      <c r="A69" s="1" t="s">
        <v>82</v>
      </c>
      <c r="E69" t="s">
        <v>15</v>
      </c>
      <c r="F69">
        <v>76.180000000000007</v>
      </c>
      <c r="G69">
        <v>16.004000000000001</v>
      </c>
      <c r="H69">
        <v>233</v>
      </c>
      <c r="I69" s="1">
        <v>0</v>
      </c>
      <c r="J69">
        <v>0</v>
      </c>
      <c r="K69" s="1">
        <v>1</v>
      </c>
      <c r="L69">
        <v>0</v>
      </c>
      <c r="M69" s="1">
        <v>0</v>
      </c>
      <c r="N69" s="1">
        <v>0</v>
      </c>
      <c r="O69" s="1">
        <v>0.49399999999999999</v>
      </c>
    </row>
    <row r="70" spans="1:15">
      <c r="A70" s="1" t="s">
        <v>83</v>
      </c>
      <c r="E70" t="s">
        <v>13</v>
      </c>
      <c r="F70">
        <v>21.6</v>
      </c>
      <c r="G70">
        <v>11.72</v>
      </c>
      <c r="H70">
        <v>767</v>
      </c>
      <c r="I70" s="1">
        <v>1</v>
      </c>
      <c r="J70">
        <v>1</v>
      </c>
      <c r="K70">
        <v>1</v>
      </c>
      <c r="L70">
        <v>0</v>
      </c>
      <c r="M70" s="1">
        <v>0</v>
      </c>
      <c r="N70">
        <v>0</v>
      </c>
      <c r="O70" s="1">
        <v>0.96599999999999997</v>
      </c>
    </row>
    <row r="71" spans="1:15">
      <c r="A71" s="1" t="s">
        <v>84</v>
      </c>
      <c r="E71" t="s">
        <v>15</v>
      </c>
      <c r="F71">
        <v>65.650000000000006</v>
      </c>
      <c r="G71">
        <v>11.5</v>
      </c>
      <c r="H71">
        <v>116</v>
      </c>
      <c r="I71" s="1">
        <v>0</v>
      </c>
      <c r="J71">
        <v>0</v>
      </c>
      <c r="K71" s="1">
        <v>0</v>
      </c>
      <c r="L71">
        <v>0</v>
      </c>
      <c r="M71" s="1">
        <v>0</v>
      </c>
      <c r="N71" s="1">
        <v>1</v>
      </c>
      <c r="O71" s="1">
        <v>0.89500000000000002</v>
      </c>
    </row>
    <row r="72" spans="1:15">
      <c r="A72" s="1" t="s">
        <v>85</v>
      </c>
      <c r="E72" t="s">
        <v>15</v>
      </c>
      <c r="F72">
        <v>70.53</v>
      </c>
      <c r="G72">
        <v>17.260000000000002</v>
      </c>
      <c r="H72">
        <v>179</v>
      </c>
      <c r="I72" s="1">
        <v>0</v>
      </c>
      <c r="J72">
        <v>0</v>
      </c>
      <c r="K72" s="1">
        <v>1</v>
      </c>
      <c r="L72">
        <v>1</v>
      </c>
      <c r="M72" s="1">
        <v>0</v>
      </c>
      <c r="N72" s="1">
        <v>0</v>
      </c>
      <c r="O72" s="1">
        <v>0.91400000000000003</v>
      </c>
    </row>
    <row r="73" spans="1:15">
      <c r="A73" s="5" t="s">
        <v>86</v>
      </c>
      <c r="E73" t="s">
        <v>15</v>
      </c>
      <c r="F73">
        <v>52.89</v>
      </c>
      <c r="G73">
        <v>22.75</v>
      </c>
      <c r="H73">
        <v>146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  <c r="O73" s="1">
        <v>0.85</v>
      </c>
    </row>
    <row r="74" spans="1:15" ht="15">
      <c r="A74" s="4" t="s">
        <v>87</v>
      </c>
      <c r="E74" t="s">
        <v>13</v>
      </c>
      <c r="F74">
        <f>27.5 / 10 * 21</f>
        <v>57.75</v>
      </c>
      <c r="G74">
        <f>SQRT(13.52^2 * (21/10)^2)</f>
        <v>28.391999999999999</v>
      </c>
      <c r="H74">
        <v>100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0.74</v>
      </c>
    </row>
    <row r="75" spans="1:15">
      <c r="A75" t="s">
        <v>88</v>
      </c>
      <c r="E75" t="s">
        <v>15</v>
      </c>
      <c r="F75">
        <v>63.28</v>
      </c>
      <c r="G75">
        <v>23.41</v>
      </c>
      <c r="H75">
        <v>455</v>
      </c>
      <c r="I75">
        <v>1</v>
      </c>
      <c r="J75">
        <v>0</v>
      </c>
      <c r="K75">
        <v>1</v>
      </c>
      <c r="L75">
        <v>0</v>
      </c>
      <c r="M75">
        <v>0</v>
      </c>
      <c r="N75">
        <v>0</v>
      </c>
      <c r="O75">
        <v>0.65800000000000003</v>
      </c>
    </row>
    <row r="76" spans="1:15">
      <c r="A76" s="5" t="s">
        <v>89</v>
      </c>
      <c r="E76" t="s">
        <v>15</v>
      </c>
      <c r="F76">
        <v>37.18</v>
      </c>
      <c r="G76">
        <v>24.18</v>
      </c>
      <c r="H76">
        <v>1206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0.77900000000000003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dc:description/>
  <cp:lastModifiedBy>Qizhou Duan</cp:lastModifiedBy>
  <cp:revision>26</cp:revision>
  <dcterms:created xsi:type="dcterms:W3CDTF">2023-08-27T05:21:00Z</dcterms:created>
  <dcterms:modified xsi:type="dcterms:W3CDTF">2024-07-13T15:48:33Z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