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qduan/Documents/GitHub/ptg-covid/"/>
    </mc:Choice>
  </mc:AlternateContent>
  <xr:revisionPtr revIDLastSave="0" documentId="13_ncr:1_{540F92D7-6C95-2948-B5FA-BA47739095DF}" xr6:coauthVersionLast="47" xr6:coauthVersionMax="47" xr10:uidLastSave="{00000000-0000-0000-0000-000000000000}"/>
  <bookViews>
    <workbookView xWindow="0" yWindow="780" windowWidth="34200" windowHeight="21360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C35" i="1"/>
  <c r="D59" i="1"/>
  <c r="C59" i="1"/>
  <c r="D58" i="1"/>
  <c r="C58" i="1"/>
  <c r="D56" i="1"/>
  <c r="C56" i="1"/>
  <c r="D55" i="1"/>
  <c r="C55" i="1"/>
  <c r="D52" i="1"/>
  <c r="D51" i="1"/>
  <c r="D50" i="1"/>
  <c r="D48" i="1"/>
  <c r="D47" i="1"/>
  <c r="C47" i="1"/>
  <c r="D46" i="1"/>
  <c r="C46" i="1"/>
  <c r="C5" i="1"/>
  <c r="C30" i="1"/>
  <c r="C44" i="1"/>
  <c r="D43" i="1"/>
  <c r="C43" i="1"/>
  <c r="D40" i="1"/>
  <c r="C40" i="1"/>
  <c r="D39" i="1"/>
  <c r="C39" i="1"/>
  <c r="D34" i="1"/>
  <c r="C38" i="1"/>
  <c r="C68" i="1"/>
  <c r="C65" i="1"/>
  <c r="C64" i="1"/>
  <c r="C61" i="1"/>
  <c r="C51" i="1"/>
  <c r="C50" i="1"/>
  <c r="C48" i="1"/>
  <c r="E30" i="1"/>
  <c r="E9" i="1"/>
  <c r="E4" i="1"/>
  <c r="E3" i="1"/>
  <c r="E2" i="1"/>
</calcChain>
</file>

<file path=xl/sharedStrings.xml><?xml version="1.0" encoding="utf-8"?>
<sst xmlns="http://schemas.openxmlformats.org/spreadsheetml/2006/main" count="158" uniqueCount="89">
  <si>
    <t xml:space="preserve">Source </t>
  </si>
  <si>
    <t>scale type</t>
  </si>
  <si>
    <t>effect size</t>
  </si>
  <si>
    <t>sd</t>
  </si>
  <si>
    <t>sample size</t>
  </si>
  <si>
    <t xml:space="preserve">Adjorlolo et al. (2022) </t>
  </si>
  <si>
    <t>PTGI-SF</t>
  </si>
  <si>
    <t xml:space="preserve">Arnout and Al‐Sufyani (2021) </t>
  </si>
  <si>
    <t>PTGI</t>
  </si>
  <si>
    <t xml:space="preserve">Chasson et al. (2022) </t>
  </si>
  <si>
    <t xml:space="preserve">Chen &amp; Tang (2021) </t>
  </si>
  <si>
    <t xml:space="preserve">Chen et al.(2020) </t>
  </si>
  <si>
    <t xml:space="preserve">Gul (2023) </t>
  </si>
  <si>
    <t xml:space="preserve">Kalaitzaki et al. (2022) </t>
  </si>
  <si>
    <t xml:space="preserve">Lau et al. (2021) </t>
  </si>
  <si>
    <t xml:space="preserve">Lewis et al. (2022) </t>
  </si>
  <si>
    <t xml:space="preserve">Lyu et al. (2021) </t>
  </si>
  <si>
    <t xml:space="preserve">Mo (2022) </t>
  </si>
  <si>
    <t>Northfield &amp; Johnston (2021)</t>
  </si>
  <si>
    <t xml:space="preserve">Ulset &amp; Soest (2022) </t>
  </si>
  <si>
    <t xml:space="preserve">Vazquez et al. (2021) </t>
  </si>
  <si>
    <t xml:space="preserve">Willey et al.(2022) </t>
  </si>
  <si>
    <t>Yeung et al. (2022)</t>
  </si>
  <si>
    <t xml:space="preserve">Yıldız (2021) </t>
  </si>
  <si>
    <t xml:space="preserve">Zhang et al. (2021) </t>
  </si>
  <si>
    <t xml:space="preserve">Zhou et al.(2020) </t>
  </si>
  <si>
    <t>Yao et al. (2023)</t>
  </si>
  <si>
    <t>El-Khoury Malhame et al. (2023)</t>
  </si>
  <si>
    <t xml:space="preserve">Das et al. (2023) </t>
  </si>
  <si>
    <t>Wang et. al (2023)</t>
  </si>
  <si>
    <t>Castiglioni et. al (2023)</t>
  </si>
  <si>
    <t>Barnicot et al (2023)</t>
  </si>
  <si>
    <t>Morales et al (2023)</t>
  </si>
  <si>
    <t>Lan et al (2023)</t>
  </si>
  <si>
    <t xml:space="preserve">Kalaitzaki et al. (2023) </t>
  </si>
  <si>
    <t>Bai et al. (2023)</t>
  </si>
  <si>
    <t>Tu et al. (2023)</t>
  </si>
  <si>
    <t>Akdag et al. (2023)</t>
  </si>
  <si>
    <t>Atay et al. (2023)</t>
  </si>
  <si>
    <t xml:space="preserve">Azman et al. (2023) </t>
  </si>
  <si>
    <t xml:space="preserve">Bai et al. (2024) </t>
  </si>
  <si>
    <t>Cardinali et al. (2023)</t>
  </si>
  <si>
    <t>Carola et al. (2022)</t>
  </si>
  <si>
    <t>Dahan et al. (2022)</t>
  </si>
  <si>
    <t>Deitz (2024)</t>
  </si>
  <si>
    <t xml:space="preserve">Gaboardi et al. (2024) </t>
  </si>
  <si>
    <t>Kapur et al. (2022)</t>
  </si>
  <si>
    <t>Levinsky et al. (2024)</t>
  </si>
  <si>
    <t xml:space="preserve">Liu G. et al (2024) </t>
  </si>
  <si>
    <t>Liu S. et al (2024)</t>
  </si>
  <si>
    <t>Moreno-Jimenez et al. (2021)</t>
  </si>
  <si>
    <t>Nie et al. (2021)</t>
  </si>
  <si>
    <t>Nowicki et al. (2024)</t>
  </si>
  <si>
    <t xml:space="preserve">Özönder et al. (2023) </t>
  </si>
  <si>
    <t xml:space="preserve">Petrocchi et al. (2023) </t>
  </si>
  <si>
    <t>Pfeiffer et al. (2023)</t>
  </si>
  <si>
    <t xml:space="preserve">Read et al. (2022) </t>
  </si>
  <si>
    <t xml:space="preserve">Sarialioglu et al. (2022) </t>
  </si>
  <si>
    <t xml:space="preserve">Uziel et al. (2021) </t>
  </si>
  <si>
    <t xml:space="preserve">Veronese et al. (2022) </t>
  </si>
  <si>
    <t>Wu (2024)</t>
  </si>
  <si>
    <t xml:space="preserve">Yilmaz-Karaman et al. (2023) </t>
  </si>
  <si>
    <t xml:space="preserve">Yim et al. (2022) </t>
  </si>
  <si>
    <t xml:space="preserve">Zhang et al. (2023) </t>
  </si>
  <si>
    <t xml:space="preserve">Zeng et al. (2023) </t>
  </si>
  <si>
    <t xml:space="preserve">Paeizi et al. (2024) </t>
  </si>
  <si>
    <t xml:space="preserve">Foster et al. (2024) </t>
  </si>
  <si>
    <t xml:space="preserve">Kalaitzaki et al. (2021) </t>
  </si>
  <si>
    <t>Liu et al. (2021)</t>
  </si>
  <si>
    <t>Kowalski et al. (2021)</t>
  </si>
  <si>
    <t>Fino et al. (2023)</t>
  </si>
  <si>
    <t xml:space="preserve">Jiang et al. (2022) </t>
  </si>
  <si>
    <t xml:space="preserve">Song et al. (2024) </t>
  </si>
  <si>
    <t xml:space="preserve">Sun et al. (2022) </t>
  </si>
  <si>
    <t xml:space="preserve">Aggar et al. (2022) </t>
  </si>
  <si>
    <t xml:space="preserve">Peng et al. (2021) </t>
  </si>
  <si>
    <t>Kalaitzaki et al. (2024)</t>
  </si>
  <si>
    <t xml:space="preserve">Cui et al. </t>
  </si>
  <si>
    <t>PTSD</t>
  </si>
  <si>
    <t>Anxiety</t>
  </si>
  <si>
    <t>Depression</t>
  </si>
  <si>
    <t>Coping</t>
  </si>
  <si>
    <t>Sprituality/Religion</t>
  </si>
  <si>
    <t xml:space="preserve">Social Support </t>
  </si>
  <si>
    <t>age group</t>
  </si>
  <si>
    <t>e.g: 0.3</t>
  </si>
  <si>
    <t>female proportion</t>
  </si>
  <si>
    <t>age range</t>
  </si>
  <si>
    <t>e.g. 18-49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</si>
</sst>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sz val="10"/>
      <name val="Arial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tabSelected="1" zoomScale="120" zoomScaleNormal="120" workbookViewId="0">
      <selection activeCell="M3" sqref="M3"/>
    </sheetView>
  </sheetViews>
  <sheetFormatPr baseColWidth="10" defaultColWidth="11.5" defaultRowHeight="13" x14ac:dyDescent="0.15"/>
  <cols>
    <col min="1" max="1" width="26.33203125" bestFit="1" customWidth="1"/>
    <col min="2" max="2" width="9.6640625" customWidth="1"/>
    <col min="3" max="3" width="9" bestFit="1" customWidth="1"/>
    <col min="4" max="5" width="10.1640625" bestFit="1" customWidth="1"/>
    <col min="6" max="6" width="6.83203125" bestFit="1" customWidth="1"/>
    <col min="7" max="7" width="6.1640625" customWidth="1"/>
    <col min="8" max="8" width="6.6640625" bestFit="1" customWidth="1"/>
    <col min="9" max="9" width="7.83203125" customWidth="1"/>
    <col min="10" max="10" width="5.6640625" customWidth="1"/>
    <col min="11" max="11" width="13" bestFit="1" customWidth="1"/>
    <col min="12" max="12" width="14.6640625" bestFit="1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79</v>
      </c>
      <c r="G1" t="s">
        <v>80</v>
      </c>
      <c r="H1" t="s">
        <v>81</v>
      </c>
      <c r="I1" t="s">
        <v>82</v>
      </c>
      <c r="J1" t="s">
        <v>78</v>
      </c>
      <c r="K1" s="1" t="s">
        <v>83</v>
      </c>
      <c r="L1" s="1" t="s">
        <v>86</v>
      </c>
      <c r="M1" s="1" t="s">
        <v>87</v>
      </c>
      <c r="N1" s="1" t="s">
        <v>84</v>
      </c>
    </row>
    <row r="2" spans="1:14" x14ac:dyDescent="0.15">
      <c r="A2" s="1" t="s">
        <v>5</v>
      </c>
      <c r="B2" t="s">
        <v>6</v>
      </c>
      <c r="C2">
        <v>22.257999999999999</v>
      </c>
      <c r="D2">
        <v>5.0519999999999996</v>
      </c>
      <c r="E2">
        <f>226+155</f>
        <v>381</v>
      </c>
      <c r="F2" s="1">
        <v>1</v>
      </c>
      <c r="G2">
        <v>1</v>
      </c>
      <c r="H2">
        <v>0</v>
      </c>
      <c r="I2">
        <v>0</v>
      </c>
      <c r="J2" s="1">
        <v>0</v>
      </c>
      <c r="K2" s="1">
        <v>1</v>
      </c>
      <c r="L2" s="1" t="s">
        <v>85</v>
      </c>
      <c r="M2" s="1" t="s">
        <v>88</v>
      </c>
    </row>
    <row r="3" spans="1:14" x14ac:dyDescent="0.15">
      <c r="A3" t="s">
        <v>7</v>
      </c>
      <c r="B3" t="s">
        <v>8</v>
      </c>
      <c r="C3">
        <v>65.194999999999993</v>
      </c>
      <c r="D3">
        <v>17.943999999999999</v>
      </c>
      <c r="E3">
        <f>94+141+84+46</f>
        <v>365</v>
      </c>
      <c r="F3" s="1">
        <v>1</v>
      </c>
      <c r="G3">
        <v>1</v>
      </c>
      <c r="H3">
        <v>0</v>
      </c>
      <c r="I3">
        <v>0</v>
      </c>
      <c r="J3" s="1">
        <v>1</v>
      </c>
      <c r="K3" s="1">
        <v>0</v>
      </c>
    </row>
    <row r="4" spans="1:14" x14ac:dyDescent="0.15">
      <c r="A4" t="s">
        <v>9</v>
      </c>
      <c r="B4" t="s">
        <v>8</v>
      </c>
      <c r="C4">
        <v>55.78</v>
      </c>
      <c r="D4">
        <v>19.100000000000001</v>
      </c>
      <c r="E4">
        <f>517+399</f>
        <v>916</v>
      </c>
      <c r="F4" s="1">
        <v>1</v>
      </c>
      <c r="G4">
        <v>0</v>
      </c>
      <c r="H4">
        <v>0</v>
      </c>
      <c r="I4">
        <v>0</v>
      </c>
      <c r="J4" s="1">
        <v>0</v>
      </c>
      <c r="K4" s="1">
        <v>0</v>
      </c>
    </row>
    <row r="5" spans="1:14" x14ac:dyDescent="0.15">
      <c r="A5" t="s">
        <v>10</v>
      </c>
      <c r="B5" t="s">
        <v>8</v>
      </c>
      <c r="C5">
        <f>ROUND(38.09*10.7/100+73.78*20.1/100+57.91*42.2/100+79.47*27/100,2)</f>
        <v>64.8</v>
      </c>
      <c r="D5">
        <v>10.44</v>
      </c>
      <c r="E5">
        <v>422</v>
      </c>
      <c r="F5" s="1">
        <v>0</v>
      </c>
      <c r="G5">
        <v>0</v>
      </c>
      <c r="H5">
        <v>0</v>
      </c>
      <c r="I5">
        <v>0</v>
      </c>
      <c r="J5" s="1">
        <v>1</v>
      </c>
      <c r="K5" s="1">
        <v>0</v>
      </c>
    </row>
    <row r="6" spans="1:14" x14ac:dyDescent="0.15">
      <c r="A6" t="s">
        <v>11</v>
      </c>
      <c r="B6" t="s">
        <v>6</v>
      </c>
      <c r="C6">
        <v>28</v>
      </c>
      <c r="D6">
        <v>11.5</v>
      </c>
      <c r="E6">
        <v>12596</v>
      </c>
      <c r="F6" s="1">
        <v>0</v>
      </c>
      <c r="G6">
        <v>0</v>
      </c>
      <c r="H6" s="1">
        <v>0</v>
      </c>
      <c r="I6">
        <v>0</v>
      </c>
      <c r="J6" s="1">
        <v>1</v>
      </c>
      <c r="K6" s="1">
        <v>0</v>
      </c>
    </row>
    <row r="7" spans="1:14" x14ac:dyDescent="0.15">
      <c r="A7" t="s">
        <v>12</v>
      </c>
      <c r="B7" t="s">
        <v>8</v>
      </c>
      <c r="C7">
        <v>45.57</v>
      </c>
      <c r="D7">
        <v>11.7</v>
      </c>
      <c r="E7">
        <v>300</v>
      </c>
      <c r="F7" s="1">
        <v>0</v>
      </c>
      <c r="G7">
        <v>0</v>
      </c>
      <c r="H7">
        <v>0</v>
      </c>
      <c r="I7">
        <v>0</v>
      </c>
      <c r="J7" s="1">
        <v>0</v>
      </c>
      <c r="K7" s="1">
        <v>1</v>
      </c>
    </row>
    <row r="8" spans="1:14" x14ac:dyDescent="0.15">
      <c r="A8" t="s">
        <v>13</v>
      </c>
      <c r="B8" t="s">
        <v>8</v>
      </c>
      <c r="C8">
        <v>47.73</v>
      </c>
      <c r="D8">
        <v>24.63</v>
      </c>
      <c r="E8">
        <v>352</v>
      </c>
      <c r="F8" s="1">
        <v>1</v>
      </c>
      <c r="G8">
        <v>1</v>
      </c>
      <c r="H8">
        <v>1</v>
      </c>
      <c r="I8">
        <v>1</v>
      </c>
      <c r="J8" s="1">
        <v>0</v>
      </c>
      <c r="K8" s="1">
        <v>1</v>
      </c>
    </row>
    <row r="9" spans="1:14" x14ac:dyDescent="0.15">
      <c r="A9" t="s">
        <v>14</v>
      </c>
      <c r="B9" t="s">
        <v>8</v>
      </c>
      <c r="C9">
        <v>53.13</v>
      </c>
      <c r="D9">
        <v>17.22</v>
      </c>
      <c r="E9">
        <f>235+92</f>
        <v>327</v>
      </c>
      <c r="F9" s="1">
        <v>0</v>
      </c>
      <c r="G9">
        <v>0</v>
      </c>
      <c r="H9">
        <v>0</v>
      </c>
      <c r="I9">
        <v>0</v>
      </c>
      <c r="J9" s="1">
        <v>1</v>
      </c>
      <c r="K9" s="1">
        <v>0</v>
      </c>
    </row>
    <row r="10" spans="1:14" x14ac:dyDescent="0.15">
      <c r="A10" t="s">
        <v>15</v>
      </c>
      <c r="B10" t="s">
        <v>6</v>
      </c>
      <c r="C10">
        <v>12.64</v>
      </c>
      <c r="D10">
        <v>11.01</v>
      </c>
      <c r="E10">
        <v>1424</v>
      </c>
      <c r="F10" s="1">
        <v>0</v>
      </c>
      <c r="G10">
        <v>0</v>
      </c>
      <c r="H10">
        <v>0</v>
      </c>
      <c r="I10">
        <v>0</v>
      </c>
      <c r="J10" s="1">
        <v>1</v>
      </c>
      <c r="K10" s="1">
        <v>0</v>
      </c>
    </row>
    <row r="11" spans="1:14" x14ac:dyDescent="0.15">
      <c r="A11" t="s">
        <v>16</v>
      </c>
      <c r="B11" t="s">
        <v>8</v>
      </c>
      <c r="C11">
        <v>78.400000000000006</v>
      </c>
      <c r="D11">
        <v>14</v>
      </c>
      <c r="E11">
        <v>251</v>
      </c>
      <c r="F11" s="1">
        <v>0</v>
      </c>
      <c r="G11">
        <v>0</v>
      </c>
      <c r="H11">
        <v>0</v>
      </c>
      <c r="I11">
        <v>0</v>
      </c>
      <c r="J11" s="1">
        <v>0</v>
      </c>
      <c r="K11" s="1">
        <v>0</v>
      </c>
    </row>
    <row r="12" spans="1:14" x14ac:dyDescent="0.15">
      <c r="A12" t="s">
        <v>17</v>
      </c>
      <c r="B12" t="s">
        <v>8</v>
      </c>
      <c r="C12">
        <v>96.26</v>
      </c>
      <c r="D12">
        <v>21.57</v>
      </c>
      <c r="E12">
        <v>266</v>
      </c>
      <c r="F12" s="1">
        <v>0</v>
      </c>
      <c r="G12">
        <v>0</v>
      </c>
      <c r="H12">
        <v>0</v>
      </c>
      <c r="I12">
        <v>0</v>
      </c>
      <c r="J12" s="1">
        <v>1</v>
      </c>
      <c r="K12" s="1">
        <v>1</v>
      </c>
    </row>
    <row r="13" spans="1:14" x14ac:dyDescent="0.15">
      <c r="A13" t="s">
        <v>18</v>
      </c>
      <c r="B13" t="s">
        <v>8</v>
      </c>
      <c r="C13">
        <v>47</v>
      </c>
      <c r="D13">
        <v>28.2</v>
      </c>
      <c r="E13">
        <v>296</v>
      </c>
      <c r="F13" s="1">
        <v>0</v>
      </c>
      <c r="G13">
        <v>0</v>
      </c>
      <c r="H13">
        <v>0</v>
      </c>
      <c r="I13">
        <v>0</v>
      </c>
      <c r="J13" s="1">
        <v>0</v>
      </c>
      <c r="K13" s="1">
        <v>1</v>
      </c>
    </row>
    <row r="14" spans="1:14" x14ac:dyDescent="0.15">
      <c r="A14" t="s">
        <v>19</v>
      </c>
      <c r="B14" t="s">
        <v>6</v>
      </c>
      <c r="C14">
        <v>21.6</v>
      </c>
      <c r="D14">
        <v>6.8</v>
      </c>
      <c r="E14">
        <v>12686</v>
      </c>
      <c r="F14" s="1">
        <v>0</v>
      </c>
      <c r="G14">
        <v>1</v>
      </c>
      <c r="H14">
        <v>0</v>
      </c>
      <c r="I14">
        <v>0</v>
      </c>
      <c r="J14" s="1">
        <v>0</v>
      </c>
      <c r="K14" s="1">
        <v>1</v>
      </c>
    </row>
    <row r="15" spans="1:14" x14ac:dyDescent="0.15">
      <c r="A15" t="s">
        <v>20</v>
      </c>
      <c r="B15" t="s">
        <v>6</v>
      </c>
      <c r="C15">
        <v>36.51</v>
      </c>
      <c r="D15">
        <v>7.6</v>
      </c>
      <c r="E15">
        <v>1951</v>
      </c>
      <c r="F15" s="1">
        <v>1</v>
      </c>
      <c r="G15">
        <v>0</v>
      </c>
      <c r="H15">
        <v>0</v>
      </c>
      <c r="I15">
        <v>1</v>
      </c>
      <c r="J15" s="1">
        <v>1</v>
      </c>
      <c r="K15" s="1">
        <v>0</v>
      </c>
    </row>
    <row r="16" spans="1:14" x14ac:dyDescent="0.15">
      <c r="A16" t="s">
        <v>21</v>
      </c>
      <c r="B16" t="s">
        <v>8</v>
      </c>
      <c r="C16">
        <v>47.95</v>
      </c>
      <c r="D16">
        <v>24.48</v>
      </c>
      <c r="E16">
        <v>176</v>
      </c>
      <c r="F16" s="1">
        <v>1</v>
      </c>
      <c r="G16">
        <v>1</v>
      </c>
      <c r="H16">
        <v>1</v>
      </c>
      <c r="I16">
        <v>1</v>
      </c>
      <c r="J16" s="1">
        <v>0</v>
      </c>
      <c r="K16" s="1">
        <v>0</v>
      </c>
    </row>
    <row r="17" spans="1:11" x14ac:dyDescent="0.15">
      <c r="A17" t="s">
        <v>22</v>
      </c>
      <c r="B17" t="s">
        <v>6</v>
      </c>
      <c r="C17">
        <v>21.9</v>
      </c>
      <c r="D17">
        <v>9.6999999999999993</v>
      </c>
      <c r="E17">
        <v>1510</v>
      </c>
      <c r="F17" s="1">
        <v>0</v>
      </c>
      <c r="G17">
        <v>0</v>
      </c>
      <c r="H17">
        <v>0</v>
      </c>
      <c r="I17">
        <v>1</v>
      </c>
      <c r="J17" s="1">
        <v>0</v>
      </c>
      <c r="K17" s="1">
        <v>0</v>
      </c>
    </row>
    <row r="18" spans="1:11" x14ac:dyDescent="0.15">
      <c r="A18" t="s">
        <v>23</v>
      </c>
      <c r="B18" t="s">
        <v>8</v>
      </c>
      <c r="C18">
        <v>63.49</v>
      </c>
      <c r="D18">
        <v>20.64</v>
      </c>
      <c r="E18">
        <v>292</v>
      </c>
      <c r="F18" s="1">
        <v>0</v>
      </c>
      <c r="G18">
        <v>0</v>
      </c>
      <c r="H18">
        <v>0</v>
      </c>
      <c r="I18">
        <v>0</v>
      </c>
      <c r="J18" s="1">
        <v>0</v>
      </c>
      <c r="K18" s="1">
        <v>0</v>
      </c>
    </row>
    <row r="19" spans="1:11" x14ac:dyDescent="0.15">
      <c r="A19" t="s">
        <v>24</v>
      </c>
      <c r="B19" t="s">
        <v>8</v>
      </c>
      <c r="C19">
        <v>67.17</v>
      </c>
      <c r="D19">
        <v>14.79</v>
      </c>
      <c r="E19">
        <v>1790</v>
      </c>
      <c r="F19" s="1">
        <v>0</v>
      </c>
      <c r="G19">
        <v>0</v>
      </c>
      <c r="H19">
        <v>1</v>
      </c>
      <c r="I19">
        <v>1</v>
      </c>
      <c r="J19" s="1">
        <v>1</v>
      </c>
      <c r="K19" s="1">
        <v>1</v>
      </c>
    </row>
    <row r="20" spans="1:11" x14ac:dyDescent="0.15">
      <c r="A20" t="s">
        <v>25</v>
      </c>
      <c r="B20" t="s">
        <v>8</v>
      </c>
      <c r="C20">
        <v>58.34</v>
      </c>
      <c r="D20">
        <v>26.76</v>
      </c>
      <c r="E20">
        <v>442</v>
      </c>
      <c r="F20" s="1">
        <v>1</v>
      </c>
      <c r="G20">
        <v>1</v>
      </c>
      <c r="H20">
        <v>1</v>
      </c>
      <c r="I20">
        <v>1</v>
      </c>
      <c r="J20" s="1">
        <v>0</v>
      </c>
      <c r="K20" s="1">
        <v>1</v>
      </c>
    </row>
    <row r="21" spans="1:11" x14ac:dyDescent="0.15">
      <c r="A21" t="s">
        <v>26</v>
      </c>
      <c r="B21" t="s">
        <v>8</v>
      </c>
      <c r="C21">
        <v>71.75</v>
      </c>
      <c r="D21">
        <v>18.53</v>
      </c>
      <c r="E21">
        <v>1512</v>
      </c>
      <c r="F21" s="1">
        <v>0</v>
      </c>
      <c r="G21">
        <v>0</v>
      </c>
      <c r="H21">
        <v>0</v>
      </c>
      <c r="I21">
        <v>1</v>
      </c>
      <c r="J21" s="1">
        <v>0</v>
      </c>
      <c r="K21" s="1">
        <v>0</v>
      </c>
    </row>
    <row r="22" spans="1:11" x14ac:dyDescent="0.15">
      <c r="A22" t="s">
        <v>27</v>
      </c>
      <c r="B22" t="s">
        <v>6</v>
      </c>
      <c r="C22">
        <v>30.33</v>
      </c>
      <c r="D22">
        <v>11.65</v>
      </c>
      <c r="E22">
        <v>252</v>
      </c>
      <c r="F22" s="1">
        <v>0</v>
      </c>
      <c r="G22">
        <v>0</v>
      </c>
      <c r="H22">
        <v>0</v>
      </c>
      <c r="I22">
        <v>1</v>
      </c>
      <c r="J22" s="1">
        <v>1</v>
      </c>
      <c r="K22" s="1">
        <v>0</v>
      </c>
    </row>
    <row r="23" spans="1:11" x14ac:dyDescent="0.15">
      <c r="A23" t="s">
        <v>28</v>
      </c>
      <c r="B23" t="s">
        <v>8</v>
      </c>
      <c r="C23">
        <v>64.81</v>
      </c>
      <c r="D23">
        <v>20.27</v>
      </c>
      <c r="E23">
        <v>166</v>
      </c>
      <c r="F23" s="1">
        <v>0</v>
      </c>
      <c r="G23">
        <v>0</v>
      </c>
      <c r="H23">
        <v>0</v>
      </c>
      <c r="I23">
        <v>1</v>
      </c>
      <c r="J23" s="1">
        <v>1</v>
      </c>
      <c r="K23" s="1">
        <v>0</v>
      </c>
    </row>
    <row r="24" spans="1:11" x14ac:dyDescent="0.15">
      <c r="A24" s="1" t="s">
        <v>36</v>
      </c>
      <c r="B24" s="1" t="s">
        <v>6</v>
      </c>
      <c r="C24">
        <v>46.81</v>
      </c>
      <c r="D24">
        <v>11.93</v>
      </c>
      <c r="E24">
        <v>290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1</v>
      </c>
    </row>
    <row r="25" spans="1:11" x14ac:dyDescent="0.15">
      <c r="A25" t="s">
        <v>29</v>
      </c>
      <c r="B25" t="s">
        <v>8</v>
      </c>
      <c r="C25">
        <v>63.36</v>
      </c>
      <c r="D25">
        <v>20.91</v>
      </c>
      <c r="E25">
        <v>100</v>
      </c>
      <c r="F25" s="1">
        <v>0</v>
      </c>
      <c r="G25">
        <v>0</v>
      </c>
      <c r="H25">
        <v>0</v>
      </c>
      <c r="I25">
        <v>1</v>
      </c>
      <c r="J25" s="1">
        <v>1</v>
      </c>
      <c r="K25" s="1">
        <v>0</v>
      </c>
    </row>
    <row r="26" spans="1:11" x14ac:dyDescent="0.15">
      <c r="A26" s="1" t="s">
        <v>30</v>
      </c>
      <c r="B26" t="s">
        <v>8</v>
      </c>
      <c r="C26">
        <v>31.82</v>
      </c>
      <c r="D26">
        <v>23.1</v>
      </c>
      <c r="E26">
        <v>733</v>
      </c>
      <c r="F26" s="1">
        <v>1</v>
      </c>
      <c r="G26" s="1">
        <v>1</v>
      </c>
      <c r="H26">
        <v>0</v>
      </c>
      <c r="I26">
        <v>1</v>
      </c>
      <c r="J26" s="1">
        <v>0</v>
      </c>
      <c r="K26" s="1">
        <v>0</v>
      </c>
    </row>
    <row r="27" spans="1:11" x14ac:dyDescent="0.15">
      <c r="A27" t="s">
        <v>31</v>
      </c>
      <c r="B27" t="s">
        <v>6</v>
      </c>
      <c r="C27">
        <v>20.350000000000001</v>
      </c>
      <c r="D27">
        <v>10.92</v>
      </c>
      <c r="E27">
        <v>854</v>
      </c>
      <c r="F27" s="1">
        <v>1</v>
      </c>
      <c r="G27">
        <v>1</v>
      </c>
      <c r="H27">
        <v>0</v>
      </c>
      <c r="I27">
        <v>0</v>
      </c>
      <c r="J27" s="1">
        <v>0</v>
      </c>
      <c r="K27" s="1">
        <v>0</v>
      </c>
    </row>
    <row r="28" spans="1:11" x14ac:dyDescent="0.15">
      <c r="A28" t="s">
        <v>32</v>
      </c>
      <c r="B28" t="s">
        <v>8</v>
      </c>
      <c r="C28">
        <v>51.44</v>
      </c>
      <c r="D28">
        <v>12.5</v>
      </c>
      <c r="E28">
        <v>785</v>
      </c>
      <c r="F28" s="1">
        <v>1</v>
      </c>
      <c r="G28">
        <v>1</v>
      </c>
      <c r="H28">
        <v>0</v>
      </c>
      <c r="I28">
        <v>1</v>
      </c>
      <c r="J28" s="1">
        <v>0</v>
      </c>
      <c r="K28" s="1">
        <v>1</v>
      </c>
    </row>
    <row r="29" spans="1:11" x14ac:dyDescent="0.15">
      <c r="A29" t="s">
        <v>33</v>
      </c>
      <c r="B29" t="s">
        <v>8</v>
      </c>
      <c r="C29">
        <v>62.83</v>
      </c>
      <c r="D29">
        <v>23.19</v>
      </c>
      <c r="E29">
        <v>115</v>
      </c>
      <c r="F29" s="1">
        <v>0</v>
      </c>
      <c r="G29">
        <v>0</v>
      </c>
      <c r="H29">
        <v>0</v>
      </c>
      <c r="I29">
        <v>1</v>
      </c>
      <c r="J29" s="1">
        <v>1</v>
      </c>
      <c r="K29" s="1">
        <v>0</v>
      </c>
    </row>
    <row r="30" spans="1:11" x14ac:dyDescent="0.15">
      <c r="A30" t="s">
        <v>34</v>
      </c>
      <c r="B30" t="s">
        <v>8</v>
      </c>
      <c r="C30">
        <f>ROUND((53.97*253+45.56*176)/(253+176),2)</f>
        <v>50.52</v>
      </c>
      <c r="D30">
        <v>20</v>
      </c>
      <c r="E30">
        <f>253+176</f>
        <v>429</v>
      </c>
      <c r="F30" s="1">
        <v>0</v>
      </c>
      <c r="G30">
        <v>0</v>
      </c>
      <c r="H30">
        <v>1</v>
      </c>
      <c r="I30">
        <v>1</v>
      </c>
      <c r="J30" s="1">
        <v>0</v>
      </c>
      <c r="K30" s="1">
        <v>0</v>
      </c>
    </row>
    <row r="31" spans="1:11" x14ac:dyDescent="0.15">
      <c r="A31" t="s">
        <v>35</v>
      </c>
      <c r="B31" t="s">
        <v>8</v>
      </c>
      <c r="C31">
        <v>75.47</v>
      </c>
      <c r="D31">
        <v>21.8</v>
      </c>
      <c r="E31">
        <v>407</v>
      </c>
      <c r="F31" s="1">
        <v>0</v>
      </c>
      <c r="G31">
        <v>0</v>
      </c>
      <c r="H31">
        <v>0</v>
      </c>
      <c r="I31">
        <v>1</v>
      </c>
      <c r="J31" s="1">
        <v>0</v>
      </c>
      <c r="K31" s="1">
        <v>0</v>
      </c>
    </row>
    <row r="32" spans="1:11" x14ac:dyDescent="0.15">
      <c r="A32" s="1" t="s">
        <v>37</v>
      </c>
      <c r="B32" t="s">
        <v>8</v>
      </c>
      <c r="C32">
        <v>70.91</v>
      </c>
      <c r="D32">
        <v>22.54</v>
      </c>
      <c r="E32">
        <v>184</v>
      </c>
      <c r="F32" s="1">
        <v>0</v>
      </c>
      <c r="G32">
        <v>0</v>
      </c>
      <c r="H32">
        <v>0</v>
      </c>
      <c r="I32">
        <v>0</v>
      </c>
      <c r="J32" s="1">
        <v>1</v>
      </c>
      <c r="K32" s="1">
        <v>1</v>
      </c>
    </row>
    <row r="33" spans="1:11" x14ac:dyDescent="0.15">
      <c r="A33" s="1" t="s">
        <v>38</v>
      </c>
      <c r="B33" t="s">
        <v>8</v>
      </c>
      <c r="C33">
        <v>69.95</v>
      </c>
      <c r="D33">
        <v>15.73</v>
      </c>
      <c r="E33">
        <v>263</v>
      </c>
      <c r="F33" s="1">
        <v>0</v>
      </c>
      <c r="G33">
        <v>0</v>
      </c>
      <c r="H33">
        <v>1</v>
      </c>
      <c r="I33">
        <v>0</v>
      </c>
      <c r="J33" s="1">
        <v>0</v>
      </c>
      <c r="K33" s="1">
        <v>0</v>
      </c>
    </row>
    <row r="34" spans="1:11" x14ac:dyDescent="0.15">
      <c r="A34" s="1" t="s">
        <v>39</v>
      </c>
      <c r="B34" t="s">
        <v>6</v>
      </c>
      <c r="C34">
        <v>40</v>
      </c>
      <c r="D34">
        <f>1.35 * 16</f>
        <v>21.6</v>
      </c>
      <c r="E34">
        <v>152</v>
      </c>
      <c r="F34" s="1">
        <v>1</v>
      </c>
      <c r="G34">
        <v>1</v>
      </c>
      <c r="H34">
        <v>0</v>
      </c>
      <c r="I34">
        <v>0</v>
      </c>
      <c r="J34" s="1">
        <v>0</v>
      </c>
      <c r="K34" s="1">
        <v>0</v>
      </c>
    </row>
    <row r="35" spans="1:11" x14ac:dyDescent="0.15">
      <c r="A35" s="1" t="s">
        <v>40</v>
      </c>
      <c r="B35" t="s">
        <v>8</v>
      </c>
      <c r="C35">
        <f>73.92 /25 * 21</f>
        <v>62.092799999999997</v>
      </c>
      <c r="D35">
        <f>SQRT(22.1^2 *(21/25)^2 )</f>
        <v>18.564</v>
      </c>
      <c r="E35">
        <v>692</v>
      </c>
      <c r="F35" s="1">
        <v>0</v>
      </c>
      <c r="G35">
        <v>0</v>
      </c>
      <c r="H35">
        <v>1</v>
      </c>
      <c r="I35">
        <v>0</v>
      </c>
      <c r="J35" s="1">
        <v>0</v>
      </c>
      <c r="K35" s="1">
        <v>0</v>
      </c>
    </row>
    <row r="36" spans="1:11" x14ac:dyDescent="0.15">
      <c r="A36" s="1" t="s">
        <v>41</v>
      </c>
      <c r="B36" t="s">
        <v>8</v>
      </c>
      <c r="C36">
        <v>43.05</v>
      </c>
      <c r="D36">
        <v>26.59</v>
      </c>
      <c r="E36">
        <v>118</v>
      </c>
      <c r="F36" s="1">
        <v>0</v>
      </c>
      <c r="G36">
        <v>0</v>
      </c>
      <c r="H36">
        <v>1</v>
      </c>
      <c r="I36">
        <v>0</v>
      </c>
      <c r="J36" s="1">
        <v>0</v>
      </c>
      <c r="K36" s="1">
        <v>0</v>
      </c>
    </row>
    <row r="37" spans="1:11" x14ac:dyDescent="0.15">
      <c r="A37" s="1" t="s">
        <v>42</v>
      </c>
      <c r="B37" t="s">
        <v>8</v>
      </c>
      <c r="C37" s="1">
        <v>34.51</v>
      </c>
      <c r="D37" s="1">
        <v>25.46</v>
      </c>
      <c r="E37">
        <v>35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15">
      <c r="A38" s="1" t="s">
        <v>43</v>
      </c>
      <c r="B38" t="s">
        <v>8</v>
      </c>
      <c r="C38">
        <f xml:space="preserve"> 3.01 * 21</f>
        <v>63.209999999999994</v>
      </c>
      <c r="D38">
        <v>17</v>
      </c>
      <c r="E38">
        <v>183</v>
      </c>
      <c r="F38" s="1">
        <v>1</v>
      </c>
      <c r="G38">
        <v>0</v>
      </c>
      <c r="H38">
        <v>1</v>
      </c>
      <c r="I38">
        <v>0</v>
      </c>
      <c r="J38" s="1">
        <v>0</v>
      </c>
      <c r="K38" s="1">
        <v>0</v>
      </c>
    </row>
    <row r="39" spans="1:11" x14ac:dyDescent="0.15">
      <c r="A39" s="1" t="s">
        <v>44</v>
      </c>
      <c r="B39" t="s">
        <v>6</v>
      </c>
      <c r="C39" s="1">
        <f>2.3 * 10</f>
        <v>23</v>
      </c>
      <c r="D39" s="1">
        <f xml:space="preserve"> SQRT(0.51^2 * 10^2)</f>
        <v>5.0999999999999996</v>
      </c>
      <c r="E39">
        <v>436</v>
      </c>
      <c r="F39" s="1">
        <v>1</v>
      </c>
      <c r="G39">
        <v>0</v>
      </c>
      <c r="H39">
        <v>1</v>
      </c>
      <c r="I39">
        <v>0</v>
      </c>
      <c r="J39" s="1">
        <v>1</v>
      </c>
      <c r="K39" s="1">
        <v>0</v>
      </c>
    </row>
    <row r="40" spans="1:11" x14ac:dyDescent="0.15">
      <c r="A40" s="1" t="s">
        <v>45</v>
      </c>
      <c r="B40" t="s">
        <v>6</v>
      </c>
      <c r="C40">
        <f xml:space="preserve"> 3.62 *10</f>
        <v>36.200000000000003</v>
      </c>
      <c r="D40">
        <f>SQRT(1.22^2 * 100)</f>
        <v>12.2</v>
      </c>
      <c r="E40">
        <v>295</v>
      </c>
      <c r="F40" s="1">
        <v>0</v>
      </c>
      <c r="G40">
        <v>0</v>
      </c>
      <c r="H40">
        <v>1</v>
      </c>
      <c r="I40">
        <v>0</v>
      </c>
      <c r="J40" s="1">
        <v>0</v>
      </c>
      <c r="K40" s="1">
        <v>0</v>
      </c>
    </row>
    <row r="41" spans="1:11" x14ac:dyDescent="0.15">
      <c r="A41" s="1" t="s">
        <v>76</v>
      </c>
      <c r="B41" t="s">
        <v>8</v>
      </c>
      <c r="C41" s="1">
        <v>62.24</v>
      </c>
      <c r="D41" s="1">
        <v>2.1800000000000002</v>
      </c>
      <c r="E41">
        <v>429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</row>
    <row r="42" spans="1:11" x14ac:dyDescent="0.15">
      <c r="A42" s="1" t="s">
        <v>46</v>
      </c>
      <c r="B42" t="s">
        <v>8</v>
      </c>
      <c r="C42">
        <v>47.4</v>
      </c>
      <c r="D42">
        <v>27</v>
      </c>
      <c r="E42">
        <v>213</v>
      </c>
      <c r="F42" s="1">
        <v>0</v>
      </c>
      <c r="G42">
        <v>0</v>
      </c>
      <c r="H42">
        <v>1</v>
      </c>
      <c r="I42">
        <v>0</v>
      </c>
      <c r="J42" s="1">
        <v>0</v>
      </c>
      <c r="K42" s="1">
        <v>0</v>
      </c>
    </row>
    <row r="43" spans="1:11" x14ac:dyDescent="0.15">
      <c r="A43" s="1" t="s">
        <v>47</v>
      </c>
      <c r="B43" t="s">
        <v>8</v>
      </c>
      <c r="C43" s="1">
        <f>2.169 * 21</f>
        <v>45.548999999999999</v>
      </c>
      <c r="D43" s="1">
        <f>SQRT( 1.299^2 * 21^2)</f>
        <v>27.279</v>
      </c>
      <c r="E43">
        <v>369</v>
      </c>
      <c r="F43" s="1">
        <v>1</v>
      </c>
      <c r="G43">
        <v>1</v>
      </c>
      <c r="H43" s="1">
        <v>0</v>
      </c>
      <c r="I43">
        <v>0</v>
      </c>
      <c r="J43" s="1">
        <v>0</v>
      </c>
      <c r="K43" s="1">
        <v>0</v>
      </c>
    </row>
    <row r="44" spans="1:11" x14ac:dyDescent="0.15">
      <c r="A44" s="1" t="s">
        <v>48</v>
      </c>
      <c r="B44" t="s">
        <v>8</v>
      </c>
      <c r="C44" s="1">
        <f>45.4545</f>
        <v>45.454500000000003</v>
      </c>
      <c r="D44" s="1">
        <v>25.452000000000002</v>
      </c>
      <c r="E44">
        <v>575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15">
      <c r="A45" s="1" t="s">
        <v>49</v>
      </c>
      <c r="B45" t="s">
        <v>8</v>
      </c>
      <c r="C45">
        <v>37.085999999999999</v>
      </c>
      <c r="D45">
        <v>58.860349999999997</v>
      </c>
      <c r="E45">
        <v>669</v>
      </c>
      <c r="F45" s="1">
        <v>1</v>
      </c>
      <c r="G45">
        <v>0</v>
      </c>
      <c r="H45" s="1">
        <v>1</v>
      </c>
      <c r="I45">
        <v>0</v>
      </c>
      <c r="J45" s="1">
        <v>0</v>
      </c>
      <c r="K45" s="1">
        <v>0</v>
      </c>
    </row>
    <row r="46" spans="1:11" x14ac:dyDescent="0.15">
      <c r="A46" s="1" t="s">
        <v>50</v>
      </c>
      <c r="B46" t="s">
        <v>6</v>
      </c>
      <c r="C46">
        <f xml:space="preserve"> 4.11 * 10</f>
        <v>41.1</v>
      </c>
      <c r="D46">
        <f>SQRT(0.84^2 * 10^2)</f>
        <v>8.3999999999999986</v>
      </c>
      <c r="E46">
        <v>172</v>
      </c>
      <c r="F46" s="1">
        <v>1</v>
      </c>
      <c r="G46">
        <v>0</v>
      </c>
      <c r="H46" s="1">
        <v>1</v>
      </c>
      <c r="I46">
        <v>0</v>
      </c>
      <c r="J46" s="1">
        <v>0</v>
      </c>
      <c r="K46" s="1">
        <v>0</v>
      </c>
    </row>
    <row r="47" spans="1:11" x14ac:dyDescent="0.15">
      <c r="A47" s="1" t="s">
        <v>51</v>
      </c>
      <c r="B47" t="s">
        <v>8</v>
      </c>
      <c r="C47">
        <f xml:space="preserve"> 3.98 * 21</f>
        <v>83.58</v>
      </c>
      <c r="D47">
        <f>SQRT(0.73^2 * 21^2)</f>
        <v>15.33</v>
      </c>
      <c r="E47">
        <v>760</v>
      </c>
      <c r="F47" s="1">
        <v>0</v>
      </c>
      <c r="G47">
        <v>0</v>
      </c>
      <c r="H47" s="1">
        <v>1</v>
      </c>
      <c r="I47">
        <v>0</v>
      </c>
      <c r="J47" s="1">
        <v>0</v>
      </c>
      <c r="K47" s="1">
        <v>0</v>
      </c>
    </row>
    <row r="48" spans="1:11" x14ac:dyDescent="0.15">
      <c r="A48" s="1" t="s">
        <v>52</v>
      </c>
      <c r="B48" t="s">
        <v>8</v>
      </c>
      <c r="C48">
        <f xml:space="preserve"> 2.74 * 21</f>
        <v>57.540000000000006</v>
      </c>
      <c r="D48">
        <f>SQRT(1.21^2 * 21^2)</f>
        <v>25.41</v>
      </c>
      <c r="E48">
        <v>120</v>
      </c>
      <c r="F48" s="1">
        <v>0</v>
      </c>
      <c r="G48">
        <v>0</v>
      </c>
      <c r="H48" s="1">
        <v>0</v>
      </c>
      <c r="I48">
        <v>1</v>
      </c>
      <c r="J48" s="1">
        <v>0</v>
      </c>
      <c r="K48" s="1">
        <v>0</v>
      </c>
    </row>
    <row r="49" spans="1:11" x14ac:dyDescent="0.15">
      <c r="A49" s="1" t="s">
        <v>53</v>
      </c>
      <c r="B49" t="s">
        <v>8</v>
      </c>
      <c r="C49">
        <v>58.09</v>
      </c>
      <c r="D49">
        <v>9.69</v>
      </c>
      <c r="E49">
        <v>253</v>
      </c>
      <c r="F49" s="1">
        <v>0</v>
      </c>
      <c r="G49">
        <v>0</v>
      </c>
      <c r="H49" s="1">
        <v>1</v>
      </c>
      <c r="I49">
        <v>1</v>
      </c>
      <c r="J49" s="1">
        <v>0</v>
      </c>
      <c r="K49" s="1">
        <v>0</v>
      </c>
    </row>
    <row r="50" spans="1:11" x14ac:dyDescent="0.15">
      <c r="A50" s="1" t="s">
        <v>54</v>
      </c>
      <c r="B50" t="s">
        <v>8</v>
      </c>
      <c r="C50">
        <f xml:space="preserve"> 3.25 * 21</f>
        <v>68.25</v>
      </c>
      <c r="D50">
        <f xml:space="preserve"> SQRT(2.27^2 * 21^2)</f>
        <v>47.67</v>
      </c>
      <c r="E50">
        <v>4934</v>
      </c>
      <c r="F50" s="1">
        <v>1</v>
      </c>
      <c r="G50">
        <v>0</v>
      </c>
      <c r="H50" s="1">
        <v>1</v>
      </c>
      <c r="I50">
        <v>0</v>
      </c>
      <c r="J50" s="1">
        <v>0</v>
      </c>
      <c r="K50" s="1">
        <v>0</v>
      </c>
    </row>
    <row r="51" spans="1:11" x14ac:dyDescent="0.15">
      <c r="A51" s="1" t="s">
        <v>55</v>
      </c>
      <c r="B51" t="s">
        <v>8</v>
      </c>
      <c r="C51">
        <f xml:space="preserve"> 2.4 * 21</f>
        <v>50.4</v>
      </c>
      <c r="D51" s="1">
        <f>SQRT(1.2^2 * 21^2)</f>
        <v>25.2</v>
      </c>
      <c r="E51">
        <v>163</v>
      </c>
      <c r="F51" s="1">
        <v>0</v>
      </c>
      <c r="G51">
        <v>0</v>
      </c>
      <c r="H51" s="1">
        <v>0</v>
      </c>
      <c r="I51">
        <v>0</v>
      </c>
      <c r="J51" s="1">
        <v>0</v>
      </c>
      <c r="K51" s="1">
        <v>0</v>
      </c>
    </row>
    <row r="52" spans="1:11" x14ac:dyDescent="0.15">
      <c r="A52" s="1" t="s">
        <v>56</v>
      </c>
      <c r="B52" t="s">
        <v>8</v>
      </c>
      <c r="C52" s="1">
        <v>67.489999999999995</v>
      </c>
      <c r="D52" s="1">
        <f>2.73</f>
        <v>2.73</v>
      </c>
      <c r="E52">
        <v>109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</row>
    <row r="53" spans="1:11" x14ac:dyDescent="0.15">
      <c r="A53" s="1" t="s">
        <v>57</v>
      </c>
      <c r="B53" t="s">
        <v>8</v>
      </c>
      <c r="C53">
        <v>50.98</v>
      </c>
      <c r="D53">
        <v>25.3</v>
      </c>
      <c r="E53">
        <v>175</v>
      </c>
      <c r="F53" s="1">
        <v>0</v>
      </c>
      <c r="G53">
        <v>0</v>
      </c>
      <c r="H53" s="1">
        <v>1</v>
      </c>
      <c r="I53">
        <v>0</v>
      </c>
      <c r="J53" s="1">
        <v>0</v>
      </c>
      <c r="K53" s="1">
        <v>0</v>
      </c>
    </row>
    <row r="54" spans="1:11" x14ac:dyDescent="0.15">
      <c r="A54" s="1" t="s">
        <v>58</v>
      </c>
      <c r="B54" t="s">
        <v>6</v>
      </c>
      <c r="C54" s="1">
        <v>17.829999999999998</v>
      </c>
      <c r="D54" s="1">
        <v>10.3</v>
      </c>
      <c r="E54" s="1">
        <v>364</v>
      </c>
      <c r="F54" s="1">
        <v>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15">
      <c r="A55" s="1" t="s">
        <v>59</v>
      </c>
      <c r="B55" t="s">
        <v>6</v>
      </c>
      <c r="C55">
        <f xml:space="preserve"> 3.62 * 10</f>
        <v>36.200000000000003</v>
      </c>
      <c r="D55">
        <f>SQRT(0.9^2 * 10^2)</f>
        <v>9</v>
      </c>
      <c r="E55">
        <v>441</v>
      </c>
      <c r="F55" s="1">
        <v>0</v>
      </c>
      <c r="G55">
        <v>0</v>
      </c>
      <c r="H55" s="1">
        <v>1</v>
      </c>
      <c r="I55">
        <v>0</v>
      </c>
      <c r="J55" s="1">
        <v>1</v>
      </c>
      <c r="K55" s="1">
        <v>0</v>
      </c>
    </row>
    <row r="56" spans="1:11" x14ac:dyDescent="0.15">
      <c r="A56" s="1" t="s">
        <v>60</v>
      </c>
      <c r="B56" t="s">
        <v>8</v>
      </c>
      <c r="C56" s="1">
        <f>4.2*21</f>
        <v>88.2</v>
      </c>
      <c r="D56">
        <f xml:space="preserve"> SQRT(0.99^2* 21^2)</f>
        <v>20.79</v>
      </c>
      <c r="E56">
        <v>1711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1</v>
      </c>
    </row>
    <row r="57" spans="1:11" x14ac:dyDescent="0.15">
      <c r="A57" s="1" t="s">
        <v>61</v>
      </c>
      <c r="B57" t="s">
        <v>8</v>
      </c>
      <c r="C57">
        <v>37.86</v>
      </c>
      <c r="D57">
        <v>26.28</v>
      </c>
      <c r="E57">
        <v>66</v>
      </c>
      <c r="F57" s="1">
        <v>1</v>
      </c>
      <c r="G57">
        <v>0</v>
      </c>
      <c r="H57" s="1">
        <v>1</v>
      </c>
      <c r="I57">
        <v>0</v>
      </c>
      <c r="J57" s="1">
        <v>0</v>
      </c>
      <c r="K57" s="1">
        <v>0</v>
      </c>
    </row>
    <row r="58" spans="1:11" x14ac:dyDescent="0.15">
      <c r="A58" s="1" t="s">
        <v>62</v>
      </c>
      <c r="B58" t="s">
        <v>8</v>
      </c>
      <c r="C58" s="1">
        <f>43.8 /16 *21</f>
        <v>57.487499999999997</v>
      </c>
      <c r="D58">
        <f>SQRT(14.65^2 * (21/16)^2)</f>
        <v>19.228125000000002</v>
      </c>
      <c r="E58">
        <v>100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1</v>
      </c>
    </row>
    <row r="59" spans="1:11" x14ac:dyDescent="0.15">
      <c r="A59" s="1" t="s">
        <v>63</v>
      </c>
      <c r="B59" t="s">
        <v>8</v>
      </c>
      <c r="C59">
        <f xml:space="preserve"> 76.74 / 25 *21</f>
        <v>64.461600000000004</v>
      </c>
      <c r="D59">
        <f>SQRT(27.13^2 * (21/25)^2)</f>
        <v>22.789199999999997</v>
      </c>
      <c r="E59">
        <v>589</v>
      </c>
      <c r="F59" s="1">
        <v>1</v>
      </c>
      <c r="G59">
        <v>0</v>
      </c>
      <c r="H59" s="1">
        <v>1</v>
      </c>
      <c r="I59">
        <v>0</v>
      </c>
      <c r="J59" s="1">
        <v>0</v>
      </c>
      <c r="K59" s="1">
        <v>0</v>
      </c>
    </row>
    <row r="60" spans="1:11" x14ac:dyDescent="0.15">
      <c r="A60" s="1" t="s">
        <v>64</v>
      </c>
      <c r="B60" t="s">
        <v>6</v>
      </c>
      <c r="C60" s="1">
        <v>25.19</v>
      </c>
      <c r="D60">
        <v>9.48</v>
      </c>
      <c r="E60">
        <v>2267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</row>
    <row r="61" spans="1:11" x14ac:dyDescent="0.15">
      <c r="A61" s="1" t="s">
        <v>65</v>
      </c>
      <c r="B61" t="s">
        <v>8</v>
      </c>
      <c r="C61" s="1">
        <f>2.6*21</f>
        <v>54.6</v>
      </c>
      <c r="D61">
        <v>0.52</v>
      </c>
      <c r="E61">
        <v>700</v>
      </c>
      <c r="F61" s="1">
        <v>0</v>
      </c>
      <c r="G61">
        <v>0</v>
      </c>
      <c r="H61" s="1">
        <v>1</v>
      </c>
      <c r="I61">
        <v>1</v>
      </c>
      <c r="J61" s="1">
        <v>0</v>
      </c>
      <c r="K61" s="1">
        <v>0</v>
      </c>
    </row>
    <row r="62" spans="1:11" x14ac:dyDescent="0.15">
      <c r="A62" s="1" t="s">
        <v>66</v>
      </c>
      <c r="B62" t="s">
        <v>8</v>
      </c>
      <c r="C62" s="1">
        <v>61.03</v>
      </c>
      <c r="D62">
        <v>21.28</v>
      </c>
      <c r="E62">
        <v>144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</row>
    <row r="63" spans="1:11" x14ac:dyDescent="0.15">
      <c r="A63" s="1" t="s">
        <v>67</v>
      </c>
      <c r="B63" t="s">
        <v>8</v>
      </c>
      <c r="C63" s="1">
        <v>46.6</v>
      </c>
      <c r="D63">
        <v>24.61</v>
      </c>
      <c r="E63">
        <v>673</v>
      </c>
      <c r="F63" s="1">
        <v>0</v>
      </c>
      <c r="G63">
        <v>0</v>
      </c>
      <c r="H63" s="1">
        <v>1</v>
      </c>
      <c r="I63">
        <v>1</v>
      </c>
      <c r="J63" s="1">
        <v>0</v>
      </c>
      <c r="K63" s="1">
        <v>1</v>
      </c>
    </row>
    <row r="64" spans="1:11" x14ac:dyDescent="0.15">
      <c r="A64" s="1" t="s">
        <v>68</v>
      </c>
      <c r="B64" t="s">
        <v>8</v>
      </c>
      <c r="C64" s="1">
        <f>3.18*21</f>
        <v>66.78</v>
      </c>
      <c r="D64">
        <v>1.06</v>
      </c>
      <c r="E64">
        <v>200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</row>
    <row r="65" spans="1:11" x14ac:dyDescent="0.15">
      <c r="A65" s="1" t="s">
        <v>69</v>
      </c>
      <c r="B65" t="s">
        <v>8</v>
      </c>
      <c r="C65" s="1">
        <f>2.24*21</f>
        <v>47.040000000000006</v>
      </c>
      <c r="D65">
        <v>1.24</v>
      </c>
      <c r="E65">
        <v>179</v>
      </c>
      <c r="F65" s="1">
        <v>0</v>
      </c>
      <c r="G65">
        <v>0</v>
      </c>
      <c r="H65" s="1">
        <v>1</v>
      </c>
      <c r="I65">
        <v>1</v>
      </c>
      <c r="J65" s="1">
        <v>0</v>
      </c>
      <c r="K65" s="1">
        <v>0</v>
      </c>
    </row>
    <row r="66" spans="1:11" ht="14" x14ac:dyDescent="0.2">
      <c r="A66" s="1" t="s">
        <v>70</v>
      </c>
      <c r="B66" s="1" t="s">
        <v>8</v>
      </c>
      <c r="C66" s="3">
        <v>37.1</v>
      </c>
      <c r="D66" s="1">
        <v>24.7</v>
      </c>
      <c r="E66">
        <v>202</v>
      </c>
      <c r="F66" s="1">
        <v>0</v>
      </c>
      <c r="G66" s="1">
        <v>0</v>
      </c>
      <c r="H66" s="1">
        <v>1</v>
      </c>
      <c r="I66" s="1">
        <v>0</v>
      </c>
      <c r="J66" s="1">
        <v>1</v>
      </c>
      <c r="K66" s="1">
        <v>1</v>
      </c>
    </row>
    <row r="67" spans="1:11" x14ac:dyDescent="0.15">
      <c r="A67" s="1" t="s">
        <v>71</v>
      </c>
      <c r="B67" t="s">
        <v>8</v>
      </c>
      <c r="C67" s="1">
        <v>97.09</v>
      </c>
      <c r="D67" s="1">
        <v>18.27</v>
      </c>
      <c r="E67" s="2">
        <v>2750</v>
      </c>
      <c r="F67" s="1">
        <v>0</v>
      </c>
      <c r="G67">
        <v>0</v>
      </c>
      <c r="H67" s="1">
        <v>0</v>
      </c>
      <c r="I67">
        <v>0</v>
      </c>
      <c r="J67" s="1">
        <v>1</v>
      </c>
      <c r="K67" s="1">
        <v>0</v>
      </c>
    </row>
    <row r="68" spans="1:11" x14ac:dyDescent="0.15">
      <c r="A68" s="1" t="s">
        <v>72</v>
      </c>
      <c r="B68" t="s">
        <v>8</v>
      </c>
      <c r="C68">
        <f>3.65*21</f>
        <v>76.649999999999991</v>
      </c>
      <c r="D68">
        <v>0.77</v>
      </c>
      <c r="E68">
        <v>338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1</v>
      </c>
    </row>
    <row r="69" spans="1:11" x14ac:dyDescent="0.15">
      <c r="A69" s="1" t="s">
        <v>73</v>
      </c>
      <c r="B69" t="s">
        <v>8</v>
      </c>
      <c r="C69">
        <v>76.180000000000007</v>
      </c>
      <c r="D69">
        <v>16.004000000000001</v>
      </c>
      <c r="E69">
        <v>233</v>
      </c>
      <c r="F69" s="1">
        <v>0</v>
      </c>
      <c r="G69">
        <v>0</v>
      </c>
      <c r="H69" s="1">
        <v>1</v>
      </c>
      <c r="I69">
        <v>0</v>
      </c>
      <c r="J69" s="1">
        <v>0</v>
      </c>
      <c r="K69" s="1">
        <v>0</v>
      </c>
    </row>
    <row r="70" spans="1:11" x14ac:dyDescent="0.15">
      <c r="A70" s="1" t="s">
        <v>74</v>
      </c>
      <c r="B70" t="s">
        <v>6</v>
      </c>
      <c r="C70">
        <v>21.6</v>
      </c>
      <c r="D70">
        <v>11.72</v>
      </c>
      <c r="E70">
        <v>767</v>
      </c>
      <c r="F70" s="1">
        <v>1</v>
      </c>
      <c r="G70">
        <v>1</v>
      </c>
      <c r="H70">
        <v>1</v>
      </c>
      <c r="I70">
        <v>0</v>
      </c>
      <c r="J70" s="1">
        <v>0</v>
      </c>
      <c r="K70">
        <v>0</v>
      </c>
    </row>
    <row r="71" spans="1:11" x14ac:dyDescent="0.15">
      <c r="A71" s="1" t="s">
        <v>75</v>
      </c>
      <c r="B71" t="s">
        <v>8</v>
      </c>
      <c r="C71">
        <v>65.650000000000006</v>
      </c>
      <c r="D71">
        <v>11.5</v>
      </c>
      <c r="E71">
        <v>116</v>
      </c>
      <c r="F71" s="1">
        <v>0</v>
      </c>
      <c r="G71">
        <v>0</v>
      </c>
      <c r="H71" s="1">
        <v>0</v>
      </c>
      <c r="I71">
        <v>0</v>
      </c>
      <c r="J71" s="1">
        <v>0</v>
      </c>
      <c r="K71" s="1">
        <v>1</v>
      </c>
    </row>
    <row r="72" spans="1:11" x14ac:dyDescent="0.15">
      <c r="A72" s="1" t="s">
        <v>77</v>
      </c>
      <c r="B72" t="s">
        <v>8</v>
      </c>
      <c r="C72">
        <v>70.53</v>
      </c>
      <c r="D72">
        <v>17.260000000000002</v>
      </c>
      <c r="E72">
        <v>179</v>
      </c>
      <c r="F72" s="1">
        <v>0</v>
      </c>
      <c r="G72">
        <v>0</v>
      </c>
      <c r="H72" s="1">
        <v>1</v>
      </c>
      <c r="I72">
        <v>1</v>
      </c>
      <c r="J72" s="1">
        <v>0</v>
      </c>
      <c r="K72" s="1"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Ai</dc:creator>
  <cp:keywords/>
  <dc:description/>
  <cp:lastModifiedBy>Qizhou Duan</cp:lastModifiedBy>
  <cp:revision>7</cp:revision>
  <dcterms:created xsi:type="dcterms:W3CDTF">2023-08-27T05:21:00Z</dcterms:created>
  <dcterms:modified xsi:type="dcterms:W3CDTF">2024-06-21T19:52:31Z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