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<sst xmlns="http://schemas.openxmlformats.org/spreadsheetml/2006/main" count="174" uniqueCount="98">
  <si>
    <t xml:space="preserve">Source </t>
  </si>
  <si>
    <t xml:space="preserve">scale type</t>
  </si>
  <si>
    <t xml:space="preserve">effect size</t>
  </si>
  <si>
    <t xml:space="preserve">sd</t>
  </si>
  <si>
    <t xml:space="preserve">sample size</t>
  </si>
  <si>
    <t xml:space="preserve">Anxiety</t>
  </si>
  <si>
    <t xml:space="preserve">Depression</t>
  </si>
  <si>
    <t xml:space="preserve">Coping</t>
  </si>
  <si>
    <t xml:space="preserve">Sprituality/Religion</t>
  </si>
  <si>
    <t xml:space="preserve">PTSD</t>
  </si>
  <si>
    <t xml:space="preserve">Social Support </t>
  </si>
  <si>
    <t xml:space="preserve">female proportion(Marg)</t>
  </si>
  <si>
    <t xml:space="preserve">age range (Marg)</t>
  </si>
  <si>
    <t xml:space="preserve">age group</t>
  </si>
  <si>
    <t xml:space="preserve">study design (Q)</t>
  </si>
  <si>
    <t xml:space="preserve">Adjorlolo et al. (2022) </t>
  </si>
  <si>
    <t xml:space="preserve">PTGI-SF</t>
  </si>
  <si>
    <t xml:space="preserve">e.g. 18-49</t>
  </si>
  <si>
    <t xml:space="preserve">Arnout and Al‐Sufyani (2021) </t>
  </si>
  <si>
    <t xml:space="preserve"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</si>
  <si>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</si>
  <si>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</si>
  <si>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</si>
  <si>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</si>
  <si>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</si>
  <si>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</si>
  <si>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</si>
  <si>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</si>
  <si>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</si>
  <si>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 xml:space="preserve">Northfield &amp; Johnston (2021)</t>
  </si>
  <si>
    <t xml:space="preserve">Ulset &amp; Soest (2022) </t>
  </si>
  <si>
    <t xml:space="preserve">n/a</t>
  </si>
  <si>
    <t xml:space="preserve">Vazquez et al. (2021) </t>
  </si>
  <si>
    <t xml:space="preserve">Willey et al.(2022) </t>
  </si>
  <si>
    <t xml:space="preserve">Yeung et al. (2022)</t>
  </si>
  <si>
    <t xml:space="preserve">Yıldız (2021) </t>
  </si>
  <si>
    <t xml:space="preserve">Zhang et al. (2021) </t>
  </si>
  <si>
    <t xml:space="preserve">Zhou et al.(2020) </t>
  </si>
  <si>
    <t xml:space="preserve">Yao et al. (2023)</t>
  </si>
  <si>
    <t xml:space="preserve">El-Khoury Malhame et al. (2023)</t>
  </si>
  <si>
    <t xml:space="preserve">Das et al. (2023) </t>
  </si>
  <si>
    <t xml:space="preserve">Tu et al. (2023)</t>
  </si>
  <si>
    <t xml:space="preserve">Wang et. al (2023)</t>
  </si>
  <si>
    <t xml:space="preserve">Castiglioni et. al (2023)</t>
  </si>
  <si>
    <t xml:space="preserve">Barnicot et al (2023)</t>
  </si>
  <si>
    <t xml:space="preserve">Morales et al (2023)</t>
  </si>
  <si>
    <t xml:space="preserve">Lan et al (2023)</t>
  </si>
  <si>
    <t xml:space="preserve">Kalaitzaki et al. (2023) </t>
  </si>
  <si>
    <t xml:space="preserve">Bai et al. (2023)</t>
  </si>
  <si>
    <t xml:space="preserve">Akdag et al. (2023)</t>
  </si>
  <si>
    <t xml:space="preserve">Atay et al. (2023)</t>
  </si>
  <si>
    <t xml:space="preserve">Azman et al. (2023) </t>
  </si>
  <si>
    <t xml:space="preserve">Bai et al. (2024) </t>
  </si>
  <si>
    <t xml:space="preserve">Cardinali et al. (2023)</t>
  </si>
  <si>
    <t xml:space="preserve">Carola et al. (2022)</t>
  </si>
  <si>
    <t xml:space="preserve">Dahan et al. (2022)</t>
  </si>
  <si>
    <t xml:space="preserve">Deitz (2024)</t>
  </si>
  <si>
    <t xml:space="preserve">Gaboardi et al. (2024) </t>
  </si>
  <si>
    <t xml:space="preserve">Kalaitzaki et al. (2024)</t>
  </si>
  <si>
    <t xml:space="preserve">Kapur et al. (2022)</t>
  </si>
  <si>
    <t xml:space="preserve">Levinsky et al. (2024)</t>
  </si>
  <si>
    <t xml:space="preserve">Liu G. et al (2024) </t>
  </si>
  <si>
    <t xml:space="preserve">Liu S. et al (2024)</t>
  </si>
  <si>
    <t xml:space="preserve">Moreno-Jimenez et al. (2021)</t>
  </si>
  <si>
    <t xml:space="preserve">Nie et al. (2021)</t>
  </si>
  <si>
    <t xml:space="preserve">Nowicki et al. (2024)</t>
  </si>
  <si>
    <t xml:space="preserve">Özönder et al. (2023) </t>
  </si>
  <si>
    <t xml:space="preserve">Petrocchi et al. (2023) </t>
  </si>
  <si>
    <t xml:space="preserve">Pfeiffer et al. (2023)</t>
  </si>
  <si>
    <t xml:space="preserve">Read et al. (2022) </t>
  </si>
  <si>
    <t xml:space="preserve">0.51, 0.68</t>
  </si>
  <si>
    <t xml:space="preserve">Sarialioglu et al. (2022) </t>
  </si>
  <si>
    <t xml:space="preserve">0.881, 0.868</t>
  </si>
  <si>
    <t xml:space="preserve">Uziel et al. (2021) </t>
  </si>
  <si>
    <t xml:space="preserve">Veronese et al. (2022) </t>
  </si>
  <si>
    <t xml:space="preserve">0.488, 0.5, 0.519</t>
  </si>
  <si>
    <t xml:space="preserve"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</si>
  <si>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</si>
  <si>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</si>
  <si>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</si>
  <si>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</si>
  <si>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</si>
  <si>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</si>
  <si>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</si>
  <si>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 xml:space="preserve">Liu et al. (2021)</t>
  </si>
  <si>
    <t xml:space="preserve">Kowalski et al. (2021)</t>
  </si>
  <si>
    <t xml:space="preserve"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</si>
  <si>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</si>
  <si>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</si>
  <si>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</si>
  <si>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</si>
  <si>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</si>
  <si>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</si>
  <si>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</si>
  <si>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 xml:space="preserve">Ottaviani et al. (2024)</t>
  </si>
  <si>
    <t xml:space="preserve">Li et al. (2022) </t>
  </si>
  <si>
    <t xml:space="preserve">Zurko et al. (2022)</t>
  </si>
  <si>
    <t xml:space="preserve">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</si>
</sst>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9"/>
  <sheetViews>
    <sheetView showFormulas="false" showGridLines="true" showRowColHeaders="true" showZeros="true" rightToLeft="false" tabSelected="true" showOutlineSymbols="true" defaultGridColor="true" view="normal" topLeftCell="A52" colorId="64" zoomScale="120" zoomScaleNormal="120" zoomScalePageLayoutView="100" workbookViewId="0">
      <selection pane="topLeft" activeCell="L76" activeCellId="0" sqref="L76"/>
    </sheetView>
  </sheetViews>
  <sheetFormatPr defaultColWidth="11.515625" defaultRowHeight="12.8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9.66"/>
    <col collapsed="false" customWidth="true" hidden="false" outlineLevel="0" max="3" min="3" style="0" width="9"/>
    <col collapsed="false" customWidth="true" hidden="false" outlineLevel="0" max="5" min="4" style="0" width="10.16"/>
    <col collapsed="false" customWidth="true" hidden="false" outlineLevel="0" max="6" min="6" style="0" width="6.83"/>
    <col collapsed="false" customWidth="true" hidden="false" outlineLevel="0" max="7" min="7" style="0" width="6.16"/>
    <col collapsed="false" customWidth="true" hidden="false" outlineLevel="0" max="8" min="8" style="0" width="6.66"/>
    <col collapsed="false" customWidth="true" hidden="false" outlineLevel="0" max="9" min="9" style="0" width="7.83"/>
    <col collapsed="false" customWidth="true" hidden="false" outlineLevel="0" max="10" min="10" style="0" width="5.66"/>
    <col collapsed="false" customWidth="true" hidden="false" outlineLevel="0" max="11" min="11" style="0" width="13.01"/>
    <col collapsed="false" customWidth="true" hidden="false" outlineLevel="0" max="12" min="12" style="0" width="19.66"/>
    <col collapsed="false" customWidth="true" hidden="false" outlineLevel="0" max="13" min="13" style="0" width="14.5"/>
    <col collapsed="false" customWidth="true" hidden="false" outlineLevel="0" max="15" min="15" style="0" width="13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1" t="s">
        <v>15</v>
      </c>
      <c r="B2" s="0" t="s">
        <v>16</v>
      </c>
      <c r="C2" s="0" t="n">
        <v>22.258</v>
      </c>
      <c r="D2" s="0" t="n">
        <v>5.052</v>
      </c>
      <c r="E2" s="0" t="n">
        <f aca="false">226+155</f>
        <v>381</v>
      </c>
      <c r="F2" s="1" t="n">
        <v>1</v>
      </c>
      <c r="G2" s="0" t="n">
        <v>1</v>
      </c>
      <c r="H2" s="0" t="n">
        <v>0</v>
      </c>
      <c r="I2" s="0" t="n">
        <v>0</v>
      </c>
      <c r="J2" s="1" t="n">
        <v>0</v>
      </c>
      <c r="K2" s="1" t="n">
        <v>1</v>
      </c>
      <c r="L2" s="1" t="n">
        <v>0.407</v>
      </c>
      <c r="M2" s="1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n">
        <v>65.195</v>
      </c>
      <c r="D3" s="0" t="n">
        <v>17.944</v>
      </c>
      <c r="E3" s="0" t="n">
        <f aca="false">94+141+84+46</f>
        <v>365</v>
      </c>
      <c r="F3" s="1" t="n">
        <v>1</v>
      </c>
      <c r="G3" s="0" t="n">
        <v>1</v>
      </c>
      <c r="H3" s="0" t="n">
        <v>0</v>
      </c>
      <c r="I3" s="0" t="n">
        <v>0</v>
      </c>
      <c r="J3" s="1" t="n">
        <v>1</v>
      </c>
      <c r="K3" s="1" t="n">
        <v>0</v>
      </c>
      <c r="L3" s="0" t="n">
        <v>0.682</v>
      </c>
    </row>
    <row r="4" customFormat="false" ht="12.8" hidden="false" customHeight="false" outlineLevel="0" collapsed="false">
      <c r="A4" s="0" t="s">
        <v>20</v>
      </c>
      <c r="B4" s="0" t="s">
        <v>19</v>
      </c>
      <c r="C4" s="0" t="n">
        <v>55.78</v>
      </c>
      <c r="D4" s="0" t="n">
        <v>19.1</v>
      </c>
      <c r="E4" s="0" t="n">
        <f aca="false">517+399</f>
        <v>916</v>
      </c>
      <c r="F4" s="1" t="n">
        <v>1</v>
      </c>
      <c r="G4" s="0" t="n">
        <v>0</v>
      </c>
      <c r="H4" s="0" t="n">
        <v>0</v>
      </c>
      <c r="I4" s="0" t="n">
        <v>0</v>
      </c>
      <c r="J4" s="1" t="n">
        <v>0</v>
      </c>
      <c r="K4" s="1" t="n">
        <v>0</v>
      </c>
      <c r="L4" s="0" t="n">
        <v>1</v>
      </c>
    </row>
    <row r="5" customFormat="false" ht="12.8" hidden="false" customHeight="false" outlineLevel="0" collapsed="false">
      <c r="A5" s="0" t="s">
        <v>21</v>
      </c>
      <c r="B5" s="0" t="s">
        <v>19</v>
      </c>
      <c r="C5" s="0" t="n">
        <f aca="false">ROUND(38.09*10.7/100+73.78*20.1/100+57.91*42.2/100+79.47*27/100,2)</f>
        <v>64.8</v>
      </c>
      <c r="D5" s="0" t="n">
        <v>10.44</v>
      </c>
      <c r="E5" s="0" t="n">
        <v>422</v>
      </c>
      <c r="F5" s="1" t="n">
        <v>0</v>
      </c>
      <c r="G5" s="0" t="n">
        <v>0</v>
      </c>
      <c r="H5" s="0" t="n">
        <v>0</v>
      </c>
      <c r="I5" s="0" t="n">
        <v>0</v>
      </c>
      <c r="J5" s="1" t="n">
        <v>1</v>
      </c>
      <c r="K5" s="1" t="n">
        <v>0</v>
      </c>
      <c r="L5" s="0" t="n">
        <v>0.445</v>
      </c>
    </row>
    <row r="6" customFormat="false" ht="12.8" hidden="false" customHeight="false" outlineLevel="0" collapsed="false">
      <c r="A6" s="0" t="s">
        <v>22</v>
      </c>
      <c r="B6" s="0" t="s">
        <v>16</v>
      </c>
      <c r="C6" s="0" t="n">
        <v>28</v>
      </c>
      <c r="D6" s="0" t="n">
        <v>11.5</v>
      </c>
      <c r="E6" s="0" t="n">
        <v>12596</v>
      </c>
      <c r="F6" s="1" t="n">
        <v>0</v>
      </c>
      <c r="G6" s="0" t="n">
        <v>0</v>
      </c>
      <c r="H6" s="1" t="n">
        <v>0</v>
      </c>
      <c r="I6" s="0" t="n">
        <v>0</v>
      </c>
      <c r="J6" s="1" t="n">
        <v>1</v>
      </c>
      <c r="K6" s="1" t="n">
        <v>0</v>
      </c>
      <c r="L6" s="1" t="n">
        <v>0.956</v>
      </c>
    </row>
    <row r="7" customFormat="false" ht="12.8" hidden="false" customHeight="false" outlineLevel="0" collapsed="false">
      <c r="A7" s="0" t="s">
        <v>23</v>
      </c>
      <c r="B7" s="0" t="s">
        <v>19</v>
      </c>
      <c r="C7" s="0" t="n">
        <v>45.57</v>
      </c>
      <c r="D7" s="0" t="n">
        <v>11.7</v>
      </c>
      <c r="E7" s="0" t="n">
        <v>300</v>
      </c>
      <c r="F7" s="1" t="n">
        <v>0</v>
      </c>
      <c r="G7" s="0" t="n">
        <v>0</v>
      </c>
      <c r="H7" s="0" t="n">
        <v>0</v>
      </c>
      <c r="I7" s="0" t="n">
        <v>0</v>
      </c>
      <c r="J7" s="1" t="n">
        <v>0</v>
      </c>
      <c r="K7" s="1" t="n">
        <v>1</v>
      </c>
      <c r="L7" s="0" t="n">
        <v>0.5</v>
      </c>
    </row>
    <row r="8" customFormat="false" ht="12.8" hidden="false" customHeight="false" outlineLevel="0" collapsed="false">
      <c r="A8" s="0" t="s">
        <v>24</v>
      </c>
      <c r="B8" s="0" t="s">
        <v>19</v>
      </c>
      <c r="C8" s="0" t="n">
        <v>47.73</v>
      </c>
      <c r="D8" s="0" t="n">
        <v>24.63</v>
      </c>
      <c r="E8" s="0" t="n">
        <v>352</v>
      </c>
      <c r="F8" s="1" t="n">
        <v>1</v>
      </c>
      <c r="G8" s="0" t="n">
        <v>1</v>
      </c>
      <c r="H8" s="0" t="n">
        <v>1</v>
      </c>
      <c r="I8" s="0" t="n">
        <v>1</v>
      </c>
      <c r="J8" s="1" t="n">
        <v>0</v>
      </c>
      <c r="K8" s="1" t="n">
        <v>1</v>
      </c>
      <c r="L8" s="0" t="n">
        <v>0.758</v>
      </c>
    </row>
    <row r="9" customFormat="false" ht="12.8" hidden="false" customHeight="false" outlineLevel="0" collapsed="false">
      <c r="A9" s="0" t="s">
        <v>25</v>
      </c>
      <c r="B9" s="0" t="s">
        <v>19</v>
      </c>
      <c r="C9" s="0" t="n">
        <v>53.13</v>
      </c>
      <c r="D9" s="0" t="n">
        <v>17.22</v>
      </c>
      <c r="E9" s="0" t="n">
        <f aca="false">235+92</f>
        <v>327</v>
      </c>
      <c r="F9" s="1" t="n">
        <v>0</v>
      </c>
      <c r="G9" s="0" t="n">
        <v>0</v>
      </c>
      <c r="H9" s="0" t="n">
        <v>0</v>
      </c>
      <c r="I9" s="0" t="n">
        <v>0</v>
      </c>
      <c r="J9" s="1" t="n">
        <v>1</v>
      </c>
      <c r="K9" s="1" t="n">
        <v>0</v>
      </c>
      <c r="L9" s="0" t="n">
        <v>0.719</v>
      </c>
    </row>
    <row r="10" customFormat="false" ht="12.8" hidden="false" customHeight="false" outlineLevel="0" collapsed="false">
      <c r="A10" s="0" t="s">
        <v>26</v>
      </c>
      <c r="B10" s="0" t="s">
        <v>16</v>
      </c>
      <c r="C10" s="0" t="n">
        <v>12.64</v>
      </c>
      <c r="D10" s="0" t="n">
        <v>11.01</v>
      </c>
      <c r="E10" s="0" t="n">
        <v>1424</v>
      </c>
      <c r="F10" s="1" t="n">
        <v>0</v>
      </c>
      <c r="G10" s="0" t="n">
        <v>0</v>
      </c>
      <c r="H10" s="0" t="n">
        <v>0</v>
      </c>
      <c r="I10" s="0" t="n">
        <v>0</v>
      </c>
      <c r="J10" s="1" t="n">
        <v>1</v>
      </c>
      <c r="K10" s="1" t="n">
        <v>0</v>
      </c>
      <c r="L10" s="0" t="n">
        <v>0.753</v>
      </c>
    </row>
    <row r="11" customFormat="false" ht="12.8" hidden="false" customHeight="false" outlineLevel="0" collapsed="false">
      <c r="A11" s="0" t="s">
        <v>27</v>
      </c>
      <c r="B11" s="0" t="s">
        <v>19</v>
      </c>
      <c r="C11" s="0" t="n">
        <v>78.4</v>
      </c>
      <c r="D11" s="0" t="n">
        <v>14</v>
      </c>
      <c r="E11" s="0" t="n">
        <v>251</v>
      </c>
      <c r="F11" s="1" t="n">
        <v>0</v>
      </c>
      <c r="G11" s="0" t="n">
        <v>0</v>
      </c>
      <c r="H11" s="0" t="n">
        <v>0</v>
      </c>
      <c r="I11" s="0" t="n">
        <v>0</v>
      </c>
      <c r="J11" s="1" t="n">
        <v>0</v>
      </c>
      <c r="K11" s="1" t="n">
        <v>0</v>
      </c>
      <c r="L11" s="0" t="n">
        <v>0.709</v>
      </c>
    </row>
    <row r="12" customFormat="false" ht="12.8" hidden="false" customHeight="false" outlineLevel="0" collapsed="false">
      <c r="A12" s="0" t="s">
        <v>28</v>
      </c>
      <c r="B12" s="0" t="s">
        <v>19</v>
      </c>
      <c r="C12" s="0" t="n">
        <v>96.26</v>
      </c>
      <c r="D12" s="0" t="n">
        <v>21.57</v>
      </c>
      <c r="E12" s="0" t="n">
        <v>266</v>
      </c>
      <c r="F12" s="1" t="n">
        <v>0</v>
      </c>
      <c r="G12" s="0" t="n">
        <v>0</v>
      </c>
      <c r="H12" s="0" t="n">
        <v>0</v>
      </c>
      <c r="I12" s="0" t="n">
        <v>0</v>
      </c>
      <c r="J12" s="1" t="n">
        <v>1</v>
      </c>
      <c r="K12" s="1" t="n">
        <v>1</v>
      </c>
      <c r="L12" s="0" t="n">
        <v>0.91</v>
      </c>
    </row>
    <row r="13" customFormat="false" ht="12.8" hidden="false" customHeight="false" outlineLevel="0" collapsed="false">
      <c r="A13" s="0" t="s">
        <v>29</v>
      </c>
      <c r="B13" s="0" t="s">
        <v>19</v>
      </c>
      <c r="C13" s="0" t="n">
        <v>47</v>
      </c>
      <c r="D13" s="0" t="n">
        <v>28.2</v>
      </c>
      <c r="E13" s="0" t="n">
        <v>296</v>
      </c>
      <c r="F13" s="1" t="n">
        <v>0</v>
      </c>
      <c r="G13" s="0" t="n">
        <v>0</v>
      </c>
      <c r="H13" s="0" t="n">
        <v>0</v>
      </c>
      <c r="I13" s="0" t="n">
        <v>0</v>
      </c>
      <c r="J13" s="1" t="n">
        <v>0</v>
      </c>
      <c r="K13" s="1" t="n">
        <v>1</v>
      </c>
      <c r="L13" s="0" t="n">
        <v>0.588</v>
      </c>
    </row>
    <row r="14" customFormat="false" ht="12.8" hidden="false" customHeight="false" outlineLevel="0" collapsed="false">
      <c r="A14" s="0" t="s">
        <v>30</v>
      </c>
      <c r="B14" s="0" t="s">
        <v>16</v>
      </c>
      <c r="C14" s="0" t="n">
        <v>21.6</v>
      </c>
      <c r="D14" s="0" t="n">
        <v>6.8</v>
      </c>
      <c r="E14" s="0" t="n">
        <v>12686</v>
      </c>
      <c r="F14" s="1" t="n">
        <v>0</v>
      </c>
      <c r="G14" s="0" t="n">
        <v>1</v>
      </c>
      <c r="H14" s="0" t="n">
        <v>0</v>
      </c>
      <c r="I14" s="0" t="n">
        <v>0</v>
      </c>
      <c r="J14" s="1" t="n">
        <v>0</v>
      </c>
      <c r="K14" s="1" t="n">
        <v>1</v>
      </c>
      <c r="L14" s="1" t="s">
        <v>31</v>
      </c>
    </row>
    <row r="15" customFormat="false" ht="12.8" hidden="false" customHeight="false" outlineLevel="0" collapsed="false">
      <c r="A15" s="0" t="s">
        <v>32</v>
      </c>
      <c r="B15" s="0" t="s">
        <v>16</v>
      </c>
      <c r="C15" s="0" t="n">
        <v>36.51</v>
      </c>
      <c r="D15" s="0" t="n">
        <v>7.6</v>
      </c>
      <c r="E15" s="0" t="n">
        <v>1951</v>
      </c>
      <c r="F15" s="1" t="n">
        <v>1</v>
      </c>
      <c r="G15" s="0" t="n">
        <v>0</v>
      </c>
      <c r="H15" s="0" t="n">
        <v>0</v>
      </c>
      <c r="I15" s="0" t="n">
        <v>1</v>
      </c>
      <c r="J15" s="1" t="n">
        <v>1</v>
      </c>
      <c r="K15" s="1" t="n">
        <v>0</v>
      </c>
      <c r="L15" s="0" t="n">
        <v>0.5</v>
      </c>
    </row>
    <row r="16" customFormat="false" ht="12.8" hidden="false" customHeight="false" outlineLevel="0" collapsed="false">
      <c r="A16" s="0" t="s">
        <v>33</v>
      </c>
      <c r="B16" s="0" t="s">
        <v>19</v>
      </c>
      <c r="C16" s="0" t="n">
        <v>47.95</v>
      </c>
      <c r="D16" s="0" t="n">
        <v>24.48</v>
      </c>
      <c r="E16" s="0" t="n">
        <v>176</v>
      </c>
      <c r="F16" s="1" t="n">
        <v>1</v>
      </c>
      <c r="G16" s="0" t="n">
        <v>1</v>
      </c>
      <c r="H16" s="0" t="n">
        <v>1</v>
      </c>
      <c r="I16" s="0" t="n">
        <v>1</v>
      </c>
      <c r="J16" s="1" t="n">
        <v>0</v>
      </c>
      <c r="K16" s="1" t="n">
        <v>0</v>
      </c>
      <c r="L16" s="0" t="n">
        <v>0.579</v>
      </c>
    </row>
    <row r="17" customFormat="false" ht="12.8" hidden="false" customHeight="false" outlineLevel="0" collapsed="false">
      <c r="A17" s="0" t="s">
        <v>34</v>
      </c>
      <c r="B17" s="0" t="s">
        <v>16</v>
      </c>
      <c r="C17" s="0" t="n">
        <v>21.9</v>
      </c>
      <c r="D17" s="0" t="n">
        <v>9.7</v>
      </c>
      <c r="E17" s="0" t="n">
        <v>1510</v>
      </c>
      <c r="F17" s="1" t="n">
        <v>0</v>
      </c>
      <c r="G17" s="0" t="n">
        <v>0</v>
      </c>
      <c r="H17" s="0" t="n">
        <v>0</v>
      </c>
      <c r="I17" s="0" t="n">
        <v>1</v>
      </c>
      <c r="J17" s="1" t="n">
        <v>0</v>
      </c>
      <c r="K17" s="1" t="n">
        <v>0</v>
      </c>
      <c r="L17" s="1" t="s">
        <v>31</v>
      </c>
    </row>
    <row r="18" customFormat="false" ht="12.8" hidden="false" customHeight="false" outlineLevel="0" collapsed="false">
      <c r="A18" s="0" t="s">
        <v>35</v>
      </c>
      <c r="B18" s="0" t="s">
        <v>19</v>
      </c>
      <c r="C18" s="0" t="n">
        <v>63.49</v>
      </c>
      <c r="D18" s="0" t="n">
        <v>20.64</v>
      </c>
      <c r="E18" s="0" t="n">
        <v>292</v>
      </c>
      <c r="F18" s="1" t="n">
        <v>0</v>
      </c>
      <c r="G18" s="0" t="n">
        <v>0</v>
      </c>
      <c r="H18" s="0" t="n">
        <v>0</v>
      </c>
      <c r="I18" s="0" t="n">
        <v>0</v>
      </c>
      <c r="J18" s="1" t="n">
        <v>0</v>
      </c>
      <c r="K18" s="1" t="n">
        <v>0</v>
      </c>
      <c r="L18" s="0" t="n">
        <v>0.785</v>
      </c>
    </row>
    <row r="19" customFormat="false" ht="12.8" hidden="false" customHeight="false" outlineLevel="0" collapsed="false">
      <c r="A19" s="0" t="s">
        <v>36</v>
      </c>
      <c r="B19" s="0" t="s">
        <v>19</v>
      </c>
      <c r="C19" s="0" t="n">
        <v>67.17</v>
      </c>
      <c r="D19" s="0" t="n">
        <v>14.79</v>
      </c>
      <c r="E19" s="0" t="n">
        <v>1790</v>
      </c>
      <c r="F19" s="1" t="n">
        <v>0</v>
      </c>
      <c r="G19" s="0" t="n">
        <v>0</v>
      </c>
      <c r="H19" s="0" t="n">
        <v>1</v>
      </c>
      <c r="I19" s="0" t="n">
        <v>1</v>
      </c>
      <c r="J19" s="1" t="n">
        <v>1</v>
      </c>
      <c r="K19" s="1" t="n">
        <v>1</v>
      </c>
      <c r="L19" s="0" t="n">
        <v>0.994</v>
      </c>
    </row>
    <row r="20" customFormat="false" ht="12.8" hidden="false" customHeight="false" outlineLevel="0" collapsed="false">
      <c r="A20" s="0" t="s">
        <v>37</v>
      </c>
      <c r="B20" s="0" t="s">
        <v>19</v>
      </c>
      <c r="C20" s="0" t="n">
        <v>58.34</v>
      </c>
      <c r="D20" s="0" t="n">
        <v>26.76</v>
      </c>
      <c r="E20" s="0" t="n">
        <v>442</v>
      </c>
      <c r="F20" s="1" t="n">
        <v>1</v>
      </c>
      <c r="G20" s="0" t="n">
        <v>1</v>
      </c>
      <c r="H20" s="0" t="n">
        <v>1</v>
      </c>
      <c r="I20" s="0" t="n">
        <v>1</v>
      </c>
      <c r="J20" s="1" t="n">
        <v>0</v>
      </c>
      <c r="K20" s="1" t="n">
        <v>1</v>
      </c>
      <c r="L20" s="0" t="n">
        <v>0.523</v>
      </c>
    </row>
    <row r="21" customFormat="false" ht="12.8" hidden="false" customHeight="false" outlineLevel="0" collapsed="false">
      <c r="A21" s="0" t="s">
        <v>38</v>
      </c>
      <c r="B21" s="0" t="s">
        <v>19</v>
      </c>
      <c r="C21" s="0" t="n">
        <v>71.75</v>
      </c>
      <c r="D21" s="0" t="n">
        <v>18.53</v>
      </c>
      <c r="E21" s="0" t="n">
        <v>1512</v>
      </c>
      <c r="F21" s="1" t="n">
        <v>0</v>
      </c>
      <c r="G21" s="0" t="n">
        <v>0</v>
      </c>
      <c r="H21" s="0" t="n">
        <v>0</v>
      </c>
      <c r="I21" s="0" t="n">
        <v>1</v>
      </c>
      <c r="J21" s="1" t="n">
        <v>0</v>
      </c>
      <c r="K21" s="1" t="n">
        <v>0</v>
      </c>
      <c r="L21" s="0" t="n">
        <v>0.938</v>
      </c>
    </row>
    <row r="22" customFormat="false" ht="12.8" hidden="false" customHeight="false" outlineLevel="0" collapsed="false">
      <c r="A22" s="0" t="s">
        <v>39</v>
      </c>
      <c r="B22" s="0" t="s">
        <v>16</v>
      </c>
      <c r="C22" s="0" t="n">
        <v>30.33</v>
      </c>
      <c r="D22" s="0" t="n">
        <v>11.65</v>
      </c>
      <c r="E22" s="0" t="n">
        <v>252</v>
      </c>
      <c r="F22" s="1" t="n">
        <v>0</v>
      </c>
      <c r="G22" s="0" t="n">
        <v>0</v>
      </c>
      <c r="H22" s="0" t="n">
        <v>0</v>
      </c>
      <c r="I22" s="0" t="n">
        <v>1</v>
      </c>
      <c r="J22" s="1" t="n">
        <v>1</v>
      </c>
      <c r="K22" s="1" t="n">
        <v>0</v>
      </c>
      <c r="L22" s="0" t="n">
        <v>0.717</v>
      </c>
    </row>
    <row r="23" customFormat="false" ht="12.8" hidden="false" customHeight="false" outlineLevel="0" collapsed="false">
      <c r="A23" s="0" t="s">
        <v>40</v>
      </c>
      <c r="B23" s="0" t="s">
        <v>19</v>
      </c>
      <c r="C23" s="0" t="n">
        <v>64.81</v>
      </c>
      <c r="D23" s="0" t="n">
        <v>20.27</v>
      </c>
      <c r="E23" s="0" t="n">
        <v>166</v>
      </c>
      <c r="F23" s="1" t="n">
        <v>0</v>
      </c>
      <c r="G23" s="0" t="n">
        <v>0</v>
      </c>
      <c r="H23" s="0" t="n">
        <v>0</v>
      </c>
      <c r="I23" s="0" t="n">
        <v>1</v>
      </c>
      <c r="J23" s="1" t="n">
        <v>1</v>
      </c>
      <c r="K23" s="1" t="n">
        <v>0</v>
      </c>
      <c r="L23" s="0" t="n">
        <v>0.6</v>
      </c>
    </row>
    <row r="24" customFormat="false" ht="12.8" hidden="false" customHeight="false" outlineLevel="0" collapsed="false">
      <c r="A24" s="1" t="s">
        <v>41</v>
      </c>
      <c r="B24" s="1" t="s">
        <v>16</v>
      </c>
      <c r="C24" s="0" t="n">
        <v>46.81</v>
      </c>
      <c r="D24" s="0" t="n">
        <v>11.93</v>
      </c>
      <c r="E24" s="0" t="n">
        <v>290</v>
      </c>
      <c r="F24" s="1" t="n">
        <v>1</v>
      </c>
      <c r="G24" s="1" t="n">
        <v>1</v>
      </c>
      <c r="H24" s="1" t="n">
        <v>0</v>
      </c>
      <c r="I24" s="1" t="n">
        <v>1</v>
      </c>
      <c r="J24" s="1" t="n">
        <v>0</v>
      </c>
      <c r="K24" s="1" t="n">
        <v>1</v>
      </c>
      <c r="L24" s="1" t="n">
        <v>0.538</v>
      </c>
    </row>
    <row r="25" customFormat="false" ht="12.8" hidden="false" customHeight="false" outlineLevel="0" collapsed="false">
      <c r="A25" s="0" t="s">
        <v>42</v>
      </c>
      <c r="B25" s="0" t="s">
        <v>19</v>
      </c>
      <c r="C25" s="0" t="n">
        <v>63.36</v>
      </c>
      <c r="D25" s="0" t="n">
        <v>20.91</v>
      </c>
      <c r="E25" s="0" t="n">
        <v>100</v>
      </c>
      <c r="F25" s="1" t="n">
        <v>0</v>
      </c>
      <c r="G25" s="0" t="n">
        <v>0</v>
      </c>
      <c r="H25" s="0" t="n">
        <v>0</v>
      </c>
      <c r="I25" s="0" t="n">
        <v>1</v>
      </c>
      <c r="J25" s="1" t="n">
        <v>1</v>
      </c>
      <c r="K25" s="1" t="n">
        <v>0</v>
      </c>
      <c r="L25" s="0" t="n">
        <v>0.384</v>
      </c>
    </row>
    <row r="26" customFormat="false" ht="12.8" hidden="false" customHeight="false" outlineLevel="0" collapsed="false">
      <c r="A26" s="1" t="s">
        <v>43</v>
      </c>
      <c r="B26" s="0" t="s">
        <v>19</v>
      </c>
      <c r="C26" s="0" t="n">
        <v>31.82</v>
      </c>
      <c r="D26" s="0" t="n">
        <v>23.1</v>
      </c>
      <c r="E26" s="0" t="n">
        <v>733</v>
      </c>
      <c r="F26" s="1" t="n">
        <v>1</v>
      </c>
      <c r="G26" s="1" t="n">
        <v>1</v>
      </c>
      <c r="H26" s="0" t="n">
        <v>0</v>
      </c>
      <c r="I26" s="0" t="n">
        <v>1</v>
      </c>
      <c r="J26" s="1" t="n">
        <v>0</v>
      </c>
      <c r="K26" s="1" t="n">
        <v>0</v>
      </c>
      <c r="L26" s="1" t="n">
        <v>0.622</v>
      </c>
    </row>
    <row r="27" customFormat="false" ht="12.8" hidden="false" customHeight="false" outlineLevel="0" collapsed="false">
      <c r="A27" s="0" t="s">
        <v>44</v>
      </c>
      <c r="B27" s="0" t="s">
        <v>16</v>
      </c>
      <c r="C27" s="0" t="n">
        <v>20.35</v>
      </c>
      <c r="D27" s="0" t="n">
        <v>10.92</v>
      </c>
      <c r="E27" s="0" t="n">
        <v>854</v>
      </c>
      <c r="F27" s="1" t="n">
        <v>1</v>
      </c>
      <c r="G27" s="0" t="n">
        <v>1</v>
      </c>
      <c r="H27" s="0" t="n">
        <v>0</v>
      </c>
      <c r="I27" s="0" t="n">
        <v>0</v>
      </c>
      <c r="J27" s="1" t="n">
        <v>0</v>
      </c>
      <c r="K27" s="1" t="n">
        <v>0</v>
      </c>
      <c r="L27" s="0" t="n">
        <v>0.817</v>
      </c>
    </row>
    <row r="28" customFormat="false" ht="12.8" hidden="false" customHeight="false" outlineLevel="0" collapsed="false">
      <c r="A28" s="0" t="s">
        <v>45</v>
      </c>
      <c r="B28" s="0" t="s">
        <v>19</v>
      </c>
      <c r="C28" s="0" t="n">
        <v>51.44</v>
      </c>
      <c r="D28" s="0" t="n">
        <v>12.5</v>
      </c>
      <c r="E28" s="0" t="n">
        <v>785</v>
      </c>
      <c r="F28" s="1" t="n">
        <v>1</v>
      </c>
      <c r="G28" s="0" t="n">
        <v>1</v>
      </c>
      <c r="H28" s="0" t="n">
        <v>0</v>
      </c>
      <c r="I28" s="0" t="n">
        <v>1</v>
      </c>
      <c r="J28" s="1" t="n">
        <v>0</v>
      </c>
      <c r="K28" s="1" t="n">
        <v>1</v>
      </c>
      <c r="L28" s="1" t="n">
        <v>0.596</v>
      </c>
    </row>
    <row r="29" customFormat="false" ht="12.8" hidden="false" customHeight="false" outlineLevel="0" collapsed="false">
      <c r="A29" s="0" t="s">
        <v>46</v>
      </c>
      <c r="B29" s="0" t="s">
        <v>19</v>
      </c>
      <c r="C29" s="0" t="n">
        <v>62.83</v>
      </c>
      <c r="D29" s="0" t="n">
        <v>23.19</v>
      </c>
      <c r="E29" s="0" t="n">
        <v>115</v>
      </c>
      <c r="F29" s="1" t="n">
        <v>0</v>
      </c>
      <c r="G29" s="0" t="n">
        <v>0</v>
      </c>
      <c r="H29" s="0" t="n">
        <v>0</v>
      </c>
      <c r="I29" s="0" t="n">
        <v>1</v>
      </c>
      <c r="J29" s="1" t="n">
        <v>1</v>
      </c>
      <c r="K29" s="1" t="n">
        <v>0</v>
      </c>
      <c r="L29" s="0" t="n">
        <v>0.574</v>
      </c>
    </row>
    <row r="30" customFormat="false" ht="12.8" hidden="false" customHeight="false" outlineLevel="0" collapsed="false">
      <c r="A30" s="0" t="s">
        <v>47</v>
      </c>
      <c r="B30" s="0" t="s">
        <v>19</v>
      </c>
      <c r="C30" s="0" t="n">
        <f aca="false">ROUND((53.97*253+45.56*176)/(253+176),2)</f>
        <v>50.52</v>
      </c>
      <c r="D30" s="0" t="n">
        <v>20</v>
      </c>
      <c r="E30" s="0" t="n">
        <f aca="false">253+176</f>
        <v>429</v>
      </c>
      <c r="F30" s="1" t="n">
        <v>0</v>
      </c>
      <c r="G30" s="0" t="n">
        <v>0</v>
      </c>
      <c r="H30" s="0" t="n">
        <v>1</v>
      </c>
      <c r="I30" s="0" t="n">
        <v>1</v>
      </c>
      <c r="J30" s="1" t="n">
        <v>0</v>
      </c>
      <c r="K30" s="1" t="n">
        <v>0</v>
      </c>
      <c r="L30" s="1" t="n">
        <v>0.783</v>
      </c>
    </row>
    <row r="31" customFormat="false" ht="12.8" hidden="false" customHeight="false" outlineLevel="0" collapsed="false">
      <c r="A31" s="0" t="s">
        <v>48</v>
      </c>
      <c r="B31" s="0" t="s">
        <v>19</v>
      </c>
      <c r="C31" s="0" t="n">
        <v>75.47</v>
      </c>
      <c r="D31" s="0" t="n">
        <v>21.8</v>
      </c>
      <c r="E31" s="0" t="n">
        <v>407</v>
      </c>
      <c r="F31" s="1" t="n">
        <v>0</v>
      </c>
      <c r="G31" s="0" t="n">
        <v>0</v>
      </c>
      <c r="H31" s="0" t="n">
        <v>0</v>
      </c>
      <c r="I31" s="0" t="n">
        <v>1</v>
      </c>
      <c r="J31" s="1" t="n">
        <v>0</v>
      </c>
      <c r="K31" s="1" t="n">
        <v>0</v>
      </c>
      <c r="L31" s="0" t="n">
        <v>0.797</v>
      </c>
    </row>
    <row r="32" customFormat="false" ht="12.8" hidden="false" customHeight="false" outlineLevel="0" collapsed="false">
      <c r="A32" s="1" t="s">
        <v>49</v>
      </c>
      <c r="B32" s="0" t="s">
        <v>19</v>
      </c>
      <c r="C32" s="0" t="n">
        <v>70.91</v>
      </c>
      <c r="D32" s="0" t="n">
        <v>22.54</v>
      </c>
      <c r="E32" s="0" t="n">
        <v>184</v>
      </c>
      <c r="F32" s="1" t="n">
        <v>0</v>
      </c>
      <c r="G32" s="0" t="n">
        <v>0</v>
      </c>
      <c r="H32" s="0" t="n">
        <v>0</v>
      </c>
      <c r="I32" s="0" t="n">
        <v>0</v>
      </c>
      <c r="J32" s="1" t="n">
        <v>1</v>
      </c>
      <c r="K32" s="1" t="n">
        <v>1</v>
      </c>
      <c r="L32" s="1" t="n">
        <v>0.77</v>
      </c>
    </row>
    <row r="33" customFormat="false" ht="12.8" hidden="false" customHeight="false" outlineLevel="0" collapsed="false">
      <c r="A33" s="1" t="s">
        <v>50</v>
      </c>
      <c r="B33" s="0" t="s">
        <v>19</v>
      </c>
      <c r="C33" s="0" t="n">
        <v>69.95</v>
      </c>
      <c r="D33" s="0" t="n">
        <v>15.73</v>
      </c>
      <c r="E33" s="0" t="n">
        <v>263</v>
      </c>
      <c r="F33" s="1" t="n">
        <v>0</v>
      </c>
      <c r="G33" s="0" t="n">
        <v>0</v>
      </c>
      <c r="H33" s="0" t="n">
        <v>1</v>
      </c>
      <c r="I33" s="0" t="n">
        <v>0</v>
      </c>
      <c r="J33" s="1" t="n">
        <v>0</v>
      </c>
      <c r="K33" s="1" t="n">
        <v>0</v>
      </c>
      <c r="L33" s="0" t="n">
        <v>0.567</v>
      </c>
    </row>
    <row r="34" customFormat="false" ht="12.8" hidden="false" customHeight="false" outlineLevel="0" collapsed="false">
      <c r="A34" s="1" t="s">
        <v>51</v>
      </c>
      <c r="B34" s="0" t="s">
        <v>16</v>
      </c>
      <c r="C34" s="0" t="n">
        <v>40</v>
      </c>
      <c r="D34" s="0" t="n">
        <f aca="false">1.35 * 16</f>
        <v>21.6</v>
      </c>
      <c r="E34" s="0" t="n">
        <v>152</v>
      </c>
      <c r="F34" s="1" t="n">
        <v>1</v>
      </c>
      <c r="G34" s="0" t="n">
        <v>1</v>
      </c>
      <c r="H34" s="0" t="n">
        <v>0</v>
      </c>
      <c r="I34" s="0" t="n">
        <v>0</v>
      </c>
      <c r="J34" s="1" t="n">
        <v>0</v>
      </c>
      <c r="K34" s="1" t="n">
        <v>0</v>
      </c>
      <c r="L34" s="1" t="n">
        <v>0.355</v>
      </c>
    </row>
    <row r="35" customFormat="false" ht="12.8" hidden="false" customHeight="false" outlineLevel="0" collapsed="false">
      <c r="A35" s="1" t="s">
        <v>52</v>
      </c>
      <c r="B35" s="0" t="s">
        <v>19</v>
      </c>
      <c r="C35" s="0" t="n">
        <f aca="false">73.92 /25 * 21</f>
        <v>62.0928</v>
      </c>
      <c r="D35" s="0" t="n">
        <f aca="false">SQRT(22.1^2 *(21/25)^2 )</f>
        <v>18.564</v>
      </c>
      <c r="E35" s="0" t="n">
        <v>692</v>
      </c>
      <c r="F35" s="1" t="n">
        <v>0</v>
      </c>
      <c r="G35" s="0" t="n">
        <v>0</v>
      </c>
      <c r="H35" s="0" t="n">
        <v>1</v>
      </c>
      <c r="I35" s="0" t="n">
        <v>0</v>
      </c>
      <c r="J35" s="1" t="n">
        <v>0</v>
      </c>
      <c r="K35" s="1" t="n">
        <v>0</v>
      </c>
      <c r="L35" s="0" t="n">
        <v>0.991</v>
      </c>
    </row>
    <row r="36" customFormat="false" ht="12.8" hidden="false" customHeight="false" outlineLevel="0" collapsed="false">
      <c r="A36" s="1" t="s">
        <v>53</v>
      </c>
      <c r="B36" s="0" t="s">
        <v>19</v>
      </c>
      <c r="C36" s="0" t="n">
        <v>43.05</v>
      </c>
      <c r="D36" s="0" t="n">
        <v>26.59</v>
      </c>
      <c r="E36" s="0" t="n">
        <v>118</v>
      </c>
      <c r="F36" s="1" t="n">
        <v>0</v>
      </c>
      <c r="G36" s="0" t="n">
        <v>0</v>
      </c>
      <c r="H36" s="0" t="n">
        <v>1</v>
      </c>
      <c r="I36" s="0" t="n">
        <v>0</v>
      </c>
      <c r="J36" s="1" t="n">
        <v>0</v>
      </c>
      <c r="K36" s="1" t="n">
        <v>0</v>
      </c>
      <c r="L36" s="1" t="n">
        <v>0.737</v>
      </c>
    </row>
    <row r="37" customFormat="false" ht="12.8" hidden="false" customHeight="false" outlineLevel="0" collapsed="false">
      <c r="A37" s="1" t="s">
        <v>54</v>
      </c>
      <c r="B37" s="0" t="s">
        <v>19</v>
      </c>
      <c r="C37" s="1" t="n">
        <v>34.51</v>
      </c>
      <c r="D37" s="1" t="n">
        <v>25.46</v>
      </c>
      <c r="E37" s="0" t="n">
        <v>35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0.743</v>
      </c>
    </row>
    <row r="38" customFormat="false" ht="12.8" hidden="false" customHeight="false" outlineLevel="0" collapsed="false">
      <c r="A38" s="1" t="s">
        <v>55</v>
      </c>
      <c r="B38" s="0" t="s">
        <v>19</v>
      </c>
      <c r="C38" s="0" t="n">
        <f aca="false">3.01 * 21</f>
        <v>63.21</v>
      </c>
      <c r="D38" s="0" t="n">
        <v>17</v>
      </c>
      <c r="E38" s="0" t="n">
        <v>183</v>
      </c>
      <c r="F38" s="1" t="n">
        <v>1</v>
      </c>
      <c r="G38" s="0" t="n">
        <v>0</v>
      </c>
      <c r="H38" s="0" t="n">
        <v>1</v>
      </c>
      <c r="I38" s="0" t="n">
        <v>0</v>
      </c>
      <c r="J38" s="1" t="n">
        <v>0</v>
      </c>
      <c r="K38" s="1" t="n">
        <v>0</v>
      </c>
      <c r="L38" s="1" t="n">
        <v>0.65</v>
      </c>
    </row>
    <row r="39" customFormat="false" ht="12.8" hidden="false" customHeight="false" outlineLevel="0" collapsed="false">
      <c r="A39" s="1" t="s">
        <v>56</v>
      </c>
      <c r="B39" s="0" t="s">
        <v>16</v>
      </c>
      <c r="C39" s="1" t="n">
        <f aca="false">2.3 * 10</f>
        <v>23</v>
      </c>
      <c r="D39" s="1" t="n">
        <f aca="false">SQRT(0.51^2 * 10^2)</f>
        <v>5.1</v>
      </c>
      <c r="E39" s="0" t="n">
        <v>436</v>
      </c>
      <c r="F39" s="1" t="n">
        <v>1</v>
      </c>
      <c r="G39" s="0" t="n">
        <v>0</v>
      </c>
      <c r="H39" s="0" t="n">
        <v>1</v>
      </c>
      <c r="I39" s="0" t="n">
        <v>0</v>
      </c>
      <c r="J39" s="1" t="n">
        <v>1</v>
      </c>
      <c r="K39" s="1" t="n">
        <v>0</v>
      </c>
      <c r="L39" s="1" t="n">
        <v>0.6995</v>
      </c>
    </row>
    <row r="40" customFormat="false" ht="12.8" hidden="false" customHeight="false" outlineLevel="0" collapsed="false">
      <c r="A40" s="1" t="s">
        <v>57</v>
      </c>
      <c r="B40" s="0" t="s">
        <v>16</v>
      </c>
      <c r="C40" s="0" t="n">
        <f aca="false">3.62 *10</f>
        <v>36.2</v>
      </c>
      <c r="D40" s="0" t="n">
        <f aca="false">SQRT(1.22^2 * 100)</f>
        <v>12.2</v>
      </c>
      <c r="E40" s="0" t="n">
        <v>295</v>
      </c>
      <c r="F40" s="1" t="n">
        <v>0</v>
      </c>
      <c r="G40" s="0" t="n">
        <v>0</v>
      </c>
      <c r="H40" s="0" t="n">
        <v>1</v>
      </c>
      <c r="I40" s="0" t="n">
        <v>0</v>
      </c>
      <c r="J40" s="1" t="n">
        <v>0</v>
      </c>
      <c r="K40" s="1" t="n">
        <v>0</v>
      </c>
      <c r="L40" s="1" t="n">
        <v>0.637</v>
      </c>
    </row>
    <row r="41" customFormat="false" ht="12.8" hidden="false" customHeight="false" outlineLevel="0" collapsed="false">
      <c r="A41" s="1" t="s">
        <v>58</v>
      </c>
      <c r="B41" s="0" t="s">
        <v>19</v>
      </c>
      <c r="C41" s="1" t="n">
        <v>62.24</v>
      </c>
      <c r="D41" s="1" t="n">
        <v>2.18</v>
      </c>
      <c r="E41" s="0" t="n">
        <v>429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0.47</v>
      </c>
    </row>
    <row r="42" customFormat="false" ht="12.8" hidden="false" customHeight="false" outlineLevel="0" collapsed="false">
      <c r="A42" s="1" t="s">
        <v>59</v>
      </c>
      <c r="B42" s="0" t="s">
        <v>19</v>
      </c>
      <c r="C42" s="0" t="n">
        <v>47.4</v>
      </c>
      <c r="D42" s="0" t="n">
        <v>27</v>
      </c>
      <c r="E42" s="0" t="n">
        <v>213</v>
      </c>
      <c r="F42" s="1" t="n">
        <v>0</v>
      </c>
      <c r="G42" s="0" t="n">
        <v>0</v>
      </c>
      <c r="H42" s="0" t="n">
        <v>1</v>
      </c>
      <c r="I42" s="0" t="n">
        <v>0</v>
      </c>
      <c r="J42" s="1" t="n">
        <v>0</v>
      </c>
      <c r="K42" s="1" t="n">
        <v>0</v>
      </c>
      <c r="L42" s="1" t="n">
        <v>0.874</v>
      </c>
    </row>
    <row r="43" customFormat="false" ht="12.8" hidden="false" customHeight="false" outlineLevel="0" collapsed="false">
      <c r="A43" s="1" t="s">
        <v>60</v>
      </c>
      <c r="B43" s="0" t="s">
        <v>19</v>
      </c>
      <c r="C43" s="1" t="n">
        <f aca="false">2.169 * 21</f>
        <v>45.549</v>
      </c>
      <c r="D43" s="1" t="n">
        <f aca="false">SQRT( 1.299^2 * 21^2)</f>
        <v>27.279</v>
      </c>
      <c r="E43" s="0" t="n">
        <v>369</v>
      </c>
      <c r="F43" s="1" t="n">
        <v>1</v>
      </c>
      <c r="G43" s="0" t="n">
        <v>1</v>
      </c>
      <c r="H43" s="1" t="n">
        <v>0</v>
      </c>
      <c r="I43" s="0" t="n">
        <v>0</v>
      </c>
      <c r="J43" s="1" t="n">
        <v>0</v>
      </c>
      <c r="K43" s="1" t="n">
        <v>0</v>
      </c>
      <c r="L43" s="1" t="s">
        <v>31</v>
      </c>
    </row>
    <row r="44" customFormat="false" ht="12.8" hidden="false" customHeight="false" outlineLevel="0" collapsed="false">
      <c r="A44" s="1" t="s">
        <v>61</v>
      </c>
      <c r="B44" s="0" t="s">
        <v>19</v>
      </c>
      <c r="C44" s="1" t="n">
        <f aca="false">45.4545</f>
        <v>45.4545</v>
      </c>
      <c r="D44" s="1" t="n">
        <v>25.452</v>
      </c>
      <c r="E44" s="0" t="n">
        <v>575</v>
      </c>
      <c r="F44" s="1" t="n">
        <v>1</v>
      </c>
      <c r="G44" s="1" t="n">
        <v>1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0.7</v>
      </c>
    </row>
    <row r="45" customFormat="false" ht="12.8" hidden="false" customHeight="false" outlineLevel="0" collapsed="false">
      <c r="A45" s="1" t="s">
        <v>62</v>
      </c>
      <c r="B45" s="0" t="s">
        <v>19</v>
      </c>
      <c r="C45" s="0" t="n">
        <v>37.086</v>
      </c>
      <c r="D45" s="0" t="n">
        <v>58.86035</v>
      </c>
      <c r="E45" s="0" t="n">
        <v>669</v>
      </c>
      <c r="F45" s="1" t="n">
        <v>1</v>
      </c>
      <c r="G45" s="0" t="n">
        <v>0</v>
      </c>
      <c r="H45" s="1" t="n">
        <v>1</v>
      </c>
      <c r="I45" s="0" t="n">
        <v>0</v>
      </c>
      <c r="J45" s="1" t="n">
        <v>0</v>
      </c>
      <c r="K45" s="1" t="n">
        <v>0</v>
      </c>
      <c r="L45" s="1" t="n">
        <v>0.607</v>
      </c>
    </row>
    <row r="46" customFormat="false" ht="12.8" hidden="false" customHeight="false" outlineLevel="0" collapsed="false">
      <c r="A46" s="1" t="s">
        <v>63</v>
      </c>
      <c r="B46" s="0" t="s">
        <v>16</v>
      </c>
      <c r="C46" s="0" t="n">
        <f aca="false">4.11 * 10</f>
        <v>41.1</v>
      </c>
      <c r="D46" s="0" t="n">
        <f aca="false">SQRT(0.84^2 * 10^2)</f>
        <v>8.4</v>
      </c>
      <c r="E46" s="0" t="n">
        <v>172</v>
      </c>
      <c r="F46" s="1" t="n">
        <v>1</v>
      </c>
      <c r="G46" s="0" t="n">
        <v>0</v>
      </c>
      <c r="H46" s="1" t="n">
        <v>1</v>
      </c>
      <c r="I46" s="0" t="n">
        <v>0</v>
      </c>
      <c r="J46" s="1" t="n">
        <v>0</v>
      </c>
      <c r="K46" s="1" t="n">
        <v>0</v>
      </c>
      <c r="L46" s="1" t="n">
        <v>0.9775</v>
      </c>
    </row>
    <row r="47" customFormat="false" ht="12.8" hidden="false" customHeight="false" outlineLevel="0" collapsed="false">
      <c r="A47" s="1" t="s">
        <v>64</v>
      </c>
      <c r="B47" s="0" t="s">
        <v>19</v>
      </c>
      <c r="C47" s="0" t="n">
        <f aca="false">3.98 * 21</f>
        <v>83.58</v>
      </c>
      <c r="D47" s="0" t="n">
        <f aca="false">SQRT(0.73^2 * 21^2)</f>
        <v>15.33</v>
      </c>
      <c r="E47" s="0" t="n">
        <v>760</v>
      </c>
      <c r="F47" s="1" t="n">
        <v>0</v>
      </c>
      <c r="G47" s="0" t="n">
        <v>0</v>
      </c>
      <c r="H47" s="1" t="n">
        <v>1</v>
      </c>
      <c r="I47" s="0" t="n">
        <v>0</v>
      </c>
      <c r="J47" s="1" t="n">
        <v>0</v>
      </c>
      <c r="K47" s="1" t="n">
        <v>0</v>
      </c>
      <c r="L47" s="1" t="n">
        <v>0.831</v>
      </c>
    </row>
    <row r="48" customFormat="false" ht="12.8" hidden="false" customHeight="false" outlineLevel="0" collapsed="false">
      <c r="A48" s="1" t="s">
        <v>65</v>
      </c>
      <c r="B48" s="0" t="s">
        <v>19</v>
      </c>
      <c r="C48" s="0" t="n">
        <f aca="false">2.74 * 21</f>
        <v>57.54</v>
      </c>
      <c r="D48" s="0" t="n">
        <f aca="false">SQRT(1.21^2 * 21^2)</f>
        <v>25.41</v>
      </c>
      <c r="E48" s="0" t="n">
        <v>120</v>
      </c>
      <c r="F48" s="1" t="n">
        <v>0</v>
      </c>
      <c r="G48" s="0" t="n">
        <v>0</v>
      </c>
      <c r="H48" s="1" t="n">
        <v>0</v>
      </c>
      <c r="I48" s="0" t="n">
        <v>1</v>
      </c>
      <c r="J48" s="1" t="n">
        <v>0</v>
      </c>
      <c r="K48" s="1" t="n">
        <v>0</v>
      </c>
      <c r="L48" s="1" t="n">
        <v>0.837</v>
      </c>
    </row>
    <row r="49" customFormat="false" ht="12.8" hidden="false" customHeight="false" outlineLevel="0" collapsed="false">
      <c r="A49" s="1" t="s">
        <v>66</v>
      </c>
      <c r="B49" s="0" t="s">
        <v>19</v>
      </c>
      <c r="C49" s="0" t="n">
        <v>58.09</v>
      </c>
      <c r="D49" s="0" t="n">
        <v>9.69</v>
      </c>
      <c r="E49" s="0" t="n">
        <v>253</v>
      </c>
      <c r="F49" s="1" t="n">
        <v>0</v>
      </c>
      <c r="G49" s="0" t="n">
        <v>0</v>
      </c>
      <c r="H49" s="1" t="n">
        <v>1</v>
      </c>
      <c r="I49" s="0" t="n">
        <v>1</v>
      </c>
      <c r="J49" s="1" t="n">
        <v>0</v>
      </c>
      <c r="K49" s="1" t="n">
        <v>0</v>
      </c>
      <c r="L49" s="1" t="n">
        <v>0.825</v>
      </c>
    </row>
    <row r="50" customFormat="false" ht="12.8" hidden="false" customHeight="false" outlineLevel="0" collapsed="false">
      <c r="A50" s="1" t="s">
        <v>67</v>
      </c>
      <c r="B50" s="0" t="s">
        <v>19</v>
      </c>
      <c r="C50" s="0" t="n">
        <f aca="false">3.25 * 21</f>
        <v>68.25</v>
      </c>
      <c r="D50" s="0" t="n">
        <f aca="false">SQRT(2.27^2 * 21^2)</f>
        <v>47.67</v>
      </c>
      <c r="E50" s="0" t="n">
        <v>4934</v>
      </c>
      <c r="F50" s="1" t="n">
        <v>1</v>
      </c>
      <c r="G50" s="0" t="n">
        <v>0</v>
      </c>
      <c r="H50" s="1" t="n">
        <v>1</v>
      </c>
      <c r="I50" s="0" t="n">
        <v>0</v>
      </c>
      <c r="J50" s="1" t="n">
        <v>0</v>
      </c>
      <c r="K50" s="1" t="n">
        <v>0</v>
      </c>
      <c r="L50" s="1" t="n">
        <v>0.628</v>
      </c>
    </row>
    <row r="51" customFormat="false" ht="12.8" hidden="false" customHeight="false" outlineLevel="0" collapsed="false">
      <c r="A51" s="1" t="s">
        <v>68</v>
      </c>
      <c r="B51" s="0" t="s">
        <v>19</v>
      </c>
      <c r="C51" s="0" t="n">
        <f aca="false">2.4 * 21</f>
        <v>50.4</v>
      </c>
      <c r="D51" s="1" t="n">
        <f aca="false">SQRT(1.2^2 * 21^2)</f>
        <v>25.2</v>
      </c>
      <c r="E51" s="0" t="n">
        <v>163</v>
      </c>
      <c r="F51" s="1" t="n">
        <v>0</v>
      </c>
      <c r="G51" s="0" t="n">
        <v>0</v>
      </c>
      <c r="H51" s="1" t="n">
        <v>0</v>
      </c>
      <c r="I51" s="0" t="n">
        <v>0</v>
      </c>
      <c r="J51" s="1" t="n">
        <v>0</v>
      </c>
      <c r="K51" s="1" t="n">
        <v>0</v>
      </c>
      <c r="L51" s="1" t="n">
        <v>0.555</v>
      </c>
    </row>
    <row r="52" customFormat="false" ht="12.8" hidden="false" customHeight="false" outlineLevel="0" collapsed="false">
      <c r="A52" s="1" t="s">
        <v>69</v>
      </c>
      <c r="B52" s="0" t="s">
        <v>19</v>
      </c>
      <c r="C52" s="1" t="n">
        <v>67.49</v>
      </c>
      <c r="D52" s="1" t="n">
        <f aca="false">2.73</f>
        <v>2.73</v>
      </c>
      <c r="E52" s="0" t="n">
        <v>109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0</v>
      </c>
      <c r="L52" s="1" t="s">
        <v>70</v>
      </c>
    </row>
    <row r="53" customFormat="false" ht="12.8" hidden="false" customHeight="false" outlineLevel="0" collapsed="false">
      <c r="A53" s="1" t="s">
        <v>71</v>
      </c>
      <c r="B53" s="0" t="s">
        <v>19</v>
      </c>
      <c r="C53" s="0" t="n">
        <v>50.98</v>
      </c>
      <c r="D53" s="0" t="n">
        <v>25.3</v>
      </c>
      <c r="E53" s="0" t="n">
        <v>175</v>
      </c>
      <c r="F53" s="1" t="n">
        <v>0</v>
      </c>
      <c r="G53" s="0" t="n">
        <v>0</v>
      </c>
      <c r="H53" s="1" t="n">
        <v>1</v>
      </c>
      <c r="I53" s="0" t="n">
        <v>0</v>
      </c>
      <c r="J53" s="1" t="n">
        <v>0</v>
      </c>
      <c r="K53" s="1" t="n">
        <v>0</v>
      </c>
      <c r="L53" s="1" t="s">
        <v>72</v>
      </c>
    </row>
    <row r="54" customFormat="false" ht="12.8" hidden="false" customHeight="false" outlineLevel="0" collapsed="false">
      <c r="A54" s="1" t="s">
        <v>73</v>
      </c>
      <c r="B54" s="0" t="s">
        <v>16</v>
      </c>
      <c r="C54" s="1" t="n">
        <v>17.83</v>
      </c>
      <c r="D54" s="1" t="n">
        <v>10.3</v>
      </c>
      <c r="E54" s="1" t="n">
        <v>364</v>
      </c>
      <c r="F54" s="1" t="n">
        <v>1</v>
      </c>
      <c r="G54" s="1" t="n">
        <v>1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0.8</v>
      </c>
    </row>
    <row r="55" customFormat="false" ht="12.8" hidden="false" customHeight="false" outlineLevel="0" collapsed="false">
      <c r="A55" s="1" t="s">
        <v>74</v>
      </c>
      <c r="B55" s="0" t="s">
        <v>16</v>
      </c>
      <c r="C55" s="0" t="n">
        <f aca="false">3.62 * 10</f>
        <v>36.2</v>
      </c>
      <c r="D55" s="0" t="n">
        <f aca="false">SQRT(0.9^2 * 10^2)</f>
        <v>9</v>
      </c>
      <c r="E55" s="0" t="n">
        <v>441</v>
      </c>
      <c r="F55" s="1" t="n">
        <v>0</v>
      </c>
      <c r="G55" s="0" t="n">
        <v>0</v>
      </c>
      <c r="H55" s="1" t="n">
        <v>1</v>
      </c>
      <c r="I55" s="0" t="n">
        <v>0</v>
      </c>
      <c r="J55" s="1" t="n">
        <v>1</v>
      </c>
      <c r="K55" s="1" t="n">
        <v>0</v>
      </c>
      <c r="L55" s="1" t="s">
        <v>75</v>
      </c>
    </row>
    <row r="56" customFormat="false" ht="12.8" hidden="false" customHeight="false" outlineLevel="0" collapsed="false">
      <c r="A56" s="1" t="s">
        <v>76</v>
      </c>
      <c r="B56" s="0" t="s">
        <v>19</v>
      </c>
      <c r="C56" s="1" t="n">
        <f aca="false">4.2*21</f>
        <v>88.2</v>
      </c>
      <c r="D56" s="0" t="n">
        <f aca="false">SQRT(0.99^2* 21^2)</f>
        <v>20.79</v>
      </c>
      <c r="E56" s="0" t="n">
        <v>1711</v>
      </c>
      <c r="F56" s="1" t="n">
        <v>0</v>
      </c>
      <c r="G56" s="1" t="n">
        <v>0</v>
      </c>
      <c r="H56" s="1" t="n">
        <v>1</v>
      </c>
      <c r="I56" s="1" t="n">
        <v>1</v>
      </c>
      <c r="J56" s="1" t="n">
        <v>0</v>
      </c>
      <c r="K56" s="1" t="n">
        <v>1</v>
      </c>
      <c r="L56" s="1" t="n">
        <v>0.714</v>
      </c>
    </row>
    <row r="57" customFormat="false" ht="12.8" hidden="false" customHeight="false" outlineLevel="0" collapsed="false">
      <c r="A57" s="1" t="s">
        <v>77</v>
      </c>
      <c r="B57" s="0" t="s">
        <v>19</v>
      </c>
      <c r="C57" s="0" t="n">
        <v>37.86</v>
      </c>
      <c r="D57" s="0" t="n">
        <v>26.28</v>
      </c>
      <c r="E57" s="0" t="n">
        <v>66</v>
      </c>
      <c r="F57" s="1" t="n">
        <v>1</v>
      </c>
      <c r="G57" s="0" t="n">
        <v>0</v>
      </c>
      <c r="H57" s="1" t="n">
        <v>1</v>
      </c>
      <c r="I57" s="0" t="n">
        <v>0</v>
      </c>
      <c r="J57" s="1" t="n">
        <v>0</v>
      </c>
      <c r="K57" s="1" t="n">
        <v>0</v>
      </c>
      <c r="L57" s="1" t="n">
        <v>0.388</v>
      </c>
    </row>
    <row r="58" customFormat="false" ht="12.8" hidden="false" customHeight="false" outlineLevel="0" collapsed="false">
      <c r="A58" s="1" t="s">
        <v>78</v>
      </c>
      <c r="B58" s="0" t="s">
        <v>19</v>
      </c>
      <c r="C58" s="1" t="n">
        <f aca="false">43.8 /16 *21</f>
        <v>57.4875</v>
      </c>
      <c r="D58" s="0" t="n">
        <f aca="false">SQRT(14.65^2 * (21/16)^2)</f>
        <v>19.228125</v>
      </c>
      <c r="E58" s="0" t="n">
        <v>100</v>
      </c>
      <c r="F58" s="1" t="n">
        <v>0</v>
      </c>
      <c r="G58" s="1" t="n">
        <v>0</v>
      </c>
      <c r="H58" s="1" t="n">
        <v>0</v>
      </c>
      <c r="I58" s="1" t="n">
        <v>1</v>
      </c>
      <c r="J58" s="1" t="n">
        <v>1</v>
      </c>
      <c r="K58" s="1" t="n">
        <v>1</v>
      </c>
      <c r="L58" s="1" t="n">
        <v>0.636</v>
      </c>
    </row>
    <row r="59" customFormat="false" ht="12.8" hidden="false" customHeight="false" outlineLevel="0" collapsed="false">
      <c r="A59" s="1" t="s">
        <v>79</v>
      </c>
      <c r="B59" s="0" t="s">
        <v>19</v>
      </c>
      <c r="C59" s="0" t="n">
        <f aca="false">76.74 / 25 *21</f>
        <v>64.4616</v>
      </c>
      <c r="D59" s="0" t="n">
        <f aca="false">SQRT(27.13^2 * (21/25)^2)</f>
        <v>22.7892</v>
      </c>
      <c r="E59" s="0" t="n">
        <v>589</v>
      </c>
      <c r="F59" s="1" t="n">
        <v>1</v>
      </c>
      <c r="G59" s="0" t="n">
        <v>0</v>
      </c>
      <c r="H59" s="1" t="n">
        <v>1</v>
      </c>
      <c r="I59" s="0" t="n">
        <v>0</v>
      </c>
      <c r="J59" s="1" t="n">
        <v>0</v>
      </c>
      <c r="K59" s="1" t="n">
        <v>0</v>
      </c>
      <c r="L59" s="1" t="n">
        <v>0.908</v>
      </c>
    </row>
    <row r="60" customFormat="false" ht="12.8" hidden="false" customHeight="false" outlineLevel="0" collapsed="false">
      <c r="A60" s="1" t="s">
        <v>80</v>
      </c>
      <c r="B60" s="0" t="s">
        <v>16</v>
      </c>
      <c r="C60" s="1" t="n">
        <v>25.19</v>
      </c>
      <c r="D60" s="0" t="n">
        <v>9.48</v>
      </c>
      <c r="E60" s="0" t="n">
        <v>2267</v>
      </c>
      <c r="F60" s="1" t="n">
        <v>1</v>
      </c>
      <c r="G60" s="1" t="n">
        <v>1</v>
      </c>
      <c r="H60" s="1" t="n">
        <v>1</v>
      </c>
      <c r="I60" s="1" t="n">
        <v>0</v>
      </c>
      <c r="J60" s="1" t="n">
        <v>0</v>
      </c>
      <c r="K60" s="1" t="n">
        <v>0</v>
      </c>
      <c r="L60" s="1" t="s">
        <v>31</v>
      </c>
    </row>
    <row r="61" customFormat="false" ht="12.8" hidden="false" customHeight="false" outlineLevel="0" collapsed="false">
      <c r="A61" s="1" t="s">
        <v>81</v>
      </c>
      <c r="B61" s="0" t="s">
        <v>19</v>
      </c>
      <c r="C61" s="1" t="n">
        <f aca="false">2.6*21</f>
        <v>54.6</v>
      </c>
      <c r="D61" s="0" t="n">
        <v>0.52</v>
      </c>
      <c r="E61" s="0" t="n">
        <v>700</v>
      </c>
      <c r="F61" s="1" t="n">
        <v>0</v>
      </c>
      <c r="G61" s="0" t="n">
        <v>0</v>
      </c>
      <c r="H61" s="1" t="n">
        <v>1</v>
      </c>
      <c r="I61" s="0" t="n">
        <v>1</v>
      </c>
      <c r="J61" s="1" t="n">
        <v>0</v>
      </c>
      <c r="K61" s="1" t="n">
        <v>0</v>
      </c>
      <c r="L61" s="1" t="n">
        <v>0.547</v>
      </c>
    </row>
    <row r="62" customFormat="false" ht="12.8" hidden="false" customHeight="false" outlineLevel="0" collapsed="false">
      <c r="A62" s="1" t="s">
        <v>82</v>
      </c>
      <c r="B62" s="0" t="s">
        <v>19</v>
      </c>
      <c r="C62" s="1" t="n">
        <v>61.03</v>
      </c>
      <c r="D62" s="0" t="n">
        <v>21.28</v>
      </c>
      <c r="E62" s="0" t="n">
        <v>144</v>
      </c>
      <c r="F62" s="1" t="n">
        <v>1</v>
      </c>
      <c r="G62" s="1" t="n">
        <v>1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0.436</v>
      </c>
    </row>
    <row r="63" customFormat="false" ht="12.8" hidden="false" customHeight="false" outlineLevel="0" collapsed="false">
      <c r="A63" s="1" t="s">
        <v>83</v>
      </c>
      <c r="B63" s="0" t="s">
        <v>19</v>
      </c>
      <c r="C63" s="1" t="n">
        <v>46.6</v>
      </c>
      <c r="D63" s="0" t="n">
        <v>24.61</v>
      </c>
      <c r="E63" s="0" t="n">
        <v>673</v>
      </c>
      <c r="F63" s="1" t="n">
        <v>0</v>
      </c>
      <c r="G63" s="0" t="n">
        <v>0</v>
      </c>
      <c r="H63" s="1" t="n">
        <v>1</v>
      </c>
      <c r="I63" s="0" t="n">
        <v>1</v>
      </c>
      <c r="J63" s="1" t="n">
        <v>0</v>
      </c>
      <c r="K63" s="1" t="n">
        <v>1</v>
      </c>
      <c r="L63" s="1" t="n">
        <v>0.722</v>
      </c>
    </row>
    <row r="64" customFormat="false" ht="12.8" hidden="false" customHeight="false" outlineLevel="0" collapsed="false">
      <c r="A64" s="1" t="s">
        <v>84</v>
      </c>
      <c r="B64" s="0" t="s">
        <v>19</v>
      </c>
      <c r="C64" s="1" t="n">
        <f aca="false">3.18*21</f>
        <v>66.78</v>
      </c>
      <c r="D64" s="0" t="n">
        <v>1.06</v>
      </c>
      <c r="E64" s="0" t="n">
        <v>200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0.747</v>
      </c>
    </row>
    <row r="65" customFormat="false" ht="12.8" hidden="false" customHeight="false" outlineLevel="0" collapsed="false">
      <c r="A65" s="1" t="s">
        <v>85</v>
      </c>
      <c r="B65" s="0" t="s">
        <v>19</v>
      </c>
      <c r="C65" s="1" t="n">
        <f aca="false">2.24*21</f>
        <v>47.04</v>
      </c>
      <c r="D65" s="0" t="n">
        <v>1.24</v>
      </c>
      <c r="E65" s="0" t="n">
        <v>179</v>
      </c>
      <c r="F65" s="1" t="n">
        <v>0</v>
      </c>
      <c r="G65" s="0" t="n">
        <v>0</v>
      </c>
      <c r="H65" s="1" t="n">
        <v>1</v>
      </c>
      <c r="I65" s="0" t="n">
        <v>1</v>
      </c>
      <c r="J65" s="1" t="n">
        <v>0</v>
      </c>
      <c r="K65" s="1" t="n">
        <v>0</v>
      </c>
      <c r="L65" s="1" t="n">
        <v>0.83</v>
      </c>
    </row>
    <row r="66" customFormat="false" ht="12.8" hidden="false" customHeight="false" outlineLevel="0" collapsed="false">
      <c r="A66" s="1" t="s">
        <v>86</v>
      </c>
      <c r="B66" s="1" t="s">
        <v>19</v>
      </c>
      <c r="C66" s="2" t="n">
        <v>37.1</v>
      </c>
      <c r="D66" s="1" t="n">
        <v>24.7</v>
      </c>
      <c r="E66" s="0" t="n">
        <v>202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1</v>
      </c>
      <c r="K66" s="1" t="n">
        <v>1</v>
      </c>
      <c r="L66" s="1" t="n">
        <v>0.444</v>
      </c>
    </row>
    <row r="67" customFormat="false" ht="12.8" hidden="false" customHeight="false" outlineLevel="0" collapsed="false">
      <c r="A67" s="1" t="s">
        <v>87</v>
      </c>
      <c r="B67" s="0" t="s">
        <v>19</v>
      </c>
      <c r="C67" s="1" t="n">
        <v>97.09</v>
      </c>
      <c r="D67" s="1" t="n">
        <v>18.27</v>
      </c>
      <c r="E67" s="3" t="n">
        <v>2750</v>
      </c>
      <c r="F67" s="1" t="n">
        <v>0</v>
      </c>
      <c r="G67" s="0" t="n">
        <v>0</v>
      </c>
      <c r="H67" s="1" t="n">
        <v>0</v>
      </c>
      <c r="I67" s="0" t="n">
        <v>0</v>
      </c>
      <c r="J67" s="1" t="n">
        <v>1</v>
      </c>
      <c r="K67" s="1" t="n">
        <v>0</v>
      </c>
      <c r="L67" s="1" t="n">
        <v>0.767</v>
      </c>
    </row>
    <row r="68" customFormat="false" ht="12.8" hidden="false" customHeight="false" outlineLevel="0" collapsed="false">
      <c r="A68" s="1" t="s">
        <v>88</v>
      </c>
      <c r="B68" s="0" t="s">
        <v>19</v>
      </c>
      <c r="C68" s="0" t="n">
        <f aca="false">3.65*21</f>
        <v>76.65</v>
      </c>
      <c r="D68" s="0" t="n">
        <v>0.77</v>
      </c>
      <c r="E68" s="0" t="n">
        <v>338</v>
      </c>
      <c r="F68" s="1" t="n">
        <v>0</v>
      </c>
      <c r="G68" s="1" t="n">
        <v>0</v>
      </c>
      <c r="H68" s="1" t="n">
        <v>1</v>
      </c>
      <c r="I68" s="1" t="n">
        <v>1</v>
      </c>
      <c r="J68" s="1" t="n">
        <v>0</v>
      </c>
      <c r="K68" s="1" t="n">
        <v>1</v>
      </c>
      <c r="L68" s="1" t="n">
        <v>0.953</v>
      </c>
    </row>
    <row r="69" customFormat="false" ht="12.8" hidden="false" customHeight="false" outlineLevel="0" collapsed="false">
      <c r="A69" s="1" t="s">
        <v>89</v>
      </c>
      <c r="B69" s="0" t="s">
        <v>19</v>
      </c>
      <c r="C69" s="0" t="n">
        <v>76.18</v>
      </c>
      <c r="D69" s="0" t="n">
        <v>16.004</v>
      </c>
      <c r="E69" s="0" t="n">
        <v>233</v>
      </c>
      <c r="F69" s="1" t="n">
        <v>0</v>
      </c>
      <c r="G69" s="0" t="n">
        <v>0</v>
      </c>
      <c r="H69" s="1" t="n">
        <v>1</v>
      </c>
      <c r="I69" s="0" t="n">
        <v>0</v>
      </c>
      <c r="J69" s="1" t="n">
        <v>0</v>
      </c>
      <c r="K69" s="1" t="n">
        <v>0</v>
      </c>
      <c r="L69" s="1" t="n">
        <v>0.494</v>
      </c>
    </row>
    <row r="70" customFormat="false" ht="12.8" hidden="false" customHeight="false" outlineLevel="0" collapsed="false">
      <c r="A70" s="1" t="s">
        <v>90</v>
      </c>
      <c r="B70" s="0" t="s">
        <v>16</v>
      </c>
      <c r="C70" s="0" t="n">
        <v>21.6</v>
      </c>
      <c r="D70" s="0" t="n">
        <v>11.72</v>
      </c>
      <c r="E70" s="0" t="n">
        <v>767</v>
      </c>
      <c r="F70" s="1" t="n">
        <v>1</v>
      </c>
      <c r="G70" s="0" t="n">
        <v>1</v>
      </c>
      <c r="H70" s="0" t="n">
        <v>1</v>
      </c>
      <c r="I70" s="0" t="n">
        <v>0</v>
      </c>
      <c r="J70" s="1" t="n">
        <v>0</v>
      </c>
      <c r="K70" s="0" t="n">
        <v>0</v>
      </c>
      <c r="L70" s="1" t="n">
        <v>0.966</v>
      </c>
    </row>
    <row r="71" customFormat="false" ht="12.8" hidden="false" customHeight="false" outlineLevel="0" collapsed="false">
      <c r="A71" s="1" t="s">
        <v>91</v>
      </c>
      <c r="B71" s="0" t="s">
        <v>19</v>
      </c>
      <c r="C71" s="0" t="n">
        <v>65.65</v>
      </c>
      <c r="D71" s="0" t="n">
        <v>11.5</v>
      </c>
      <c r="E71" s="0" t="n">
        <v>116</v>
      </c>
      <c r="F71" s="1" t="n">
        <v>0</v>
      </c>
      <c r="G71" s="0" t="n">
        <v>0</v>
      </c>
      <c r="H71" s="1" t="n">
        <v>0</v>
      </c>
      <c r="I71" s="0" t="n">
        <v>0</v>
      </c>
      <c r="J71" s="1" t="n">
        <v>0</v>
      </c>
      <c r="K71" s="1" t="n">
        <v>1</v>
      </c>
      <c r="L71" s="1" t="n">
        <v>0.895</v>
      </c>
    </row>
    <row r="72" customFormat="false" ht="12.8" hidden="false" customHeight="false" outlineLevel="0" collapsed="false">
      <c r="A72" s="1" t="s">
        <v>92</v>
      </c>
      <c r="B72" s="0" t="s">
        <v>19</v>
      </c>
      <c r="C72" s="0" t="n">
        <v>70.53</v>
      </c>
      <c r="D72" s="0" t="n">
        <v>17.26</v>
      </c>
      <c r="E72" s="0" t="n">
        <v>179</v>
      </c>
      <c r="F72" s="1" t="n">
        <v>0</v>
      </c>
      <c r="G72" s="0" t="n">
        <v>0</v>
      </c>
      <c r="H72" s="1" t="n">
        <v>1</v>
      </c>
      <c r="I72" s="0" t="n">
        <v>1</v>
      </c>
      <c r="J72" s="1" t="n">
        <v>0</v>
      </c>
      <c r="K72" s="1" t="n">
        <v>0</v>
      </c>
      <c r="L72" s="1" t="n">
        <v>0.914</v>
      </c>
    </row>
    <row r="73" customFormat="false" ht="12.8" hidden="false" customHeight="false" outlineLevel="0" collapsed="false">
      <c r="A73" s="0" t="s">
        <v>93</v>
      </c>
      <c r="B73" s="0" t="s">
        <v>19</v>
      </c>
      <c r="C73" s="0" t="n">
        <v>52.89</v>
      </c>
      <c r="D73" s="0" t="n">
        <v>22.75</v>
      </c>
      <c r="E73" s="0" t="n">
        <v>146</v>
      </c>
      <c r="F73" s="0" t="n">
        <v>0</v>
      </c>
      <c r="G73" s="0" t="n">
        <v>0</v>
      </c>
      <c r="H73" s="0" t="n">
        <v>1</v>
      </c>
      <c r="I73" s="0" t="n">
        <v>0</v>
      </c>
      <c r="J73" s="0" t="n">
        <v>1</v>
      </c>
      <c r="K73" s="0" t="n">
        <v>0</v>
      </c>
      <c r="L73" s="1"/>
    </row>
    <row r="74" customFormat="false" ht="13.2" hidden="false" customHeight="false" outlineLevel="0" collapsed="false">
      <c r="A74" s="4" t="s">
        <v>94</v>
      </c>
      <c r="B74" s="0" t="s">
        <v>16</v>
      </c>
      <c r="C74" s="0" t="n">
        <f aca="false">27.5 / 10 * 21</f>
        <v>57.75</v>
      </c>
      <c r="D74" s="0" t="n">
        <f aca="false">SQRT(13.52^2 * (21/10)^2)</f>
        <v>28.392</v>
      </c>
      <c r="E74" s="0" t="n">
        <v>100</v>
      </c>
      <c r="F74" s="0" t="n">
        <v>1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</row>
    <row r="75" customFormat="false" ht="12.8" hidden="false" customHeight="false" outlineLevel="0" collapsed="false">
      <c r="A75" s="0" t="s">
        <v>95</v>
      </c>
      <c r="B75" s="0" t="s">
        <v>19</v>
      </c>
      <c r="C75" s="0" t="n">
        <v>63.28</v>
      </c>
      <c r="D75" s="0" t="n">
        <v>23.41</v>
      </c>
      <c r="E75" s="0" t="n">
        <v>455</v>
      </c>
      <c r="F75" s="0" t="n">
        <v>1</v>
      </c>
      <c r="G75" s="0" t="n">
        <v>0</v>
      </c>
      <c r="H75" s="0" t="n">
        <v>1</v>
      </c>
      <c r="I75" s="0" t="n">
        <v>0</v>
      </c>
      <c r="J75" s="0" t="n">
        <v>0</v>
      </c>
      <c r="K75" s="0" t="n">
        <v>0</v>
      </c>
    </row>
    <row r="76" customFormat="false" ht="12.8" hidden="false" customHeight="false" outlineLevel="0" collapsed="false">
      <c r="A76" s="0" t="s">
        <v>96</v>
      </c>
      <c r="B76" s="0" t="s">
        <v>19</v>
      </c>
      <c r="E76" s="0" t="n">
        <v>1206</v>
      </c>
      <c r="F76" s="0" t="n">
        <v>0</v>
      </c>
      <c r="G76" s="0" t="n">
        <v>0</v>
      </c>
      <c r="H76" s="0" t="n">
        <v>1</v>
      </c>
      <c r="I76" s="0" t="n">
        <v>0</v>
      </c>
      <c r="J76" s="0" t="n">
        <v>0</v>
      </c>
      <c r="K76" s="0" t="n">
        <v>0</v>
      </c>
    </row>
    <row r="89" customFormat="false" ht="12.8" hidden="false" customHeight="false" outlineLevel="0" collapsed="false">
      <c r="A89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2023-08-27T05:21:00Z</dcterms:created>
  <dc:creator>Amy Ai</dc:creator>
  <dc:description/>
  <dc:language>en-US</dc:language>
  <cp:lastModifiedBy/>
  <dcterms:modified xsi:type="dcterms:W3CDTF">2024-06-27T15:59:32Z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