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margueritestella/Downloads/"/>
    </mc:Choice>
  </mc:AlternateContent>
  <xr:revisionPtr revIDLastSave="0" documentId="8_{E3A03CC4-C15E-6E44-95E3-2F870744EBE5}" xr6:coauthVersionLast="47" xr6:coauthVersionMax="47" xr10:uidLastSave="{00000000-0000-0000-0000-000000000000}"/>
  <bookViews>
    <workbookView xWindow="0" yWindow="500" windowWidth="15660" windowHeight="1638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60" i="1"/>
  <c r="C60" i="1"/>
  <c r="D59" i="1"/>
  <c r="C59" i="1"/>
  <c r="D57" i="1"/>
  <c r="C57" i="1"/>
  <c r="D56" i="1"/>
  <c r="C56" i="1"/>
  <c r="D53" i="1"/>
  <c r="D52" i="1"/>
  <c r="D51" i="1"/>
  <c r="D49" i="1"/>
  <c r="D48" i="1"/>
  <c r="C48" i="1"/>
  <c r="D47" i="1"/>
  <c r="C47" i="1"/>
  <c r="C5" i="1"/>
  <c r="C30" i="1"/>
  <c r="C45" i="1"/>
  <c r="D44" i="1"/>
  <c r="C44" i="1"/>
  <c r="D41" i="1"/>
  <c r="C41" i="1"/>
  <c r="D39" i="1"/>
  <c r="C39" i="1"/>
  <c r="D34" i="1"/>
  <c r="C38" i="1"/>
  <c r="C69" i="1"/>
  <c r="C66" i="1"/>
  <c r="C65" i="1"/>
  <c r="C62" i="1"/>
  <c r="C52" i="1"/>
  <c r="C51" i="1"/>
  <c r="C49" i="1"/>
  <c r="E30" i="1"/>
  <c r="E9" i="1"/>
  <c r="E4" i="1"/>
  <c r="E3" i="1"/>
  <c r="E2" i="1"/>
</calcChain>
</file>

<file path=xl/sharedStrings.xml><?xml version="1.0" encoding="utf-8"?>
<sst xmlns="http://schemas.openxmlformats.org/spreadsheetml/2006/main" count="169" uniqueCount="97">
  <si>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</si>
  <si>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</si>
  <si>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</si>
  <si>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</si>
  <si>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</si>
  <si>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</si>
  <si>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</si>
  <si>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</si>
  <si>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</si>
  <si>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</si>
  <si>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</si>
  <si>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</si>
  <si>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</si>
  <si>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</si>
  <si>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</si>
  <si>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</si>
  <si>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</si>
  <si>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</si>
  <si>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</si>
  <si>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</si>
  <si>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</si>
  <si>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</si>
  <si>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</si>
  <si>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</si>
  <si>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</si>
  <si>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</si>
  <si>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</si>
  <si>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</si>
  <si>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</si>
  <si>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</si>
  <si>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</si>
  <si>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</si>
  <si>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</si>
  <si>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</si>
  <si>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</si>
  <si>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</si>
  <si>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Tu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</si>
  <si>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</si>
  <si>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</si>
  <si>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</si>
  <si>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</si>
  <si>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</si>
  <si>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</si>
  <si>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</si>
  <si>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</si>
  <si>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</si>
  <si>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</si>
  <si>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</si>
  <si>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</si>
  <si>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</si>
  <si>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</si>
  <si>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</si>
  <si>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</si>
  <si>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</si>
  <si>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</si>
  <si>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</si>
  <si>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</si>
  <si>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</si>
  <si>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</si>
  <si>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</si>
  <si>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</si>
  <si>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</si>
  <si>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</si>
  <si>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</si>
  <si>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</si>
  <si>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</si>
  <si>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</si>
  <si>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</si>
  <si>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</si>
  <si>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</si>
  <si>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</si>
  <si>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</si>
  <si>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</si>
  <si>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</si>
  <si>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</si>
  <si>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</si>
  <si>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>Kalaitzaki et al. (2024)</t>
  </si>
  <si>
    <t xml:space="preserve">Cui et al. </t>
  </si>
  <si>
    <t>PTSD</t>
  </si>
  <si>
    <t>Anxiety</t>
  </si>
  <si>
    <t>Depression</t>
  </si>
  <si>
    <t>Coping</t>
  </si>
  <si>
    <t>Sprituality/Religion</t>
  </si>
  <si>
    <t xml:space="preserve">Social Support </t>
  </si>
  <si>
    <t>age group</t>
  </si>
  <si>
    <t>e.g. 18-49</t>
  </si>
  <si>
    <t>female proportion(Marg)</t>
  </si>
  <si>
    <t>age range (Marg)</t>
  </si>
  <si>
    <t>study design (Q)</t>
  </si>
  <si>
    <t>n/a</t>
  </si>
  <si>
    <t>0.51, 0.68</t>
  </si>
  <si>
    <t>0.488, 0.5, 0.519</t>
  </si>
  <si>
    <t xml:space="preserve">Gesi et al. (2024) </t>
  </si>
  <si>
    <t>0.881, 0.868</t>
  </si>
  <si>
    <t>Zurko et al. (2022)</t>
  </si>
  <si>
    <t>Li et al. (2022)</t>
  </si>
  <si>
    <t>Ottavani et al.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</si>
</sst>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zoomScale="120" zoomScaleNormal="120" workbookViewId="0">
      <selection activeCell="M10" sqref="M10"/>
    </sheetView>
  </sheetViews>
  <sheetFormatPr baseColWidth="10" defaultColWidth="11.5" defaultRowHeight="13" x14ac:dyDescent="0.15"/>
  <cols>
    <col min="1" max="1" width="26.33203125" bestFit="1" customWidth="1"/>
    <col min="2" max="2" width="9.6640625" customWidth="1"/>
    <col min="3" max="3" width="9" bestFit="1" customWidth="1"/>
    <col min="4" max="5" width="10.1640625" bestFit="1" customWidth="1"/>
    <col min="6" max="6" width="6.83203125" bestFit="1" customWidth="1"/>
    <col min="7" max="7" width="6.1640625" customWidth="1"/>
    <col min="8" max="8" width="6.6640625" bestFit="1" customWidth="1"/>
    <col min="9" max="9" width="7.83203125" customWidth="1"/>
    <col min="10" max="10" width="5.6640625" customWidth="1"/>
    <col min="11" max="11" width="13" bestFit="1" customWidth="1"/>
    <col min="12" max="12" width="19.6640625" bestFit="1" customWidth="1"/>
    <col min="13" max="13" width="14.5" bestFit="1" customWidth="1"/>
    <col min="15" max="15" width="13.8320312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79</v>
      </c>
      <c r="G1" t="s">
        <v>80</v>
      </c>
      <c r="H1" t="s">
        <v>81</v>
      </c>
      <c r="I1" t="s">
        <v>82</v>
      </c>
      <c r="J1" t="s">
        <v>78</v>
      </c>
      <c r="K1" s="1" t="s">
        <v>83</v>
      </c>
      <c r="L1" s="1" t="s">
        <v>86</v>
      </c>
      <c r="M1" s="1" t="s">
        <v>87</v>
      </c>
      <c r="N1" s="1" t="s">
        <v>84</v>
      </c>
      <c r="O1" s="1" t="s">
        <v>88</v>
      </c>
    </row>
    <row r="2" spans="1:15" x14ac:dyDescent="0.15">
      <c r="A2" s="1" t="s">
        <v>5</v>
      </c>
      <c r="B2" t="s">
        <v>6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  <c r="L2" s="1">
        <v>0.40699999999999997</v>
      </c>
      <c r="M2" s="1" t="s">
        <v>85</v>
      </c>
    </row>
    <row r="3" spans="1:15" x14ac:dyDescent="0.15">
      <c r="A3" t="s">
        <v>7</v>
      </c>
      <c r="B3" t="s">
        <v>8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  <c r="L3">
        <v>0.68200000000000005</v>
      </c>
    </row>
    <row r="4" spans="1:15" x14ac:dyDescent="0.15">
      <c r="A4" t="s">
        <v>9</v>
      </c>
      <c r="B4" t="s">
        <v>8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  <c r="L4">
        <v>1</v>
      </c>
    </row>
    <row r="5" spans="1:15" x14ac:dyDescent="0.15">
      <c r="A5" t="s">
        <v>10</v>
      </c>
      <c r="B5" t="s">
        <v>8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  <c r="L5">
        <v>0.44500000000000001</v>
      </c>
    </row>
    <row r="6" spans="1:15" x14ac:dyDescent="0.15">
      <c r="A6" t="s">
        <v>11</v>
      </c>
      <c r="B6" t="s">
        <v>6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  <c r="L6" s="1">
        <v>0.95599999999999996</v>
      </c>
    </row>
    <row r="7" spans="1:15" x14ac:dyDescent="0.15">
      <c r="A7" t="s">
        <v>12</v>
      </c>
      <c r="B7" t="s">
        <v>8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  <c r="L7">
        <v>0.5</v>
      </c>
    </row>
    <row r="8" spans="1:15" x14ac:dyDescent="0.15">
      <c r="A8" t="s">
        <v>13</v>
      </c>
      <c r="B8" t="s">
        <v>8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  <c r="L8">
        <v>0.75800000000000001</v>
      </c>
    </row>
    <row r="9" spans="1:15" x14ac:dyDescent="0.15">
      <c r="A9" t="s">
        <v>14</v>
      </c>
      <c r="B9" t="s">
        <v>8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>
        <v>0.71899999999999997</v>
      </c>
    </row>
    <row r="10" spans="1:15" x14ac:dyDescent="0.15">
      <c r="A10" t="s">
        <v>15</v>
      </c>
      <c r="B10" t="s">
        <v>6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  <c r="L10">
        <v>0.753</v>
      </c>
    </row>
    <row r="11" spans="1:15" x14ac:dyDescent="0.15">
      <c r="A11" t="s">
        <v>16</v>
      </c>
      <c r="B11" t="s">
        <v>8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  <c r="L11">
        <v>0.70899999999999996</v>
      </c>
    </row>
    <row r="12" spans="1:15" x14ac:dyDescent="0.15">
      <c r="A12" t="s">
        <v>17</v>
      </c>
      <c r="B12" t="s">
        <v>8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  <c r="L12">
        <v>0.91</v>
      </c>
    </row>
    <row r="13" spans="1:15" x14ac:dyDescent="0.15">
      <c r="A13" t="s">
        <v>18</v>
      </c>
      <c r="B13" t="s">
        <v>8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  <c r="L13">
        <v>0.58799999999999997</v>
      </c>
    </row>
    <row r="14" spans="1:15" x14ac:dyDescent="0.15">
      <c r="A14" t="s">
        <v>19</v>
      </c>
      <c r="B14" t="s">
        <v>6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  <c r="L14" s="1" t="s">
        <v>89</v>
      </c>
    </row>
    <row r="15" spans="1:15" x14ac:dyDescent="0.15">
      <c r="A15" t="s">
        <v>20</v>
      </c>
      <c r="B15" t="s">
        <v>6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  <c r="L15">
        <v>0.5</v>
      </c>
    </row>
    <row r="16" spans="1:15" x14ac:dyDescent="0.15">
      <c r="A16" t="s">
        <v>21</v>
      </c>
      <c r="B16" t="s">
        <v>8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  <c r="L16">
        <v>0.57899999999999996</v>
      </c>
    </row>
    <row r="17" spans="1:12" x14ac:dyDescent="0.15">
      <c r="A17" t="s">
        <v>22</v>
      </c>
      <c r="B17" t="s">
        <v>6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  <c r="L17" s="1" t="s">
        <v>89</v>
      </c>
    </row>
    <row r="18" spans="1:12" x14ac:dyDescent="0.15">
      <c r="A18" t="s">
        <v>23</v>
      </c>
      <c r="B18" t="s">
        <v>8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  <c r="L18">
        <v>0.78500000000000003</v>
      </c>
    </row>
    <row r="19" spans="1:12" x14ac:dyDescent="0.15">
      <c r="A19" t="s">
        <v>24</v>
      </c>
      <c r="B19" t="s">
        <v>8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  <c r="L19">
        <v>0.99399999999999999</v>
      </c>
    </row>
    <row r="20" spans="1:12" x14ac:dyDescent="0.15">
      <c r="A20" t="s">
        <v>25</v>
      </c>
      <c r="B20" t="s">
        <v>8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  <c r="L20">
        <v>0.52300000000000002</v>
      </c>
    </row>
    <row r="21" spans="1:12" x14ac:dyDescent="0.15">
      <c r="A21" t="s">
        <v>26</v>
      </c>
      <c r="B21" t="s">
        <v>8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  <c r="L21">
        <v>0.93799999999999994</v>
      </c>
    </row>
    <row r="22" spans="1:12" x14ac:dyDescent="0.15">
      <c r="A22" t="s">
        <v>27</v>
      </c>
      <c r="B22" t="s">
        <v>6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  <c r="L22">
        <v>0.71699999999999997</v>
      </c>
    </row>
    <row r="23" spans="1:12" x14ac:dyDescent="0.15">
      <c r="A23" t="s">
        <v>28</v>
      </c>
      <c r="B23" t="s">
        <v>8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  <c r="L23">
        <v>0.6</v>
      </c>
    </row>
    <row r="24" spans="1:12" x14ac:dyDescent="0.15">
      <c r="A24" s="1" t="s">
        <v>36</v>
      </c>
      <c r="B24" s="1" t="s">
        <v>6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0.53800000000000003</v>
      </c>
    </row>
    <row r="25" spans="1:12" x14ac:dyDescent="0.15">
      <c r="A25" t="s">
        <v>29</v>
      </c>
      <c r="B25" t="s">
        <v>8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  <c r="L25">
        <v>0.38400000000000001</v>
      </c>
    </row>
    <row r="26" spans="1:12" x14ac:dyDescent="0.15">
      <c r="A26" s="1" t="s">
        <v>30</v>
      </c>
      <c r="B26" t="s">
        <v>8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  <c r="L26" s="1">
        <v>0.622</v>
      </c>
    </row>
    <row r="27" spans="1:12" x14ac:dyDescent="0.15">
      <c r="A27" t="s">
        <v>31</v>
      </c>
      <c r="B27" t="s">
        <v>6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  <c r="L27">
        <v>0.81699999999999995</v>
      </c>
    </row>
    <row r="28" spans="1:12" x14ac:dyDescent="0.15">
      <c r="A28" t="s">
        <v>32</v>
      </c>
      <c r="B28" t="s">
        <v>8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  <c r="L28" s="1">
        <v>0.59599999999999997</v>
      </c>
    </row>
    <row r="29" spans="1:12" x14ac:dyDescent="0.15">
      <c r="A29" t="s">
        <v>33</v>
      </c>
      <c r="B29" t="s">
        <v>8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  <c r="L29">
        <v>0.57399999999999995</v>
      </c>
    </row>
    <row r="30" spans="1:12" x14ac:dyDescent="0.15">
      <c r="A30" t="s">
        <v>34</v>
      </c>
      <c r="B30" t="s">
        <v>8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  <c r="L30" s="1">
        <v>0.78300000000000003</v>
      </c>
    </row>
    <row r="31" spans="1:12" x14ac:dyDescent="0.15">
      <c r="A31" t="s">
        <v>35</v>
      </c>
      <c r="B31" t="s">
        <v>8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  <c r="L31">
        <v>0.79700000000000004</v>
      </c>
    </row>
    <row r="32" spans="1:12" x14ac:dyDescent="0.15">
      <c r="A32" s="1" t="s">
        <v>37</v>
      </c>
      <c r="B32" t="s">
        <v>8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  <c r="L32" s="1">
        <v>0.77</v>
      </c>
    </row>
    <row r="33" spans="1:12" x14ac:dyDescent="0.15">
      <c r="A33" s="1" t="s">
        <v>38</v>
      </c>
      <c r="B33" t="s">
        <v>8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  <c r="L33">
        <v>0.56699999999999995</v>
      </c>
    </row>
    <row r="34" spans="1:12" x14ac:dyDescent="0.15">
      <c r="A34" s="1" t="s">
        <v>39</v>
      </c>
      <c r="B34" t="s">
        <v>6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  <c r="L34" s="1">
        <v>0.35499999999999998</v>
      </c>
    </row>
    <row r="35" spans="1:12" x14ac:dyDescent="0.15">
      <c r="A35" s="1" t="s">
        <v>40</v>
      </c>
      <c r="B35" t="s">
        <v>8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  <c r="L35">
        <v>0.99099999999999999</v>
      </c>
    </row>
    <row r="36" spans="1:12" x14ac:dyDescent="0.15">
      <c r="A36" s="1" t="s">
        <v>41</v>
      </c>
      <c r="B36" t="s">
        <v>8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  <c r="L36" s="1">
        <v>0.73699999999999999</v>
      </c>
    </row>
    <row r="37" spans="1:12" x14ac:dyDescent="0.15">
      <c r="A37" s="1" t="s">
        <v>42</v>
      </c>
      <c r="B37" t="s">
        <v>8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0.74299999999999999</v>
      </c>
    </row>
    <row r="38" spans="1:12" x14ac:dyDescent="0.15">
      <c r="A38" s="1" t="s">
        <v>43</v>
      </c>
      <c r="B38" t="s">
        <v>8</v>
      </c>
      <c r="C38">
        <f xml:space="preserve"> 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  <c r="L38" s="1">
        <v>0.65</v>
      </c>
    </row>
    <row r="39" spans="1:12" x14ac:dyDescent="0.15">
      <c r="A39" s="1" t="s">
        <v>44</v>
      </c>
      <c r="B39" t="s">
        <v>6</v>
      </c>
      <c r="C39" s="1">
        <f>2.3 * 10</f>
        <v>23</v>
      </c>
      <c r="D39" s="1">
        <f xml:space="preserve"> 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  <c r="L39" s="1">
        <v>0.69950000000000001</v>
      </c>
    </row>
    <row r="40" spans="1:12" x14ac:dyDescent="0.15">
      <c r="A40" s="1" t="s">
        <v>92</v>
      </c>
      <c r="C40" s="1"/>
      <c r="D40" s="1"/>
      <c r="F40" s="1"/>
      <c r="J40" s="1"/>
      <c r="K40" s="1"/>
      <c r="L40" s="1">
        <v>0.63700000000000001</v>
      </c>
    </row>
    <row r="41" spans="1:12" x14ac:dyDescent="0.15">
      <c r="A41" s="1" t="s">
        <v>45</v>
      </c>
      <c r="B41" t="s">
        <v>6</v>
      </c>
      <c r="C41">
        <f xml:space="preserve"> 3.62 *10</f>
        <v>36.200000000000003</v>
      </c>
      <c r="D41">
        <f>SQRT(1.22^2 * 100)</f>
        <v>12.2</v>
      </c>
      <c r="E41">
        <v>295</v>
      </c>
      <c r="F41" s="1">
        <v>0</v>
      </c>
      <c r="G41">
        <v>0</v>
      </c>
      <c r="H41">
        <v>1</v>
      </c>
      <c r="I41">
        <v>0</v>
      </c>
      <c r="J41" s="1">
        <v>0</v>
      </c>
      <c r="K41" s="1">
        <v>0</v>
      </c>
      <c r="L41" s="1">
        <v>0.47</v>
      </c>
    </row>
    <row r="42" spans="1:12" x14ac:dyDescent="0.15">
      <c r="A42" s="1" t="s">
        <v>76</v>
      </c>
      <c r="B42" t="s">
        <v>8</v>
      </c>
      <c r="C42" s="1">
        <v>62.24</v>
      </c>
      <c r="D42" s="1">
        <v>2.1800000000000002</v>
      </c>
      <c r="E42">
        <v>429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0.874</v>
      </c>
    </row>
    <row r="43" spans="1:12" x14ac:dyDescent="0.15">
      <c r="A43" s="4" t="s">
        <v>46</v>
      </c>
      <c r="B43" t="s">
        <v>8</v>
      </c>
      <c r="C43">
        <v>47.4</v>
      </c>
      <c r="D43">
        <v>27</v>
      </c>
      <c r="E43">
        <v>213</v>
      </c>
      <c r="F43" s="1">
        <v>0</v>
      </c>
      <c r="G43">
        <v>0</v>
      </c>
      <c r="H43">
        <v>1</v>
      </c>
      <c r="I43">
        <v>0</v>
      </c>
      <c r="J43" s="1">
        <v>0</v>
      </c>
      <c r="K43" s="1">
        <v>0</v>
      </c>
      <c r="L43" s="1" t="s">
        <v>89</v>
      </c>
    </row>
    <row r="44" spans="1:12" x14ac:dyDescent="0.15">
      <c r="A44" s="1" t="s">
        <v>47</v>
      </c>
      <c r="B44" t="s">
        <v>8</v>
      </c>
      <c r="C44" s="1">
        <f>2.169 * 21</f>
        <v>45.548999999999999</v>
      </c>
      <c r="D44" s="1">
        <f>SQRT( 1.299^2 * 21^2)</f>
        <v>27.279</v>
      </c>
      <c r="E44">
        <v>369</v>
      </c>
      <c r="F44" s="1">
        <v>1</v>
      </c>
      <c r="G44">
        <v>1</v>
      </c>
      <c r="H44" s="1">
        <v>0</v>
      </c>
      <c r="I44">
        <v>0</v>
      </c>
      <c r="J44" s="1">
        <v>0</v>
      </c>
      <c r="K44" s="1">
        <v>0</v>
      </c>
      <c r="L44" s="1">
        <v>0.7</v>
      </c>
    </row>
    <row r="45" spans="1:12" x14ac:dyDescent="0.15">
      <c r="A45" s="1" t="s">
        <v>48</v>
      </c>
      <c r="B45" t="s">
        <v>8</v>
      </c>
      <c r="C45" s="1">
        <f>45.4545</f>
        <v>45.454500000000003</v>
      </c>
      <c r="D45" s="1">
        <v>25.452000000000002</v>
      </c>
      <c r="E45">
        <v>575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0.60699999999999998</v>
      </c>
    </row>
    <row r="46" spans="1:12" x14ac:dyDescent="0.15">
      <c r="A46" s="1" t="s">
        <v>49</v>
      </c>
      <c r="B46" t="s">
        <v>8</v>
      </c>
      <c r="C46">
        <v>37.085999999999999</v>
      </c>
      <c r="D46">
        <v>58.860349999999997</v>
      </c>
      <c r="E46">
        <v>669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  <c r="L46" s="1">
        <v>0.97750000000000004</v>
      </c>
    </row>
    <row r="47" spans="1:12" x14ac:dyDescent="0.15">
      <c r="A47" s="1" t="s">
        <v>50</v>
      </c>
      <c r="B47" t="s">
        <v>6</v>
      </c>
      <c r="C47">
        <f xml:space="preserve"> 4.11 * 10</f>
        <v>41.1</v>
      </c>
      <c r="D47">
        <f>SQRT(0.84^2 * 10^2)</f>
        <v>8.3999999999999986</v>
      </c>
      <c r="E47">
        <v>172</v>
      </c>
      <c r="F47" s="1">
        <v>1</v>
      </c>
      <c r="G47">
        <v>0</v>
      </c>
      <c r="H47" s="1">
        <v>1</v>
      </c>
      <c r="I47">
        <v>0</v>
      </c>
      <c r="J47" s="1">
        <v>0</v>
      </c>
      <c r="K47" s="1">
        <v>0</v>
      </c>
      <c r="L47" s="1">
        <v>0.83099999999999996</v>
      </c>
    </row>
    <row r="48" spans="1:12" x14ac:dyDescent="0.15">
      <c r="A48" s="1" t="s">
        <v>51</v>
      </c>
      <c r="B48" t="s">
        <v>8</v>
      </c>
      <c r="C48">
        <f xml:space="preserve"> 3.98 * 21</f>
        <v>83.58</v>
      </c>
      <c r="D48">
        <f>SQRT(0.73^2 * 21^2)</f>
        <v>15.33</v>
      </c>
      <c r="E48">
        <v>760</v>
      </c>
      <c r="F48" s="1">
        <v>0</v>
      </c>
      <c r="G48">
        <v>0</v>
      </c>
      <c r="H48" s="1">
        <v>1</v>
      </c>
      <c r="I48">
        <v>0</v>
      </c>
      <c r="J48" s="1">
        <v>0</v>
      </c>
      <c r="K48" s="1">
        <v>0</v>
      </c>
      <c r="L48" s="1">
        <v>0.83699999999999997</v>
      </c>
    </row>
    <row r="49" spans="1:12" x14ac:dyDescent="0.15">
      <c r="A49" s="1" t="s">
        <v>52</v>
      </c>
      <c r="B49" t="s">
        <v>8</v>
      </c>
      <c r="C49">
        <f xml:space="preserve"> 2.74 * 21</f>
        <v>57.540000000000006</v>
      </c>
      <c r="D49">
        <f>SQRT(1.21^2 * 21^2)</f>
        <v>25.41</v>
      </c>
      <c r="E49">
        <v>120</v>
      </c>
      <c r="F49" s="1">
        <v>0</v>
      </c>
      <c r="G49">
        <v>0</v>
      </c>
      <c r="H49" s="1">
        <v>0</v>
      </c>
      <c r="I49">
        <v>1</v>
      </c>
      <c r="J49" s="1">
        <v>0</v>
      </c>
      <c r="K49" s="1">
        <v>0</v>
      </c>
      <c r="L49" s="1">
        <v>0.82499999999999996</v>
      </c>
    </row>
    <row r="50" spans="1:12" x14ac:dyDescent="0.15">
      <c r="A50" s="1" t="s">
        <v>53</v>
      </c>
      <c r="B50" t="s">
        <v>8</v>
      </c>
      <c r="C50">
        <v>58.09</v>
      </c>
      <c r="D50">
        <v>9.69</v>
      </c>
      <c r="E50">
        <v>253</v>
      </c>
      <c r="F50" s="1">
        <v>0</v>
      </c>
      <c r="G50">
        <v>0</v>
      </c>
      <c r="H50" s="1">
        <v>1</v>
      </c>
      <c r="I50">
        <v>1</v>
      </c>
      <c r="J50" s="1">
        <v>0</v>
      </c>
      <c r="K50" s="1">
        <v>0</v>
      </c>
      <c r="L50" s="1">
        <v>0.628</v>
      </c>
    </row>
    <row r="51" spans="1:12" x14ac:dyDescent="0.15">
      <c r="A51" s="1" t="s">
        <v>54</v>
      </c>
      <c r="B51" t="s">
        <v>8</v>
      </c>
      <c r="C51">
        <f xml:space="preserve"> 3.25 * 21</f>
        <v>68.25</v>
      </c>
      <c r="D51">
        <f xml:space="preserve"> SQRT(2.27^2 * 21^2)</f>
        <v>47.67</v>
      </c>
      <c r="E51">
        <v>4934</v>
      </c>
      <c r="F51" s="1">
        <v>1</v>
      </c>
      <c r="G51">
        <v>0</v>
      </c>
      <c r="H51" s="1">
        <v>1</v>
      </c>
      <c r="I51">
        <v>0</v>
      </c>
      <c r="J51" s="1">
        <v>0</v>
      </c>
      <c r="K51" s="1">
        <v>0</v>
      </c>
      <c r="L51" s="1">
        <v>0.55500000000000005</v>
      </c>
    </row>
    <row r="52" spans="1:12" x14ac:dyDescent="0.15">
      <c r="A52" s="1" t="s">
        <v>55</v>
      </c>
      <c r="B52" t="s">
        <v>8</v>
      </c>
      <c r="C52">
        <f xml:space="preserve"> 2.4 * 21</f>
        <v>50.4</v>
      </c>
      <c r="D52" s="1">
        <f>SQRT(1.2^2 * 21^2)</f>
        <v>25.2</v>
      </c>
      <c r="E52">
        <v>163</v>
      </c>
      <c r="F52" s="1">
        <v>0</v>
      </c>
      <c r="G52">
        <v>0</v>
      </c>
      <c r="H52" s="1">
        <v>0</v>
      </c>
      <c r="I52">
        <v>0</v>
      </c>
      <c r="J52" s="1">
        <v>0</v>
      </c>
      <c r="K52" s="1">
        <v>0</v>
      </c>
      <c r="L52" s="1" t="s">
        <v>90</v>
      </c>
    </row>
    <row r="53" spans="1:12" x14ac:dyDescent="0.15">
      <c r="A53" s="1" t="s">
        <v>56</v>
      </c>
      <c r="B53" t="s">
        <v>8</v>
      </c>
      <c r="C53" s="1">
        <v>67.489999999999995</v>
      </c>
      <c r="D53" s="1">
        <f>2.73</f>
        <v>2.73</v>
      </c>
      <c r="E53">
        <v>109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 t="s">
        <v>93</v>
      </c>
    </row>
    <row r="54" spans="1:12" x14ac:dyDescent="0.15">
      <c r="A54" s="1" t="s">
        <v>57</v>
      </c>
      <c r="B54" t="s">
        <v>8</v>
      </c>
      <c r="C54">
        <v>50.98</v>
      </c>
      <c r="D54">
        <v>25.3</v>
      </c>
      <c r="E54">
        <v>175</v>
      </c>
      <c r="F54" s="1">
        <v>0</v>
      </c>
      <c r="G54">
        <v>0</v>
      </c>
      <c r="H54" s="1">
        <v>1</v>
      </c>
      <c r="I54">
        <v>0</v>
      </c>
      <c r="J54" s="1">
        <v>0</v>
      </c>
      <c r="K54" s="1">
        <v>0</v>
      </c>
      <c r="L54" s="1">
        <v>0.8</v>
      </c>
    </row>
    <row r="55" spans="1:12" x14ac:dyDescent="0.15">
      <c r="A55" s="1" t="s">
        <v>58</v>
      </c>
      <c r="B55" t="s">
        <v>6</v>
      </c>
      <c r="C55" s="1">
        <v>17.829999999999998</v>
      </c>
      <c r="D55" s="1">
        <v>10.3</v>
      </c>
      <c r="E55" s="1">
        <v>364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 t="s">
        <v>91</v>
      </c>
    </row>
    <row r="56" spans="1:12" x14ac:dyDescent="0.15">
      <c r="A56" s="1" t="s">
        <v>59</v>
      </c>
      <c r="B56" t="s">
        <v>6</v>
      </c>
      <c r="C56">
        <f xml:space="preserve"> 3.62 * 10</f>
        <v>36.200000000000003</v>
      </c>
      <c r="D56">
        <f>SQRT(0.9^2 * 10^2)</f>
        <v>9</v>
      </c>
      <c r="E56">
        <v>441</v>
      </c>
      <c r="F56" s="1">
        <v>0</v>
      </c>
      <c r="G56">
        <v>0</v>
      </c>
      <c r="H56" s="1">
        <v>1</v>
      </c>
      <c r="I56">
        <v>0</v>
      </c>
      <c r="J56" s="1">
        <v>1</v>
      </c>
      <c r="K56" s="1">
        <v>0</v>
      </c>
      <c r="L56" s="1">
        <v>0.71399999999999997</v>
      </c>
    </row>
    <row r="57" spans="1:12" x14ac:dyDescent="0.15">
      <c r="A57" s="1" t="s">
        <v>60</v>
      </c>
      <c r="B57" t="s">
        <v>8</v>
      </c>
      <c r="C57" s="1">
        <f>4.2*21</f>
        <v>88.2</v>
      </c>
      <c r="D57">
        <f xml:space="preserve"> SQRT(0.99^2* 21^2)</f>
        <v>20.79</v>
      </c>
      <c r="E57">
        <v>1711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1</v>
      </c>
      <c r="L57" s="1">
        <v>0.38800000000000001</v>
      </c>
    </row>
    <row r="58" spans="1:12" x14ac:dyDescent="0.15">
      <c r="A58" s="1" t="s">
        <v>61</v>
      </c>
      <c r="B58" t="s">
        <v>8</v>
      </c>
      <c r="C58">
        <v>37.86</v>
      </c>
      <c r="D58">
        <v>26.28</v>
      </c>
      <c r="E58">
        <v>66</v>
      </c>
      <c r="F58" s="1">
        <v>1</v>
      </c>
      <c r="G58">
        <v>0</v>
      </c>
      <c r="H58" s="1">
        <v>1</v>
      </c>
      <c r="I58">
        <v>0</v>
      </c>
      <c r="J58" s="1">
        <v>0</v>
      </c>
      <c r="K58" s="1">
        <v>0</v>
      </c>
      <c r="L58" s="1">
        <v>0.63600000000000001</v>
      </c>
    </row>
    <row r="59" spans="1:12" x14ac:dyDescent="0.15">
      <c r="A59" s="1" t="s">
        <v>62</v>
      </c>
      <c r="B59" t="s">
        <v>8</v>
      </c>
      <c r="C59" s="1">
        <f>43.8 /16 *21</f>
        <v>57.487499999999997</v>
      </c>
      <c r="D59">
        <f>SQRT(14.65^2 * (21/16)^2)</f>
        <v>19.228125000000002</v>
      </c>
      <c r="E59">
        <v>100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1</v>
      </c>
      <c r="L59" s="1">
        <v>0.90800000000000003</v>
      </c>
    </row>
    <row r="60" spans="1:12" x14ac:dyDescent="0.15">
      <c r="A60" s="1" t="s">
        <v>63</v>
      </c>
      <c r="B60" t="s">
        <v>8</v>
      </c>
      <c r="C60">
        <f xml:space="preserve"> 76.74 / 25 *21</f>
        <v>64.461600000000004</v>
      </c>
      <c r="D60">
        <f>SQRT(27.13^2 * (21/25)^2)</f>
        <v>22.789199999999997</v>
      </c>
      <c r="E60">
        <v>589</v>
      </c>
      <c r="F60" s="1">
        <v>1</v>
      </c>
      <c r="G60">
        <v>0</v>
      </c>
      <c r="H60" s="1">
        <v>1</v>
      </c>
      <c r="I60">
        <v>0</v>
      </c>
      <c r="J60" s="1">
        <v>0</v>
      </c>
      <c r="K60" s="1">
        <v>0</v>
      </c>
      <c r="L60" s="1" t="s">
        <v>89</v>
      </c>
    </row>
    <row r="61" spans="1:12" x14ac:dyDescent="0.15">
      <c r="A61" s="1" t="s">
        <v>64</v>
      </c>
      <c r="B61" t="s">
        <v>6</v>
      </c>
      <c r="C61" s="1">
        <v>25.19</v>
      </c>
      <c r="D61">
        <v>9.48</v>
      </c>
      <c r="E61">
        <v>2267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0.54700000000000004</v>
      </c>
    </row>
    <row r="62" spans="1:12" x14ac:dyDescent="0.15">
      <c r="A62" s="1" t="s">
        <v>65</v>
      </c>
      <c r="B62" t="s">
        <v>8</v>
      </c>
      <c r="C62" s="1">
        <f>2.6*21</f>
        <v>54.6</v>
      </c>
      <c r="D62">
        <v>0.52</v>
      </c>
      <c r="E62">
        <v>700</v>
      </c>
      <c r="F62" s="1">
        <v>0</v>
      </c>
      <c r="G62">
        <v>0</v>
      </c>
      <c r="H62" s="1">
        <v>1</v>
      </c>
      <c r="I62">
        <v>1</v>
      </c>
      <c r="J62" s="1">
        <v>0</v>
      </c>
      <c r="K62" s="1">
        <v>0</v>
      </c>
      <c r="L62" s="1">
        <v>0.436</v>
      </c>
    </row>
    <row r="63" spans="1:12" x14ac:dyDescent="0.15">
      <c r="A63" s="1" t="s">
        <v>66</v>
      </c>
      <c r="B63" t="s">
        <v>8</v>
      </c>
      <c r="C63" s="1">
        <v>61.03</v>
      </c>
      <c r="D63">
        <v>21.28</v>
      </c>
      <c r="E63">
        <v>144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0.72199999999999998</v>
      </c>
    </row>
    <row r="64" spans="1:12" x14ac:dyDescent="0.15">
      <c r="A64" s="1" t="s">
        <v>67</v>
      </c>
      <c r="B64" t="s">
        <v>8</v>
      </c>
      <c r="C64" s="1">
        <v>46.6</v>
      </c>
      <c r="D64">
        <v>24.61</v>
      </c>
      <c r="E64">
        <v>673</v>
      </c>
      <c r="F64" s="1">
        <v>0</v>
      </c>
      <c r="G64">
        <v>0</v>
      </c>
      <c r="H64" s="1">
        <v>1</v>
      </c>
      <c r="I64">
        <v>1</v>
      </c>
      <c r="J64" s="1">
        <v>0</v>
      </c>
      <c r="K64" s="1">
        <v>1</v>
      </c>
      <c r="L64" s="1">
        <v>0.747</v>
      </c>
    </row>
    <row r="65" spans="1:12" x14ac:dyDescent="0.15">
      <c r="A65" s="1" t="s">
        <v>68</v>
      </c>
      <c r="B65" t="s">
        <v>8</v>
      </c>
      <c r="C65" s="1">
        <f>3.18*21</f>
        <v>66.78</v>
      </c>
      <c r="D65">
        <v>1.06</v>
      </c>
      <c r="E65">
        <v>200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0.83</v>
      </c>
    </row>
    <row r="66" spans="1:12" x14ac:dyDescent="0.15">
      <c r="A66" s="1" t="s">
        <v>69</v>
      </c>
      <c r="B66" t="s">
        <v>8</v>
      </c>
      <c r="C66" s="1">
        <f>2.24*21</f>
        <v>47.040000000000006</v>
      </c>
      <c r="D66">
        <v>1.24</v>
      </c>
      <c r="E66">
        <v>179</v>
      </c>
      <c r="F66" s="1">
        <v>0</v>
      </c>
      <c r="G66">
        <v>0</v>
      </c>
      <c r="H66" s="1">
        <v>1</v>
      </c>
      <c r="I66">
        <v>1</v>
      </c>
      <c r="J66" s="1">
        <v>0</v>
      </c>
      <c r="K66" s="1">
        <v>0</v>
      </c>
      <c r="L66" s="1">
        <v>0.44400000000000001</v>
      </c>
    </row>
    <row r="67" spans="1:12" ht="14" x14ac:dyDescent="0.2">
      <c r="A67" s="1" t="s">
        <v>70</v>
      </c>
      <c r="B67" s="1" t="s">
        <v>8</v>
      </c>
      <c r="C67" s="3">
        <v>37.1</v>
      </c>
      <c r="D67" s="1">
        <v>24.7</v>
      </c>
      <c r="E67">
        <v>202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1</v>
      </c>
      <c r="L67" s="1">
        <v>0.76700000000000002</v>
      </c>
    </row>
    <row r="68" spans="1:12" x14ac:dyDescent="0.15">
      <c r="A68" s="1" t="s">
        <v>71</v>
      </c>
      <c r="B68" t="s">
        <v>8</v>
      </c>
      <c r="C68" s="1">
        <v>97.09</v>
      </c>
      <c r="D68" s="1">
        <v>18.27</v>
      </c>
      <c r="E68" s="2">
        <v>2750</v>
      </c>
      <c r="F68" s="1">
        <v>0</v>
      </c>
      <c r="G68">
        <v>0</v>
      </c>
      <c r="H68" s="1">
        <v>0</v>
      </c>
      <c r="I68">
        <v>0</v>
      </c>
      <c r="J68" s="1">
        <v>1</v>
      </c>
      <c r="K68" s="1">
        <v>0</v>
      </c>
      <c r="L68" s="1">
        <v>0.95299999999999996</v>
      </c>
    </row>
    <row r="69" spans="1:12" x14ac:dyDescent="0.15">
      <c r="A69" s="1" t="s">
        <v>72</v>
      </c>
      <c r="B69" t="s">
        <v>8</v>
      </c>
      <c r="C69">
        <f>3.65*21</f>
        <v>76.649999999999991</v>
      </c>
      <c r="D69">
        <v>0.77</v>
      </c>
      <c r="E69">
        <v>338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1</v>
      </c>
      <c r="L69" s="1">
        <v>0.49399999999999999</v>
      </c>
    </row>
    <row r="70" spans="1:12" x14ac:dyDescent="0.15">
      <c r="A70" s="1" t="s">
        <v>73</v>
      </c>
      <c r="B70" t="s">
        <v>8</v>
      </c>
      <c r="C70">
        <v>76.180000000000007</v>
      </c>
      <c r="D70">
        <v>16.004000000000001</v>
      </c>
      <c r="E70">
        <v>233</v>
      </c>
      <c r="F70" s="1">
        <v>0</v>
      </c>
      <c r="G70">
        <v>0</v>
      </c>
      <c r="H70" s="1">
        <v>1</v>
      </c>
      <c r="I70">
        <v>0</v>
      </c>
      <c r="J70" s="1">
        <v>0</v>
      </c>
      <c r="K70" s="1">
        <v>0</v>
      </c>
      <c r="L70" s="1">
        <v>0.96599999999999997</v>
      </c>
    </row>
    <row r="71" spans="1:12" x14ac:dyDescent="0.15">
      <c r="A71" s="1" t="s">
        <v>74</v>
      </c>
      <c r="B71" t="s">
        <v>6</v>
      </c>
      <c r="C71">
        <v>21.6</v>
      </c>
      <c r="D71">
        <v>11.72</v>
      </c>
      <c r="E71">
        <v>767</v>
      </c>
      <c r="F71" s="1">
        <v>1</v>
      </c>
      <c r="G71">
        <v>1</v>
      </c>
      <c r="H71">
        <v>1</v>
      </c>
      <c r="I71">
        <v>0</v>
      </c>
      <c r="J71" s="1">
        <v>0</v>
      </c>
      <c r="K71">
        <v>0</v>
      </c>
      <c r="L71" s="1">
        <v>0.89500000000000002</v>
      </c>
    </row>
    <row r="72" spans="1:12" x14ac:dyDescent="0.15">
      <c r="A72" s="1" t="s">
        <v>75</v>
      </c>
      <c r="B72" t="s">
        <v>8</v>
      </c>
      <c r="C72">
        <v>65.650000000000006</v>
      </c>
      <c r="D72">
        <v>11.5</v>
      </c>
      <c r="E72">
        <v>116</v>
      </c>
      <c r="F72" s="1">
        <v>0</v>
      </c>
      <c r="G72">
        <v>0</v>
      </c>
      <c r="H72" s="1">
        <v>0</v>
      </c>
      <c r="I72">
        <v>0</v>
      </c>
      <c r="J72" s="1">
        <v>0</v>
      </c>
      <c r="K72" s="1">
        <v>1</v>
      </c>
      <c r="L72" s="1">
        <v>0.91400000000000003</v>
      </c>
    </row>
    <row r="73" spans="1:12" x14ac:dyDescent="0.15">
      <c r="A73" s="1" t="s">
        <v>77</v>
      </c>
      <c r="B73" t="s">
        <v>8</v>
      </c>
      <c r="C73">
        <v>70.53</v>
      </c>
      <c r="D73">
        <v>17.260000000000002</v>
      </c>
      <c r="E73">
        <v>179</v>
      </c>
      <c r="F73" s="1">
        <v>0</v>
      </c>
      <c r="G73">
        <v>0</v>
      </c>
      <c r="H73" s="1">
        <v>1</v>
      </c>
      <c r="I73">
        <v>1</v>
      </c>
      <c r="J73" s="1">
        <v>0</v>
      </c>
      <c r="K73" s="1">
        <v>0</v>
      </c>
      <c r="L73" s="1">
        <v>0.92800000000000005</v>
      </c>
    </row>
    <row r="74" spans="1:12" x14ac:dyDescent="0.15">
      <c r="A74" s="1" t="s">
        <v>94</v>
      </c>
      <c r="L74">
        <v>0.77900000000000003</v>
      </c>
    </row>
    <row r="75" spans="1:12" x14ac:dyDescent="0.15">
      <c r="A75" s="1" t="s">
        <v>95</v>
      </c>
      <c r="L75">
        <v>0.65800000000000003</v>
      </c>
    </row>
    <row r="76" spans="1:12" x14ac:dyDescent="0.15">
      <c r="A76" s="1" t="s">
        <v>96</v>
      </c>
      <c r="L76">
        <v>0.74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cp:keywords/>
  <dc:description/>
  <cp:lastModifiedBy>Marguerite Rwil</cp:lastModifiedBy>
  <cp:revision>7</cp:revision>
  <dcterms:created xsi:type="dcterms:W3CDTF">2023-08-27T05:21:00Z</dcterms:created>
  <dcterms:modified xsi:type="dcterms:W3CDTF">2024-06-23T18:08:25Z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